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R:\Kainodara\Tiesiogines paskolos\Skaičiuoklės\Perspektyva\PATVIRTINTA\"/>
    </mc:Choice>
  </mc:AlternateContent>
  <xr:revisionPtr revIDLastSave="0" documentId="13_ncr:1_{70F81BE6-6215-49C8-9F34-B199F5799F8C}" xr6:coauthVersionLast="47" xr6:coauthVersionMax="47" xr10:uidLastSave="{00000000-0000-0000-0000-000000000000}"/>
  <workbookProtection workbookAlgorithmName="SHA-512" workbookHashValue="IVXD2d6xqDjUSAjAlaEtiXuH7pDfuAiJ+xXMcZ9wpVYtm0ZflpHNMFu6H4OXicOSO4O5We/tqSs2B8lhgAbGKw==" workbookSaltValue="yA1z2Q/9XlqflgZFgQFUgA==" workbookSpinCount="100000" lockStructure="1"/>
  <bookViews>
    <workbookView xWindow="-110" yWindow="-110" windowWidth="19420" windowHeight="11500" xr2:uid="{00000000-000D-0000-FFFF-FFFF00000000}"/>
  </bookViews>
  <sheets>
    <sheet name="Skaičiuoklė" sheetId="18" r:id="rId1"/>
    <sheet name="Reglamentavimas" sheetId="23" state="hidden" r:id="rId2"/>
    <sheet name="Garantijos kaina" sheetId="22" state="hidden" r:id="rId3"/>
    <sheet name="Reitingai" sheetId="20" state="hidden" r:id="rId4"/>
    <sheet name="Premija" sheetId="25" state="hidden" r:id="rId5"/>
    <sheet name="Validations" sheetId="19" state="hidden" r:id="rId6"/>
    <sheet name="pasiūlymas" sheetId="15" state="hidden" r:id="rId7"/>
    <sheet name="Užstatai" sheetId="16" state="hidden" r:id="rId8"/>
    <sheet name="ECL" sheetId="21" state="hidden" r:id="rId9"/>
    <sheet name="Valstybes pagalba" sheetId="29" state="hidden" r:id="rId10"/>
    <sheet name="Yields" sheetId="26" state="hidden" r:id="rId11"/>
    <sheet name="Investment Grade" sheetId="27" state="hidden" r:id="rId12"/>
    <sheet name="Sheet2" sheetId="28" state="hidden" r:id="rId13"/>
    <sheet name="admin (obl)" sheetId="24" state="hidden" r:id="rId14"/>
  </sheets>
  <externalReferences>
    <externalReference r:id="rId15"/>
    <externalReference r:id="rId16"/>
    <externalReference r:id="rId17"/>
    <externalReference r:id="rId18"/>
    <externalReference r:id="rId19"/>
    <externalReference r:id="rId20"/>
    <externalReference r:id="rId21"/>
  </externalReferences>
  <definedNames>
    <definedName name="_xlnm._FilterDatabase" localSheetId="11" hidden="1">'Investment Grade'!$A$4:$B$787</definedName>
    <definedName name="_xlnm._FilterDatabase" localSheetId="12" hidden="1">Sheet2!$A$1:$B$1309</definedName>
    <definedName name="A" localSheetId="13">'[1]Likučiai naujų'!$Q$641:$T$644</definedName>
    <definedName name="A" localSheetId="6">'[1]Likučiai naujų'!$Q$641:$T$644</definedName>
    <definedName name="A" localSheetId="0">'[1]Likučiai naujų'!$Q$641:$T$644</definedName>
    <definedName name="A" localSheetId="7">'[1]Likučiai naujų'!$Q$641:$T$644</definedName>
    <definedName name="A">'[2]Likučiai naujų'!$Q$641:$T$644</definedName>
    <definedName name="DMatrica" localSheetId="13">#REF!</definedName>
    <definedName name="DMatrica" localSheetId="6">#REF!</definedName>
    <definedName name="DMatrica" localSheetId="0">#REF!</definedName>
    <definedName name="DMatrica" localSheetId="7">#REF!</definedName>
    <definedName name="DMatrica">#REF!</definedName>
    <definedName name="DMatrica_T" localSheetId="13">#REF!</definedName>
    <definedName name="DMatrica_T">#REF!</definedName>
    <definedName name="KOG" localSheetId="13">'[1]Likučiai naujų'!$Q$646:$T$649</definedName>
    <definedName name="KOG" localSheetId="6">'[1]Likučiai naujų'!$Q$646:$T$649</definedName>
    <definedName name="KOG" localSheetId="0">'[1]Likučiai naujų'!$Q$646:$T$649</definedName>
    <definedName name="KOG" localSheetId="7">'[1]Likučiai naujų'!$Q$646:$T$649</definedName>
    <definedName name="KOG">'[2]Likučiai naujų'!$Q$646:$T$649</definedName>
    <definedName name="MA10e" localSheetId="13">'[1]Perėjimų matricos'!$AH$35:$AK$38</definedName>
    <definedName name="MA10e" localSheetId="6">'[1]Perėjimų matricos'!$AH$35:$AK$38</definedName>
    <definedName name="MA10e" localSheetId="0">'[1]Perėjimų matricos'!$AH$35:$AK$38</definedName>
    <definedName name="MA10e" localSheetId="7">'[1]Perėjimų matricos'!$AH$35:$AK$38</definedName>
    <definedName name="MA10e">'[2]Perėjimų matricos'!$AH$35:$AK$38</definedName>
    <definedName name="MA1e" localSheetId="13">'[1]Perėjimų matricos'!$AH$15:$AK$18</definedName>
    <definedName name="MA1e" localSheetId="6">'[1]Perėjimų matricos'!$AH$15:$AK$18</definedName>
    <definedName name="MA1e" localSheetId="0">'[1]Perėjimų matricos'!$AH$15:$AK$18</definedName>
    <definedName name="MA1e" localSheetId="7">'[1]Perėjimų matricos'!$AH$15:$AK$18</definedName>
    <definedName name="MA1e">'[2]Perėjimų matricos'!$AH$15:$AK$18</definedName>
    <definedName name="MA3e" localSheetId="13">'[1]Perėjimų matricos'!$AH$25:$AK$28</definedName>
    <definedName name="MA3e" localSheetId="6">'[1]Perėjimų matricos'!$AH$25:$AK$28</definedName>
    <definedName name="MA3e" localSheetId="0">'[1]Perėjimų matricos'!$AH$25:$AK$28</definedName>
    <definedName name="MA3e" localSheetId="7">'[1]Perėjimų matricos'!$AH$25:$AK$28</definedName>
    <definedName name="MA3e">'[2]Perėjimų matricos'!$AH$25:$AK$28</definedName>
    <definedName name="Matrica1" localSheetId="13">'[3]RG perėjimų matrica'!$D$22:$H$26</definedName>
    <definedName name="Matrica1">'[4]RG perėjimų matrica'!$D$22:$H$26</definedName>
    <definedName name="Matrica2" localSheetId="13">'[3]RG perėjimų matrica'!$D$11:$H$15</definedName>
    <definedName name="Matrica2">'[4]RG perėjimų matrica'!$D$11:$H$15</definedName>
    <definedName name="Matrica3" localSheetId="13">'[3]RG perėjimų matrica'!$D$48:$H$52</definedName>
    <definedName name="Matrica3">'[4]RG perėjimų matrica'!$D$48:$H$52</definedName>
    <definedName name="Matrica4" localSheetId="13">'[3]RG perėjimų matrica'!$D$37:$H$41</definedName>
    <definedName name="Matrica4">'[4]RG perėjimų matrica'!$D$37:$H$41</definedName>
    <definedName name="MEKG" localSheetId="13">'[1]Perėjimų matricos'!$Y$77:$AB$80</definedName>
    <definedName name="MEKG" localSheetId="6">'[1]Perėjimų matricos'!$Y$77:$AB$80</definedName>
    <definedName name="MEKG" localSheetId="0">'[1]Perėjimų matricos'!$Y$77:$AB$80</definedName>
    <definedName name="MEKG" localSheetId="7">'[1]Perėjimų matricos'!$Y$77:$AB$80</definedName>
    <definedName name="MEKG">'[2]Perėjimų matricos'!$Y$77:$AB$80</definedName>
    <definedName name="MEKG2" localSheetId="13">'[1]Perėjimų matricos'!$AH$77:$AK$80</definedName>
    <definedName name="MEKG2" localSheetId="6">'[1]Perėjimų matricos'!$AH$77:$AK$80</definedName>
    <definedName name="MEKG2" localSheetId="0">'[1]Perėjimų matricos'!$AH$77:$AK$80</definedName>
    <definedName name="MEKG2" localSheetId="7">'[1]Perėjimų matricos'!$AH$77:$AK$80</definedName>
    <definedName name="MEKG2">'[2]Perėjimų matricos'!$AH$77:$AK$80</definedName>
    <definedName name="MI10e" localSheetId="13">'[1]Perėjimų matricos'!$AH$65:$AK$68</definedName>
    <definedName name="MI10e" localSheetId="6">'[1]Perėjimų matricos'!$AH$65:$AK$68</definedName>
    <definedName name="MI10e" localSheetId="0">'[1]Perėjimų matricos'!$AH$65:$AK$68</definedName>
    <definedName name="MI10e" localSheetId="7">'[1]Perėjimų matricos'!$AH$65:$AK$68</definedName>
    <definedName name="MI10e">'[2]Perėjimų matricos'!$AH$65:$AK$68</definedName>
    <definedName name="MI1e" localSheetId="13">'[1]Perėjimų matricos'!$AH$45:$AK$48</definedName>
    <definedName name="MI1e" localSheetId="6">'[1]Perėjimų matricos'!$AH$45:$AK$48</definedName>
    <definedName name="MI1e" localSheetId="0">'[1]Perėjimų matricos'!$AH$45:$AK$48</definedName>
    <definedName name="MI1e" localSheetId="7">'[1]Perėjimų matricos'!$AH$45:$AK$48</definedName>
    <definedName name="MI1e">'[2]Perėjimų matricos'!$AH$45:$AK$48</definedName>
    <definedName name="MI3e" localSheetId="13">'[1]Perėjimų matricos'!$AH$55:$AK$58</definedName>
    <definedName name="MI3e" localSheetId="6">'[1]Perėjimų matricos'!$AH$55:$AK$58</definedName>
    <definedName name="MI3e" localSheetId="0">'[1]Perėjimų matricos'!$AH$55:$AK$58</definedName>
    <definedName name="MI3e" localSheetId="7">'[1]Perėjimų matricos'!$AH$55:$AK$58</definedName>
    <definedName name="MI3e">'[2]Perėjimų matricos'!$AH$55:$AK$58</definedName>
    <definedName name="minEL">[5]Calc!$AX$2</definedName>
    <definedName name="MinOver">[5]Calc!$AN$2</definedName>
    <definedName name="Multipl">[5]Calc!$R$3</definedName>
    <definedName name="Nedengs1" localSheetId="13">'[3]RG perėjimų matrica'!$M$49:$P$49</definedName>
    <definedName name="Nedengs1">'[4]RG perėjimų matrica'!$M$49:$P$49</definedName>
    <definedName name="Nedengs2" localSheetId="13">'[3]RG perėjimų matrica'!$M$38:$P$38</definedName>
    <definedName name="Nedengs2">'[4]RG perėjimų matrica'!$M$38:$P$38</definedName>
    <definedName name="Overr">[5]Calc!$AX$4</definedName>
    <definedName name="specai">'[6]Perėjimų matricos'!$AH$77:$AK$80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32" i="18" l="1"/>
  <c r="E32" i="18" s="1"/>
  <c r="B13" i="18" l="1"/>
  <c r="C47" i="18"/>
  <c r="C46" i="18"/>
  <c r="E36" i="18"/>
  <c r="F10" i="18"/>
  <c r="F40" i="18"/>
  <c r="F38" i="18"/>
  <c r="F15" i="18"/>
  <c r="F7" i="18"/>
  <c r="F11" i="18"/>
  <c r="A9" i="29"/>
  <c r="A10" i="29" s="1"/>
  <c r="A11" i="29" s="1"/>
  <c r="A12" i="29" s="1"/>
  <c r="A13" i="29" s="1"/>
  <c r="A14" i="29" s="1"/>
  <c r="A15" i="29" s="1"/>
  <c r="A16" i="29" s="1"/>
  <c r="A17" i="29" s="1"/>
  <c r="A18" i="29" s="1"/>
  <c r="A19" i="29" s="1"/>
  <c r="A20" i="29" s="1"/>
  <c r="A21" i="29" s="1"/>
  <c r="A22" i="29" s="1"/>
  <c r="A23" i="29" s="1"/>
  <c r="A24" i="29" s="1"/>
  <c r="A25" i="29" s="1"/>
  <c r="A26" i="29" s="1"/>
  <c r="A27" i="29" s="1"/>
  <c r="A28" i="29" s="1"/>
  <c r="A29" i="29" s="1"/>
  <c r="A30" i="29" s="1"/>
  <c r="A31" i="29" s="1"/>
  <c r="A32" i="29" s="1"/>
  <c r="A33" i="29" s="1"/>
  <c r="A34" i="29" s="1"/>
  <c r="A35" i="29" s="1"/>
  <c r="A36" i="29" s="1"/>
  <c r="A37" i="29" s="1"/>
  <c r="A38" i="29" s="1"/>
  <c r="A39" i="29" s="1"/>
  <c r="A40" i="29" s="1"/>
  <c r="A41" i="29" s="1"/>
  <c r="A42" i="29" s="1"/>
  <c r="A43" i="29" s="1"/>
  <c r="A44" i="29" s="1"/>
  <c r="A45" i="29" s="1"/>
  <c r="A46" i="29" s="1"/>
  <c r="A47" i="29" s="1"/>
  <c r="A48" i="29" s="1"/>
  <c r="A49" i="29" s="1"/>
  <c r="A50" i="29" s="1"/>
  <c r="A51" i="29" s="1"/>
  <c r="A52" i="29" s="1"/>
  <c r="A53" i="29" s="1"/>
  <c r="A54" i="29" s="1"/>
  <c r="A55" i="29" s="1"/>
  <c r="A56" i="29" s="1"/>
  <c r="A57" i="29" s="1"/>
  <c r="A58" i="29" s="1"/>
  <c r="A59" i="29" s="1"/>
  <c r="A60" i="29" s="1"/>
  <c r="A61" i="29" s="1"/>
  <c r="A62" i="29" s="1"/>
  <c r="A63" i="29" s="1"/>
  <c r="A64" i="29" s="1"/>
  <c r="A65" i="29" s="1"/>
  <c r="A66" i="29" s="1"/>
  <c r="A67" i="29" s="1"/>
  <c r="A68" i="29" s="1"/>
  <c r="A69" i="29" s="1"/>
  <c r="A70" i="29" s="1"/>
  <c r="A71" i="29" s="1"/>
  <c r="A72" i="29" s="1"/>
  <c r="A73" i="29" s="1"/>
  <c r="A74" i="29" s="1"/>
  <c r="A75" i="29" s="1"/>
  <c r="A76" i="29" s="1"/>
  <c r="A77" i="29" s="1"/>
  <c r="A78" i="29" s="1"/>
  <c r="A79" i="29" s="1"/>
  <c r="A80" i="29" s="1"/>
  <c r="A81" i="29" s="1"/>
  <c r="A82" i="29" s="1"/>
  <c r="A83" i="29" s="1"/>
  <c r="A84" i="29" s="1"/>
  <c r="A85" i="29" s="1"/>
  <c r="A86" i="29" s="1"/>
  <c r="A87" i="29" s="1"/>
  <c r="A88" i="29" s="1"/>
  <c r="A89" i="29" s="1"/>
  <c r="A90" i="29" s="1"/>
  <c r="A91" i="29" s="1"/>
  <c r="A92" i="29" s="1"/>
  <c r="A93" i="29" s="1"/>
  <c r="A94" i="29" s="1"/>
  <c r="A95" i="29" s="1"/>
  <c r="A96" i="29" s="1"/>
  <c r="A97" i="29" s="1"/>
  <c r="A98" i="29" s="1"/>
  <c r="A99" i="29" s="1"/>
  <c r="A100" i="29" s="1"/>
  <c r="A101" i="29" s="1"/>
  <c r="A102" i="29" s="1"/>
  <c r="A103" i="29" s="1"/>
  <c r="A104" i="29" s="1"/>
  <c r="A105" i="29" s="1"/>
  <c r="A106" i="29" s="1"/>
  <c r="A107" i="29" s="1"/>
  <c r="A108" i="29" s="1"/>
  <c r="A109" i="29" s="1"/>
  <c r="A110" i="29" s="1"/>
  <c r="A111" i="29" s="1"/>
  <c r="A112" i="29" s="1"/>
  <c r="A113" i="29" s="1"/>
  <c r="A114" i="29" s="1"/>
  <c r="A115" i="29" s="1"/>
  <c r="A116" i="29" s="1"/>
  <c r="A117" i="29" s="1"/>
  <c r="A118" i="29" s="1"/>
  <c r="A119" i="29" s="1"/>
  <c r="A120" i="29" s="1"/>
  <c r="A121" i="29" s="1"/>
  <c r="A122" i="29" s="1"/>
  <c r="A123" i="29" s="1"/>
  <c r="A124" i="29" s="1"/>
  <c r="A125" i="29" s="1"/>
  <c r="A126" i="29" s="1"/>
  <c r="A127" i="29" s="1"/>
  <c r="A128" i="29" s="1"/>
  <c r="A129" i="29" s="1"/>
  <c r="A130" i="29" s="1"/>
  <c r="A131" i="29" s="1"/>
  <c r="A132" i="29" s="1"/>
  <c r="A133" i="29" s="1"/>
  <c r="A134" i="29" s="1"/>
  <c r="A135" i="29" s="1"/>
  <c r="A136" i="29" s="1"/>
  <c r="A137" i="29" s="1"/>
  <c r="A138" i="29" s="1"/>
  <c r="A139" i="29" s="1"/>
  <c r="A140" i="29" s="1"/>
  <c r="A141" i="29" s="1"/>
  <c r="A142" i="29" s="1"/>
  <c r="A143" i="29" s="1"/>
  <c r="A144" i="29" s="1"/>
  <c r="A145" i="29" s="1"/>
  <c r="A146" i="29" s="1"/>
  <c r="A147" i="29" s="1"/>
  <c r="A148" i="29" s="1"/>
  <c r="A149" i="29" s="1"/>
  <c r="A150" i="29" s="1"/>
  <c r="A151" i="29" s="1"/>
  <c r="A152" i="29" s="1"/>
  <c r="A153" i="29" s="1"/>
  <c r="A154" i="29" s="1"/>
  <c r="A155" i="29" s="1"/>
  <c r="A156" i="29" s="1"/>
  <c r="A157" i="29" s="1"/>
  <c r="A158" i="29" s="1"/>
  <c r="A159" i="29" s="1"/>
  <c r="A160" i="29" s="1"/>
  <c r="A161" i="29" s="1"/>
  <c r="A162" i="29" s="1"/>
  <c r="A163" i="29" s="1"/>
  <c r="A164" i="29" s="1"/>
  <c r="A165" i="29" s="1"/>
  <c r="A166" i="29" s="1"/>
  <c r="A167" i="29" s="1"/>
  <c r="A168" i="29" s="1"/>
  <c r="A169" i="29" s="1"/>
  <c r="A170" i="29" s="1"/>
  <c r="A171" i="29" s="1"/>
  <c r="A172" i="29" s="1"/>
  <c r="A173" i="29" s="1"/>
  <c r="A174" i="29" s="1"/>
  <c r="A175" i="29" s="1"/>
  <c r="A176" i="29" s="1"/>
  <c r="A177" i="29" s="1"/>
  <c r="A178" i="29" s="1"/>
  <c r="A179" i="29" s="1"/>
  <c r="A180" i="29" s="1"/>
  <c r="A181" i="29" s="1"/>
  <c r="A182" i="29" s="1"/>
  <c r="A183" i="29" s="1"/>
  <c r="A184" i="29" s="1"/>
  <c r="A185" i="29" s="1"/>
  <c r="A186" i="29" s="1"/>
  <c r="A187" i="29" s="1"/>
  <c r="A188" i="29" s="1"/>
  <c r="A189" i="29" s="1"/>
  <c r="A190" i="29" s="1"/>
  <c r="A191" i="29" s="1"/>
  <c r="A192" i="29" s="1"/>
  <c r="A193" i="29" s="1"/>
  <c r="A194" i="29" s="1"/>
  <c r="A195" i="29" s="1"/>
  <c r="A196" i="29" s="1"/>
  <c r="A197" i="29" s="1"/>
  <c r="A198" i="29" s="1"/>
  <c r="A199" i="29" s="1"/>
  <c r="A200" i="29" s="1"/>
  <c r="A201" i="29" s="1"/>
  <c r="A202" i="29" s="1"/>
  <c r="A203" i="29" s="1"/>
  <c r="A204" i="29" s="1"/>
  <c r="A205" i="29" s="1"/>
  <c r="A206" i="29" s="1"/>
  <c r="A207" i="29" s="1"/>
  <c r="A208" i="29" s="1"/>
  <c r="A209" i="29" s="1"/>
  <c r="A210" i="29" s="1"/>
  <c r="A211" i="29" s="1"/>
  <c r="A212" i="29" s="1"/>
  <c r="A213" i="29" s="1"/>
  <c r="A214" i="29" s="1"/>
  <c r="A215" i="29" s="1"/>
  <c r="A216" i="29" s="1"/>
  <c r="A217" i="29" s="1"/>
  <c r="A218" i="29" s="1"/>
  <c r="A219" i="29" s="1"/>
  <c r="A220" i="29" s="1"/>
  <c r="A221" i="29" s="1"/>
  <c r="A222" i="29" s="1"/>
  <c r="A223" i="29" s="1"/>
  <c r="A224" i="29" s="1"/>
  <c r="A225" i="29" s="1"/>
  <c r="A226" i="29" s="1"/>
  <c r="A227" i="29" s="1"/>
  <c r="A228" i="29" s="1"/>
  <c r="A229" i="29" s="1"/>
  <c r="A230" i="29" s="1"/>
  <c r="A231" i="29" s="1"/>
  <c r="A232" i="29" s="1"/>
  <c r="A233" i="29" s="1"/>
  <c r="A234" i="29" s="1"/>
  <c r="A235" i="29" s="1"/>
  <c r="A236" i="29" s="1"/>
  <c r="A237" i="29" s="1"/>
  <c r="A238" i="29" s="1"/>
  <c r="A239" i="29" s="1"/>
  <c r="A240" i="29" s="1"/>
  <c r="A241" i="29" s="1"/>
  <c r="A242" i="29" s="1"/>
  <c r="A243" i="29" s="1"/>
  <c r="A244" i="29" s="1"/>
  <c r="A6" i="29"/>
  <c r="A7" i="29" s="1"/>
  <c r="A8" i="29" s="1"/>
  <c r="B5" i="29"/>
  <c r="E5" i="29" s="1"/>
  <c r="M24" i="25" l="1"/>
  <c r="V24" i="25"/>
  <c r="N31" i="25"/>
  <c r="N32" i="25"/>
  <c r="N33" i="25"/>
  <c r="N30" i="25"/>
  <c r="W31" i="25"/>
  <c r="W32" i="25"/>
  <c r="W33" i="25"/>
  <c r="W30" i="25"/>
  <c r="U30" i="25"/>
  <c r="U31" i="25"/>
  <c r="U32" i="25"/>
  <c r="U33" i="25"/>
  <c r="M30" i="25"/>
  <c r="L31" i="25"/>
  <c r="L32" i="25"/>
  <c r="L33" i="25"/>
  <c r="L30" i="25"/>
  <c r="R4" i="27"/>
  <c r="R5" i="27"/>
  <c r="R6" i="27"/>
  <c r="R3" i="27"/>
  <c r="Q8" i="27"/>
  <c r="E31" i="25"/>
  <c r="E33" i="25"/>
  <c r="E30" i="25"/>
  <c r="C31" i="25"/>
  <c r="C32" i="25"/>
  <c r="E32" i="25" s="1"/>
  <c r="C33" i="25"/>
  <c r="C30" i="25"/>
  <c r="D33" i="25"/>
  <c r="M33" i="25" s="1"/>
  <c r="D32" i="25"/>
  <c r="M32" i="25" s="1"/>
  <c r="D31" i="25"/>
  <c r="M31" i="25" s="1"/>
  <c r="D30" i="25"/>
  <c r="V30" i="25" s="1"/>
  <c r="AX3" i="26"/>
  <c r="AX135" i="26" s="1"/>
  <c r="AY3" i="26"/>
  <c r="AY86" i="26" s="1"/>
  <c r="AZ3" i="26"/>
  <c r="AZ228" i="26" s="1"/>
  <c r="BA3" i="26"/>
  <c r="BA122" i="26" s="1"/>
  <c r="AS65" i="26"/>
  <c r="AT65" i="26"/>
  <c r="AU65" i="26"/>
  <c r="AV65" i="26"/>
  <c r="AS68" i="26"/>
  <c r="AT68" i="26"/>
  <c r="AU68" i="26"/>
  <c r="AV68" i="26"/>
  <c r="AY68" i="26"/>
  <c r="BA68" i="26"/>
  <c r="AS74" i="26"/>
  <c r="AT74" i="26"/>
  <c r="AU74" i="26"/>
  <c r="AV74" i="26"/>
  <c r="AS86" i="26"/>
  <c r="AT86" i="26"/>
  <c r="AU86" i="26"/>
  <c r="AV86" i="26"/>
  <c r="AS96" i="26"/>
  <c r="AT96" i="26"/>
  <c r="AU96" i="26"/>
  <c r="AV96" i="26"/>
  <c r="AS118" i="26"/>
  <c r="AT118" i="26"/>
  <c r="AU118" i="26"/>
  <c r="AV118" i="26"/>
  <c r="BA118" i="26"/>
  <c r="AS122" i="26"/>
  <c r="AT122" i="26"/>
  <c r="AU122" i="26"/>
  <c r="AV122" i="26"/>
  <c r="AS129" i="26"/>
  <c r="AT129" i="26"/>
  <c r="AU129" i="26"/>
  <c r="AV129" i="26"/>
  <c r="AS135" i="26"/>
  <c r="AT135" i="26"/>
  <c r="AU135" i="26"/>
  <c r="AV135" i="26"/>
  <c r="AS138" i="26"/>
  <c r="AT138" i="26"/>
  <c r="AU138" i="26"/>
  <c r="AV138" i="26"/>
  <c r="AS160" i="26"/>
  <c r="AT160" i="26"/>
  <c r="AU160" i="26"/>
  <c r="AV160" i="26"/>
  <c r="BA160" i="26"/>
  <c r="AL168" i="26"/>
  <c r="AO168" i="26" s="1"/>
  <c r="AN168" i="26"/>
  <c r="AP168" i="26"/>
  <c r="AQ168" i="26"/>
  <c r="AL169" i="26"/>
  <c r="AN169" i="26" s="1"/>
  <c r="AP169" i="26"/>
  <c r="AL170" i="26"/>
  <c r="AN170" i="26" s="1"/>
  <c r="AL171" i="26"/>
  <c r="AN171" i="26"/>
  <c r="AL172" i="26"/>
  <c r="AN172" i="26" s="1"/>
  <c r="AL173" i="26"/>
  <c r="AQ173" i="26" s="1"/>
  <c r="AO173" i="26"/>
  <c r="AP173" i="26"/>
  <c r="AL174" i="26"/>
  <c r="AN174" i="26" s="1"/>
  <c r="AO174" i="26"/>
  <c r="AQ174" i="26"/>
  <c r="AL175" i="26"/>
  <c r="AP175" i="26" s="1"/>
  <c r="AN175" i="26"/>
  <c r="AO175" i="26"/>
  <c r="AQ175" i="26"/>
  <c r="AL176" i="26"/>
  <c r="AQ176" i="26" s="1"/>
  <c r="AL177" i="26"/>
  <c r="AN177" i="26"/>
  <c r="AO177" i="26"/>
  <c r="AP177" i="26"/>
  <c r="AQ177" i="26"/>
  <c r="AL178" i="26"/>
  <c r="AN178" i="26"/>
  <c r="AO178" i="26"/>
  <c r="AP178" i="26"/>
  <c r="AQ178" i="26"/>
  <c r="AL179" i="26"/>
  <c r="AO179" i="26" s="1"/>
  <c r="AN179" i="26"/>
  <c r="AP179" i="26"/>
  <c r="AQ179" i="26"/>
  <c r="AS179" i="26"/>
  <c r="AT179" i="26"/>
  <c r="AU179" i="26"/>
  <c r="AV179" i="26"/>
  <c r="AL180" i="26"/>
  <c r="AL181" i="26"/>
  <c r="AQ181" i="26" s="1"/>
  <c r="AO181" i="26"/>
  <c r="AP181" i="26"/>
  <c r="AL182" i="26"/>
  <c r="AN182" i="26" s="1"/>
  <c r="AO182" i="26"/>
  <c r="AQ182" i="26"/>
  <c r="AL183" i="26"/>
  <c r="AP183" i="26" s="1"/>
  <c r="AN183" i="26"/>
  <c r="AO183" i="26"/>
  <c r="AQ183" i="26"/>
  <c r="AL184" i="26"/>
  <c r="AQ184" i="26"/>
  <c r="AL185" i="26"/>
  <c r="AN185" i="26"/>
  <c r="AO185" i="26"/>
  <c r="AP185" i="26"/>
  <c r="AQ185" i="26"/>
  <c r="AL186" i="26"/>
  <c r="AN186" i="26"/>
  <c r="AO186" i="26"/>
  <c r="AP186" i="26"/>
  <c r="AQ186" i="26"/>
  <c r="AL187" i="26"/>
  <c r="AO187" i="26" s="1"/>
  <c r="AN187" i="26"/>
  <c r="AP187" i="26"/>
  <c r="AQ187" i="26"/>
  <c r="AL188" i="26"/>
  <c r="AO188" i="26" s="1"/>
  <c r="AN188" i="26"/>
  <c r="AP188" i="26"/>
  <c r="AQ188" i="26"/>
  <c r="AS188" i="26"/>
  <c r="AT188" i="26"/>
  <c r="AU188" i="26"/>
  <c r="AV188" i="26"/>
  <c r="AL189" i="26"/>
  <c r="AQ189" i="26" s="1"/>
  <c r="AO189" i="26"/>
  <c r="AP189" i="26"/>
  <c r="AL190" i="26"/>
  <c r="AN190" i="26" s="1"/>
  <c r="AO190" i="26"/>
  <c r="AQ190" i="26"/>
  <c r="AL191" i="26"/>
  <c r="AP191" i="26" s="1"/>
  <c r="AN191" i="26"/>
  <c r="AO191" i="26"/>
  <c r="AQ191" i="26"/>
  <c r="AL192" i="26"/>
  <c r="AQ192" i="26" s="1"/>
  <c r="AL193" i="26"/>
  <c r="AN193" i="26"/>
  <c r="AO193" i="26"/>
  <c r="AP193" i="26"/>
  <c r="AQ193" i="26"/>
  <c r="AL194" i="26"/>
  <c r="AN194" i="26"/>
  <c r="AO194" i="26"/>
  <c r="AP194" i="26"/>
  <c r="AQ194" i="26"/>
  <c r="AL195" i="26"/>
  <c r="AO195" i="26" s="1"/>
  <c r="AN195" i="26"/>
  <c r="AP195" i="26"/>
  <c r="AQ195" i="26"/>
  <c r="AL196" i="26"/>
  <c r="AO196" i="26" s="1"/>
  <c r="AN196" i="26"/>
  <c r="AP196" i="26"/>
  <c r="AQ196" i="26"/>
  <c r="AL197" i="26"/>
  <c r="AN197" i="26" s="1"/>
  <c r="AP197" i="26"/>
  <c r="AL198" i="26"/>
  <c r="AN198" i="26" s="1"/>
  <c r="AL199" i="26"/>
  <c r="AN199" i="26"/>
  <c r="AL200" i="26"/>
  <c r="AL201" i="26"/>
  <c r="AQ201" i="26" s="1"/>
  <c r="AO201" i="26"/>
  <c r="AP201" i="26"/>
  <c r="AL202" i="26"/>
  <c r="AN202" i="26" s="1"/>
  <c r="AO202" i="26"/>
  <c r="AQ202" i="26"/>
  <c r="AL203" i="26"/>
  <c r="AP203" i="26" s="1"/>
  <c r="AN203" i="26"/>
  <c r="AO203" i="26"/>
  <c r="AQ203" i="26"/>
  <c r="AL204" i="26"/>
  <c r="AQ204" i="26" s="1"/>
  <c r="AL205" i="26"/>
  <c r="AN205" i="26"/>
  <c r="AO205" i="26"/>
  <c r="AP205" i="26"/>
  <c r="AQ205" i="26"/>
  <c r="AL206" i="26"/>
  <c r="AN206" i="26"/>
  <c r="AO206" i="26"/>
  <c r="AP206" i="26"/>
  <c r="AQ206" i="26"/>
  <c r="AL207" i="26"/>
  <c r="AO207" i="26" s="1"/>
  <c r="AN207" i="26"/>
  <c r="AP207" i="26"/>
  <c r="AQ207" i="26"/>
  <c r="AL208" i="26"/>
  <c r="AO208" i="26" s="1"/>
  <c r="AN208" i="26"/>
  <c r="AP208" i="26"/>
  <c r="AQ208" i="26"/>
  <c r="AL209" i="26"/>
  <c r="AN209" i="26" s="1"/>
  <c r="AP209" i="26"/>
  <c r="AL210" i="26"/>
  <c r="AN210" i="26" s="1"/>
  <c r="AL211" i="26"/>
  <c r="AN211" i="26"/>
  <c r="AL212" i="26"/>
  <c r="AL213" i="26"/>
  <c r="AQ213" i="26" s="1"/>
  <c r="AO213" i="26"/>
  <c r="AP213" i="26"/>
  <c r="AL214" i="26"/>
  <c r="AN214" i="26" s="1"/>
  <c r="AO214" i="26"/>
  <c r="AQ214" i="26"/>
  <c r="AL215" i="26"/>
  <c r="AP215" i="26" s="1"/>
  <c r="AN215" i="26"/>
  <c r="AO215" i="26"/>
  <c r="AQ215" i="26"/>
  <c r="AL216" i="26"/>
  <c r="AQ216" i="26" s="1"/>
  <c r="AL217" i="26"/>
  <c r="AN217" i="26"/>
  <c r="AO217" i="26"/>
  <c r="AP217" i="26"/>
  <c r="AQ217" i="26"/>
  <c r="AL218" i="26"/>
  <c r="AN218" i="26"/>
  <c r="AO218" i="26"/>
  <c r="AP218" i="26"/>
  <c r="AQ218" i="26"/>
  <c r="AL219" i="26"/>
  <c r="AO219" i="26" s="1"/>
  <c r="AN219" i="26"/>
  <c r="AP219" i="26"/>
  <c r="AQ219" i="26"/>
  <c r="AL220" i="26"/>
  <c r="AO220" i="26" s="1"/>
  <c r="AN220" i="26"/>
  <c r="AP220" i="26"/>
  <c r="AQ220" i="26"/>
  <c r="AL221" i="26"/>
  <c r="AN221" i="26" s="1"/>
  <c r="AP221" i="26"/>
  <c r="AL222" i="26"/>
  <c r="AN222" i="26" s="1"/>
  <c r="AS222" i="26"/>
  <c r="AT222" i="26"/>
  <c r="AU222" i="26"/>
  <c r="AV222" i="26"/>
  <c r="AL223" i="26"/>
  <c r="AN223" i="26" s="1"/>
  <c r="AO223" i="26"/>
  <c r="AQ223" i="26"/>
  <c r="AL224" i="26"/>
  <c r="AQ224" i="26" s="1"/>
  <c r="AL225" i="26"/>
  <c r="AN225" i="26"/>
  <c r="AO225" i="26"/>
  <c r="AP225" i="26"/>
  <c r="AQ225" i="26"/>
  <c r="AL226" i="26"/>
  <c r="AN226" i="26"/>
  <c r="AO226" i="26"/>
  <c r="AP226" i="26"/>
  <c r="AQ226" i="26"/>
  <c r="AL227" i="26"/>
  <c r="AO227" i="26" s="1"/>
  <c r="AN227" i="26"/>
  <c r="AP227" i="26"/>
  <c r="AQ227" i="26"/>
  <c r="AL228" i="26"/>
  <c r="AO228" i="26" s="1"/>
  <c r="AN228" i="26"/>
  <c r="AP228" i="26"/>
  <c r="AQ228" i="26"/>
  <c r="AS228" i="26"/>
  <c r="AT228" i="26"/>
  <c r="AU228" i="26"/>
  <c r="AV228" i="26"/>
  <c r="AL229" i="26"/>
  <c r="AQ229" i="26" s="1"/>
  <c r="AO229" i="26"/>
  <c r="AP229" i="26"/>
  <c r="AL230" i="26"/>
  <c r="AN230" i="26" s="1"/>
  <c r="AO230" i="26"/>
  <c r="AQ230" i="26"/>
  <c r="AL231" i="26"/>
  <c r="AN231" i="26" s="1"/>
  <c r="AO231" i="26"/>
  <c r="AQ231" i="26"/>
  <c r="AL232" i="26"/>
  <c r="AQ232" i="26" s="1"/>
  <c r="AL233" i="26"/>
  <c r="AN233" i="26"/>
  <c r="AO233" i="26"/>
  <c r="AP233" i="26"/>
  <c r="AQ233" i="26"/>
  <c r="AL234" i="26"/>
  <c r="AN234" i="26"/>
  <c r="AO234" i="26"/>
  <c r="AP234" i="26"/>
  <c r="AQ234" i="26"/>
  <c r="AL235" i="26"/>
  <c r="AO235" i="26" s="1"/>
  <c r="AN235" i="26"/>
  <c r="AP235" i="26"/>
  <c r="AQ235" i="26"/>
  <c r="AL236" i="26"/>
  <c r="AO236" i="26" s="1"/>
  <c r="AN236" i="26"/>
  <c r="AP236" i="26"/>
  <c r="AQ236" i="26"/>
  <c r="AL237" i="26"/>
  <c r="AN237" i="26" s="1"/>
  <c r="AP237" i="26"/>
  <c r="AL238" i="26"/>
  <c r="AN238" i="26" s="1"/>
  <c r="AL239" i="26"/>
  <c r="AN239" i="26"/>
  <c r="AS239" i="26"/>
  <c r="AT239" i="26"/>
  <c r="AU239" i="26"/>
  <c r="AV239" i="26"/>
  <c r="AL240" i="26"/>
  <c r="AQ240" i="26"/>
  <c r="AL241" i="26"/>
  <c r="AN241" i="26"/>
  <c r="AO241" i="26"/>
  <c r="AP241" i="26"/>
  <c r="AQ241" i="26"/>
  <c r="AL242" i="26"/>
  <c r="AN242" i="26"/>
  <c r="AO242" i="26"/>
  <c r="AP242" i="26"/>
  <c r="AQ242" i="26"/>
  <c r="AL243" i="26"/>
  <c r="AO243" i="26" s="1"/>
  <c r="AN243" i="26"/>
  <c r="AP243" i="26"/>
  <c r="AQ243" i="26"/>
  <c r="AL244" i="26"/>
  <c r="AO244" i="26" s="1"/>
  <c r="AN244" i="26"/>
  <c r="AP244" i="26"/>
  <c r="AQ244" i="26"/>
  <c r="AL245" i="26"/>
  <c r="AN245" i="26" s="1"/>
  <c r="AP245" i="26"/>
  <c r="AS245" i="26"/>
  <c r="AT245" i="26"/>
  <c r="AU245" i="26"/>
  <c r="AV245" i="26"/>
  <c r="BA245" i="26"/>
  <c r="AL246" i="26"/>
  <c r="AN246" i="26" s="1"/>
  <c r="AO246" i="26"/>
  <c r="AQ246" i="26"/>
  <c r="AS246" i="26"/>
  <c r="AT246" i="26"/>
  <c r="AU246" i="26"/>
  <c r="AV246" i="26"/>
  <c r="AL247" i="26"/>
  <c r="AO247" i="26" s="1"/>
  <c r="AN247" i="26"/>
  <c r="AP247" i="26"/>
  <c r="AQ247" i="26"/>
  <c r="AS247" i="26"/>
  <c r="AT247" i="26"/>
  <c r="AU247" i="26"/>
  <c r="AV247" i="26"/>
  <c r="AL248" i="26"/>
  <c r="AL249" i="26"/>
  <c r="AQ249" i="26" s="1"/>
  <c r="AO249" i="26"/>
  <c r="AP249" i="26"/>
  <c r="AL250" i="26"/>
  <c r="AN250" i="26" s="1"/>
  <c r="AO250" i="26"/>
  <c r="AQ250" i="26"/>
  <c r="AS250" i="26"/>
  <c r="AT250" i="26"/>
  <c r="AU250" i="26"/>
  <c r="AV250" i="26"/>
  <c r="AL251" i="26"/>
  <c r="AO251" i="26" s="1"/>
  <c r="AN251" i="26"/>
  <c r="AP251" i="26"/>
  <c r="AQ251" i="26"/>
  <c r="AS251" i="26"/>
  <c r="AT251" i="26"/>
  <c r="AU251" i="26"/>
  <c r="AV251" i="26"/>
  <c r="AL252" i="26"/>
  <c r="AL253" i="26"/>
  <c r="AQ253" i="26" s="1"/>
  <c r="AO253" i="26"/>
  <c r="AP253" i="26"/>
  <c r="AL254" i="26"/>
  <c r="AN254" i="26" s="1"/>
  <c r="AO254" i="26"/>
  <c r="AQ254" i="26"/>
  <c r="AL255" i="26"/>
  <c r="AN255" i="26" s="1"/>
  <c r="AO255" i="26"/>
  <c r="AQ255" i="26"/>
  <c r="AL256" i="26"/>
  <c r="AQ256" i="26" s="1"/>
  <c r="AL257" i="26"/>
  <c r="AN257" i="26"/>
  <c r="AO257" i="26"/>
  <c r="AP257" i="26"/>
  <c r="AQ257" i="26"/>
  <c r="AL258" i="26"/>
  <c r="AN258" i="26"/>
  <c r="AO258" i="26"/>
  <c r="AP258" i="26"/>
  <c r="AQ258" i="26"/>
  <c r="AL259" i="26"/>
  <c r="AO259" i="26" s="1"/>
  <c r="AN259" i="26"/>
  <c r="AP259" i="26"/>
  <c r="AQ259" i="26"/>
  <c r="AL260" i="26"/>
  <c r="AO260" i="26" s="1"/>
  <c r="AN260" i="26"/>
  <c r="AP260" i="26"/>
  <c r="AQ260" i="26"/>
  <c r="AL261" i="26"/>
  <c r="AN261" i="26" s="1"/>
  <c r="AP261" i="26"/>
  <c r="AL262" i="26"/>
  <c r="AN262" i="26" s="1"/>
  <c r="AL263" i="26"/>
  <c r="AN263" i="26" s="1"/>
  <c r="AL264" i="26"/>
  <c r="AL265" i="26"/>
  <c r="AQ265" i="26" s="1"/>
  <c r="AO265" i="26"/>
  <c r="AP265" i="26"/>
  <c r="AL266" i="26"/>
  <c r="AN266" i="26" s="1"/>
  <c r="AO266" i="26"/>
  <c r="AQ266" i="26"/>
  <c r="AL267" i="26"/>
  <c r="AN267" i="26" s="1"/>
  <c r="AO267" i="26"/>
  <c r="AQ267" i="26"/>
  <c r="AL268" i="26"/>
  <c r="AQ268" i="26" s="1"/>
  <c r="AL269" i="26"/>
  <c r="AN269" i="26"/>
  <c r="AO269" i="26"/>
  <c r="AP269" i="26"/>
  <c r="AQ269" i="26"/>
  <c r="AL270" i="26"/>
  <c r="AN270" i="26"/>
  <c r="AO270" i="26"/>
  <c r="AP270" i="26"/>
  <c r="AQ270" i="26"/>
  <c r="AL271" i="26"/>
  <c r="AO271" i="26" s="1"/>
  <c r="AN271" i="26"/>
  <c r="AP271" i="26"/>
  <c r="AQ271" i="26"/>
  <c r="AL272" i="26"/>
  <c r="AO272" i="26" s="1"/>
  <c r="AN272" i="26"/>
  <c r="AP272" i="26"/>
  <c r="AQ272" i="26"/>
  <c r="AL273" i="26"/>
  <c r="AN273" i="26" s="1"/>
  <c r="AP273" i="26"/>
  <c r="AL274" i="26"/>
  <c r="AN274" i="26" s="1"/>
  <c r="AL275" i="26"/>
  <c r="AN275" i="26"/>
  <c r="AL276" i="26"/>
  <c r="AL277" i="26"/>
  <c r="AQ277" i="26" s="1"/>
  <c r="AO277" i="26"/>
  <c r="AP277" i="26"/>
  <c r="AL278" i="26"/>
  <c r="AN278" i="26" s="1"/>
  <c r="AO278" i="26"/>
  <c r="AQ278" i="26"/>
  <c r="AL279" i="26"/>
  <c r="AN279" i="26" s="1"/>
  <c r="AO279" i="26"/>
  <c r="AQ279" i="26"/>
  <c r="AL280" i="26"/>
  <c r="AQ280" i="26"/>
  <c r="AL281" i="26"/>
  <c r="AN281" i="26"/>
  <c r="AO281" i="26"/>
  <c r="AP281" i="26"/>
  <c r="AQ281" i="26"/>
  <c r="AL282" i="26"/>
  <c r="AN282" i="26"/>
  <c r="AO282" i="26"/>
  <c r="AP282" i="26"/>
  <c r="AQ282" i="26"/>
  <c r="AL283" i="26"/>
  <c r="AO283" i="26" s="1"/>
  <c r="AN283" i="26"/>
  <c r="AP283" i="26"/>
  <c r="AQ283" i="26"/>
  <c r="AL284" i="26"/>
  <c r="AO284" i="26" s="1"/>
  <c r="AN284" i="26"/>
  <c r="AP284" i="26"/>
  <c r="AQ284" i="26"/>
  <c r="AL285" i="26"/>
  <c r="AN285" i="26" s="1"/>
  <c r="AP285" i="26"/>
  <c r="AL286" i="26"/>
  <c r="AN286" i="26" s="1"/>
  <c r="AL287" i="26"/>
  <c r="AN287" i="26"/>
  <c r="AL288" i="26"/>
  <c r="AL289" i="26"/>
  <c r="AQ289" i="26" s="1"/>
  <c r="AO289" i="26"/>
  <c r="AP289" i="26"/>
  <c r="AL290" i="26"/>
  <c r="AN290" i="26" s="1"/>
  <c r="AO290" i="26"/>
  <c r="AQ290" i="26"/>
  <c r="AL291" i="26"/>
  <c r="AN291" i="26" s="1"/>
  <c r="AO291" i="26"/>
  <c r="AQ291" i="26"/>
  <c r="AL292" i="26"/>
  <c r="AQ292" i="26"/>
  <c r="AL293" i="26"/>
  <c r="AN293" i="26"/>
  <c r="AO293" i="26"/>
  <c r="AP293" i="26"/>
  <c r="AQ293" i="26"/>
  <c r="AL294" i="26"/>
  <c r="AN294" i="26"/>
  <c r="AO294" i="26"/>
  <c r="AP294" i="26"/>
  <c r="AQ294" i="26"/>
  <c r="AL295" i="26"/>
  <c r="AO295" i="26" s="1"/>
  <c r="AN295" i="26"/>
  <c r="AP295" i="26"/>
  <c r="AQ295" i="26"/>
  <c r="AL296" i="26"/>
  <c r="AO296" i="26" s="1"/>
  <c r="AN296" i="26"/>
  <c r="AP296" i="26"/>
  <c r="AQ296" i="26"/>
  <c r="AL297" i="26"/>
  <c r="AN297" i="26" s="1"/>
  <c r="AP297" i="26"/>
  <c r="AL298" i="26"/>
  <c r="AN298" i="26" s="1"/>
  <c r="AL299" i="26"/>
  <c r="AN299" i="26" s="1"/>
  <c r="AL300" i="26"/>
  <c r="AL301" i="26"/>
  <c r="AQ301" i="26" s="1"/>
  <c r="AO301" i="26"/>
  <c r="AP301" i="26"/>
  <c r="AS301" i="26"/>
  <c r="AT301" i="26"/>
  <c r="AU301" i="26"/>
  <c r="AV301" i="26"/>
  <c r="AL302" i="26"/>
  <c r="AN302" i="26"/>
  <c r="AO302" i="26"/>
  <c r="AP302" i="26"/>
  <c r="AQ302" i="26"/>
  <c r="AL303" i="26"/>
  <c r="AO303" i="26" s="1"/>
  <c r="AN303" i="26"/>
  <c r="AP303" i="26"/>
  <c r="AQ303" i="26"/>
  <c r="AL304" i="26"/>
  <c r="AO304" i="26" s="1"/>
  <c r="AN304" i="26"/>
  <c r="AP304" i="26"/>
  <c r="AQ304" i="26"/>
  <c r="AS304" i="26"/>
  <c r="AT304" i="26"/>
  <c r="AU304" i="26"/>
  <c r="AV304" i="26"/>
  <c r="AL305" i="26"/>
  <c r="AQ305" i="26" s="1"/>
  <c r="AO305" i="26"/>
  <c r="AP305" i="26"/>
  <c r="AL306" i="26"/>
  <c r="AN306" i="26" s="1"/>
  <c r="AO306" i="26"/>
  <c r="AQ306" i="26"/>
  <c r="AL307" i="26"/>
  <c r="AN307" i="26" s="1"/>
  <c r="AO307" i="26"/>
  <c r="AQ307" i="26"/>
  <c r="AL308" i="26"/>
  <c r="AQ308" i="26" s="1"/>
  <c r="AS308" i="26"/>
  <c r="AT308" i="26"/>
  <c r="AU308" i="26"/>
  <c r="AV308" i="26"/>
  <c r="BA308" i="26"/>
  <c r="AL309" i="26"/>
  <c r="AN309" i="26" s="1"/>
  <c r="AP309" i="26"/>
  <c r="AL310" i="26"/>
  <c r="AN310" i="26" s="1"/>
  <c r="AL311" i="26"/>
  <c r="AN311" i="26" s="1"/>
  <c r="AL312" i="26"/>
  <c r="AL313" i="26"/>
  <c r="AQ313" i="26" s="1"/>
  <c r="AO313" i="26"/>
  <c r="AP313" i="26"/>
  <c r="AS313" i="26"/>
  <c r="AT313" i="26"/>
  <c r="AU313" i="26"/>
  <c r="AV313" i="26"/>
  <c r="AL314" i="26"/>
  <c r="AN314" i="26"/>
  <c r="AO314" i="26"/>
  <c r="AP314" i="26"/>
  <c r="AQ314" i="26"/>
  <c r="AL315" i="26"/>
  <c r="AO315" i="26" s="1"/>
  <c r="AN315" i="26"/>
  <c r="AP315" i="26"/>
  <c r="AQ315" i="26"/>
  <c r="AL316" i="26"/>
  <c r="AO316" i="26" s="1"/>
  <c r="AN316" i="26"/>
  <c r="AP316" i="26"/>
  <c r="AQ316" i="26"/>
  <c r="AL317" i="26"/>
  <c r="AN317" i="26" s="1"/>
  <c r="AP317" i="26"/>
  <c r="AL318" i="26"/>
  <c r="AN318" i="26" s="1"/>
  <c r="AL319" i="26"/>
  <c r="AN319" i="26"/>
  <c r="AL320" i="26"/>
  <c r="AL321" i="26"/>
  <c r="AQ321" i="26" s="1"/>
  <c r="AO321" i="26"/>
  <c r="AP321" i="26"/>
  <c r="AL322" i="26"/>
  <c r="AN322" i="26" s="1"/>
  <c r="AO322" i="26"/>
  <c r="AQ322" i="26"/>
  <c r="AL323" i="26"/>
  <c r="AN323" i="26" s="1"/>
  <c r="AO323" i="26"/>
  <c r="AQ323" i="26"/>
  <c r="AL324" i="26"/>
  <c r="AQ324" i="26"/>
  <c r="AL325" i="26"/>
  <c r="AN325" i="26"/>
  <c r="AO325" i="26"/>
  <c r="AP325" i="26"/>
  <c r="AQ325" i="26"/>
  <c r="AL326" i="26"/>
  <c r="AN326" i="26"/>
  <c r="AO326" i="26"/>
  <c r="AP326" i="26"/>
  <c r="AQ326" i="26"/>
  <c r="AS326" i="26"/>
  <c r="AT326" i="26"/>
  <c r="AU326" i="26"/>
  <c r="AV326" i="26"/>
  <c r="AL327" i="26"/>
  <c r="AN327" i="26" s="1"/>
  <c r="AL328" i="26"/>
  <c r="AO328" i="26"/>
  <c r="AL329" i="26"/>
  <c r="AQ329" i="26" s="1"/>
  <c r="AO329" i="26"/>
  <c r="AP329" i="26"/>
  <c r="AL330" i="26"/>
  <c r="AN330" i="26" s="1"/>
  <c r="AO330" i="26"/>
  <c r="AQ330" i="26"/>
  <c r="AL331" i="26"/>
  <c r="AP331" i="26" s="1"/>
  <c r="AN331" i="26"/>
  <c r="AO331" i="26"/>
  <c r="AQ331" i="26"/>
  <c r="AL332" i="26"/>
  <c r="AQ332" i="26"/>
  <c r="AL333" i="26"/>
  <c r="AN333" i="26"/>
  <c r="AO333" i="26"/>
  <c r="AP333" i="26"/>
  <c r="AQ333" i="26"/>
  <c r="AL334" i="26"/>
  <c r="AN334" i="26"/>
  <c r="AO334" i="26"/>
  <c r="AP334" i="26"/>
  <c r="AQ334" i="26"/>
  <c r="AL335" i="26"/>
  <c r="AO335" i="26" s="1"/>
  <c r="AN335" i="26"/>
  <c r="AP335" i="26"/>
  <c r="AQ335" i="26"/>
  <c r="AL336" i="26"/>
  <c r="AO336" i="26" s="1"/>
  <c r="AN336" i="26"/>
  <c r="AP336" i="26"/>
  <c r="AQ336" i="26"/>
  <c r="AL337" i="26"/>
  <c r="AO337" i="26" s="1"/>
  <c r="AN337" i="26"/>
  <c r="AP337" i="26"/>
  <c r="AS337" i="26"/>
  <c r="AT337" i="26"/>
  <c r="AU337" i="26"/>
  <c r="AV337" i="26"/>
  <c r="BA337" i="26"/>
  <c r="AL338" i="26"/>
  <c r="AN338" i="26" s="1"/>
  <c r="AO338" i="26"/>
  <c r="AQ338" i="26"/>
  <c r="AL339" i="26"/>
  <c r="AN339" i="26" s="1"/>
  <c r="AO339" i="26"/>
  <c r="AQ339" i="26"/>
  <c r="AL340" i="26"/>
  <c r="AQ340" i="26"/>
  <c r="AL341" i="26"/>
  <c r="AN341" i="26"/>
  <c r="AO341" i="26"/>
  <c r="AP341" i="26"/>
  <c r="AQ341" i="26"/>
  <c r="AL342" i="26"/>
  <c r="AN342" i="26"/>
  <c r="AO342" i="26"/>
  <c r="AP342" i="26"/>
  <c r="AQ342" i="26"/>
  <c r="AL343" i="26"/>
  <c r="AO343" i="26" s="1"/>
  <c r="AN343" i="26"/>
  <c r="AP343" i="26"/>
  <c r="AQ343" i="26"/>
  <c r="AL344" i="26"/>
  <c r="AO344" i="26" s="1"/>
  <c r="AN344" i="26"/>
  <c r="AP344" i="26"/>
  <c r="AQ344" i="26"/>
  <c r="AL345" i="26"/>
  <c r="AO345" i="26" s="1"/>
  <c r="AN345" i="26"/>
  <c r="AP345" i="26"/>
  <c r="AL346" i="26"/>
  <c r="AP346" i="26"/>
  <c r="AL347" i="26"/>
  <c r="AL348" i="26"/>
  <c r="AO348" i="26" s="1"/>
  <c r="AL349" i="26"/>
  <c r="AO349" i="26"/>
  <c r="AP349" i="26"/>
  <c r="AL350" i="26"/>
  <c r="AN350" i="26" s="1"/>
  <c r="AO350" i="26"/>
  <c r="AQ350" i="26"/>
  <c r="AS350" i="26"/>
  <c r="AT350" i="26"/>
  <c r="AU350" i="26"/>
  <c r="AV350" i="26"/>
  <c r="AX350" i="26"/>
  <c r="BA350" i="26"/>
  <c r="AL351" i="26"/>
  <c r="AO351" i="26" s="1"/>
  <c r="AN351" i="26"/>
  <c r="AP351" i="26"/>
  <c r="AQ351" i="26"/>
  <c r="AL352" i="26"/>
  <c r="AO352" i="26" s="1"/>
  <c r="AN352" i="26"/>
  <c r="AP352" i="26"/>
  <c r="AQ352" i="26"/>
  <c r="AL353" i="26"/>
  <c r="AN353" i="26" s="1"/>
  <c r="AP353" i="26"/>
  <c r="AL354" i="26"/>
  <c r="AP354" i="26"/>
  <c r="AL355" i="26"/>
  <c r="AN355" i="26" s="1"/>
  <c r="AL356" i="26"/>
  <c r="AO356" i="26"/>
  <c r="AL357" i="26"/>
  <c r="AO357" i="26"/>
  <c r="AP357" i="26"/>
  <c r="AL358" i="26"/>
  <c r="AN358" i="26" s="1"/>
  <c r="AO358" i="26"/>
  <c r="AQ358" i="26"/>
  <c r="AL359" i="26"/>
  <c r="AN359" i="26" s="1"/>
  <c r="AO359" i="26"/>
  <c r="AQ359" i="26"/>
  <c r="AL360" i="26"/>
  <c r="AQ360" i="26" s="1"/>
  <c r="AL361" i="26"/>
  <c r="AN361" i="26"/>
  <c r="AO361" i="26"/>
  <c r="AP361" i="26"/>
  <c r="AQ361" i="26"/>
  <c r="AL362" i="26"/>
  <c r="AN362" i="26"/>
  <c r="AO362" i="26"/>
  <c r="AP362" i="26"/>
  <c r="AQ362" i="26"/>
  <c r="AL363" i="26"/>
  <c r="AO363" i="26" s="1"/>
  <c r="AN363" i="26"/>
  <c r="AP363" i="26"/>
  <c r="AQ363" i="26"/>
  <c r="AL364" i="26"/>
  <c r="AO364" i="26" s="1"/>
  <c r="AN364" i="26"/>
  <c r="AL365" i="26"/>
  <c r="AN365" i="26" s="1"/>
  <c r="AP365" i="26"/>
  <c r="AL366" i="26"/>
  <c r="AQ366" i="26" s="1"/>
  <c r="AN366" i="26"/>
  <c r="AS366" i="26"/>
  <c r="AT366" i="26"/>
  <c r="AU366" i="26"/>
  <c r="AV366" i="26"/>
  <c r="BA366" i="26"/>
  <c r="AL367" i="26"/>
  <c r="AP367" i="26" s="1"/>
  <c r="AN367" i="26"/>
  <c r="AO367" i="26"/>
  <c r="AQ367" i="26"/>
  <c r="AL368" i="26"/>
  <c r="AP368" i="26" s="1"/>
  <c r="AN368" i="26"/>
  <c r="AO368" i="26"/>
  <c r="AQ368" i="26"/>
  <c r="AL369" i="26"/>
  <c r="AN369" i="26"/>
  <c r="AO369" i="26"/>
  <c r="AP369" i="26"/>
  <c r="AQ369" i="26"/>
  <c r="AL370" i="26"/>
  <c r="AN370" i="26"/>
  <c r="AO370" i="26"/>
  <c r="AP370" i="26"/>
  <c r="AQ370" i="26"/>
  <c r="AL371" i="26"/>
  <c r="AO371" i="26" s="1"/>
  <c r="AN371" i="26"/>
  <c r="AP371" i="26"/>
  <c r="AQ371" i="26"/>
  <c r="AL372" i="26"/>
  <c r="AO372" i="26" s="1"/>
  <c r="AQ372" i="26"/>
  <c r="AS372" i="26"/>
  <c r="AT372" i="26"/>
  <c r="AU372" i="26"/>
  <c r="AV372" i="26"/>
  <c r="BA372" i="26"/>
  <c r="AL373" i="26"/>
  <c r="AN373" i="26" s="1"/>
  <c r="AO373" i="26"/>
  <c r="AP373" i="26"/>
  <c r="AL374" i="26"/>
  <c r="AQ374" i="26" s="1"/>
  <c r="AO374" i="26"/>
  <c r="AL375" i="26"/>
  <c r="AP375" i="26" s="1"/>
  <c r="AN375" i="26"/>
  <c r="AO375" i="26"/>
  <c r="AQ375" i="26"/>
  <c r="AS375" i="26"/>
  <c r="AT375" i="26"/>
  <c r="AU375" i="26"/>
  <c r="AV375" i="26"/>
  <c r="AX375" i="26"/>
  <c r="BA375" i="26"/>
  <c r="AL376" i="26"/>
  <c r="AO376" i="26" s="1"/>
  <c r="AN376" i="26"/>
  <c r="AP376" i="26"/>
  <c r="AQ376" i="26"/>
  <c r="AS376" i="26"/>
  <c r="AT376" i="26"/>
  <c r="AU376" i="26"/>
  <c r="AV376" i="26"/>
  <c r="BA376" i="26"/>
  <c r="AL377" i="26"/>
  <c r="AN377" i="26" s="1"/>
  <c r="AO377" i="26"/>
  <c r="AP377" i="26"/>
  <c r="AQ377" i="26"/>
  <c r="AL378" i="26"/>
  <c r="AP378" i="26" s="1"/>
  <c r="AN378" i="26"/>
  <c r="AL379" i="26"/>
  <c r="AP379" i="26" s="1"/>
  <c r="AO379" i="26"/>
  <c r="AQ379" i="26"/>
  <c r="R380" i="26"/>
  <c r="S380" i="26"/>
  <c r="T380" i="26"/>
  <c r="U380" i="26"/>
  <c r="V380" i="26"/>
  <c r="W380" i="26"/>
  <c r="X380" i="26"/>
  <c r="Y380" i="26"/>
  <c r="Z380" i="26"/>
  <c r="AA380" i="26"/>
  <c r="AB380" i="26"/>
  <c r="AC380" i="26"/>
  <c r="AD380" i="26"/>
  <c r="AE380" i="26"/>
  <c r="AL380" i="26"/>
  <c r="AP380" i="26" s="1"/>
  <c r="AQ380" i="26"/>
  <c r="AL381" i="26"/>
  <c r="AP381" i="26" s="1"/>
  <c r="AN381" i="26"/>
  <c r="AO381" i="26"/>
  <c r="AL382" i="26"/>
  <c r="AN382" i="26"/>
  <c r="AO382" i="26"/>
  <c r="AP382" i="26"/>
  <c r="AQ382" i="26"/>
  <c r="AL383" i="26"/>
  <c r="AN383" i="26"/>
  <c r="AO383" i="26"/>
  <c r="AP383" i="26"/>
  <c r="AQ383" i="26"/>
  <c r="AL384" i="26"/>
  <c r="AN384" i="26"/>
  <c r="AO384" i="26"/>
  <c r="AP384" i="26"/>
  <c r="AQ384" i="26"/>
  <c r="AL385" i="26"/>
  <c r="AO385" i="26" s="1"/>
  <c r="AN385" i="26"/>
  <c r="AP385" i="26"/>
  <c r="AQ385" i="26"/>
  <c r="AL386" i="26"/>
  <c r="AL387" i="26"/>
  <c r="AQ387" i="26" s="1"/>
  <c r="AN387" i="26"/>
  <c r="AO387" i="26"/>
  <c r="AP387" i="26"/>
  <c r="AL388" i="26"/>
  <c r="AQ388" i="26" s="1"/>
  <c r="AN388" i="26"/>
  <c r="AO388" i="26"/>
  <c r="AP388" i="26"/>
  <c r="AL389" i="26"/>
  <c r="AL390" i="26"/>
  <c r="AN390" i="26" s="1"/>
  <c r="AO390" i="26"/>
  <c r="AP390" i="26"/>
  <c r="AQ390" i="26"/>
  <c r="AL391" i="26"/>
  <c r="AN391" i="26" s="1"/>
  <c r="AQ391" i="26"/>
  <c r="AL392" i="26"/>
  <c r="AP392" i="26" s="1"/>
  <c r="AN392" i="26"/>
  <c r="AO392" i="26"/>
  <c r="AL393" i="26"/>
  <c r="AP393" i="26" s="1"/>
  <c r="AN393" i="26"/>
  <c r="AQ393" i="26"/>
  <c r="AL394" i="26"/>
  <c r="AQ394" i="26" s="1"/>
  <c r="AP394" i="26"/>
  <c r="AL395" i="26"/>
  <c r="AN395" i="26"/>
  <c r="AO395" i="26"/>
  <c r="AP395" i="26"/>
  <c r="AQ395" i="26"/>
  <c r="AL396" i="26"/>
  <c r="AN396" i="26"/>
  <c r="AO396" i="26"/>
  <c r="AP396" i="26"/>
  <c r="AQ396" i="26"/>
  <c r="AL397" i="26"/>
  <c r="AL398" i="26"/>
  <c r="AO398" i="26" s="1"/>
  <c r="AN398" i="26"/>
  <c r="AP398" i="26"/>
  <c r="AQ398" i="26"/>
  <c r="AL399" i="26"/>
  <c r="AQ399" i="26" s="1"/>
  <c r="AN399" i="26"/>
  <c r="AO399" i="26"/>
  <c r="AP399" i="26"/>
  <c r="AL400" i="26"/>
  <c r="AL401" i="26"/>
  <c r="AN401" i="26"/>
  <c r="AO401" i="26"/>
  <c r="AP401" i="26"/>
  <c r="AQ401" i="26"/>
  <c r="AL402" i="26"/>
  <c r="AN402" i="26" s="1"/>
  <c r="AQ402" i="26"/>
  <c r="AL403" i="26"/>
  <c r="AN403" i="26" s="1"/>
  <c r="AO403" i="26"/>
  <c r="AL404" i="26"/>
  <c r="AO404" i="26" s="1"/>
  <c r="AN404" i="26"/>
  <c r="AP404" i="26"/>
  <c r="AQ404" i="26"/>
  <c r="AL405" i="26"/>
  <c r="AP405" i="26" s="1"/>
  <c r="AN405" i="26"/>
  <c r="AO405" i="26"/>
  <c r="AL406" i="26"/>
  <c r="AN406" i="26" s="1"/>
  <c r="AQ406" i="26"/>
  <c r="AL407" i="26"/>
  <c r="AN407" i="26"/>
  <c r="AO407" i="26"/>
  <c r="AP407" i="26"/>
  <c r="AQ407" i="26"/>
  <c r="R408" i="26"/>
  <c r="S408" i="26"/>
  <c r="T408" i="26"/>
  <c r="U408" i="26"/>
  <c r="V408" i="26"/>
  <c r="W408" i="26"/>
  <c r="X408" i="26"/>
  <c r="Y408" i="26"/>
  <c r="Z408" i="26"/>
  <c r="AA408" i="26"/>
  <c r="AB408" i="26"/>
  <c r="AC408" i="26"/>
  <c r="AD408" i="26"/>
  <c r="AE408" i="26"/>
  <c r="AL408" i="26"/>
  <c r="AN408" i="26" s="1"/>
  <c r="AQ408" i="26"/>
  <c r="AL409" i="26"/>
  <c r="AN409" i="26"/>
  <c r="AO409" i="26"/>
  <c r="AP409" i="26"/>
  <c r="AQ409" i="26"/>
  <c r="AL410" i="26"/>
  <c r="AL411" i="26"/>
  <c r="AO411" i="26" s="1"/>
  <c r="AN411" i="26"/>
  <c r="AP411" i="26"/>
  <c r="AQ411" i="26"/>
  <c r="AL412" i="26"/>
  <c r="AP412" i="26" s="1"/>
  <c r="AN412" i="26"/>
  <c r="AO412" i="26"/>
  <c r="AL413" i="26"/>
  <c r="AN413" i="26" s="1"/>
  <c r="AO413" i="26"/>
  <c r="AP413" i="26"/>
  <c r="AQ413" i="26"/>
  <c r="AL414" i="26"/>
  <c r="AN414" i="26"/>
  <c r="AO414" i="26"/>
  <c r="AP414" i="26"/>
  <c r="AQ414" i="26"/>
  <c r="AL415" i="26"/>
  <c r="AO415" i="26" s="1"/>
  <c r="AN415" i="26"/>
  <c r="AQ415" i="26"/>
  <c r="AL416" i="26"/>
  <c r="AN416" i="26" s="1"/>
  <c r="AP416" i="26"/>
  <c r="AQ416" i="26"/>
  <c r="AL417" i="26"/>
  <c r="AO417" i="26" s="1"/>
  <c r="AN417" i="26"/>
  <c r="AL418" i="26"/>
  <c r="AN418" i="26"/>
  <c r="AO418" i="26"/>
  <c r="AP418" i="26"/>
  <c r="AQ418" i="26"/>
  <c r="AL419" i="26"/>
  <c r="AQ419" i="26" s="1"/>
  <c r="AP419" i="26"/>
  <c r="AL420" i="26"/>
  <c r="AN420" i="26" s="1"/>
  <c r="AQ420" i="26"/>
  <c r="AL421" i="26"/>
  <c r="AN421" i="26"/>
  <c r="AO421" i="26"/>
  <c r="AP421" i="26"/>
  <c r="AQ421" i="26"/>
  <c r="AL422" i="26"/>
  <c r="AL423" i="26"/>
  <c r="AO423" i="26" s="1"/>
  <c r="AN423" i="26"/>
  <c r="AP423" i="26"/>
  <c r="AQ423" i="26"/>
  <c r="AL424" i="26"/>
  <c r="AP424" i="26" s="1"/>
  <c r="AN424" i="26"/>
  <c r="AO424" i="26"/>
  <c r="AL425" i="26"/>
  <c r="AN425" i="26" s="1"/>
  <c r="AO425" i="26"/>
  <c r="AP425" i="26"/>
  <c r="AQ425" i="26"/>
  <c r="AL426" i="26"/>
  <c r="AN426" i="26"/>
  <c r="AO426" i="26"/>
  <c r="AP426" i="26"/>
  <c r="AQ426" i="26"/>
  <c r="AL427" i="26"/>
  <c r="AO427" i="26" s="1"/>
  <c r="AN427" i="26"/>
  <c r="AQ427" i="26"/>
  <c r="AL428" i="26"/>
  <c r="AN428" i="26" s="1"/>
  <c r="AP428" i="26"/>
  <c r="AQ428" i="26"/>
  <c r="AL429" i="26"/>
  <c r="AO429" i="26" s="1"/>
  <c r="AN429" i="26"/>
  <c r="AL430" i="26"/>
  <c r="AN430" i="26"/>
  <c r="AO430" i="26"/>
  <c r="AP430" i="26"/>
  <c r="AQ430" i="26"/>
  <c r="AL431" i="26"/>
  <c r="AQ431" i="26" s="1"/>
  <c r="AP431" i="26"/>
  <c r="AL432" i="26"/>
  <c r="AN432" i="26" s="1"/>
  <c r="AL433" i="26"/>
  <c r="AN433" i="26"/>
  <c r="AO433" i="26"/>
  <c r="AP433" i="26"/>
  <c r="AQ433" i="26"/>
  <c r="AL434" i="26"/>
  <c r="AL435" i="26"/>
  <c r="AN435" i="26"/>
  <c r="AO435" i="26"/>
  <c r="AP435" i="26"/>
  <c r="AQ435" i="26"/>
  <c r="AL436" i="26"/>
  <c r="AP436" i="26" s="1"/>
  <c r="AN436" i="26"/>
  <c r="AO436" i="26"/>
  <c r="AL437" i="26"/>
  <c r="AN437" i="26" s="1"/>
  <c r="AO437" i="26"/>
  <c r="AP437" i="26"/>
  <c r="AQ437" i="26"/>
  <c r="AL438" i="26"/>
  <c r="AN438" i="26"/>
  <c r="AO438" i="26"/>
  <c r="AP438" i="26"/>
  <c r="AQ438" i="26"/>
  <c r="AL439" i="26"/>
  <c r="AO439" i="26" s="1"/>
  <c r="AN439" i="26"/>
  <c r="AQ439" i="26"/>
  <c r="AL440" i="26"/>
  <c r="AN440" i="26" s="1"/>
  <c r="AP440" i="26"/>
  <c r="AQ440" i="26"/>
  <c r="AL441" i="26"/>
  <c r="AO441" i="26" s="1"/>
  <c r="AN441" i="26"/>
  <c r="AL442" i="26"/>
  <c r="AN442" i="26"/>
  <c r="AO442" i="26"/>
  <c r="AP442" i="26"/>
  <c r="AQ442" i="26"/>
  <c r="AS442" i="26"/>
  <c r="AT442" i="26"/>
  <c r="AU442" i="26"/>
  <c r="AV442" i="26"/>
  <c r="AX442" i="26"/>
  <c r="BA442" i="26"/>
  <c r="AL443" i="26"/>
  <c r="AO443" i="26" s="1"/>
  <c r="AN443" i="26"/>
  <c r="AQ443" i="26"/>
  <c r="AL444" i="26"/>
  <c r="AP444" i="26" s="1"/>
  <c r="AN444" i="26"/>
  <c r="AO444" i="26"/>
  <c r="AL445" i="26"/>
  <c r="AN445" i="26" s="1"/>
  <c r="AO445" i="26"/>
  <c r="AP445" i="26"/>
  <c r="AQ445" i="26"/>
  <c r="AL446" i="26"/>
  <c r="AN446" i="26"/>
  <c r="AO446" i="26"/>
  <c r="AP446" i="26"/>
  <c r="AQ446" i="26"/>
  <c r="AL447" i="26"/>
  <c r="AO447" i="26" s="1"/>
  <c r="AN447" i="26"/>
  <c r="AQ447" i="26"/>
  <c r="AL448" i="26"/>
  <c r="AN448" i="26" s="1"/>
  <c r="AP448" i="26"/>
  <c r="AQ448" i="26"/>
  <c r="AL449" i="26"/>
  <c r="AO449" i="26" s="1"/>
  <c r="AN449" i="26"/>
  <c r="AL450" i="26"/>
  <c r="AN450" i="26"/>
  <c r="AO450" i="26"/>
  <c r="AP450" i="26"/>
  <c r="AQ450" i="26"/>
  <c r="AL451" i="26"/>
  <c r="AQ451" i="26" s="1"/>
  <c r="AP451" i="26"/>
  <c r="AL452" i="26"/>
  <c r="AN452" i="26" s="1"/>
  <c r="AL453" i="26"/>
  <c r="AN453" i="26" s="1"/>
  <c r="AO453" i="26"/>
  <c r="AP453" i="26"/>
  <c r="AQ453" i="26"/>
  <c r="AL454" i="26"/>
  <c r="AL455" i="26"/>
  <c r="AO455" i="26" s="1"/>
  <c r="AN455" i="26"/>
  <c r="AQ455" i="26"/>
  <c r="AL456" i="26"/>
  <c r="AP456" i="26" s="1"/>
  <c r="AN456" i="26"/>
  <c r="AO456" i="26"/>
  <c r="AL457" i="26"/>
  <c r="AN457" i="26" s="1"/>
  <c r="AO457" i="26"/>
  <c r="AP457" i="26"/>
  <c r="AQ457" i="26"/>
  <c r="AL458" i="26"/>
  <c r="AN458" i="26"/>
  <c r="AO458" i="26"/>
  <c r="AP458" i="26"/>
  <c r="AQ458" i="26"/>
  <c r="AL459" i="26"/>
  <c r="AO459" i="26" s="1"/>
  <c r="AN459" i="26"/>
  <c r="AQ459" i="26"/>
  <c r="AL460" i="26"/>
  <c r="AN460" i="26" s="1"/>
  <c r="AP460" i="26"/>
  <c r="AQ460" i="26"/>
  <c r="AL461" i="26"/>
  <c r="AO461" i="26" s="1"/>
  <c r="AN461" i="26"/>
  <c r="AL462" i="26"/>
  <c r="AN462" i="26"/>
  <c r="AO462" i="26"/>
  <c r="AP462" i="26"/>
  <c r="AQ462" i="26"/>
  <c r="AL463" i="26"/>
  <c r="AQ463" i="26" s="1"/>
  <c r="AP463" i="26"/>
  <c r="AL464" i="26"/>
  <c r="AN464" i="26" s="1"/>
  <c r="AL465" i="26"/>
  <c r="AN465" i="26" s="1"/>
  <c r="AO465" i="26"/>
  <c r="AP465" i="26"/>
  <c r="AQ465" i="26"/>
  <c r="AL466" i="26"/>
  <c r="AL467" i="26"/>
  <c r="AP467" i="26" s="1"/>
  <c r="AN467" i="26"/>
  <c r="AO467" i="26"/>
  <c r="AQ467" i="26"/>
  <c r="AL468" i="26"/>
  <c r="AP468" i="26" s="1"/>
  <c r="AN468" i="26"/>
  <c r="AO468" i="26"/>
  <c r="AQ468" i="26"/>
  <c r="AL469" i="26"/>
  <c r="AN469" i="26" s="1"/>
  <c r="AO469" i="26"/>
  <c r="AP469" i="26"/>
  <c r="AQ469" i="26"/>
  <c r="AL470" i="26"/>
  <c r="AN470" i="26"/>
  <c r="AO470" i="26"/>
  <c r="AP470" i="26"/>
  <c r="AQ470" i="26"/>
  <c r="AL471" i="26"/>
  <c r="AO471" i="26" s="1"/>
  <c r="AN471" i="26"/>
  <c r="AQ471" i="26"/>
  <c r="AL472" i="26"/>
  <c r="AN472" i="26" s="1"/>
  <c r="AP472" i="26"/>
  <c r="AQ472" i="26"/>
  <c r="AL473" i="26"/>
  <c r="AO473" i="26" s="1"/>
  <c r="AN473" i="26"/>
  <c r="AP473" i="26"/>
  <c r="AL474" i="26"/>
  <c r="AN474" i="26"/>
  <c r="AO474" i="26"/>
  <c r="AP474" i="26"/>
  <c r="AQ474" i="26"/>
  <c r="AL475" i="26"/>
  <c r="AQ475" i="26" s="1"/>
  <c r="AP475" i="26"/>
  <c r="AL476" i="26"/>
  <c r="AN476" i="26" s="1"/>
  <c r="AL477" i="26"/>
  <c r="AN477" i="26" s="1"/>
  <c r="AO477" i="26"/>
  <c r="AP477" i="26"/>
  <c r="AQ477" i="26"/>
  <c r="AL478" i="26"/>
  <c r="AL479" i="26"/>
  <c r="AN479" i="26" s="1"/>
  <c r="AQ479" i="26"/>
  <c r="AL480" i="26"/>
  <c r="AP480" i="26" s="1"/>
  <c r="AO480" i="26"/>
  <c r="AQ480" i="26"/>
  <c r="AL481" i="26"/>
  <c r="AN481" i="26" s="1"/>
  <c r="AO481" i="26"/>
  <c r="AP481" i="26"/>
  <c r="AQ481" i="26"/>
  <c r="AL482" i="26"/>
  <c r="AN482" i="26"/>
  <c r="AO482" i="26"/>
  <c r="AP482" i="26"/>
  <c r="AQ482" i="26"/>
  <c r="AL483" i="26"/>
  <c r="AO483" i="26" s="1"/>
  <c r="AN483" i="26"/>
  <c r="AQ483" i="26"/>
  <c r="AL484" i="26"/>
  <c r="AN484" i="26" s="1"/>
  <c r="AP484" i="26"/>
  <c r="AQ484" i="26"/>
  <c r="AL485" i="26"/>
  <c r="AO485" i="26" s="1"/>
  <c r="AN485" i="26"/>
  <c r="AP485" i="26"/>
  <c r="AL486" i="26"/>
  <c r="AN486" i="26"/>
  <c r="AO486" i="26"/>
  <c r="AP486" i="26"/>
  <c r="AQ486" i="26"/>
  <c r="AL487" i="26"/>
  <c r="AL488" i="26"/>
  <c r="AN488" i="26" s="1"/>
  <c r="AL489" i="26"/>
  <c r="AN489" i="26" s="1"/>
  <c r="AO489" i="26"/>
  <c r="AP489" i="26"/>
  <c r="AQ489" i="26"/>
  <c r="AL490" i="26"/>
  <c r="AL491" i="26"/>
  <c r="AN491" i="26" s="1"/>
  <c r="AO491" i="26"/>
  <c r="AQ491" i="26"/>
  <c r="AL492" i="26"/>
  <c r="AP492" i="26" s="1"/>
  <c r="AO492" i="26"/>
  <c r="AQ492" i="26"/>
  <c r="AL493" i="26"/>
  <c r="AN493" i="26" s="1"/>
  <c r="AO493" i="26"/>
  <c r="AP493" i="26"/>
  <c r="AQ493" i="26"/>
  <c r="AL494" i="26"/>
  <c r="AN494" i="26"/>
  <c r="AO494" i="26"/>
  <c r="AP494" i="26"/>
  <c r="AQ494" i="26"/>
  <c r="AL495" i="26"/>
  <c r="AO495" i="26" s="1"/>
  <c r="AN495" i="26"/>
  <c r="AQ495" i="26"/>
  <c r="AL496" i="26"/>
  <c r="AN496" i="26" s="1"/>
  <c r="AP496" i="26"/>
  <c r="AQ496" i="26"/>
  <c r="AL497" i="26"/>
  <c r="AO497" i="26" s="1"/>
  <c r="AN497" i="26"/>
  <c r="AP497" i="26"/>
  <c r="AL498" i="26"/>
  <c r="AN498" i="26"/>
  <c r="AO498" i="26"/>
  <c r="AP498" i="26"/>
  <c r="AQ498" i="26"/>
  <c r="AL499" i="26"/>
  <c r="AP499" i="26" s="1"/>
  <c r="AL500" i="26"/>
  <c r="AN500" i="26" s="1"/>
  <c r="AL501" i="26"/>
  <c r="AN501" i="26" s="1"/>
  <c r="AO501" i="26"/>
  <c r="AP501" i="26"/>
  <c r="AQ501" i="26"/>
  <c r="AL502" i="26"/>
  <c r="AL503" i="26"/>
  <c r="AN503" i="26" s="1"/>
  <c r="AQ503" i="26"/>
  <c r="AL504" i="26"/>
  <c r="AP504" i="26" s="1"/>
  <c r="AO504" i="26"/>
  <c r="AQ504" i="26"/>
  <c r="AS504" i="26"/>
  <c r="AT504" i="26"/>
  <c r="AU504" i="26"/>
  <c r="AV504" i="26"/>
  <c r="AX504" i="26"/>
  <c r="BA504" i="26"/>
  <c r="H505" i="26"/>
  <c r="I505" i="26"/>
  <c r="J505" i="26"/>
  <c r="K505" i="26"/>
  <c r="AI505" i="26"/>
  <c r="AJ505" i="26"/>
  <c r="AK505" i="26"/>
  <c r="AL506" i="26"/>
  <c r="AO506" i="26" s="1"/>
  <c r="AN506" i="26"/>
  <c r="AP506" i="26"/>
  <c r="AL507" i="26"/>
  <c r="AN507" i="26"/>
  <c r="AO507" i="26"/>
  <c r="AP507" i="26"/>
  <c r="AQ507" i="26"/>
  <c r="AL508" i="26"/>
  <c r="AP508" i="26"/>
  <c r="AL509" i="26"/>
  <c r="AN509" i="26" s="1"/>
  <c r="AL510" i="26"/>
  <c r="AN510" i="26" s="1"/>
  <c r="AO510" i="26"/>
  <c r="AP510" i="26"/>
  <c r="AQ510" i="26"/>
  <c r="AL511" i="26"/>
  <c r="AL512" i="26"/>
  <c r="AO512" i="26" s="1"/>
  <c r="AN512" i="26"/>
  <c r="AQ512" i="26"/>
  <c r="AL513" i="26"/>
  <c r="AP513" i="26" s="1"/>
  <c r="AO513" i="26"/>
  <c r="AQ513" i="26"/>
  <c r="AL514" i="26"/>
  <c r="AN514" i="26" s="1"/>
  <c r="AO514" i="26"/>
  <c r="AP514" i="26"/>
  <c r="AQ514" i="26"/>
  <c r="AL515" i="26"/>
  <c r="AN515" i="26"/>
  <c r="AO515" i="26"/>
  <c r="AP515" i="26"/>
  <c r="AQ515" i="26"/>
  <c r="AL516" i="26"/>
  <c r="AO516" i="26" s="1"/>
  <c r="AN516" i="26"/>
  <c r="AQ516" i="26"/>
  <c r="AL517" i="26"/>
  <c r="AN517" i="26" s="1"/>
  <c r="AP517" i="26"/>
  <c r="AL518" i="26"/>
  <c r="AO518" i="26" s="1"/>
  <c r="AN518" i="26"/>
  <c r="AP518" i="26"/>
  <c r="AL519" i="26"/>
  <c r="AN519" i="26"/>
  <c r="AO519" i="26"/>
  <c r="AP519" i="26"/>
  <c r="AQ519" i="26"/>
  <c r="AL520" i="26"/>
  <c r="AP520" i="26"/>
  <c r="AL521" i="26"/>
  <c r="AN521" i="26" s="1"/>
  <c r="AL522" i="26"/>
  <c r="AN522" i="26" s="1"/>
  <c r="AO522" i="26"/>
  <c r="AP522" i="26"/>
  <c r="AQ522" i="26"/>
  <c r="AL523" i="26"/>
  <c r="AL524" i="26"/>
  <c r="AO524" i="26" s="1"/>
  <c r="AN524" i="26"/>
  <c r="AQ524" i="26"/>
  <c r="AL525" i="26"/>
  <c r="AP525" i="26" s="1"/>
  <c r="AO525" i="26"/>
  <c r="AQ525" i="26"/>
  <c r="AL526" i="26"/>
  <c r="AN526" i="26" s="1"/>
  <c r="AO526" i="26"/>
  <c r="AP526" i="26"/>
  <c r="AQ526" i="26"/>
  <c r="AL527" i="26"/>
  <c r="AN527" i="26"/>
  <c r="AO527" i="26"/>
  <c r="AP527" i="26"/>
  <c r="AQ527" i="26"/>
  <c r="AL528" i="26"/>
  <c r="AO528" i="26" s="1"/>
  <c r="AN528" i="26"/>
  <c r="AQ528" i="26"/>
  <c r="AL529" i="26"/>
  <c r="AN529" i="26" s="1"/>
  <c r="AP529" i="26"/>
  <c r="AL530" i="26"/>
  <c r="AO530" i="26" s="1"/>
  <c r="AN530" i="26"/>
  <c r="AP530" i="26"/>
  <c r="AL531" i="26"/>
  <c r="AN531" i="26"/>
  <c r="AO531" i="26"/>
  <c r="AP531" i="26"/>
  <c r="AQ531" i="26"/>
  <c r="AL532" i="26"/>
  <c r="AP532" i="26"/>
  <c r="AL533" i="26"/>
  <c r="AN533" i="26" s="1"/>
  <c r="AL534" i="26"/>
  <c r="AN534" i="26" s="1"/>
  <c r="AO534" i="26"/>
  <c r="AP534" i="26"/>
  <c r="AQ534" i="26"/>
  <c r="AL535" i="26"/>
  <c r="AL536" i="26"/>
  <c r="AN536" i="26"/>
  <c r="AO536" i="26"/>
  <c r="AP536" i="26"/>
  <c r="AQ536" i="26"/>
  <c r="AL537" i="26"/>
  <c r="AP537" i="26" s="1"/>
  <c r="AO537" i="26"/>
  <c r="AQ537" i="26"/>
  <c r="AL538" i="26"/>
  <c r="AN538" i="26" s="1"/>
  <c r="AO538" i="26"/>
  <c r="AP538" i="26"/>
  <c r="AQ538" i="26"/>
  <c r="AL539" i="26"/>
  <c r="AN539" i="26"/>
  <c r="AO539" i="26"/>
  <c r="AP539" i="26"/>
  <c r="AQ539" i="26"/>
  <c r="AL540" i="26"/>
  <c r="AO540" i="26" s="1"/>
  <c r="AN540" i="26"/>
  <c r="AQ540" i="26"/>
  <c r="AL541" i="26"/>
  <c r="AN541" i="26" s="1"/>
  <c r="AP541" i="26"/>
  <c r="AL542" i="26"/>
  <c r="AO542" i="26" s="1"/>
  <c r="AN542" i="26"/>
  <c r="AP542" i="26"/>
  <c r="AL543" i="26"/>
  <c r="AN543" i="26"/>
  <c r="AO543" i="26"/>
  <c r="AP543" i="26"/>
  <c r="AQ543" i="26"/>
  <c r="AL544" i="26"/>
  <c r="AP544" i="26"/>
  <c r="AL545" i="26"/>
  <c r="AN545" i="26" s="1"/>
  <c r="AL546" i="26"/>
  <c r="AN546" i="26" s="1"/>
  <c r="AO546" i="26"/>
  <c r="AL547" i="26"/>
  <c r="AL548" i="26"/>
  <c r="AO548" i="26" s="1"/>
  <c r="AN548" i="26"/>
  <c r="AQ548" i="26"/>
  <c r="AL549" i="26"/>
  <c r="AP549" i="26" s="1"/>
  <c r="AO549" i="26"/>
  <c r="AQ549" i="26"/>
  <c r="AL550" i="26"/>
  <c r="AN550" i="26" s="1"/>
  <c r="AO550" i="26"/>
  <c r="AP550" i="26"/>
  <c r="AQ550" i="26"/>
  <c r="AL551" i="26"/>
  <c r="AO551" i="26" s="1"/>
  <c r="AN551" i="26"/>
  <c r="AQ551" i="26"/>
  <c r="AL552" i="26"/>
  <c r="AO552" i="26" s="1"/>
  <c r="AN552" i="26"/>
  <c r="AQ552" i="26"/>
  <c r="AL553" i="26"/>
  <c r="AN553" i="26" s="1"/>
  <c r="AP553" i="26"/>
  <c r="AL554" i="26"/>
  <c r="AO554" i="26" s="1"/>
  <c r="AN554" i="26"/>
  <c r="AP554" i="26"/>
  <c r="AL555" i="26"/>
  <c r="AN555" i="26"/>
  <c r="AO555" i="26"/>
  <c r="AP555" i="26"/>
  <c r="AQ555" i="26"/>
  <c r="AL556" i="26"/>
  <c r="AL557" i="26"/>
  <c r="AN557" i="26" s="1"/>
  <c r="AL558" i="26"/>
  <c r="AN558" i="26" s="1"/>
  <c r="AO558" i="26"/>
  <c r="AL559" i="26"/>
  <c r="AL560" i="26"/>
  <c r="AN560" i="26"/>
  <c r="AO560" i="26"/>
  <c r="AP560" i="26"/>
  <c r="AQ560" i="26"/>
  <c r="AL561" i="26"/>
  <c r="AP561" i="26" s="1"/>
  <c r="AO561" i="26"/>
  <c r="AQ561" i="26"/>
  <c r="AL562" i="26"/>
  <c r="AN562" i="26" s="1"/>
  <c r="AO562" i="26"/>
  <c r="AP562" i="26"/>
  <c r="AQ562" i="26"/>
  <c r="AL563" i="26"/>
  <c r="AO563" i="26" s="1"/>
  <c r="AN563" i="26"/>
  <c r="AQ563" i="26"/>
  <c r="AL564" i="26"/>
  <c r="AO564" i="26" s="1"/>
  <c r="AN564" i="26"/>
  <c r="AQ564" i="26"/>
  <c r="AL565" i="26"/>
  <c r="AN565" i="26" s="1"/>
  <c r="AP565" i="26"/>
  <c r="AL566" i="26"/>
  <c r="AO566" i="26" s="1"/>
  <c r="AN566" i="26"/>
  <c r="AP566" i="26"/>
  <c r="AL567" i="26"/>
  <c r="AN567" i="26"/>
  <c r="AO567" i="26"/>
  <c r="AP567" i="26"/>
  <c r="AQ567" i="26"/>
  <c r="AL568" i="26"/>
  <c r="AP568" i="26"/>
  <c r="AS568" i="26"/>
  <c r="AT568" i="26"/>
  <c r="AU568" i="26"/>
  <c r="AV568" i="26"/>
  <c r="AX568" i="26"/>
  <c r="AY568" i="26"/>
  <c r="BA568" i="26"/>
  <c r="AL569" i="26"/>
  <c r="AP569" i="26" s="1"/>
  <c r="AO569" i="26"/>
  <c r="AQ569" i="26"/>
  <c r="AL570" i="26"/>
  <c r="AN570" i="26" s="1"/>
  <c r="AO570" i="26"/>
  <c r="AP570" i="26"/>
  <c r="AQ570" i="26"/>
  <c r="AL571" i="26"/>
  <c r="AO571" i="26" s="1"/>
  <c r="AN571" i="26"/>
  <c r="AQ571" i="26"/>
  <c r="AL572" i="26"/>
  <c r="AO572" i="26" s="1"/>
  <c r="AN572" i="26"/>
  <c r="AQ572" i="26"/>
  <c r="H573" i="26"/>
  <c r="AN573" i="26" s="1"/>
  <c r="I573" i="26"/>
  <c r="J573" i="26"/>
  <c r="AP573" i="26" s="1"/>
  <c r="K573" i="26"/>
  <c r="AQ573" i="26" s="1"/>
  <c r="AL573" i="26"/>
  <c r="AO573" i="26"/>
  <c r="AL574" i="26"/>
  <c r="AN574" i="26" s="1"/>
  <c r="AO574" i="26"/>
  <c r="AP574" i="26"/>
  <c r="AQ574" i="26"/>
  <c r="AL575" i="26"/>
  <c r="AO575" i="26" s="1"/>
  <c r="AN575" i="26"/>
  <c r="AQ575" i="26"/>
  <c r="AL576" i="26"/>
  <c r="AO576" i="26" s="1"/>
  <c r="AN576" i="26"/>
  <c r="AQ576" i="26"/>
  <c r="AL577" i="26"/>
  <c r="AN577" i="26" s="1"/>
  <c r="AP577" i="26"/>
  <c r="AL578" i="26"/>
  <c r="AO578" i="26" s="1"/>
  <c r="AN578" i="26"/>
  <c r="AP578" i="26"/>
  <c r="AL579" i="26"/>
  <c r="AN579" i="26"/>
  <c r="AO579" i="26"/>
  <c r="AP579" i="26"/>
  <c r="AQ579" i="26"/>
  <c r="AL580" i="26"/>
  <c r="AL581" i="26"/>
  <c r="AL582" i="26"/>
  <c r="AN582" i="26" s="1"/>
  <c r="AO582" i="26"/>
  <c r="AL583" i="26"/>
  <c r="AO583" i="26" s="1"/>
  <c r="AL584" i="26"/>
  <c r="AP584" i="26" s="1"/>
  <c r="AN584" i="26"/>
  <c r="AO584" i="26"/>
  <c r="AQ584" i="26"/>
  <c r="AL585" i="26"/>
  <c r="AP585" i="26" s="1"/>
  <c r="AO585" i="26"/>
  <c r="AQ585" i="26"/>
  <c r="AL586" i="26"/>
  <c r="AN586" i="26" s="1"/>
  <c r="AO586" i="26"/>
  <c r="AP586" i="26"/>
  <c r="AQ586" i="26"/>
  <c r="AL587" i="26"/>
  <c r="AO587" i="26" s="1"/>
  <c r="AN587" i="26"/>
  <c r="AQ587" i="26"/>
  <c r="AL588" i="26"/>
  <c r="AO588" i="26" s="1"/>
  <c r="AN588" i="26"/>
  <c r="AQ588" i="26"/>
  <c r="AL589" i="26"/>
  <c r="AN589" i="26" s="1"/>
  <c r="AP589" i="26"/>
  <c r="AL590" i="26"/>
  <c r="AO590" i="26" s="1"/>
  <c r="AN590" i="26"/>
  <c r="AP590" i="26"/>
  <c r="AL591" i="26"/>
  <c r="AN591" i="26"/>
  <c r="AO591" i="26"/>
  <c r="AP591" i="26"/>
  <c r="AQ591" i="26"/>
  <c r="AL592" i="26"/>
  <c r="AP592" i="26"/>
  <c r="AL593" i="26"/>
  <c r="AL594" i="26"/>
  <c r="AN594" i="26" s="1"/>
  <c r="AO594" i="26"/>
  <c r="AL595" i="26"/>
  <c r="AO595" i="26" s="1"/>
  <c r="AL596" i="26"/>
  <c r="AP596" i="26" s="1"/>
  <c r="AN596" i="26"/>
  <c r="AO596" i="26"/>
  <c r="AQ596" i="26"/>
  <c r="AL597" i="26"/>
  <c r="AP597" i="26" s="1"/>
  <c r="AO597" i="26"/>
  <c r="AQ597" i="26"/>
  <c r="AL598" i="26"/>
  <c r="AN598" i="26" s="1"/>
  <c r="AO598" i="26"/>
  <c r="AP598" i="26"/>
  <c r="AQ598" i="26"/>
  <c r="AL599" i="26"/>
  <c r="AO599" i="26" s="1"/>
  <c r="AN599" i="26"/>
  <c r="AQ599" i="26"/>
  <c r="AL600" i="26"/>
  <c r="AO600" i="26" s="1"/>
  <c r="AN600" i="26"/>
  <c r="AQ600" i="26"/>
  <c r="AL601" i="26"/>
  <c r="AN601" i="26" s="1"/>
  <c r="AP601" i="26"/>
  <c r="AL602" i="26"/>
  <c r="AO602" i="26" s="1"/>
  <c r="AN602" i="26"/>
  <c r="AP602" i="26"/>
  <c r="AL603" i="26"/>
  <c r="AN603" i="26"/>
  <c r="AO603" i="26"/>
  <c r="AP603" i="26"/>
  <c r="AQ603" i="26"/>
  <c r="AL604" i="26"/>
  <c r="AP604" i="26"/>
  <c r="AL605" i="26"/>
  <c r="AL606" i="26"/>
  <c r="AN606" i="26" s="1"/>
  <c r="AO606" i="26"/>
  <c r="AI607" i="26"/>
  <c r="AJ607" i="26"/>
  <c r="AK607" i="26"/>
  <c r="AL608" i="26"/>
  <c r="AO608" i="26" s="1"/>
  <c r="AN608" i="26"/>
  <c r="AQ608" i="26"/>
  <c r="AL609" i="26"/>
  <c r="AO609" i="26" s="1"/>
  <c r="AN609" i="26"/>
  <c r="AQ609" i="26"/>
  <c r="AL610" i="26"/>
  <c r="AN610" i="26"/>
  <c r="AL611" i="26"/>
  <c r="AO611" i="26" s="1"/>
  <c r="AN611" i="26"/>
  <c r="AP611" i="26"/>
  <c r="AL612" i="26"/>
  <c r="AN612" i="26"/>
  <c r="AO612" i="26"/>
  <c r="AP612" i="26"/>
  <c r="AQ612" i="26"/>
  <c r="AL613" i="26"/>
  <c r="AP613" i="26"/>
  <c r="AL614" i="26"/>
  <c r="AQ614" i="26" s="1"/>
  <c r="AL615" i="26"/>
  <c r="AN615" i="26" s="1"/>
  <c r="AL616" i="26"/>
  <c r="AO616" i="26"/>
  <c r="AL617" i="26"/>
  <c r="AN617" i="26"/>
  <c r="AO617" i="26"/>
  <c r="AP617" i="26"/>
  <c r="AQ617" i="26"/>
  <c r="AL618" i="26"/>
  <c r="AO618" i="26" s="1"/>
  <c r="AQ618" i="26"/>
  <c r="AL619" i="26"/>
  <c r="AN619" i="26" s="1"/>
  <c r="AO619" i="26"/>
  <c r="AP619" i="26"/>
  <c r="AQ619" i="26"/>
  <c r="AL620" i="26"/>
  <c r="AN620" i="26"/>
  <c r="AO620" i="26"/>
  <c r="AP620" i="26"/>
  <c r="AQ620" i="26"/>
  <c r="AL621" i="26"/>
  <c r="AO621" i="26" s="1"/>
  <c r="AN621" i="26"/>
  <c r="AQ621" i="26"/>
  <c r="AI622" i="26"/>
  <c r="AJ622" i="26"/>
  <c r="AK622" i="26"/>
  <c r="AL622" i="26"/>
  <c r="AQ622" i="26" s="1"/>
  <c r="AN622" i="26"/>
  <c r="AO622" i="26"/>
  <c r="AP622" i="26"/>
  <c r="AL623" i="26"/>
  <c r="AP623" i="26"/>
  <c r="AL624" i="26"/>
  <c r="AN624" i="26"/>
  <c r="AO624" i="26"/>
  <c r="AP624" i="26"/>
  <c r="AQ624" i="26"/>
  <c r="AL625" i="26"/>
  <c r="AO625" i="26"/>
  <c r="AL626" i="26"/>
  <c r="AQ626" i="26" s="1"/>
  <c r="AP626" i="26"/>
  <c r="AL627" i="26"/>
  <c r="AP627" i="26" s="1"/>
  <c r="AN627" i="26"/>
  <c r="AO627" i="26"/>
  <c r="AQ627" i="26"/>
  <c r="AL628" i="26"/>
  <c r="AN628" i="26" s="1"/>
  <c r="AO628" i="26"/>
  <c r="AP628" i="26"/>
  <c r="AQ628" i="26"/>
  <c r="AL629" i="26"/>
  <c r="AP629" i="26" s="1"/>
  <c r="AN629" i="26"/>
  <c r="AO629" i="26"/>
  <c r="AL630" i="26"/>
  <c r="AO630" i="26" s="1"/>
  <c r="AN630" i="26"/>
  <c r="AP630" i="26"/>
  <c r="AQ630" i="26"/>
  <c r="AL631" i="26"/>
  <c r="AN631" i="26"/>
  <c r="AO631" i="26"/>
  <c r="AP631" i="26"/>
  <c r="AQ631" i="26"/>
  <c r="AS631" i="26"/>
  <c r="AT631" i="26"/>
  <c r="AU631" i="26"/>
  <c r="AV631" i="26"/>
  <c r="AX631" i="26"/>
  <c r="BA631" i="26"/>
  <c r="AL632" i="26"/>
  <c r="AN632" i="26"/>
  <c r="AO632" i="26"/>
  <c r="AP632" i="26"/>
  <c r="AQ632" i="26"/>
  <c r="AI633" i="26"/>
  <c r="AJ633" i="26"/>
  <c r="AK633" i="26"/>
  <c r="AL633" i="26" s="1"/>
  <c r="AL634" i="26"/>
  <c r="AQ634" i="26" s="1"/>
  <c r="AP634" i="26"/>
  <c r="AL635" i="26"/>
  <c r="AN635" i="26"/>
  <c r="AO635" i="26"/>
  <c r="AP635" i="26"/>
  <c r="AQ635" i="26"/>
  <c r="AL636" i="26"/>
  <c r="AN636" i="26"/>
  <c r="AO636" i="26"/>
  <c r="AP636" i="26"/>
  <c r="AQ636" i="26"/>
  <c r="AL637" i="26"/>
  <c r="AN637" i="26" s="1"/>
  <c r="AL638" i="26"/>
  <c r="AN638" i="26" s="1"/>
  <c r="AO638" i="26"/>
  <c r="AP638" i="26"/>
  <c r="AQ638" i="26"/>
  <c r="AL639" i="26"/>
  <c r="AP639" i="26" s="1"/>
  <c r="AN639" i="26"/>
  <c r="AO639" i="26"/>
  <c r="AL640" i="26"/>
  <c r="AN640" i="26" s="1"/>
  <c r="AL641" i="26"/>
  <c r="AN641" i="26"/>
  <c r="AO641" i="26"/>
  <c r="AP641" i="26"/>
  <c r="AQ641" i="26"/>
  <c r="AL642" i="26"/>
  <c r="AN642" i="26" s="1"/>
  <c r="AO642" i="26"/>
  <c r="AP642" i="26"/>
  <c r="AQ642" i="26"/>
  <c r="AL643" i="26"/>
  <c r="AN643" i="26"/>
  <c r="AO643" i="26"/>
  <c r="AP643" i="26"/>
  <c r="AQ643" i="26"/>
  <c r="AL644" i="26"/>
  <c r="AO644" i="26" s="1"/>
  <c r="AN644" i="26"/>
  <c r="AQ644" i="26"/>
  <c r="AL645" i="26"/>
  <c r="AN645" i="26"/>
  <c r="AO645" i="26"/>
  <c r="AP645" i="26"/>
  <c r="AQ645" i="26"/>
  <c r="AL646" i="26"/>
  <c r="AQ646" i="26" s="1"/>
  <c r="AP646" i="26"/>
  <c r="AL647" i="26"/>
  <c r="AN647" i="26"/>
  <c r="AO647" i="26"/>
  <c r="AP647" i="26"/>
  <c r="AQ647" i="26"/>
  <c r="AL648" i="26"/>
  <c r="AN648" i="26"/>
  <c r="AO648" i="26"/>
  <c r="AP648" i="26"/>
  <c r="AQ648" i="26"/>
  <c r="AL649" i="26"/>
  <c r="AN649" i="26" s="1"/>
  <c r="AL650" i="26"/>
  <c r="AN650" i="26" s="1"/>
  <c r="AO650" i="26"/>
  <c r="AP650" i="26"/>
  <c r="AQ650" i="26"/>
  <c r="AL651" i="26"/>
  <c r="AP651" i="26" s="1"/>
  <c r="AN651" i="26"/>
  <c r="AO651" i="26"/>
  <c r="AL652" i="26"/>
  <c r="AN652" i="26" s="1"/>
  <c r="AL653" i="26"/>
  <c r="AN653" i="26"/>
  <c r="AO653" i="26"/>
  <c r="AP653" i="26"/>
  <c r="AQ653" i="26"/>
  <c r="AL654" i="26"/>
  <c r="AN654" i="26" s="1"/>
  <c r="AO654" i="26"/>
  <c r="AP654" i="26"/>
  <c r="AQ654" i="26"/>
  <c r="AL655" i="26"/>
  <c r="AN655" i="26"/>
  <c r="AO655" i="26"/>
  <c r="AP655" i="26"/>
  <c r="AQ655" i="26"/>
  <c r="AL656" i="26"/>
  <c r="AO656" i="26" s="1"/>
  <c r="AN656" i="26"/>
  <c r="AQ656" i="26"/>
  <c r="AL657" i="26"/>
  <c r="AN657" i="26"/>
  <c r="AO657" i="26"/>
  <c r="AP657" i="26"/>
  <c r="AQ657" i="26"/>
  <c r="AL658" i="26"/>
  <c r="AQ658" i="26" s="1"/>
  <c r="AP658" i="26"/>
  <c r="AL659" i="26"/>
  <c r="AN659" i="26"/>
  <c r="AO659" i="26"/>
  <c r="AP659" i="26"/>
  <c r="AQ659" i="26"/>
  <c r="AL660" i="26"/>
  <c r="AN660" i="26"/>
  <c r="AO660" i="26"/>
  <c r="AP660" i="26"/>
  <c r="AQ660" i="26"/>
  <c r="AL661" i="26"/>
  <c r="AN661" i="26" s="1"/>
  <c r="AL662" i="26"/>
  <c r="AN662" i="26" s="1"/>
  <c r="AP662" i="26"/>
  <c r="AQ662" i="26"/>
  <c r="AL663" i="26"/>
  <c r="AP663" i="26" s="1"/>
  <c r="AN663" i="26"/>
  <c r="AO663" i="26"/>
  <c r="AL664" i="26"/>
  <c r="AN664" i="26" s="1"/>
  <c r="AL665" i="26"/>
  <c r="AN665" i="26"/>
  <c r="AO665" i="26"/>
  <c r="AP665" i="26"/>
  <c r="AQ665" i="26"/>
  <c r="AL666" i="26"/>
  <c r="AN666" i="26" s="1"/>
  <c r="AO666" i="26"/>
  <c r="AP666" i="26"/>
  <c r="AQ666" i="26"/>
  <c r="AL667" i="26"/>
  <c r="AN667" i="26"/>
  <c r="AO667" i="26"/>
  <c r="AP667" i="26"/>
  <c r="AQ667" i="26"/>
  <c r="AL668" i="26"/>
  <c r="AO668" i="26" s="1"/>
  <c r="AN668" i="26"/>
  <c r="AQ668" i="26"/>
  <c r="AL669" i="26"/>
  <c r="AN669" i="26"/>
  <c r="AO669" i="26"/>
  <c r="AP669" i="26"/>
  <c r="AQ669" i="26"/>
  <c r="AL670" i="26"/>
  <c r="AQ670" i="26" s="1"/>
  <c r="AP670" i="26"/>
  <c r="AL671" i="26"/>
  <c r="AN671" i="26"/>
  <c r="AO671" i="26"/>
  <c r="AP671" i="26"/>
  <c r="AQ671" i="26"/>
  <c r="AL672" i="26"/>
  <c r="AN672" i="26"/>
  <c r="AO672" i="26"/>
  <c r="AP672" i="26"/>
  <c r="AQ672" i="26"/>
  <c r="AL673" i="26"/>
  <c r="AN673" i="26" s="1"/>
  <c r="AL674" i="26"/>
  <c r="AN674" i="26" s="1"/>
  <c r="AP674" i="26"/>
  <c r="AQ674" i="26"/>
  <c r="AI675" i="26"/>
  <c r="AL675" i="26" s="1"/>
  <c r="AJ675" i="26"/>
  <c r="AK675" i="26"/>
  <c r="AL676" i="26"/>
  <c r="AN676" i="26"/>
  <c r="AO676" i="26"/>
  <c r="AP676" i="26"/>
  <c r="AQ676" i="26"/>
  <c r="AL677" i="26"/>
  <c r="AO677" i="26" s="1"/>
  <c r="AN677" i="26"/>
  <c r="AQ677" i="26"/>
  <c r="AL678" i="26"/>
  <c r="AN678" i="26"/>
  <c r="AO678" i="26"/>
  <c r="AP678" i="26"/>
  <c r="AQ678" i="26"/>
  <c r="AL679" i="26"/>
  <c r="AQ679" i="26" s="1"/>
  <c r="AP679" i="26"/>
  <c r="AL680" i="26"/>
  <c r="AN680" i="26"/>
  <c r="AO680" i="26"/>
  <c r="AP680" i="26"/>
  <c r="AQ680" i="26"/>
  <c r="AL681" i="26"/>
  <c r="AN681" i="26"/>
  <c r="AO681" i="26"/>
  <c r="AP681" i="26"/>
  <c r="AQ681" i="26"/>
  <c r="AL682" i="26"/>
  <c r="AN682" i="26" s="1"/>
  <c r="AL683" i="26"/>
  <c r="AN683" i="26" s="1"/>
  <c r="AP683" i="26"/>
  <c r="AQ683" i="26"/>
  <c r="AL684" i="26"/>
  <c r="AP684" i="26" s="1"/>
  <c r="AN684" i="26"/>
  <c r="AO684" i="26"/>
  <c r="AL685" i="26"/>
  <c r="AN685" i="26" s="1"/>
  <c r="AL686" i="26"/>
  <c r="AN686" i="26"/>
  <c r="AO686" i="26"/>
  <c r="AP686" i="26"/>
  <c r="AQ686" i="26"/>
  <c r="AL687" i="26"/>
  <c r="AN687" i="26" s="1"/>
  <c r="AO687" i="26"/>
  <c r="AP687" i="26"/>
  <c r="AQ687" i="26"/>
  <c r="AL688" i="26"/>
  <c r="AN688" i="26"/>
  <c r="AO688" i="26"/>
  <c r="AP688" i="26"/>
  <c r="AQ688" i="26"/>
  <c r="AL689" i="26"/>
  <c r="AO689" i="26" s="1"/>
  <c r="AN689" i="26"/>
  <c r="AQ689" i="26"/>
  <c r="AL690" i="26"/>
  <c r="AN690" i="26"/>
  <c r="AO690" i="26"/>
  <c r="AP690" i="26"/>
  <c r="AQ690" i="26"/>
  <c r="AL691" i="26"/>
  <c r="AQ691" i="26" s="1"/>
  <c r="AP691" i="26"/>
  <c r="AL692" i="26"/>
  <c r="AN692" i="26"/>
  <c r="AO692" i="26"/>
  <c r="AP692" i="26"/>
  <c r="AQ692" i="26"/>
  <c r="AL693" i="26"/>
  <c r="AN693" i="26"/>
  <c r="AO693" i="26"/>
  <c r="AP693" i="26"/>
  <c r="AQ693" i="26"/>
  <c r="AL694" i="26"/>
  <c r="AN694" i="26" s="1"/>
  <c r="AS694" i="26"/>
  <c r="AT694" i="26"/>
  <c r="AU694" i="26"/>
  <c r="AV694" i="26"/>
  <c r="AX694" i="26"/>
  <c r="BA694" i="26"/>
  <c r="BC694" i="26"/>
  <c r="AL695" i="26"/>
  <c r="AN695" i="26"/>
  <c r="AO695" i="26"/>
  <c r="AP695" i="26"/>
  <c r="AQ695" i="26"/>
  <c r="AL696" i="26"/>
  <c r="AN696" i="26"/>
  <c r="AO696" i="26"/>
  <c r="AP696" i="26"/>
  <c r="AQ696" i="26"/>
  <c r="AL697" i="26"/>
  <c r="AN697" i="26" s="1"/>
  <c r="AL698" i="26"/>
  <c r="AN698" i="26" s="1"/>
  <c r="AP698" i="26"/>
  <c r="AQ698" i="26"/>
  <c r="AL699" i="26"/>
  <c r="AP699" i="26" s="1"/>
  <c r="AN699" i="26"/>
  <c r="AO699" i="26"/>
  <c r="AI700" i="26"/>
  <c r="AL700" i="26" s="1"/>
  <c r="AJ700" i="26"/>
  <c r="AK700" i="26"/>
  <c r="AL701" i="26"/>
  <c r="AO701" i="26" s="1"/>
  <c r="AN701" i="26"/>
  <c r="AQ701" i="26"/>
  <c r="AL702" i="26"/>
  <c r="AN702" i="26"/>
  <c r="AO702" i="26"/>
  <c r="AP702" i="26"/>
  <c r="AQ702" i="26"/>
  <c r="AL703" i="26"/>
  <c r="AQ703" i="26" s="1"/>
  <c r="AP703" i="26"/>
  <c r="AL704" i="26"/>
  <c r="AN704" i="26"/>
  <c r="AO704" i="26"/>
  <c r="AP704" i="26"/>
  <c r="AQ704" i="26"/>
  <c r="AL705" i="26"/>
  <c r="AN705" i="26"/>
  <c r="AO705" i="26"/>
  <c r="AP705" i="26"/>
  <c r="AQ705" i="26"/>
  <c r="AL706" i="26"/>
  <c r="AN706" i="26" s="1"/>
  <c r="AL707" i="26"/>
  <c r="AN707" i="26" s="1"/>
  <c r="AP707" i="26"/>
  <c r="AQ707" i="26"/>
  <c r="AL708" i="26"/>
  <c r="AP708" i="26" s="1"/>
  <c r="AN708" i="26"/>
  <c r="AO708" i="26"/>
  <c r="AL709" i="26"/>
  <c r="AN709" i="26" s="1"/>
  <c r="AL710" i="26"/>
  <c r="AN710" i="26"/>
  <c r="AO710" i="26"/>
  <c r="AP710" i="26"/>
  <c r="AQ710" i="26"/>
  <c r="AL711" i="26"/>
  <c r="AN711" i="26" s="1"/>
  <c r="AO711" i="26"/>
  <c r="AP711" i="26"/>
  <c r="AQ711" i="26"/>
  <c r="AL712" i="26"/>
  <c r="AN712" i="26"/>
  <c r="AO712" i="26"/>
  <c r="AP712" i="26"/>
  <c r="AQ712" i="26"/>
  <c r="AL713" i="26"/>
  <c r="AO713" i="26" s="1"/>
  <c r="AN713" i="26"/>
  <c r="AQ713" i="26"/>
  <c r="AL714" i="26"/>
  <c r="AN714" i="26"/>
  <c r="AO714" i="26"/>
  <c r="AP714" i="26"/>
  <c r="AQ714" i="26"/>
  <c r="AL715" i="26"/>
  <c r="AQ715" i="26" s="1"/>
  <c r="AP715" i="26"/>
  <c r="AL716" i="26"/>
  <c r="AN716" i="26"/>
  <c r="AO716" i="26"/>
  <c r="AP716" i="26"/>
  <c r="AQ716" i="26"/>
  <c r="AL717" i="26"/>
  <c r="AN717" i="26"/>
  <c r="AO717" i="26"/>
  <c r="AP717" i="26"/>
  <c r="AQ717" i="26"/>
  <c r="AL718" i="26"/>
  <c r="AN718" i="26" s="1"/>
  <c r="AL719" i="26"/>
  <c r="AN719" i="26" s="1"/>
  <c r="AP719" i="26"/>
  <c r="AQ719" i="26"/>
  <c r="AL720" i="26"/>
  <c r="AP720" i="26" s="1"/>
  <c r="AN720" i="26"/>
  <c r="AO720" i="26"/>
  <c r="AL721" i="26"/>
  <c r="AN721" i="26" s="1"/>
  <c r="AL722" i="26"/>
  <c r="AN722" i="26"/>
  <c r="AO722" i="26"/>
  <c r="AP722" i="26"/>
  <c r="AQ722" i="26"/>
  <c r="AL723" i="26"/>
  <c r="AN723" i="26" s="1"/>
  <c r="AO723" i="26"/>
  <c r="AP723" i="26"/>
  <c r="AQ723" i="26"/>
  <c r="AL724" i="26"/>
  <c r="AN724" i="26"/>
  <c r="AO724" i="26"/>
  <c r="AP724" i="26"/>
  <c r="AQ724" i="26"/>
  <c r="AL725" i="26"/>
  <c r="AO725" i="26" s="1"/>
  <c r="AN725" i="26"/>
  <c r="AQ725" i="26"/>
  <c r="AL726" i="26"/>
  <c r="AN726" i="26"/>
  <c r="AO726" i="26"/>
  <c r="AP726" i="26"/>
  <c r="AQ726" i="26"/>
  <c r="AL727" i="26"/>
  <c r="AQ727" i="26" s="1"/>
  <c r="AP727" i="26"/>
  <c r="AL728" i="26"/>
  <c r="AN728" i="26"/>
  <c r="AO728" i="26"/>
  <c r="AP728" i="26"/>
  <c r="AQ728" i="26"/>
  <c r="AL729" i="26"/>
  <c r="AN729" i="26"/>
  <c r="AO729" i="26"/>
  <c r="AP729" i="26"/>
  <c r="AQ729" i="26"/>
  <c r="AL730" i="26"/>
  <c r="AN730" i="26" s="1"/>
  <c r="AI731" i="26"/>
  <c r="AJ731" i="26"/>
  <c r="AK731" i="26"/>
  <c r="AL731" i="26"/>
  <c r="AN731" i="26"/>
  <c r="AO731" i="26"/>
  <c r="AP731" i="26"/>
  <c r="AQ731" i="26"/>
  <c r="AL732" i="26"/>
  <c r="AN732" i="26" s="1"/>
  <c r="AO732" i="26"/>
  <c r="AP732" i="26"/>
  <c r="AQ732" i="26"/>
  <c r="AL733" i="26"/>
  <c r="AN733" i="26" s="1"/>
  <c r="AO733" i="26"/>
  <c r="AP733" i="26"/>
  <c r="AQ733" i="26"/>
  <c r="AL734" i="26"/>
  <c r="AO734" i="26" s="1"/>
  <c r="AN734" i="26"/>
  <c r="AQ734" i="26"/>
  <c r="AL735" i="26"/>
  <c r="AN735" i="26"/>
  <c r="AO735" i="26"/>
  <c r="AP735" i="26"/>
  <c r="AQ735" i="26"/>
  <c r="AL736" i="26"/>
  <c r="AQ736" i="26" s="1"/>
  <c r="AP736" i="26"/>
  <c r="AL737" i="26"/>
  <c r="AN737" i="26"/>
  <c r="AO737" i="26"/>
  <c r="AP737" i="26"/>
  <c r="AQ737" i="26"/>
  <c r="AL738" i="26"/>
  <c r="AN738" i="26"/>
  <c r="AO738" i="26"/>
  <c r="AP738" i="26"/>
  <c r="AQ738" i="26"/>
  <c r="AL739" i="26"/>
  <c r="AN739" i="26" s="1"/>
  <c r="AL740" i="26"/>
  <c r="AN740" i="26" s="1"/>
  <c r="AP740" i="26"/>
  <c r="AQ740" i="26"/>
  <c r="AL741" i="26"/>
  <c r="AP741" i="26" s="1"/>
  <c r="AN741" i="26"/>
  <c r="AO741" i="26"/>
  <c r="AL742" i="26"/>
  <c r="AN742" i="26" s="1"/>
  <c r="AL743" i="26"/>
  <c r="AN743" i="26"/>
  <c r="AO743" i="26"/>
  <c r="AP743" i="26"/>
  <c r="AQ743" i="26"/>
  <c r="AL744" i="26"/>
  <c r="AN744" i="26" s="1"/>
  <c r="AO744" i="26"/>
  <c r="AP744" i="26"/>
  <c r="AQ744" i="26"/>
  <c r="AL745" i="26"/>
  <c r="AN745" i="26"/>
  <c r="AO745" i="26"/>
  <c r="AP745" i="26"/>
  <c r="AQ745" i="26"/>
  <c r="AL746" i="26"/>
  <c r="AO746" i="26" s="1"/>
  <c r="AN746" i="26"/>
  <c r="AQ746" i="26"/>
  <c r="AL747" i="26"/>
  <c r="AN747" i="26"/>
  <c r="AO747" i="26"/>
  <c r="AP747" i="26"/>
  <c r="AQ747" i="26"/>
  <c r="AL748" i="26"/>
  <c r="AQ748" i="26" s="1"/>
  <c r="AP748" i="26"/>
  <c r="AL749" i="26"/>
  <c r="AN749" i="26"/>
  <c r="AO749" i="26"/>
  <c r="AP749" i="26"/>
  <c r="AQ749" i="26"/>
  <c r="AL750" i="26"/>
  <c r="AN750" i="26"/>
  <c r="AO750" i="26"/>
  <c r="AP750" i="26"/>
  <c r="AQ750" i="26"/>
  <c r="AL751" i="26"/>
  <c r="AN751" i="26" s="1"/>
  <c r="AL752" i="26"/>
  <c r="AN752" i="26" s="1"/>
  <c r="AP752" i="26"/>
  <c r="AQ752" i="26"/>
  <c r="AL753" i="26"/>
  <c r="AP753" i="26" s="1"/>
  <c r="AN753" i="26"/>
  <c r="AO753" i="26"/>
  <c r="AL754" i="26"/>
  <c r="AN754" i="26" s="1"/>
  <c r="AL755" i="26"/>
  <c r="AN755" i="26"/>
  <c r="AO755" i="26"/>
  <c r="AP755" i="26"/>
  <c r="AQ755" i="26"/>
  <c r="BC755" i="26"/>
  <c r="AS755" i="26" s="1"/>
  <c r="BD755" i="26"/>
  <c r="V113" i="21"/>
  <c r="V114" i="21"/>
  <c r="A113" i="21"/>
  <c r="A114" i="21"/>
  <c r="A115" i="21" s="1"/>
  <c r="F47" i="18"/>
  <c r="F48" i="18"/>
  <c r="F49" i="18"/>
  <c r="F50" i="18"/>
  <c r="F51" i="18"/>
  <c r="F52" i="18"/>
  <c r="F46" i="18"/>
  <c r="O3" i="21"/>
  <c r="O121" i="21" s="1"/>
  <c r="N3" i="21"/>
  <c r="N116" i="21" s="1"/>
  <c r="M3" i="21"/>
  <c r="M123" i="21" s="1"/>
  <c r="L3" i="21"/>
  <c r="L118" i="21" s="1"/>
  <c r="K3" i="21"/>
  <c r="K113" i="21" s="1"/>
  <c r="J3" i="21"/>
  <c r="J120" i="21" s="1"/>
  <c r="I3" i="21"/>
  <c r="I115" i="21" s="1"/>
  <c r="C16" i="24"/>
  <c r="C17" i="24"/>
  <c r="C10" i="24"/>
  <c r="H16" i="24"/>
  <c r="C6" i="24"/>
  <c r="S244" i="21"/>
  <c r="S245" i="21"/>
  <c r="S246" i="21"/>
  <c r="S247" i="21"/>
  <c r="S248" i="21"/>
  <c r="S249" i="21"/>
  <c r="S250" i="21"/>
  <c r="S251" i="21"/>
  <c r="S252" i="21"/>
  <c r="S253" i="21"/>
  <c r="S254" i="21"/>
  <c r="S255" i="21"/>
  <c r="S256" i="21"/>
  <c r="S257" i="21"/>
  <c r="S258" i="21"/>
  <c r="S259" i="21"/>
  <c r="S260" i="21"/>
  <c r="S261" i="21"/>
  <c r="S262" i="21"/>
  <c r="S263" i="21"/>
  <c r="S264" i="21"/>
  <c r="S265" i="21"/>
  <c r="S266" i="21"/>
  <c r="S267" i="21"/>
  <c r="S268" i="21"/>
  <c r="S269" i="21"/>
  <c r="S270" i="21"/>
  <c r="S271" i="21"/>
  <c r="S272" i="21"/>
  <c r="S273" i="21"/>
  <c r="S274" i="21"/>
  <c r="S275" i="21"/>
  <c r="S276" i="21"/>
  <c r="S277" i="21"/>
  <c r="S278" i="21"/>
  <c r="S279" i="21"/>
  <c r="S280" i="21"/>
  <c r="S281" i="21"/>
  <c r="S282" i="21"/>
  <c r="S283" i="21"/>
  <c r="S284" i="21"/>
  <c r="S285" i="21"/>
  <c r="S286" i="21"/>
  <c r="S287" i="21"/>
  <c r="S288" i="21"/>
  <c r="S289" i="21"/>
  <c r="S290" i="21"/>
  <c r="S291" i="21"/>
  <c r="S292" i="21"/>
  <c r="S293" i="21"/>
  <c r="S294" i="21"/>
  <c r="S295" i="21"/>
  <c r="S296" i="21"/>
  <c r="S297" i="21"/>
  <c r="S298" i="21"/>
  <c r="S299" i="21"/>
  <c r="S300" i="21"/>
  <c r="S301" i="21"/>
  <c r="S302" i="21"/>
  <c r="S303" i="21"/>
  <c r="S304" i="21"/>
  <c r="S305" i="21"/>
  <c r="S306" i="21"/>
  <c r="S307" i="21"/>
  <c r="S308" i="21"/>
  <c r="S309" i="21"/>
  <c r="S310" i="21"/>
  <c r="S311" i="21"/>
  <c r="S312" i="21"/>
  <c r="S313" i="21"/>
  <c r="S314" i="21"/>
  <c r="S315" i="21"/>
  <c r="S316" i="21"/>
  <c r="S317" i="21"/>
  <c r="S318" i="21"/>
  <c r="S319" i="21"/>
  <c r="S320" i="21"/>
  <c r="S321" i="21"/>
  <c r="S322" i="21"/>
  <c r="S323" i="21"/>
  <c r="S324" i="21"/>
  <c r="S325" i="21"/>
  <c r="S326" i="21"/>
  <c r="S327" i="21"/>
  <c r="S328" i="21"/>
  <c r="S329" i="21"/>
  <c r="S330" i="21"/>
  <c r="S331" i="21"/>
  <c r="S332" i="21"/>
  <c r="S333" i="21"/>
  <c r="S334" i="21"/>
  <c r="S335" i="21"/>
  <c r="S336" i="21"/>
  <c r="S337" i="21"/>
  <c r="S338" i="21"/>
  <c r="S339" i="21"/>
  <c r="S340" i="21"/>
  <c r="S341" i="21"/>
  <c r="S342" i="21"/>
  <c r="S343" i="21"/>
  <c r="S344" i="21"/>
  <c r="S345" i="21"/>
  <c r="S346" i="21"/>
  <c r="S347" i="21"/>
  <c r="S348" i="21"/>
  <c r="S349" i="21"/>
  <c r="S350" i="21"/>
  <c r="S351" i="21"/>
  <c r="S352" i="21"/>
  <c r="S353" i="21"/>
  <c r="S354" i="21"/>
  <c r="S355" i="21"/>
  <c r="S356" i="21"/>
  <c r="S357" i="21"/>
  <c r="S358" i="21"/>
  <c r="S359" i="21"/>
  <c r="S360" i="21"/>
  <c r="S361" i="21"/>
  <c r="S362" i="21"/>
  <c r="S363" i="21"/>
  <c r="S364" i="21"/>
  <c r="S365" i="21"/>
  <c r="S366" i="21"/>
  <c r="S367" i="21"/>
  <c r="S368" i="21"/>
  <c r="S369" i="21"/>
  <c r="S370" i="21"/>
  <c r="S371" i="21"/>
  <c r="S372" i="21"/>
  <c r="S373" i="21"/>
  <c r="S374" i="21"/>
  <c r="S375" i="21"/>
  <c r="S376" i="21"/>
  <c r="S377" i="21"/>
  <c r="S378" i="21"/>
  <c r="S379" i="21"/>
  <c r="S380" i="21"/>
  <c r="S381" i="21"/>
  <c r="S382" i="21"/>
  <c r="S383" i="21"/>
  <c r="S384" i="21"/>
  <c r="S385" i="21"/>
  <c r="S386" i="21"/>
  <c r="S387" i="21"/>
  <c r="S388" i="21"/>
  <c r="S389" i="21"/>
  <c r="S390" i="21"/>
  <c r="S391" i="21"/>
  <c r="S392" i="21"/>
  <c r="S393" i="21"/>
  <c r="S394" i="21"/>
  <c r="S395" i="21"/>
  <c r="S396" i="21"/>
  <c r="S397" i="21"/>
  <c r="S398" i="21"/>
  <c r="S399" i="21"/>
  <c r="S400" i="21"/>
  <c r="S401" i="21"/>
  <c r="S402" i="21"/>
  <c r="S403" i="21"/>
  <c r="S404" i="21"/>
  <c r="S405" i="21"/>
  <c r="S406" i="21"/>
  <c r="S407" i="21"/>
  <c r="S408" i="21"/>
  <c r="S409" i="21"/>
  <c r="S410" i="21"/>
  <c r="S411" i="21"/>
  <c r="S412" i="21"/>
  <c r="S413" i="21"/>
  <c r="S414" i="21"/>
  <c r="S415" i="21"/>
  <c r="S416" i="21"/>
  <c r="S417" i="21"/>
  <c r="S418" i="21"/>
  <c r="S419" i="21"/>
  <c r="S420" i="21"/>
  <c r="S421" i="21"/>
  <c r="S422" i="21"/>
  <c r="S423" i="21"/>
  <c r="S424" i="21"/>
  <c r="S425" i="21"/>
  <c r="S426" i="21"/>
  <c r="S427" i="21"/>
  <c r="S428" i="21"/>
  <c r="S429" i="21"/>
  <c r="S430" i="21"/>
  <c r="S431" i="21"/>
  <c r="S432" i="21"/>
  <c r="S433" i="21"/>
  <c r="S434" i="21"/>
  <c r="S435" i="21"/>
  <c r="S436" i="21"/>
  <c r="S437" i="21"/>
  <c r="S438" i="21"/>
  <c r="S439" i="21"/>
  <c r="S440" i="21"/>
  <c r="S441" i="21"/>
  <c r="S442" i="21"/>
  <c r="S443" i="21"/>
  <c r="S444" i="21"/>
  <c r="S445" i="21"/>
  <c r="S446" i="21"/>
  <c r="S447" i="21"/>
  <c r="S448" i="21"/>
  <c r="S449" i="21"/>
  <c r="S450" i="21"/>
  <c r="S451" i="21"/>
  <c r="S452" i="21"/>
  <c r="S453" i="21"/>
  <c r="S454" i="21"/>
  <c r="S455" i="21"/>
  <c r="S456" i="21"/>
  <c r="S457" i="21"/>
  <c r="S458" i="21"/>
  <c r="S459" i="21"/>
  <c r="S460" i="21"/>
  <c r="S461" i="21"/>
  <c r="S462" i="21"/>
  <c r="S463" i="21"/>
  <c r="S464" i="21"/>
  <c r="S465" i="21"/>
  <c r="S466" i="21"/>
  <c r="S467" i="21"/>
  <c r="S468" i="21"/>
  <c r="S469" i="21"/>
  <c r="S470" i="21"/>
  <c r="S471" i="21"/>
  <c r="S472" i="21"/>
  <c r="S473" i="21"/>
  <c r="S474" i="21"/>
  <c r="S475" i="21"/>
  <c r="S476" i="21"/>
  <c r="S477" i="21"/>
  <c r="S478" i="21"/>
  <c r="S479" i="21"/>
  <c r="S480" i="21"/>
  <c r="S481" i="21"/>
  <c r="S482" i="21"/>
  <c r="S483" i="21"/>
  <c r="S484" i="21"/>
  <c r="S485" i="21"/>
  <c r="S486" i="21"/>
  <c r="S487" i="21"/>
  <c r="S488" i="21"/>
  <c r="S489" i="21"/>
  <c r="S490" i="21"/>
  <c r="S491" i="21"/>
  <c r="S492" i="21"/>
  <c r="S493" i="21"/>
  <c r="S494" i="21"/>
  <c r="S495" i="21"/>
  <c r="S496" i="21"/>
  <c r="S497" i="21"/>
  <c r="S498" i="21"/>
  <c r="S499" i="21"/>
  <c r="S500" i="21"/>
  <c r="S501" i="21"/>
  <c r="S502" i="21"/>
  <c r="S503" i="21"/>
  <c r="S504" i="21"/>
  <c r="S505" i="21"/>
  <c r="S506" i="21"/>
  <c r="S507" i="21"/>
  <c r="S508" i="21"/>
  <c r="S509" i="21"/>
  <c r="S510" i="21"/>
  <c r="S511" i="21"/>
  <c r="S512" i="21"/>
  <c r="S513" i="21"/>
  <c r="S514" i="21"/>
  <c r="S515" i="21"/>
  <c r="S516" i="21"/>
  <c r="S517" i="21"/>
  <c r="S518" i="21"/>
  <c r="S519" i="21"/>
  <c r="S520" i="21"/>
  <c r="S521" i="21"/>
  <c r="S522" i="21"/>
  <c r="S523" i="21"/>
  <c r="S524" i="21"/>
  <c r="S525" i="21"/>
  <c r="S526" i="21"/>
  <c r="S527" i="21"/>
  <c r="S528" i="21"/>
  <c r="S529" i="21"/>
  <c r="S530" i="21"/>
  <c r="S531" i="21"/>
  <c r="S532" i="21"/>
  <c r="S533" i="21"/>
  <c r="S534" i="21"/>
  <c r="S535" i="21"/>
  <c r="S536" i="21"/>
  <c r="S537" i="21"/>
  <c r="S538" i="21"/>
  <c r="S539" i="21"/>
  <c r="S540" i="21"/>
  <c r="S541" i="21"/>
  <c r="S542" i="21"/>
  <c r="S543" i="21"/>
  <c r="S544" i="21"/>
  <c r="S545" i="21"/>
  <c r="S546" i="21"/>
  <c r="S547" i="21"/>
  <c r="S548" i="21"/>
  <c r="S549" i="21"/>
  <c r="S550" i="21"/>
  <c r="S551" i="21"/>
  <c r="S552" i="21"/>
  <c r="S553" i="21"/>
  <c r="S554" i="21"/>
  <c r="S555" i="21"/>
  <c r="S556" i="21"/>
  <c r="S557" i="21"/>
  <c r="S558" i="21"/>
  <c r="S559" i="21"/>
  <c r="S560" i="21"/>
  <c r="S561" i="21"/>
  <c r="S562" i="21"/>
  <c r="S563" i="21"/>
  <c r="S564" i="21"/>
  <c r="S565" i="21"/>
  <c r="S566" i="21"/>
  <c r="S567" i="21"/>
  <c r="S568" i="21"/>
  <c r="S569" i="21"/>
  <c r="S570" i="21"/>
  <c r="S571" i="21"/>
  <c r="S572" i="21"/>
  <c r="S573" i="21"/>
  <c r="S574" i="21"/>
  <c r="S575" i="21"/>
  <c r="S576" i="21"/>
  <c r="S577" i="21"/>
  <c r="S578" i="21"/>
  <c r="S579" i="21"/>
  <c r="S580" i="21"/>
  <c r="S581" i="21"/>
  <c r="S582" i="21"/>
  <c r="S583" i="21"/>
  <c r="S584" i="21"/>
  <c r="S585" i="21"/>
  <c r="S586" i="21"/>
  <c r="S587" i="21"/>
  <c r="S588" i="21"/>
  <c r="S589" i="21"/>
  <c r="S590" i="21"/>
  <c r="S591" i="21"/>
  <c r="S592" i="21"/>
  <c r="S593" i="21"/>
  <c r="S594" i="21"/>
  <c r="S595" i="21"/>
  <c r="S596" i="21"/>
  <c r="S597" i="21"/>
  <c r="S598" i="21"/>
  <c r="S599" i="21"/>
  <c r="S600" i="21"/>
  <c r="S601" i="21"/>
  <c r="S602" i="21"/>
  <c r="S603" i="21"/>
  <c r="S604" i="21"/>
  <c r="S605" i="21"/>
  <c r="S606" i="21"/>
  <c r="S607" i="21"/>
  <c r="S608" i="21"/>
  <c r="S609" i="21"/>
  <c r="S610" i="21"/>
  <c r="S611" i="21"/>
  <c r="S612" i="21"/>
  <c r="S613" i="21"/>
  <c r="S614" i="21"/>
  <c r="S615" i="21"/>
  <c r="S616" i="21"/>
  <c r="S617" i="21"/>
  <c r="S618" i="21"/>
  <c r="S619" i="21"/>
  <c r="S620" i="21"/>
  <c r="S621" i="21"/>
  <c r="S622" i="21"/>
  <c r="S623" i="21"/>
  <c r="S624" i="21"/>
  <c r="S625" i="21"/>
  <c r="S626" i="21"/>
  <c r="S627" i="21"/>
  <c r="S628" i="21"/>
  <c r="S629" i="21"/>
  <c r="S630" i="21"/>
  <c r="S631" i="21"/>
  <c r="S632" i="21"/>
  <c r="S633" i="21"/>
  <c r="S634" i="21"/>
  <c r="S635" i="21"/>
  <c r="S636" i="21"/>
  <c r="S637" i="21"/>
  <c r="S638" i="21"/>
  <c r="S639" i="21"/>
  <c r="S640" i="21"/>
  <c r="S641" i="21"/>
  <c r="S642" i="21"/>
  <c r="S643" i="21"/>
  <c r="S644" i="21"/>
  <c r="S645" i="21"/>
  <c r="S646" i="21"/>
  <c r="S647" i="21"/>
  <c r="S648" i="21"/>
  <c r="S649" i="21"/>
  <c r="S650" i="21"/>
  <c r="S651" i="21"/>
  <c r="S652" i="21"/>
  <c r="S653" i="21"/>
  <c r="S654" i="21"/>
  <c r="S655" i="21"/>
  <c r="S656" i="21"/>
  <c r="S657" i="21"/>
  <c r="S658" i="21"/>
  <c r="S659" i="21"/>
  <c r="S660" i="21"/>
  <c r="S661" i="21"/>
  <c r="S662" i="21"/>
  <c r="S663" i="21"/>
  <c r="S664" i="21"/>
  <c r="S665" i="21"/>
  <c r="S666" i="21"/>
  <c r="S667" i="21"/>
  <c r="S668" i="21"/>
  <c r="S669" i="21"/>
  <c r="S670" i="21"/>
  <c r="S671" i="21"/>
  <c r="S672" i="21"/>
  <c r="S673" i="21"/>
  <c r="S674" i="21"/>
  <c r="S675" i="21"/>
  <c r="S676" i="21"/>
  <c r="S677" i="21"/>
  <c r="S678" i="21"/>
  <c r="S679" i="21"/>
  <c r="S680" i="21"/>
  <c r="S681" i="21"/>
  <c r="S682" i="21"/>
  <c r="S683" i="21"/>
  <c r="S684" i="21"/>
  <c r="S685" i="21"/>
  <c r="S686" i="21"/>
  <c r="S687" i="21"/>
  <c r="S688" i="21"/>
  <c r="S689" i="21"/>
  <c r="S690" i="21"/>
  <c r="S691" i="21"/>
  <c r="S692" i="21"/>
  <c r="S693" i="21"/>
  <c r="S694" i="21"/>
  <c r="S695" i="21"/>
  <c r="S696" i="21"/>
  <c r="S697" i="21"/>
  <c r="S698" i="21"/>
  <c r="S699" i="21"/>
  <c r="S700" i="21"/>
  <c r="S701" i="21"/>
  <c r="S702" i="21"/>
  <c r="S703" i="21"/>
  <c r="S704" i="21"/>
  <c r="S705" i="21"/>
  <c r="S706" i="21"/>
  <c r="S707" i="21"/>
  <c r="S708" i="21"/>
  <c r="S709" i="21"/>
  <c r="S710" i="21"/>
  <c r="S711" i="21"/>
  <c r="S712" i="21"/>
  <c r="S713" i="21"/>
  <c r="S714" i="21"/>
  <c r="S715" i="21"/>
  <c r="S716" i="21"/>
  <c r="S717" i="21"/>
  <c r="S718" i="21"/>
  <c r="S719" i="21"/>
  <c r="S720" i="21"/>
  <c r="S721" i="21"/>
  <c r="S722" i="21"/>
  <c r="S723" i="21"/>
  <c r="S724" i="21"/>
  <c r="S725" i="21"/>
  <c r="S726" i="21"/>
  <c r="S727" i="21"/>
  <c r="S728" i="21"/>
  <c r="S729" i="21"/>
  <c r="S730" i="21"/>
  <c r="S731" i="21"/>
  <c r="S732" i="21"/>
  <c r="S733" i="21"/>
  <c r="S734" i="21"/>
  <c r="S735" i="21"/>
  <c r="S736" i="21"/>
  <c r="S737" i="21"/>
  <c r="S738" i="21"/>
  <c r="S739" i="21"/>
  <c r="S740" i="21"/>
  <c r="S741" i="21"/>
  <c r="S742" i="21"/>
  <c r="S743" i="21"/>
  <c r="S744" i="21"/>
  <c r="S745" i="21"/>
  <c r="S746" i="21"/>
  <c r="S747" i="21"/>
  <c r="S748" i="21"/>
  <c r="S749" i="21"/>
  <c r="S750" i="21"/>
  <c r="S751" i="21"/>
  <c r="S752" i="21"/>
  <c r="S753" i="21"/>
  <c r="S754" i="21"/>
  <c r="S755" i="21"/>
  <c r="S756" i="21"/>
  <c r="S757" i="21"/>
  <c r="S758" i="21"/>
  <c r="S759" i="21"/>
  <c r="S760" i="21"/>
  <c r="S761" i="21"/>
  <c r="S762" i="21"/>
  <c r="S763" i="21"/>
  <c r="S764" i="21"/>
  <c r="S765" i="21"/>
  <c r="S766" i="21"/>
  <c r="S767" i="21"/>
  <c r="S768" i="21"/>
  <c r="S769" i="21"/>
  <c r="S770" i="21"/>
  <c r="S771" i="21"/>
  <c r="S772" i="21"/>
  <c r="S773" i="21"/>
  <c r="S774" i="21"/>
  <c r="S775" i="21"/>
  <c r="S776" i="21"/>
  <c r="S777" i="21"/>
  <c r="S778" i="21"/>
  <c r="S779" i="21"/>
  <c r="S780" i="21"/>
  <c r="S781" i="21"/>
  <c r="S782" i="21"/>
  <c r="S783" i="21"/>
  <c r="S784" i="21"/>
  <c r="S785" i="21"/>
  <c r="S786" i="21"/>
  <c r="S787" i="21"/>
  <c r="S788" i="21"/>
  <c r="S789" i="21"/>
  <c r="S790" i="21"/>
  <c r="S791" i="21"/>
  <c r="S792" i="21"/>
  <c r="S793" i="21"/>
  <c r="S794" i="21"/>
  <c r="S795" i="21"/>
  <c r="S796" i="21"/>
  <c r="S797" i="21"/>
  <c r="S798" i="21"/>
  <c r="S799" i="21"/>
  <c r="S800" i="21"/>
  <c r="S801" i="21"/>
  <c r="S802" i="21"/>
  <c r="S803" i="21"/>
  <c r="S804" i="21"/>
  <c r="S805" i="21"/>
  <c r="S806" i="21"/>
  <c r="S807" i="21"/>
  <c r="S808" i="21"/>
  <c r="S809" i="21"/>
  <c r="S810" i="21"/>
  <c r="S811" i="21"/>
  <c r="S812" i="21"/>
  <c r="S813" i="21"/>
  <c r="S814" i="21"/>
  <c r="S815" i="21"/>
  <c r="S816" i="21"/>
  <c r="S817" i="21"/>
  <c r="S818" i="21"/>
  <c r="S819" i="21"/>
  <c r="S820" i="21"/>
  <c r="S821" i="21"/>
  <c r="S822" i="21"/>
  <c r="S823" i="21"/>
  <c r="S824" i="21"/>
  <c r="S825" i="21"/>
  <c r="S826" i="21"/>
  <c r="S827" i="21"/>
  <c r="S828" i="21"/>
  <c r="S829" i="21"/>
  <c r="S830" i="21"/>
  <c r="S831" i="21"/>
  <c r="S832" i="21"/>
  <c r="S833" i="21"/>
  <c r="S834" i="21"/>
  <c r="S835" i="21"/>
  <c r="S836" i="21"/>
  <c r="S837" i="21"/>
  <c r="S838" i="21"/>
  <c r="S839" i="21"/>
  <c r="S840" i="21"/>
  <c r="S841" i="21"/>
  <c r="S842" i="21"/>
  <c r="S843" i="21"/>
  <c r="S844" i="21"/>
  <c r="S845" i="21"/>
  <c r="S846" i="21"/>
  <c r="S847" i="21"/>
  <c r="S848" i="21"/>
  <c r="S849" i="21"/>
  <c r="S850" i="21"/>
  <c r="S851" i="21"/>
  <c r="S852" i="21"/>
  <c r="S853" i="21"/>
  <c r="S854" i="21"/>
  <c r="S855" i="21"/>
  <c r="S856" i="21"/>
  <c r="S857" i="21"/>
  <c r="S858" i="21"/>
  <c r="S859" i="21"/>
  <c r="S860" i="21"/>
  <c r="S861" i="21"/>
  <c r="S862" i="21"/>
  <c r="S863" i="21"/>
  <c r="S864" i="21"/>
  <c r="S865" i="21"/>
  <c r="S866" i="21"/>
  <c r="S867" i="21"/>
  <c r="S868" i="21"/>
  <c r="S869" i="21"/>
  <c r="S870" i="21"/>
  <c r="S871" i="21"/>
  <c r="S872" i="21"/>
  <c r="S873" i="21"/>
  <c r="S874" i="21"/>
  <c r="S875" i="21"/>
  <c r="S876" i="21"/>
  <c r="S877" i="21"/>
  <c r="S878" i="21"/>
  <c r="S879" i="21"/>
  <c r="S880" i="21"/>
  <c r="S881" i="21"/>
  <c r="S882" i="21"/>
  <c r="S883" i="21"/>
  <c r="S884" i="21"/>
  <c r="S885" i="21"/>
  <c r="S886" i="21"/>
  <c r="S887" i="21"/>
  <c r="S888" i="21"/>
  <c r="S889" i="21"/>
  <c r="S890" i="21"/>
  <c r="S891" i="21"/>
  <c r="S892" i="21"/>
  <c r="S893" i="21"/>
  <c r="S894" i="21"/>
  <c r="S895" i="21"/>
  <c r="S896" i="21"/>
  <c r="S897" i="21"/>
  <c r="S898" i="21"/>
  <c r="S899" i="21"/>
  <c r="S900" i="21"/>
  <c r="S901" i="21"/>
  <c r="S902" i="21"/>
  <c r="S903" i="21"/>
  <c r="S904" i="21"/>
  <c r="S905" i="21"/>
  <c r="S906" i="21"/>
  <c r="S907" i="21"/>
  <c r="S908" i="21"/>
  <c r="S909" i="21"/>
  <c r="S910" i="21"/>
  <c r="S911" i="21"/>
  <c r="S912" i="21"/>
  <c r="S913" i="21"/>
  <c r="S914" i="21"/>
  <c r="S915" i="21"/>
  <c r="S916" i="21"/>
  <c r="S917" i="21"/>
  <c r="S918" i="21"/>
  <c r="S919" i="21"/>
  <c r="S920" i="21"/>
  <c r="S921" i="21"/>
  <c r="S922" i="21"/>
  <c r="S923" i="21"/>
  <c r="S924" i="21"/>
  <c r="S925" i="21"/>
  <c r="S926" i="21"/>
  <c r="S927" i="21"/>
  <c r="S928" i="21"/>
  <c r="S929" i="21"/>
  <c r="S930" i="21"/>
  <c r="S931" i="21"/>
  <c r="S932" i="21"/>
  <c r="S933" i="21"/>
  <c r="S934" i="21"/>
  <c r="S935" i="21"/>
  <c r="S936" i="21"/>
  <c r="S937" i="21"/>
  <c r="S938" i="21"/>
  <c r="S939" i="21"/>
  <c r="S940" i="21"/>
  <c r="S941" i="21"/>
  <c r="S942" i="21"/>
  <c r="S943" i="21"/>
  <c r="S944" i="21"/>
  <c r="S945" i="21"/>
  <c r="S946" i="21"/>
  <c r="S947" i="21"/>
  <c r="S948" i="21"/>
  <c r="S949" i="21"/>
  <c r="S950" i="21"/>
  <c r="S951" i="21"/>
  <c r="S952" i="21"/>
  <c r="S953" i="21"/>
  <c r="S954" i="21"/>
  <c r="S955" i="21"/>
  <c r="S956" i="21"/>
  <c r="S957" i="21"/>
  <c r="S958" i="21"/>
  <c r="S959" i="21"/>
  <c r="S960" i="21"/>
  <c r="S961" i="21"/>
  <c r="S962" i="21"/>
  <c r="S963" i="21"/>
  <c r="S964" i="21"/>
  <c r="S965" i="21"/>
  <c r="S966" i="21"/>
  <c r="S967" i="21"/>
  <c r="S968" i="21"/>
  <c r="S969" i="21"/>
  <c r="S970" i="21"/>
  <c r="S971" i="21"/>
  <c r="S972" i="21"/>
  <c r="S973" i="21"/>
  <c r="S974" i="21"/>
  <c r="S975" i="21"/>
  <c r="S976" i="21"/>
  <c r="S977" i="21"/>
  <c r="S978" i="21"/>
  <c r="S979" i="21"/>
  <c r="S980" i="21"/>
  <c r="S981" i="21"/>
  <c r="S982" i="21"/>
  <c r="S983" i="21"/>
  <c r="S984" i="21"/>
  <c r="S985" i="21"/>
  <c r="S986" i="21"/>
  <c r="S987" i="21"/>
  <c r="S988" i="21"/>
  <c r="S989" i="21"/>
  <c r="S990" i="21"/>
  <c r="S991" i="21"/>
  <c r="S992" i="21"/>
  <c r="S993" i="21"/>
  <c r="S994" i="21"/>
  <c r="S995" i="21"/>
  <c r="S996" i="21"/>
  <c r="S997" i="21"/>
  <c r="S998" i="21"/>
  <c r="S999" i="21"/>
  <c r="S1000" i="21"/>
  <c r="S1001" i="21"/>
  <c r="S1002" i="21"/>
  <c r="S1003" i="21"/>
  <c r="S1004" i="21"/>
  <c r="S1005" i="21"/>
  <c r="S1006" i="21"/>
  <c r="S1007" i="21"/>
  <c r="S1008" i="21"/>
  <c r="S1009" i="21"/>
  <c r="S1010" i="21"/>
  <c r="S1011" i="21"/>
  <c r="S1012" i="21"/>
  <c r="S1013" i="21"/>
  <c r="S1014" i="21"/>
  <c r="S1015" i="21"/>
  <c r="S1016" i="21"/>
  <c r="S1017" i="21"/>
  <c r="S1018" i="21"/>
  <c r="S1019" i="21"/>
  <c r="S1020" i="21"/>
  <c r="S1021" i="21"/>
  <c r="S1022" i="21"/>
  <c r="S1023" i="21"/>
  <c r="S1024" i="21"/>
  <c r="S1025" i="21"/>
  <c r="S1026" i="21"/>
  <c r="S1027" i="21"/>
  <c r="S1028" i="21"/>
  <c r="S1029" i="21"/>
  <c r="S1030" i="21"/>
  <c r="S1031" i="21"/>
  <c r="S1032" i="21"/>
  <c r="S1033" i="21"/>
  <c r="S1034" i="21"/>
  <c r="S1035" i="21"/>
  <c r="S1036" i="21"/>
  <c r="S1037" i="21"/>
  <c r="S1038" i="21"/>
  <c r="S1039" i="21"/>
  <c r="S1040" i="21"/>
  <c r="S1041" i="21"/>
  <c r="S1042" i="21"/>
  <c r="S1043" i="21"/>
  <c r="S1044" i="21"/>
  <c r="S1045" i="21"/>
  <c r="S1046" i="21"/>
  <c r="S1047" i="21"/>
  <c r="S1048" i="21"/>
  <c r="S1049" i="21"/>
  <c r="S1050" i="21"/>
  <c r="S1051" i="21"/>
  <c r="S1052" i="21"/>
  <c r="S1053" i="21"/>
  <c r="S1054" i="21"/>
  <c r="S1055" i="21"/>
  <c r="S1056" i="21"/>
  <c r="S1057" i="21"/>
  <c r="S1058" i="21"/>
  <c r="S1059" i="21"/>
  <c r="S1060" i="21"/>
  <c r="S1061" i="21"/>
  <c r="S1062" i="21"/>
  <c r="S1063" i="21"/>
  <c r="S1064" i="21"/>
  <c r="S1065" i="21"/>
  <c r="S1066" i="21"/>
  <c r="S1067" i="21"/>
  <c r="S1068" i="21"/>
  <c r="S1069" i="21"/>
  <c r="S1070" i="21"/>
  <c r="S1071" i="21"/>
  <c r="S1072" i="21"/>
  <c r="S1073" i="21"/>
  <c r="S1074" i="21"/>
  <c r="S1075" i="21"/>
  <c r="S1076" i="21"/>
  <c r="S1077" i="21"/>
  <c r="S1078" i="21"/>
  <c r="S1079" i="21"/>
  <c r="S1080" i="21"/>
  <c r="S1081" i="21"/>
  <c r="S1082" i="21"/>
  <c r="S1083" i="21"/>
  <c r="S1084" i="21"/>
  <c r="S1085" i="21"/>
  <c r="S1086" i="21"/>
  <c r="S1087" i="21"/>
  <c r="S1088" i="21"/>
  <c r="S1089" i="21"/>
  <c r="S1090" i="21"/>
  <c r="S1091" i="21"/>
  <c r="S1092" i="21"/>
  <c r="S1093" i="21"/>
  <c r="S1094" i="21"/>
  <c r="S1095" i="21"/>
  <c r="S1096" i="21"/>
  <c r="S1097" i="21"/>
  <c r="S1098" i="21"/>
  <c r="S1099" i="21"/>
  <c r="S1100" i="21"/>
  <c r="S1101" i="21"/>
  <c r="S1102" i="21"/>
  <c r="S1103" i="21"/>
  <c r="S1104" i="21"/>
  <c r="S1105" i="21"/>
  <c r="S1106" i="21"/>
  <c r="S1107" i="21"/>
  <c r="S1108" i="21"/>
  <c r="S1109" i="21"/>
  <c r="S1110" i="21"/>
  <c r="S1111" i="21"/>
  <c r="S1112" i="21"/>
  <c r="S1113" i="21"/>
  <c r="S1114" i="21"/>
  <c r="S1115" i="21"/>
  <c r="S1116" i="21"/>
  <c r="S1117" i="21"/>
  <c r="S1118" i="21"/>
  <c r="S1119" i="21"/>
  <c r="S1120" i="21"/>
  <c r="S1121" i="21"/>
  <c r="S1122" i="21"/>
  <c r="S1123" i="21"/>
  <c r="S1124" i="21"/>
  <c r="S1125" i="21"/>
  <c r="S1126" i="21"/>
  <c r="S1127" i="21"/>
  <c r="S1128" i="21"/>
  <c r="S1129" i="21"/>
  <c r="S1130" i="21"/>
  <c r="S1131" i="21"/>
  <c r="S1132" i="21"/>
  <c r="S1133" i="21"/>
  <c r="S1134" i="21"/>
  <c r="S1135" i="21"/>
  <c r="S1136" i="21"/>
  <c r="S1137" i="21"/>
  <c r="S1138" i="21"/>
  <c r="S1139" i="21"/>
  <c r="S1140" i="21"/>
  <c r="S1141" i="21"/>
  <c r="S1142" i="21"/>
  <c r="S1143" i="21"/>
  <c r="S1144" i="21"/>
  <c r="S1145" i="21"/>
  <c r="S1146" i="21"/>
  <c r="S1147" i="21"/>
  <c r="S1148" i="21"/>
  <c r="S1149" i="21"/>
  <c r="S1150" i="21"/>
  <c r="S1151" i="21"/>
  <c r="S1152" i="21"/>
  <c r="S1153" i="21"/>
  <c r="S1154" i="21"/>
  <c r="S1155" i="21"/>
  <c r="S1156" i="21"/>
  <c r="S1157" i="21"/>
  <c r="S1158" i="21"/>
  <c r="S1159" i="21"/>
  <c r="S1160" i="21"/>
  <c r="S1161" i="21"/>
  <c r="S1162" i="21"/>
  <c r="S1163" i="21"/>
  <c r="S1164" i="21"/>
  <c r="S1165" i="21"/>
  <c r="S1166" i="21"/>
  <c r="S1167" i="21"/>
  <c r="S1168" i="21"/>
  <c r="S1169" i="21"/>
  <c r="S1170" i="21"/>
  <c r="S1171" i="21"/>
  <c r="S1172" i="21"/>
  <c r="S1173" i="21"/>
  <c r="S1174" i="21"/>
  <c r="S1175" i="21"/>
  <c r="S1176" i="21"/>
  <c r="S1177" i="21"/>
  <c r="S1178" i="21"/>
  <c r="S1179" i="21"/>
  <c r="S1180" i="21"/>
  <c r="S1181" i="21"/>
  <c r="S1182" i="21"/>
  <c r="S1183" i="21"/>
  <c r="S1184" i="21"/>
  <c r="S1185" i="21"/>
  <c r="S1186" i="21"/>
  <c r="S1187" i="21"/>
  <c r="S1188" i="21"/>
  <c r="S1189" i="21"/>
  <c r="S1190" i="21"/>
  <c r="S1191" i="21"/>
  <c r="S1192" i="21"/>
  <c r="S1193" i="21"/>
  <c r="S1194" i="21"/>
  <c r="S1195" i="21"/>
  <c r="S1196" i="21"/>
  <c r="S1197" i="21"/>
  <c r="S1198" i="21"/>
  <c r="S1199" i="21"/>
  <c r="S1200" i="21"/>
  <c r="S1201" i="21"/>
  <c r="S1202" i="21"/>
  <c r="S1203" i="21"/>
  <c r="S1204" i="21"/>
  <c r="S1205" i="21"/>
  <c r="S1206" i="21"/>
  <c r="S1207" i="21"/>
  <c r="S1208" i="21"/>
  <c r="S1209" i="21"/>
  <c r="S1210" i="21"/>
  <c r="S1211" i="21"/>
  <c r="S1212" i="21"/>
  <c r="S1213" i="21"/>
  <c r="S1214" i="21"/>
  <c r="S1215" i="21"/>
  <c r="S1216" i="21"/>
  <c r="S1217" i="21"/>
  <c r="S1218" i="21"/>
  <c r="S1219" i="21"/>
  <c r="S1220" i="21"/>
  <c r="S1221" i="21"/>
  <c r="S1222" i="21"/>
  <c r="S1223" i="21"/>
  <c r="S1224" i="21"/>
  <c r="S1225" i="21"/>
  <c r="S1226" i="21"/>
  <c r="S1227" i="21"/>
  <c r="S1228" i="21"/>
  <c r="S1229" i="21"/>
  <c r="S1230" i="21"/>
  <c r="S1231" i="21"/>
  <c r="S1232" i="21"/>
  <c r="S1233" i="21"/>
  <c r="S1234" i="21"/>
  <c r="S1235" i="21"/>
  <c r="S1236" i="21"/>
  <c r="S1237" i="21"/>
  <c r="S1238" i="21"/>
  <c r="S1239" i="21"/>
  <c r="S1240" i="21"/>
  <c r="S1241" i="21"/>
  <c r="S1242" i="21"/>
  <c r="S1243" i="21"/>
  <c r="S1244" i="21"/>
  <c r="S1245" i="21"/>
  <c r="S1246" i="21"/>
  <c r="S1247" i="21"/>
  <c r="S1248" i="21"/>
  <c r="S1249" i="21"/>
  <c r="S1250" i="21"/>
  <c r="S1251" i="21"/>
  <c r="S1252" i="21"/>
  <c r="S1253" i="21"/>
  <c r="S1254" i="21"/>
  <c r="S1255" i="21"/>
  <c r="S1256" i="21"/>
  <c r="S1257" i="21"/>
  <c r="S1258" i="21"/>
  <c r="S1259" i="21"/>
  <c r="S1260" i="21"/>
  <c r="S1261" i="21"/>
  <c r="S1262" i="21"/>
  <c r="S1263" i="21"/>
  <c r="S1264" i="21"/>
  <c r="S1265" i="21"/>
  <c r="S1266" i="21"/>
  <c r="S1267" i="21"/>
  <c r="S1268" i="21"/>
  <c r="S1269" i="21"/>
  <c r="S1270" i="21"/>
  <c r="S1271" i="21"/>
  <c r="S1272" i="21"/>
  <c r="S1273" i="21"/>
  <c r="S1274" i="21"/>
  <c r="S1275" i="21"/>
  <c r="S1276" i="21"/>
  <c r="S1277" i="21"/>
  <c r="S1278" i="21"/>
  <c r="S1279" i="21"/>
  <c r="S1280" i="21"/>
  <c r="S1281" i="21"/>
  <c r="S1282" i="21"/>
  <c r="S1283" i="21"/>
  <c r="S1284" i="21"/>
  <c r="S1285" i="21"/>
  <c r="S1286" i="21"/>
  <c r="S1287" i="21"/>
  <c r="S1288" i="21"/>
  <c r="S1289" i="21"/>
  <c r="S1290" i="21"/>
  <c r="S1291" i="21"/>
  <c r="S1292" i="21"/>
  <c r="S1293" i="21"/>
  <c r="S1294" i="21"/>
  <c r="S1295" i="21"/>
  <c r="S1296" i="21"/>
  <c r="S1297" i="21"/>
  <c r="S1298" i="21"/>
  <c r="S1299" i="21"/>
  <c r="S1300" i="21"/>
  <c r="S1301" i="21"/>
  <c r="S1302" i="21"/>
  <c r="S1303" i="21"/>
  <c r="S1304" i="21"/>
  <c r="S1305" i="21"/>
  <c r="S1306" i="21"/>
  <c r="S1307" i="21"/>
  <c r="S1308" i="21"/>
  <c r="S1309" i="21"/>
  <c r="S1310" i="21"/>
  <c r="S1311" i="21"/>
  <c r="S1312" i="21"/>
  <c r="S1313" i="21"/>
  <c r="S1314" i="21"/>
  <c r="S1315" i="21"/>
  <c r="S1316" i="21"/>
  <c r="S1317" i="21"/>
  <c r="S1318" i="21"/>
  <c r="S1319" i="21"/>
  <c r="S1320" i="21"/>
  <c r="S1321" i="21"/>
  <c r="S1322" i="21"/>
  <c r="S1323" i="21"/>
  <c r="S1324" i="21"/>
  <c r="S1325" i="21"/>
  <c r="S1326" i="21"/>
  <c r="S1327" i="21"/>
  <c r="S1328" i="21"/>
  <c r="S1329" i="21"/>
  <c r="S1330" i="21"/>
  <c r="S1331" i="21"/>
  <c r="S1332" i="21"/>
  <c r="S1333" i="21"/>
  <c r="S1334" i="21"/>
  <c r="S1335" i="21"/>
  <c r="S1336" i="21"/>
  <c r="S1337" i="21"/>
  <c r="S1338" i="21"/>
  <c r="S1339" i="21"/>
  <c r="S1340" i="21"/>
  <c r="S1341" i="21"/>
  <c r="S1342" i="21"/>
  <c r="S1343" i="21"/>
  <c r="S1344" i="21"/>
  <c r="S1345" i="21"/>
  <c r="S1346" i="21"/>
  <c r="S1347" i="21"/>
  <c r="S1348" i="21"/>
  <c r="S1349" i="21"/>
  <c r="S1350" i="21"/>
  <c r="S1351" i="21"/>
  <c r="S1352" i="21"/>
  <c r="S1353" i="21"/>
  <c r="S1354" i="21"/>
  <c r="S1355" i="21"/>
  <c r="S1356" i="21"/>
  <c r="S1357" i="21"/>
  <c r="S1358" i="21"/>
  <c r="S1359" i="21"/>
  <c r="S1360" i="21"/>
  <c r="S1361" i="21"/>
  <c r="S1362" i="21"/>
  <c r="S1363" i="21"/>
  <c r="S1364" i="21"/>
  <c r="S1365" i="21"/>
  <c r="S1366" i="21"/>
  <c r="S1367" i="21"/>
  <c r="S1368" i="21"/>
  <c r="S1369" i="21"/>
  <c r="S1370" i="21"/>
  <c r="S1371" i="21"/>
  <c r="S1372" i="21"/>
  <c r="S1373" i="21"/>
  <c r="S1374" i="21"/>
  <c r="S1375" i="21"/>
  <c r="S1376" i="21"/>
  <c r="S1377" i="21"/>
  <c r="S1378" i="21"/>
  <c r="S1379" i="21"/>
  <c r="S1380" i="21"/>
  <c r="S1381" i="21"/>
  <c r="S1382" i="21"/>
  <c r="S1383" i="21"/>
  <c r="S1384" i="21"/>
  <c r="S1385" i="21"/>
  <c r="S1386" i="21"/>
  <c r="S1387" i="21"/>
  <c r="S1388" i="21"/>
  <c r="S1389" i="21"/>
  <c r="S1390" i="21"/>
  <c r="S1391" i="21"/>
  <c r="S1392" i="21"/>
  <c r="S1393" i="21"/>
  <c r="S1394" i="21"/>
  <c r="S1395" i="21"/>
  <c r="S1396" i="21"/>
  <c r="S1397" i="21"/>
  <c r="S1398" i="21"/>
  <c r="S1399" i="21"/>
  <c r="S1400" i="21"/>
  <c r="S1401" i="21"/>
  <c r="S1402" i="21"/>
  <c r="S1403" i="21"/>
  <c r="S1404" i="21"/>
  <c r="S1405" i="21"/>
  <c r="S1406" i="21"/>
  <c r="S1407" i="21"/>
  <c r="S1408" i="21"/>
  <c r="S1409" i="21"/>
  <c r="S1410" i="21"/>
  <c r="S1411" i="21"/>
  <c r="S1412" i="21"/>
  <c r="S1413" i="21"/>
  <c r="S1414" i="21"/>
  <c r="S1415" i="21"/>
  <c r="S1416" i="21"/>
  <c r="S1417" i="21"/>
  <c r="S1418" i="21"/>
  <c r="S1419" i="21"/>
  <c r="S1420" i="21"/>
  <c r="S1421" i="21"/>
  <c r="S1422" i="21"/>
  <c r="S1423" i="21"/>
  <c r="S1424" i="21"/>
  <c r="S1425" i="21"/>
  <c r="S1426" i="21"/>
  <c r="S1427" i="21"/>
  <c r="S1428" i="21"/>
  <c r="S1429" i="21"/>
  <c r="S1430" i="21"/>
  <c r="S1431" i="21"/>
  <c r="S1432" i="21"/>
  <c r="S1433" i="21"/>
  <c r="S1434" i="21"/>
  <c r="S1435" i="21"/>
  <c r="S1436" i="21"/>
  <c r="S1437" i="21"/>
  <c r="S1438" i="21"/>
  <c r="S1439" i="21"/>
  <c r="S1440" i="21"/>
  <c r="S1441" i="21"/>
  <c r="S1442" i="21"/>
  <c r="S1443" i="21"/>
  <c r="S1444" i="21"/>
  <c r="S1445" i="21"/>
  <c r="S1446" i="21"/>
  <c r="S1447" i="21"/>
  <c r="S1448" i="21"/>
  <c r="S1449" i="21"/>
  <c r="S1450" i="21"/>
  <c r="S1451" i="21"/>
  <c r="S1452" i="21"/>
  <c r="S1453" i="21"/>
  <c r="S1454" i="21"/>
  <c r="S1455" i="21"/>
  <c r="S1456" i="21"/>
  <c r="S1457" i="21"/>
  <c r="S1458" i="21"/>
  <c r="S1459" i="21"/>
  <c r="S1460" i="21"/>
  <c r="S1461" i="21"/>
  <c r="S1462" i="21"/>
  <c r="S1463" i="21"/>
  <c r="S1464" i="21"/>
  <c r="S1465" i="21"/>
  <c r="S1466" i="21"/>
  <c r="S1467" i="21"/>
  <c r="S1468" i="21"/>
  <c r="S1469" i="21"/>
  <c r="S1470" i="21"/>
  <c r="S1471" i="21"/>
  <c r="S1472" i="21"/>
  <c r="S1473" i="21"/>
  <c r="S1474" i="21"/>
  <c r="S1475" i="21"/>
  <c r="S1476" i="21"/>
  <c r="S1477" i="21"/>
  <c r="S1478" i="21"/>
  <c r="S1479" i="21"/>
  <c r="S1480" i="21"/>
  <c r="S1481" i="21"/>
  <c r="S1482" i="21"/>
  <c r="S1483" i="21"/>
  <c r="S1484" i="21"/>
  <c r="S1485" i="21"/>
  <c r="S1486" i="21"/>
  <c r="S1487" i="21"/>
  <c r="S1488" i="21"/>
  <c r="S1489" i="21"/>
  <c r="S1490" i="21"/>
  <c r="S1491" i="21"/>
  <c r="S1492" i="21"/>
  <c r="S1493" i="21"/>
  <c r="S1494" i="21"/>
  <c r="S1495" i="21"/>
  <c r="S1496" i="21"/>
  <c r="S1497" i="21"/>
  <c r="S1498" i="21"/>
  <c r="S1499" i="21"/>
  <c r="S1500" i="21"/>
  <c r="S1501" i="21"/>
  <c r="S1502" i="21"/>
  <c r="S1503" i="21"/>
  <c r="S1504" i="21"/>
  <c r="S1505" i="21"/>
  <c r="S1506" i="21"/>
  <c r="S1507" i="21"/>
  <c r="S1508" i="21"/>
  <c r="S1509" i="21"/>
  <c r="S1510" i="21"/>
  <c r="S1511" i="21"/>
  <c r="S1512" i="21"/>
  <c r="S1513" i="21"/>
  <c r="S1514" i="21"/>
  <c r="S1515" i="21"/>
  <c r="S1516" i="21"/>
  <c r="S1517" i="21"/>
  <c r="S1518" i="21"/>
  <c r="S1519" i="21"/>
  <c r="S1520" i="21"/>
  <c r="S1521" i="21"/>
  <c r="S1522" i="21"/>
  <c r="S1523" i="21"/>
  <c r="S1524" i="21"/>
  <c r="S1525" i="21"/>
  <c r="S1526" i="21"/>
  <c r="S1527" i="21"/>
  <c r="S1528" i="21"/>
  <c r="S1529" i="21"/>
  <c r="S1530" i="21"/>
  <c r="S1531" i="21"/>
  <c r="S1532" i="21"/>
  <c r="S1533" i="21"/>
  <c r="S1534" i="21"/>
  <c r="S1535" i="21"/>
  <c r="S1536" i="21"/>
  <c r="S1537" i="21"/>
  <c r="S1538" i="21"/>
  <c r="S1539" i="21"/>
  <c r="S1540" i="21"/>
  <c r="S1541" i="21"/>
  <c r="S1542" i="21"/>
  <c r="S1543" i="21"/>
  <c r="S1544" i="21"/>
  <c r="S1545" i="21"/>
  <c r="S1546" i="21"/>
  <c r="S1547" i="21"/>
  <c r="S1548" i="21"/>
  <c r="S1549" i="21"/>
  <c r="S1550" i="21"/>
  <c r="S1551" i="21"/>
  <c r="S1552" i="21"/>
  <c r="S1553" i="21"/>
  <c r="S1554" i="21"/>
  <c r="S1555" i="21"/>
  <c r="S1556" i="21"/>
  <c r="S1557" i="21"/>
  <c r="S1558" i="21"/>
  <c r="S1559" i="21"/>
  <c r="S1560" i="21"/>
  <c r="S1561" i="21"/>
  <c r="S1562" i="21"/>
  <c r="S1563" i="21"/>
  <c r="S1564" i="21"/>
  <c r="S1565" i="21"/>
  <c r="S1566" i="21"/>
  <c r="S1567" i="21"/>
  <c r="S1568" i="21"/>
  <c r="S1569" i="21"/>
  <c r="S1570" i="21"/>
  <c r="S1571" i="21"/>
  <c r="S1572" i="21"/>
  <c r="S1573" i="21"/>
  <c r="S1574" i="21"/>
  <c r="S1575" i="21"/>
  <c r="S1576" i="21"/>
  <c r="S1577" i="21"/>
  <c r="S1578" i="21"/>
  <c r="S1579" i="21"/>
  <c r="S1580" i="21"/>
  <c r="S1581" i="21"/>
  <c r="S1582" i="21"/>
  <c r="S1583" i="21"/>
  <c r="S1584" i="21"/>
  <c r="S1585" i="21"/>
  <c r="S1586" i="21"/>
  <c r="S1587" i="21"/>
  <c r="S1588" i="21"/>
  <c r="S1589" i="21"/>
  <c r="S1590" i="21"/>
  <c r="S1591" i="21"/>
  <c r="S1592" i="21"/>
  <c r="S1593" i="21"/>
  <c r="S1594" i="21"/>
  <c r="S1595" i="21"/>
  <c r="S1596" i="21"/>
  <c r="S1597" i="21"/>
  <c r="S1598" i="21"/>
  <c r="S1599" i="21"/>
  <c r="S1600" i="21"/>
  <c r="S1601" i="21"/>
  <c r="S1602" i="21"/>
  <c r="S1603" i="21"/>
  <c r="S1604" i="21"/>
  <c r="S1605" i="21"/>
  <c r="S1606" i="21"/>
  <c r="S1607" i="21"/>
  <c r="S1608" i="21"/>
  <c r="S1609" i="21"/>
  <c r="S1610" i="21"/>
  <c r="S1611" i="21"/>
  <c r="S1612" i="21"/>
  <c r="S1613" i="21"/>
  <c r="S1614" i="21"/>
  <c r="S1615" i="21"/>
  <c r="S1616" i="21"/>
  <c r="S1617" i="21"/>
  <c r="S1618" i="21"/>
  <c r="S1619" i="21"/>
  <c r="S1620" i="21"/>
  <c r="S1621" i="21"/>
  <c r="S1622" i="21"/>
  <c r="S1623" i="21"/>
  <c r="S1624" i="21"/>
  <c r="S1625" i="21"/>
  <c r="S1626" i="21"/>
  <c r="S1627" i="21"/>
  <c r="S1628" i="21"/>
  <c r="S1629" i="21"/>
  <c r="S1630" i="21"/>
  <c r="S1631" i="21"/>
  <c r="S1632" i="21"/>
  <c r="S1633" i="21"/>
  <c r="S1634" i="21"/>
  <c r="S1635" i="21"/>
  <c r="S1636" i="21"/>
  <c r="S1637" i="21"/>
  <c r="S1638" i="21"/>
  <c r="S1639" i="21"/>
  <c r="S1640" i="21"/>
  <c r="S1641" i="21"/>
  <c r="S1642" i="21"/>
  <c r="S1643" i="21"/>
  <c r="S1644" i="21"/>
  <c r="S1645" i="21"/>
  <c r="S1646" i="21"/>
  <c r="S1647" i="21"/>
  <c r="S1648" i="21"/>
  <c r="S1649" i="21"/>
  <c r="S1650" i="21"/>
  <c r="S1651" i="21"/>
  <c r="S1652" i="21"/>
  <c r="S1653" i="21"/>
  <c r="S1654" i="21"/>
  <c r="S1655" i="21"/>
  <c r="S1656" i="21"/>
  <c r="S1657" i="21"/>
  <c r="S1658" i="21"/>
  <c r="S1659" i="21"/>
  <c r="S1660" i="21"/>
  <c r="S1661" i="21"/>
  <c r="S1662" i="21"/>
  <c r="S1663" i="21"/>
  <c r="S1664" i="21"/>
  <c r="S1665" i="21"/>
  <c r="S1666" i="21"/>
  <c r="S1667" i="21"/>
  <c r="S1668" i="21"/>
  <c r="S1669" i="21"/>
  <c r="S1670" i="21"/>
  <c r="S1671" i="21"/>
  <c r="S1672" i="21"/>
  <c r="S1673" i="21"/>
  <c r="S1674" i="21"/>
  <c r="S1675" i="21"/>
  <c r="S1676" i="21"/>
  <c r="S1677" i="21"/>
  <c r="S1678" i="21"/>
  <c r="S1679" i="21"/>
  <c r="S1680" i="21"/>
  <c r="S1681" i="21"/>
  <c r="S1682" i="21"/>
  <c r="S1683" i="21"/>
  <c r="S1684" i="21"/>
  <c r="S1685" i="21"/>
  <c r="S1686" i="21"/>
  <c r="S1687" i="21"/>
  <c r="S1688" i="21"/>
  <c r="S1689" i="21"/>
  <c r="S1690" i="21"/>
  <c r="S1691" i="21"/>
  <c r="S1692" i="21"/>
  <c r="S1693" i="21"/>
  <c r="S1694" i="21"/>
  <c r="S1695" i="21"/>
  <c r="S1696" i="21"/>
  <c r="S1697" i="21"/>
  <c r="S1698" i="21"/>
  <c r="S1699" i="21"/>
  <c r="S1700" i="21"/>
  <c r="S1701" i="21"/>
  <c r="S1702" i="21"/>
  <c r="S1703" i="21"/>
  <c r="S1704" i="21"/>
  <c r="S1705" i="21"/>
  <c r="S1706" i="21"/>
  <c r="S1707" i="21"/>
  <c r="S1708" i="21"/>
  <c r="S1709" i="21"/>
  <c r="S1710" i="21"/>
  <c r="S1711" i="21"/>
  <c r="S1712" i="21"/>
  <c r="S1713" i="21"/>
  <c r="S1714" i="21"/>
  <c r="S1715" i="21"/>
  <c r="S1716" i="21"/>
  <c r="S1717" i="21"/>
  <c r="S1718" i="21"/>
  <c r="S1719" i="21"/>
  <c r="S1720" i="21"/>
  <c r="S1721" i="21"/>
  <c r="S1722" i="21"/>
  <c r="S1723" i="21"/>
  <c r="S1724" i="21"/>
  <c r="S1725" i="21"/>
  <c r="S1726" i="21"/>
  <c r="S1727" i="21"/>
  <c r="S1728" i="21"/>
  <c r="S1729" i="21"/>
  <c r="S1730" i="21"/>
  <c r="S1731" i="21"/>
  <c r="S1732" i="21"/>
  <c r="S1733" i="21"/>
  <c r="S1734" i="21"/>
  <c r="S1735" i="21"/>
  <c r="S1736" i="21"/>
  <c r="S1737" i="21"/>
  <c r="S1738" i="21"/>
  <c r="S1739" i="21"/>
  <c r="S1740" i="21"/>
  <c r="S1741" i="21"/>
  <c r="S1742" i="21"/>
  <c r="S1743" i="21"/>
  <c r="S1744" i="21"/>
  <c r="S1745" i="21"/>
  <c r="S1746" i="21"/>
  <c r="S1747" i="21"/>
  <c r="S1748" i="21"/>
  <c r="S1749" i="21"/>
  <c r="S1750" i="21"/>
  <c r="S1751" i="21"/>
  <c r="S1752" i="21"/>
  <c r="S1753" i="21"/>
  <c r="S1754" i="21"/>
  <c r="S1755" i="21"/>
  <c r="S1756" i="21"/>
  <c r="S1757" i="21"/>
  <c r="S1758" i="21"/>
  <c r="S1759" i="21"/>
  <c r="S1760" i="21"/>
  <c r="S1761" i="21"/>
  <c r="S1762" i="21"/>
  <c r="S1763" i="21"/>
  <c r="S1764" i="21"/>
  <c r="S1765" i="21"/>
  <c r="S1766" i="21"/>
  <c r="S1767" i="21"/>
  <c r="S1768" i="21"/>
  <c r="S1769" i="21"/>
  <c r="S1770" i="21"/>
  <c r="S1771" i="21"/>
  <c r="S1772" i="21"/>
  <c r="S1773" i="21"/>
  <c r="S1774" i="21"/>
  <c r="S1775" i="21"/>
  <c r="S1776" i="21"/>
  <c r="S1777" i="21"/>
  <c r="S1778" i="21"/>
  <c r="S1779" i="21"/>
  <c r="S1780" i="21"/>
  <c r="S1781" i="21"/>
  <c r="S1782" i="21"/>
  <c r="S1783" i="21"/>
  <c r="S1784" i="21"/>
  <c r="S1785" i="21"/>
  <c r="S1786" i="21"/>
  <c r="S1787" i="21"/>
  <c r="S1788" i="21"/>
  <c r="S1789" i="21"/>
  <c r="S1790" i="21"/>
  <c r="S1791" i="21"/>
  <c r="S1792" i="21"/>
  <c r="S1793" i="21"/>
  <c r="S1794" i="21"/>
  <c r="S1795" i="21"/>
  <c r="S1796" i="21"/>
  <c r="S1797" i="21"/>
  <c r="S1798" i="21"/>
  <c r="S1799" i="21"/>
  <c r="S1800" i="21"/>
  <c r="S1801" i="21"/>
  <c r="S1802" i="21"/>
  <c r="S1803" i="21"/>
  <c r="S1804" i="21"/>
  <c r="S1805" i="21"/>
  <c r="S1806" i="21"/>
  <c r="S1807" i="21"/>
  <c r="S1808" i="21"/>
  <c r="S1809" i="21"/>
  <c r="S1810" i="21"/>
  <c r="S1811" i="21"/>
  <c r="S1812" i="21"/>
  <c r="S1813" i="21"/>
  <c r="S1814" i="21"/>
  <c r="S1815" i="21"/>
  <c r="S1816" i="21"/>
  <c r="S1817" i="21"/>
  <c r="S1818" i="21"/>
  <c r="S1819" i="21"/>
  <c r="S1820" i="21"/>
  <c r="S1821" i="21"/>
  <c r="S1822" i="21"/>
  <c r="S1823" i="21"/>
  <c r="S1824" i="21"/>
  <c r="S1825" i="21"/>
  <c r="S1826" i="21"/>
  <c r="S1827" i="21"/>
  <c r="S1828" i="21"/>
  <c r="S1829" i="21"/>
  <c r="S1830" i="21"/>
  <c r="S1831" i="21"/>
  <c r="S1832" i="21"/>
  <c r="S1833" i="21"/>
  <c r="S1834" i="21"/>
  <c r="S1835" i="21"/>
  <c r="S1836" i="21"/>
  <c r="S1837" i="21"/>
  <c r="S1838" i="21"/>
  <c r="S1839" i="21"/>
  <c r="S1840" i="21"/>
  <c r="S1841" i="21"/>
  <c r="S1842" i="21"/>
  <c r="S1843" i="21"/>
  <c r="S1844" i="21"/>
  <c r="S1845" i="21"/>
  <c r="S1846" i="21"/>
  <c r="S1847" i="21"/>
  <c r="S1848" i="21"/>
  <c r="S1849" i="21"/>
  <c r="S1850" i="21"/>
  <c r="S1851" i="21"/>
  <c r="S1852" i="21"/>
  <c r="S1853" i="21"/>
  <c r="S1854" i="21"/>
  <c r="S1855" i="21"/>
  <c r="S1856" i="21"/>
  <c r="S1857" i="21"/>
  <c r="S1858" i="21"/>
  <c r="S1859" i="21"/>
  <c r="S1860" i="21"/>
  <c r="S1861" i="21"/>
  <c r="S1862" i="21"/>
  <c r="S1863" i="21"/>
  <c r="S1864" i="21"/>
  <c r="S1865" i="21"/>
  <c r="S1866" i="21"/>
  <c r="S1867" i="21"/>
  <c r="S1868" i="21"/>
  <c r="S1869" i="21"/>
  <c r="S1870" i="21"/>
  <c r="S1871" i="21"/>
  <c r="S1872" i="21"/>
  <c r="S1873" i="21"/>
  <c r="S1874" i="21"/>
  <c r="S1875" i="21"/>
  <c r="S1876" i="21"/>
  <c r="S1877" i="21"/>
  <c r="S1878" i="21"/>
  <c r="S1879" i="21"/>
  <c r="S1880" i="21"/>
  <c r="S1881" i="21"/>
  <c r="S1882" i="21"/>
  <c r="S1883" i="21"/>
  <c r="S1884" i="21"/>
  <c r="S1885" i="21"/>
  <c r="S1886" i="21"/>
  <c r="S1887" i="21"/>
  <c r="S1888" i="21"/>
  <c r="S1889" i="21"/>
  <c r="S1890" i="21"/>
  <c r="S1891" i="21"/>
  <c r="S1892" i="21"/>
  <c r="S1893" i="21"/>
  <c r="S1894" i="21"/>
  <c r="S1895" i="21"/>
  <c r="S1896" i="21"/>
  <c r="S1897" i="21"/>
  <c r="S1898" i="21"/>
  <c r="S1899" i="21"/>
  <c r="S1900" i="21"/>
  <c r="S1901" i="21"/>
  <c r="S1902" i="21"/>
  <c r="S1903" i="21"/>
  <c r="S1904" i="21"/>
  <c r="S1905" i="21"/>
  <c r="S1906" i="21"/>
  <c r="S1907" i="21"/>
  <c r="S1908" i="21"/>
  <c r="S1909" i="21"/>
  <c r="S1910" i="21"/>
  <c r="S1911" i="21"/>
  <c r="S1912" i="21"/>
  <c r="S1913" i="21"/>
  <c r="S1914" i="21"/>
  <c r="S1915" i="21"/>
  <c r="S1916" i="21"/>
  <c r="S1917" i="21"/>
  <c r="S1918" i="21"/>
  <c r="S1919" i="21"/>
  <c r="S1920" i="21"/>
  <c r="S1921" i="21"/>
  <c r="S1922" i="21"/>
  <c r="S1923" i="21"/>
  <c r="S1924" i="21"/>
  <c r="S1925" i="21"/>
  <c r="S1926" i="21"/>
  <c r="S1927" i="21"/>
  <c r="S1928" i="21"/>
  <c r="S1929" i="21"/>
  <c r="S1930" i="21"/>
  <c r="S1931" i="21"/>
  <c r="S1932" i="21"/>
  <c r="S1933" i="21"/>
  <c r="S1934" i="21"/>
  <c r="S1935" i="21"/>
  <c r="S1936" i="21"/>
  <c r="S1937" i="21"/>
  <c r="S1938" i="21"/>
  <c r="S1939" i="21"/>
  <c r="S1940" i="21"/>
  <c r="S1941" i="21"/>
  <c r="S1942" i="21"/>
  <c r="S1943" i="21"/>
  <c r="S1944" i="21"/>
  <c r="S1945" i="21"/>
  <c r="S1946" i="21"/>
  <c r="S1947" i="21"/>
  <c r="S1948" i="21"/>
  <c r="S1949" i="21"/>
  <c r="S1950" i="21"/>
  <c r="S1951" i="21"/>
  <c r="S1952" i="21"/>
  <c r="S1953" i="21"/>
  <c r="S1954" i="21"/>
  <c r="S1955" i="21"/>
  <c r="S1956" i="21"/>
  <c r="S1957" i="21"/>
  <c r="S1958" i="21"/>
  <c r="S1959" i="21"/>
  <c r="S1960" i="21"/>
  <c r="S1961" i="21"/>
  <c r="S1962" i="21"/>
  <c r="S1963" i="21"/>
  <c r="S1964" i="21"/>
  <c r="S1965" i="21"/>
  <c r="S1966" i="21"/>
  <c r="S1967" i="21"/>
  <c r="S1968" i="21"/>
  <c r="S1969" i="21"/>
  <c r="S1970" i="21"/>
  <c r="S1971" i="21"/>
  <c r="S1972" i="21"/>
  <c r="S1973" i="21"/>
  <c r="S1974" i="21"/>
  <c r="S1975" i="21"/>
  <c r="S1976" i="21"/>
  <c r="S1977" i="21"/>
  <c r="S1978" i="21"/>
  <c r="S1979" i="21"/>
  <c r="S1980" i="21"/>
  <c r="S1981" i="21"/>
  <c r="S1982" i="21"/>
  <c r="S1983" i="21"/>
  <c r="S1984" i="21"/>
  <c r="S1985" i="21"/>
  <c r="S1986" i="21"/>
  <c r="S1987" i="21"/>
  <c r="S1988" i="21"/>
  <c r="S1989" i="21"/>
  <c r="S1990" i="21"/>
  <c r="S1991" i="21"/>
  <c r="S1992" i="21"/>
  <c r="S1993" i="21"/>
  <c r="S1994" i="21"/>
  <c r="S1995" i="21"/>
  <c r="S1996" i="21"/>
  <c r="S1997" i="21"/>
  <c r="S1998" i="21"/>
  <c r="S1999" i="21"/>
  <c r="S2000" i="21"/>
  <c r="S2001" i="21"/>
  <c r="S2002" i="21"/>
  <c r="S2003" i="21"/>
  <c r="S2004" i="21"/>
  <c r="S2005" i="21"/>
  <c r="S2006" i="21"/>
  <c r="S2007" i="21"/>
  <c r="S2008" i="21"/>
  <c r="S2009" i="21"/>
  <c r="S2010" i="21"/>
  <c r="S2011" i="21"/>
  <c r="S2012" i="21"/>
  <c r="S2013" i="21"/>
  <c r="S2014" i="21"/>
  <c r="S2015" i="21"/>
  <c r="S2016" i="21"/>
  <c r="S2017" i="21"/>
  <c r="S2018" i="21"/>
  <c r="S2019" i="21"/>
  <c r="S2020" i="21"/>
  <c r="S2021" i="21"/>
  <c r="S2022" i="21"/>
  <c r="S2023" i="21"/>
  <c r="S2024" i="21"/>
  <c r="S2025" i="21"/>
  <c r="S2026" i="21"/>
  <c r="S2027" i="21"/>
  <c r="S2028" i="21"/>
  <c r="S2029" i="21"/>
  <c r="S2030" i="21"/>
  <c r="S2031" i="21"/>
  <c r="S2032" i="21"/>
  <c r="S2033" i="21"/>
  <c r="S2034" i="21"/>
  <c r="S2035" i="21"/>
  <c r="S2036" i="21"/>
  <c r="S2037" i="21"/>
  <c r="S2038" i="21"/>
  <c r="S2039" i="21"/>
  <c r="S2040" i="21"/>
  <c r="S2041" i="21"/>
  <c r="S2042" i="21"/>
  <c r="S2043" i="21"/>
  <c r="S2044" i="21"/>
  <c r="S2045" i="21"/>
  <c r="S2046" i="21"/>
  <c r="S2047" i="21"/>
  <c r="S2048" i="21"/>
  <c r="S2049" i="21"/>
  <c r="S2050" i="21"/>
  <c r="S2051" i="21"/>
  <c r="S2052" i="21"/>
  <c r="S2053" i="21"/>
  <c r="S2054" i="21"/>
  <c r="S2055" i="21"/>
  <c r="S2056" i="21"/>
  <c r="S2057" i="21"/>
  <c r="S2058" i="21"/>
  <c r="S2059" i="21"/>
  <c r="S2060" i="21"/>
  <c r="S2061" i="21"/>
  <c r="S2062" i="21"/>
  <c r="S2063" i="21"/>
  <c r="S2064" i="21"/>
  <c r="F6" i="18"/>
  <c r="AY366" i="26" l="1"/>
  <c r="BA129" i="26"/>
  <c r="AY694" i="26"/>
  <c r="AY337" i="26"/>
  <c r="AY239" i="26"/>
  <c r="AY129" i="26"/>
  <c r="AY375" i="26"/>
  <c r="BA301" i="26"/>
  <c r="BA246" i="26"/>
  <c r="BA138" i="26"/>
  <c r="BA74" i="26"/>
  <c r="AY631" i="26"/>
  <c r="AY350" i="26"/>
  <c r="AY301" i="26"/>
  <c r="BA250" i="26"/>
  <c r="BA228" i="26"/>
  <c r="AY138" i="26"/>
  <c r="AY74" i="26"/>
  <c r="BA65" i="26"/>
  <c r="AY504" i="26"/>
  <c r="AY376" i="26"/>
  <c r="AY308" i="26"/>
  <c r="BA251" i="26"/>
  <c r="AY250" i="26"/>
  <c r="AY228" i="26"/>
  <c r="AY179" i="26"/>
  <c r="BA96" i="26"/>
  <c r="AX74" i="26"/>
  <c r="AY251" i="26"/>
  <c r="AX250" i="26"/>
  <c r="BA247" i="26"/>
  <c r="AX179" i="26"/>
  <c r="AY96" i="26"/>
  <c r="AY442" i="26"/>
  <c r="AY372" i="26"/>
  <c r="AY326" i="26"/>
  <c r="AX251" i="26"/>
  <c r="AY122" i="26"/>
  <c r="BA304" i="26"/>
  <c r="AY304" i="26"/>
  <c r="AZ350" i="26"/>
  <c r="AZ251" i="26"/>
  <c r="AZ250" i="26"/>
  <c r="AZ129" i="26"/>
  <c r="AZ74" i="26"/>
  <c r="AZ245" i="26"/>
  <c r="AZ160" i="26"/>
  <c r="AZ118" i="26"/>
  <c r="AZ372" i="26"/>
  <c r="AZ304" i="26"/>
  <c r="AZ247" i="26"/>
  <c r="AZ246" i="26"/>
  <c r="AY245" i="26"/>
  <c r="BA222" i="26"/>
  <c r="AY160" i="26"/>
  <c r="BA135" i="26"/>
  <c r="AY118" i="26"/>
  <c r="AZ65" i="26"/>
  <c r="AZ694" i="26"/>
  <c r="AZ631" i="26"/>
  <c r="BA313" i="26"/>
  <c r="AY247" i="26"/>
  <c r="AY246" i="26"/>
  <c r="AZ222" i="26"/>
  <c r="BA188" i="26"/>
  <c r="AZ135" i="26"/>
  <c r="AX118" i="26"/>
  <c r="BA86" i="26"/>
  <c r="AY65" i="26"/>
  <c r="BA326" i="26"/>
  <c r="AZ313" i="26"/>
  <c r="AX247" i="26"/>
  <c r="AX246" i="26"/>
  <c r="AY222" i="26"/>
  <c r="AZ188" i="26"/>
  <c r="AY135" i="26"/>
  <c r="AZ86" i="26"/>
  <c r="AZ326" i="26"/>
  <c r="AY313" i="26"/>
  <c r="BA239" i="26"/>
  <c r="AY188" i="26"/>
  <c r="BA179" i="26"/>
  <c r="AZ504" i="26"/>
  <c r="AZ239" i="26"/>
  <c r="AZ179" i="26"/>
  <c r="AZ122" i="26"/>
  <c r="AZ375" i="26"/>
  <c r="AZ366" i="26"/>
  <c r="AZ308" i="26"/>
  <c r="AZ68" i="26"/>
  <c r="AZ376" i="26"/>
  <c r="AZ301" i="26"/>
  <c r="AZ138" i="26"/>
  <c r="AZ442" i="26"/>
  <c r="AZ96" i="26"/>
  <c r="AZ568" i="26"/>
  <c r="AZ337" i="26"/>
  <c r="O174" i="21"/>
  <c r="N157" i="21"/>
  <c r="L127" i="21"/>
  <c r="N173" i="21"/>
  <c r="M156" i="21"/>
  <c r="N125" i="21"/>
  <c r="N169" i="21"/>
  <c r="M152" i="21"/>
  <c r="K118" i="21"/>
  <c r="M169" i="21"/>
  <c r="L152" i="21"/>
  <c r="M116" i="21"/>
  <c r="M168" i="21"/>
  <c r="L151" i="21"/>
  <c r="L115" i="21"/>
  <c r="O186" i="21"/>
  <c r="O167" i="21"/>
  <c r="N149" i="21"/>
  <c r="N113" i="21"/>
  <c r="N186" i="21"/>
  <c r="O166" i="21"/>
  <c r="K142" i="21"/>
  <c r="N185" i="21"/>
  <c r="M164" i="21"/>
  <c r="M140" i="21"/>
  <c r="N181" i="21"/>
  <c r="N161" i="21"/>
  <c r="L139" i="21"/>
  <c r="O178" i="21"/>
  <c r="I161" i="21"/>
  <c r="N137" i="21"/>
  <c r="K178" i="21"/>
  <c r="I160" i="21"/>
  <c r="K130" i="21"/>
  <c r="M176" i="21"/>
  <c r="K158" i="21"/>
  <c r="M128" i="21"/>
  <c r="V33" i="25"/>
  <c r="V32" i="25"/>
  <c r="V31" i="25"/>
  <c r="I185" i="21"/>
  <c r="L176" i="21"/>
  <c r="I168" i="21"/>
  <c r="L159" i="21"/>
  <c r="O150" i="21"/>
  <c r="O138" i="21"/>
  <c r="O126" i="21"/>
  <c r="O114" i="21"/>
  <c r="I184" i="21"/>
  <c r="L175" i="21"/>
  <c r="L183" i="21"/>
  <c r="I148" i="21"/>
  <c r="I136" i="21"/>
  <c r="I124" i="21"/>
  <c r="K182" i="21"/>
  <c r="N174" i="21"/>
  <c r="K166" i="21"/>
  <c r="M157" i="21"/>
  <c r="L147" i="21"/>
  <c r="L135" i="21"/>
  <c r="L123" i="21"/>
  <c r="K146" i="21"/>
  <c r="K134" i="21"/>
  <c r="K122" i="21"/>
  <c r="M181" i="21"/>
  <c r="I173" i="21"/>
  <c r="L164" i="21"/>
  <c r="I156" i="21"/>
  <c r="N145" i="21"/>
  <c r="N133" i="21"/>
  <c r="N121" i="21"/>
  <c r="M188" i="21"/>
  <c r="M180" i="21"/>
  <c r="I172" i="21"/>
  <c r="L163" i="21"/>
  <c r="O155" i="21"/>
  <c r="M144" i="21"/>
  <c r="M132" i="21"/>
  <c r="M120" i="21"/>
  <c r="L188" i="21"/>
  <c r="I180" i="21"/>
  <c r="L171" i="21"/>
  <c r="O162" i="21"/>
  <c r="O154" i="21"/>
  <c r="I144" i="21"/>
  <c r="I132" i="21"/>
  <c r="I120" i="21"/>
  <c r="L187" i="21"/>
  <c r="O179" i="21"/>
  <c r="K170" i="21"/>
  <c r="N162" i="21"/>
  <c r="K154" i="21"/>
  <c r="O142" i="21"/>
  <c r="O130" i="21"/>
  <c r="O118" i="21"/>
  <c r="K183" i="21"/>
  <c r="J178" i="21"/>
  <c r="K171" i="21"/>
  <c r="J166" i="21"/>
  <c r="K159" i="21"/>
  <c r="J154" i="21"/>
  <c r="N150" i="21"/>
  <c r="I149" i="21"/>
  <c r="K147" i="21"/>
  <c r="M145" i="21"/>
  <c r="O143" i="21"/>
  <c r="J142" i="21"/>
  <c r="L140" i="21"/>
  <c r="N138" i="21"/>
  <c r="I137" i="21"/>
  <c r="K135" i="21"/>
  <c r="M133" i="21"/>
  <c r="O131" i="21"/>
  <c r="J130" i="21"/>
  <c r="L128" i="21"/>
  <c r="N126" i="21"/>
  <c r="I125" i="21"/>
  <c r="K123" i="21"/>
  <c r="M121" i="21"/>
  <c r="O119" i="21"/>
  <c r="J118" i="21"/>
  <c r="L116" i="21"/>
  <c r="N114" i="21"/>
  <c r="I113" i="21"/>
  <c r="J185" i="21"/>
  <c r="J173" i="21"/>
  <c r="J161" i="21"/>
  <c r="J149" i="21"/>
  <c r="J125" i="21"/>
  <c r="J113" i="21"/>
  <c r="K188" i="21"/>
  <c r="M186" i="21"/>
  <c r="O184" i="21"/>
  <c r="J183" i="21"/>
  <c r="L181" i="21"/>
  <c r="N179" i="21"/>
  <c r="I178" i="21"/>
  <c r="K176" i="21"/>
  <c r="M174" i="21"/>
  <c r="O172" i="21"/>
  <c r="J171" i="21"/>
  <c r="L169" i="21"/>
  <c r="N167" i="21"/>
  <c r="I166" i="21"/>
  <c r="K164" i="21"/>
  <c r="M162" i="21"/>
  <c r="O160" i="21"/>
  <c r="J159" i="21"/>
  <c r="L157" i="21"/>
  <c r="N155" i="21"/>
  <c r="I154" i="21"/>
  <c r="K152" i="21"/>
  <c r="M150" i="21"/>
  <c r="O148" i="21"/>
  <c r="J147" i="21"/>
  <c r="L145" i="21"/>
  <c r="N143" i="21"/>
  <c r="I142" i="21"/>
  <c r="K140" i="21"/>
  <c r="M138" i="21"/>
  <c r="O136" i="21"/>
  <c r="J135" i="21"/>
  <c r="L133" i="21"/>
  <c r="N131" i="21"/>
  <c r="I130" i="21"/>
  <c r="K128" i="21"/>
  <c r="M126" i="21"/>
  <c r="O124" i="21"/>
  <c r="J123" i="21"/>
  <c r="L121" i="21"/>
  <c r="N119" i="21"/>
  <c r="I118" i="21"/>
  <c r="K116" i="21"/>
  <c r="M114" i="21"/>
  <c r="J188" i="21"/>
  <c r="L186" i="21"/>
  <c r="N184" i="21"/>
  <c r="I183" i="21"/>
  <c r="K181" i="21"/>
  <c r="M179" i="21"/>
  <c r="O177" i="21"/>
  <c r="J176" i="21"/>
  <c r="L174" i="21"/>
  <c r="N172" i="21"/>
  <c r="I171" i="21"/>
  <c r="K169" i="21"/>
  <c r="M167" i="21"/>
  <c r="O165" i="21"/>
  <c r="J164" i="21"/>
  <c r="L162" i="21"/>
  <c r="N160" i="21"/>
  <c r="I159" i="21"/>
  <c r="K157" i="21"/>
  <c r="M155" i="21"/>
  <c r="O153" i="21"/>
  <c r="J152" i="21"/>
  <c r="L150" i="21"/>
  <c r="N148" i="21"/>
  <c r="I147" i="21"/>
  <c r="K145" i="21"/>
  <c r="M143" i="21"/>
  <c r="O141" i="21"/>
  <c r="J140" i="21"/>
  <c r="L138" i="21"/>
  <c r="N136" i="21"/>
  <c r="I135" i="21"/>
  <c r="K133" i="21"/>
  <c r="M131" i="21"/>
  <c r="O129" i="21"/>
  <c r="J128" i="21"/>
  <c r="L126" i="21"/>
  <c r="N124" i="21"/>
  <c r="I123" i="21"/>
  <c r="K121" i="21"/>
  <c r="M119" i="21"/>
  <c r="O117" i="21"/>
  <c r="J116" i="21"/>
  <c r="L114" i="21"/>
  <c r="I188" i="21"/>
  <c r="K186" i="21"/>
  <c r="M184" i="21"/>
  <c r="O182" i="21"/>
  <c r="J181" i="21"/>
  <c r="L179" i="21"/>
  <c r="N177" i="21"/>
  <c r="I176" i="21"/>
  <c r="K174" i="21"/>
  <c r="M172" i="21"/>
  <c r="O170" i="21"/>
  <c r="J169" i="21"/>
  <c r="L167" i="21"/>
  <c r="N165" i="21"/>
  <c r="I164" i="21"/>
  <c r="K162" i="21"/>
  <c r="M160" i="21"/>
  <c r="O158" i="21"/>
  <c r="J157" i="21"/>
  <c r="L155" i="21"/>
  <c r="N153" i="21"/>
  <c r="I152" i="21"/>
  <c r="K150" i="21"/>
  <c r="M148" i="21"/>
  <c r="O146" i="21"/>
  <c r="J145" i="21"/>
  <c r="L143" i="21"/>
  <c r="N141" i="21"/>
  <c r="I140" i="21"/>
  <c r="K138" i="21"/>
  <c r="M136" i="21"/>
  <c r="O134" i="21"/>
  <c r="J133" i="21"/>
  <c r="L131" i="21"/>
  <c r="N129" i="21"/>
  <c r="I128" i="21"/>
  <c r="K126" i="21"/>
  <c r="M124" i="21"/>
  <c r="O122" i="21"/>
  <c r="J121" i="21"/>
  <c r="L119" i="21"/>
  <c r="N117" i="21"/>
  <c r="I116" i="21"/>
  <c r="K114" i="21"/>
  <c r="J137" i="21"/>
  <c r="O187" i="21"/>
  <c r="J186" i="21"/>
  <c r="L184" i="21"/>
  <c r="N182" i="21"/>
  <c r="I181" i="21"/>
  <c r="K179" i="21"/>
  <c r="M177" i="21"/>
  <c r="O175" i="21"/>
  <c r="J174" i="21"/>
  <c r="L172" i="21"/>
  <c r="N170" i="21"/>
  <c r="I169" i="21"/>
  <c r="K167" i="21"/>
  <c r="M165" i="21"/>
  <c r="O163" i="21"/>
  <c r="J162" i="21"/>
  <c r="L160" i="21"/>
  <c r="N158" i="21"/>
  <c r="I157" i="21"/>
  <c r="K155" i="21"/>
  <c r="M153" i="21"/>
  <c r="O151" i="21"/>
  <c r="J150" i="21"/>
  <c r="L148" i="21"/>
  <c r="N146" i="21"/>
  <c r="I145" i="21"/>
  <c r="K143" i="21"/>
  <c r="M141" i="21"/>
  <c r="O139" i="21"/>
  <c r="J138" i="21"/>
  <c r="L136" i="21"/>
  <c r="N134" i="21"/>
  <c r="I133" i="21"/>
  <c r="K131" i="21"/>
  <c r="M129" i="21"/>
  <c r="O127" i="21"/>
  <c r="J126" i="21"/>
  <c r="L124" i="21"/>
  <c r="N122" i="21"/>
  <c r="I121" i="21"/>
  <c r="K119" i="21"/>
  <c r="M117" i="21"/>
  <c r="O115" i="21"/>
  <c r="J114" i="21"/>
  <c r="N187" i="21"/>
  <c r="I186" i="21"/>
  <c r="K184" i="21"/>
  <c r="M182" i="21"/>
  <c r="O180" i="21"/>
  <c r="J179" i="21"/>
  <c r="L177" i="21"/>
  <c r="N175" i="21"/>
  <c r="I174" i="21"/>
  <c r="K172" i="21"/>
  <c r="M170" i="21"/>
  <c r="O168" i="21"/>
  <c r="J167" i="21"/>
  <c r="L165" i="21"/>
  <c r="N163" i="21"/>
  <c r="I162" i="21"/>
  <c r="K160" i="21"/>
  <c r="M158" i="21"/>
  <c r="O156" i="21"/>
  <c r="J155" i="21"/>
  <c r="L153" i="21"/>
  <c r="N151" i="21"/>
  <c r="I150" i="21"/>
  <c r="K148" i="21"/>
  <c r="M146" i="21"/>
  <c r="O144" i="21"/>
  <c r="J143" i="21"/>
  <c r="L141" i="21"/>
  <c r="N139" i="21"/>
  <c r="I138" i="21"/>
  <c r="K136" i="21"/>
  <c r="M134" i="21"/>
  <c r="O132" i="21"/>
  <c r="J131" i="21"/>
  <c r="L129" i="21"/>
  <c r="N127" i="21"/>
  <c r="I126" i="21"/>
  <c r="K124" i="21"/>
  <c r="M122" i="21"/>
  <c r="O120" i="21"/>
  <c r="J119" i="21"/>
  <c r="L117" i="21"/>
  <c r="N115" i="21"/>
  <c r="I114" i="21"/>
  <c r="M187" i="21"/>
  <c r="O185" i="21"/>
  <c r="J184" i="21"/>
  <c r="L182" i="21"/>
  <c r="N180" i="21"/>
  <c r="I179" i="21"/>
  <c r="K177" i="21"/>
  <c r="M175" i="21"/>
  <c r="O173" i="21"/>
  <c r="J172" i="21"/>
  <c r="L170" i="21"/>
  <c r="N168" i="21"/>
  <c r="I167" i="21"/>
  <c r="K165" i="21"/>
  <c r="M163" i="21"/>
  <c r="O161" i="21"/>
  <c r="J160" i="21"/>
  <c r="L158" i="21"/>
  <c r="N156" i="21"/>
  <c r="I155" i="21"/>
  <c r="K153" i="21"/>
  <c r="M151" i="21"/>
  <c r="O149" i="21"/>
  <c r="J148" i="21"/>
  <c r="L146" i="21"/>
  <c r="N144" i="21"/>
  <c r="I143" i="21"/>
  <c r="K141" i="21"/>
  <c r="M139" i="21"/>
  <c r="O137" i="21"/>
  <c r="J136" i="21"/>
  <c r="L134" i="21"/>
  <c r="N132" i="21"/>
  <c r="I131" i="21"/>
  <c r="K129" i="21"/>
  <c r="M127" i="21"/>
  <c r="O125" i="21"/>
  <c r="J124" i="21"/>
  <c r="L122" i="21"/>
  <c r="N120" i="21"/>
  <c r="I119" i="21"/>
  <c r="K117" i="21"/>
  <c r="M115" i="21"/>
  <c r="O113" i="21"/>
  <c r="J177" i="21"/>
  <c r="J153" i="21"/>
  <c r="J141" i="21"/>
  <c r="K187" i="21"/>
  <c r="M185" i="21"/>
  <c r="O183" i="21"/>
  <c r="J182" i="21"/>
  <c r="L180" i="21"/>
  <c r="N178" i="21"/>
  <c r="I177" i="21"/>
  <c r="K175" i="21"/>
  <c r="M173" i="21"/>
  <c r="O171" i="21"/>
  <c r="J170" i="21"/>
  <c r="L168" i="21"/>
  <c r="N166" i="21"/>
  <c r="I165" i="21"/>
  <c r="K163" i="21"/>
  <c r="M161" i="21"/>
  <c r="O159" i="21"/>
  <c r="J158" i="21"/>
  <c r="L156" i="21"/>
  <c r="N154" i="21"/>
  <c r="I153" i="21"/>
  <c r="K151" i="21"/>
  <c r="M149" i="21"/>
  <c r="O147" i="21"/>
  <c r="J146" i="21"/>
  <c r="L144" i="21"/>
  <c r="N142" i="21"/>
  <c r="I141" i="21"/>
  <c r="K139" i="21"/>
  <c r="M137" i="21"/>
  <c r="O135" i="21"/>
  <c r="J134" i="21"/>
  <c r="L132" i="21"/>
  <c r="N130" i="21"/>
  <c r="I129" i="21"/>
  <c r="K127" i="21"/>
  <c r="M125" i="21"/>
  <c r="O123" i="21"/>
  <c r="J122" i="21"/>
  <c r="L120" i="21"/>
  <c r="N118" i="21"/>
  <c r="I117" i="21"/>
  <c r="K115" i="21"/>
  <c r="M113" i="21"/>
  <c r="O188" i="21"/>
  <c r="J187" i="21"/>
  <c r="L185" i="21"/>
  <c r="N183" i="21"/>
  <c r="I182" i="21"/>
  <c r="K180" i="21"/>
  <c r="M178" i="21"/>
  <c r="O176" i="21"/>
  <c r="J175" i="21"/>
  <c r="L173" i="21"/>
  <c r="N171" i="21"/>
  <c r="I170" i="21"/>
  <c r="K168" i="21"/>
  <c r="M166" i="21"/>
  <c r="O164" i="21"/>
  <c r="J163" i="21"/>
  <c r="L161" i="21"/>
  <c r="N159" i="21"/>
  <c r="I158" i="21"/>
  <c r="K156" i="21"/>
  <c r="M154" i="21"/>
  <c r="O152" i="21"/>
  <c r="J151" i="21"/>
  <c r="L149" i="21"/>
  <c r="N147" i="21"/>
  <c r="I146" i="21"/>
  <c r="K144" i="21"/>
  <c r="M142" i="21"/>
  <c r="O140" i="21"/>
  <c r="J139" i="21"/>
  <c r="L137" i="21"/>
  <c r="N135" i="21"/>
  <c r="I134" i="21"/>
  <c r="K132" i="21"/>
  <c r="M130" i="21"/>
  <c r="O128" i="21"/>
  <c r="J127" i="21"/>
  <c r="L125" i="21"/>
  <c r="N123" i="21"/>
  <c r="I122" i="21"/>
  <c r="K120" i="21"/>
  <c r="M118" i="21"/>
  <c r="O116" i="21"/>
  <c r="J115" i="21"/>
  <c r="L113" i="21"/>
  <c r="J165" i="21"/>
  <c r="J129" i="21"/>
  <c r="J117" i="21"/>
  <c r="N188" i="21"/>
  <c r="I187" i="21"/>
  <c r="K185" i="21"/>
  <c r="M183" i="21"/>
  <c r="O181" i="21"/>
  <c r="J180" i="21"/>
  <c r="L178" i="21"/>
  <c r="N176" i="21"/>
  <c r="I175" i="21"/>
  <c r="K173" i="21"/>
  <c r="M171" i="21"/>
  <c r="O169" i="21"/>
  <c r="J168" i="21"/>
  <c r="L166" i="21"/>
  <c r="N164" i="21"/>
  <c r="I163" i="21"/>
  <c r="K161" i="21"/>
  <c r="M159" i="21"/>
  <c r="O157" i="21"/>
  <c r="J156" i="21"/>
  <c r="L154" i="21"/>
  <c r="N152" i="21"/>
  <c r="I151" i="21"/>
  <c r="K149" i="21"/>
  <c r="M147" i="21"/>
  <c r="O145" i="21"/>
  <c r="J144" i="21"/>
  <c r="L142" i="21"/>
  <c r="N140" i="21"/>
  <c r="I139" i="21"/>
  <c r="K137" i="21"/>
  <c r="M135" i="21"/>
  <c r="O133" i="21"/>
  <c r="J132" i="21"/>
  <c r="L130" i="21"/>
  <c r="N128" i="21"/>
  <c r="I127" i="21"/>
  <c r="K125" i="21"/>
  <c r="AN700" i="26"/>
  <c r="AO700" i="26"/>
  <c r="AP700" i="26"/>
  <c r="AQ700" i="26"/>
  <c r="AN675" i="26"/>
  <c r="AO675" i="26"/>
  <c r="AP675" i="26"/>
  <c r="AQ675" i="26"/>
  <c r="AN633" i="26"/>
  <c r="AO633" i="26"/>
  <c r="AP633" i="26"/>
  <c r="AQ633" i="26"/>
  <c r="AO748" i="26"/>
  <c r="AO736" i="26"/>
  <c r="AO727" i="26"/>
  <c r="AO715" i="26"/>
  <c r="AO703" i="26"/>
  <c r="AO691" i="26"/>
  <c r="AO679" i="26"/>
  <c r="AO670" i="26"/>
  <c r="AO658" i="26"/>
  <c r="AO646" i="26"/>
  <c r="AO634" i="26"/>
  <c r="AO626" i="26"/>
  <c r="AN623" i="26"/>
  <c r="AO623" i="26"/>
  <c r="AO610" i="26"/>
  <c r="AQ610" i="26"/>
  <c r="AO347" i="26"/>
  <c r="AP347" i="26"/>
  <c r="AQ347" i="26"/>
  <c r="AN347" i="26"/>
  <c r="AN748" i="26"/>
  <c r="AN736" i="26"/>
  <c r="AN727" i="26"/>
  <c r="AN715" i="26"/>
  <c r="AN703" i="26"/>
  <c r="AN691" i="26"/>
  <c r="AN679" i="26"/>
  <c r="AN670" i="26"/>
  <c r="AN658" i="26"/>
  <c r="AN646" i="26"/>
  <c r="AN634" i="26"/>
  <c r="AN626" i="26"/>
  <c r="AQ613" i="26"/>
  <c r="AN613" i="26"/>
  <c r="AO613" i="26"/>
  <c r="AN605" i="26"/>
  <c r="AO605" i="26"/>
  <c r="AP605" i="26"/>
  <c r="AQ605" i="26"/>
  <c r="AQ592" i="26"/>
  <c r="AN592" i="26"/>
  <c r="AO592" i="26"/>
  <c r="AQ568" i="26"/>
  <c r="AN568" i="26"/>
  <c r="AO568" i="26"/>
  <c r="AN505" i="26"/>
  <c r="AN547" i="26"/>
  <c r="AO547" i="26"/>
  <c r="AP547" i="26"/>
  <c r="AQ547" i="26"/>
  <c r="AN535" i="26"/>
  <c r="AO535" i="26"/>
  <c r="AP535" i="26"/>
  <c r="AQ535" i="26"/>
  <c r="AN523" i="26"/>
  <c r="AO523" i="26"/>
  <c r="AP523" i="26"/>
  <c r="AQ523" i="26"/>
  <c r="AN511" i="26"/>
  <c r="AO511" i="26"/>
  <c r="AP511" i="26"/>
  <c r="AQ511" i="26"/>
  <c r="AN410" i="26"/>
  <c r="AO410" i="26"/>
  <c r="AP410" i="26"/>
  <c r="AQ410" i="26"/>
  <c r="BA755" i="26"/>
  <c r="AQ604" i="26"/>
  <c r="AN604" i="26"/>
  <c r="AO604" i="26"/>
  <c r="AN502" i="26"/>
  <c r="AO502" i="26"/>
  <c r="AP502" i="26"/>
  <c r="AQ502" i="26"/>
  <c r="AQ580" i="26"/>
  <c r="AN580" i="26"/>
  <c r="AO580" i="26"/>
  <c r="AQ556" i="26"/>
  <c r="AN556" i="26"/>
  <c r="AO556" i="26"/>
  <c r="AQ400" i="26"/>
  <c r="AN400" i="26"/>
  <c r="AO400" i="26"/>
  <c r="AP400" i="26"/>
  <c r="AZ755" i="26"/>
  <c r="AQ754" i="26"/>
  <c r="AO752" i="26"/>
  <c r="AQ742" i="26"/>
  <c r="AO740" i="26"/>
  <c r="AQ721" i="26"/>
  <c r="AO719" i="26"/>
  <c r="AQ709" i="26"/>
  <c r="AO707" i="26"/>
  <c r="AO698" i="26"/>
  <c r="AQ685" i="26"/>
  <c r="AO683" i="26"/>
  <c r="AO674" i="26"/>
  <c r="AQ664" i="26"/>
  <c r="AO662" i="26"/>
  <c r="AQ652" i="26"/>
  <c r="AQ640" i="26"/>
  <c r="AN625" i="26"/>
  <c r="AP625" i="26"/>
  <c r="AQ625" i="26"/>
  <c r="AN490" i="26"/>
  <c r="AO490" i="26"/>
  <c r="AP490" i="26"/>
  <c r="AQ490" i="26"/>
  <c r="AN478" i="26"/>
  <c r="AO478" i="26"/>
  <c r="AP478" i="26"/>
  <c r="AQ478" i="26"/>
  <c r="AN422" i="26"/>
  <c r="AO422" i="26"/>
  <c r="AP422" i="26"/>
  <c r="AQ422" i="26"/>
  <c r="AY755" i="26"/>
  <c r="AP754" i="26"/>
  <c r="AP742" i="26"/>
  <c r="AP721" i="26"/>
  <c r="AP709" i="26"/>
  <c r="AP685" i="26"/>
  <c r="AP664" i="26"/>
  <c r="AP652" i="26"/>
  <c r="AP640" i="26"/>
  <c r="AN616" i="26"/>
  <c r="AP616" i="26"/>
  <c r="AQ616" i="26"/>
  <c r="AX755" i="26"/>
  <c r="AO754" i="26"/>
  <c r="AO742" i="26"/>
  <c r="AO721" i="26"/>
  <c r="AO709" i="26"/>
  <c r="AO685" i="26"/>
  <c r="AO664" i="26"/>
  <c r="AO652" i="26"/>
  <c r="AO640" i="26"/>
  <c r="AO615" i="26"/>
  <c r="AN583" i="26"/>
  <c r="AP583" i="26"/>
  <c r="AQ583" i="26"/>
  <c r="AN559" i="26"/>
  <c r="AO559" i="26"/>
  <c r="AP559" i="26"/>
  <c r="AQ559" i="26"/>
  <c r="AO386" i="26"/>
  <c r="AN386" i="26"/>
  <c r="AP386" i="26"/>
  <c r="AQ386" i="26"/>
  <c r="AQ487" i="26"/>
  <c r="AN487" i="26"/>
  <c r="AO487" i="26"/>
  <c r="AV755" i="26"/>
  <c r="AQ751" i="26"/>
  <c r="AQ739" i="26"/>
  <c r="AQ730" i="26"/>
  <c r="AQ718" i="26"/>
  <c r="AQ706" i="26"/>
  <c r="AQ697" i="26"/>
  <c r="AQ694" i="26"/>
  <c r="AQ682" i="26"/>
  <c r="AQ673" i="26"/>
  <c r="AQ661" i="26"/>
  <c r="AQ649" i="26"/>
  <c r="AQ637" i="26"/>
  <c r="AQ544" i="26"/>
  <c r="AN544" i="26"/>
  <c r="AO544" i="26"/>
  <c r="AN466" i="26"/>
  <c r="AO466" i="26"/>
  <c r="AP466" i="26"/>
  <c r="AQ466" i="26"/>
  <c r="AN454" i="26"/>
  <c r="AO454" i="26"/>
  <c r="AP454" i="26"/>
  <c r="AQ454" i="26"/>
  <c r="AU755" i="26"/>
  <c r="AP751" i="26"/>
  <c r="AP739" i="26"/>
  <c r="AP730" i="26"/>
  <c r="AP718" i="26"/>
  <c r="AP706" i="26"/>
  <c r="AP697" i="26"/>
  <c r="AP694" i="26"/>
  <c r="AP682" i="26"/>
  <c r="AP673" i="26"/>
  <c r="AP661" i="26"/>
  <c r="AP649" i="26"/>
  <c r="AP637" i="26"/>
  <c r="AP615" i="26"/>
  <c r="AQ615" i="26"/>
  <c r="AN595" i="26"/>
  <c r="AP595" i="26"/>
  <c r="AQ595" i="26"/>
  <c r="AO397" i="26"/>
  <c r="AN397" i="26"/>
  <c r="AP397" i="26"/>
  <c r="AQ397" i="26"/>
  <c r="AN593" i="26"/>
  <c r="AO593" i="26"/>
  <c r="AP593" i="26"/>
  <c r="AQ593" i="26"/>
  <c r="AT755" i="26"/>
  <c r="AQ753" i="26"/>
  <c r="AO751" i="26"/>
  <c r="AP746" i="26"/>
  <c r="AQ741" i="26"/>
  <c r="AO739" i="26"/>
  <c r="AP734" i="26"/>
  <c r="AO730" i="26"/>
  <c r="AP725" i="26"/>
  <c r="AQ720" i="26"/>
  <c r="AO718" i="26"/>
  <c r="AP713" i="26"/>
  <c r="AQ708" i="26"/>
  <c r="AO706" i="26"/>
  <c r="AP701" i="26"/>
  <c r="AQ699" i="26"/>
  <c r="AO697" i="26"/>
  <c r="AO694" i="26"/>
  <c r="AP689" i="26"/>
  <c r="AQ684" i="26"/>
  <c r="AO682" i="26"/>
  <c r="AP677" i="26"/>
  <c r="AO673" i="26"/>
  <c r="AP668" i="26"/>
  <c r="AQ663" i="26"/>
  <c r="AO661" i="26"/>
  <c r="AP656" i="26"/>
  <c r="AQ651" i="26"/>
  <c r="AO649" i="26"/>
  <c r="AP644" i="26"/>
  <c r="AQ639" i="26"/>
  <c r="AO637" i="26"/>
  <c r="AQ629" i="26"/>
  <c r="AN581" i="26"/>
  <c r="AO581" i="26"/>
  <c r="AP581" i="26"/>
  <c r="AQ581" i="26"/>
  <c r="AQ532" i="26"/>
  <c r="AN532" i="26"/>
  <c r="AO532" i="26"/>
  <c r="AQ520" i="26"/>
  <c r="AN520" i="26"/>
  <c r="AO520" i="26"/>
  <c r="AQ508" i="26"/>
  <c r="AN508" i="26"/>
  <c r="AO508" i="26"/>
  <c r="AN434" i="26"/>
  <c r="AO434" i="26"/>
  <c r="AP434" i="26"/>
  <c r="AQ434" i="26"/>
  <c r="AN389" i="26"/>
  <c r="AO389" i="26"/>
  <c r="AP389" i="26"/>
  <c r="AQ389" i="26"/>
  <c r="AN614" i="26"/>
  <c r="AO614" i="26"/>
  <c r="AQ623" i="26"/>
  <c r="AP618" i="26"/>
  <c r="AN618" i="26"/>
  <c r="AP614" i="26"/>
  <c r="AP610" i="26"/>
  <c r="AL607" i="26"/>
  <c r="AP580" i="26"/>
  <c r="AP556" i="26"/>
  <c r="AQ505" i="26"/>
  <c r="AQ499" i="26"/>
  <c r="AN499" i="26"/>
  <c r="AO499" i="26"/>
  <c r="AP487" i="26"/>
  <c r="AP608" i="26"/>
  <c r="AQ606" i="26"/>
  <c r="AP599" i="26"/>
  <c r="AN597" i="26"/>
  <c r="AQ594" i="26"/>
  <c r="AP587" i="26"/>
  <c r="AN585" i="26"/>
  <c r="AQ582" i="26"/>
  <c r="AP575" i="26"/>
  <c r="AP571" i="26"/>
  <c r="AN569" i="26"/>
  <c r="AP563" i="26"/>
  <c r="AN561" i="26"/>
  <c r="AQ558" i="26"/>
  <c r="AP551" i="26"/>
  <c r="AN549" i="26"/>
  <c r="AQ546" i="26"/>
  <c r="AN537" i="26"/>
  <c r="AN525" i="26"/>
  <c r="AN513" i="26"/>
  <c r="AN504" i="26"/>
  <c r="AN492" i="26"/>
  <c r="AN480" i="26"/>
  <c r="AO475" i="26"/>
  <c r="AO463" i="26"/>
  <c r="AO451" i="26"/>
  <c r="AO431" i="26"/>
  <c r="AO419" i="26"/>
  <c r="AP402" i="26"/>
  <c r="AO394" i="26"/>
  <c r="AP391" i="26"/>
  <c r="AO380" i="26"/>
  <c r="AN340" i="26"/>
  <c r="AO340" i="26"/>
  <c r="AP340" i="26"/>
  <c r="AN332" i="26"/>
  <c r="AO332" i="26"/>
  <c r="AP332" i="26"/>
  <c r="AN328" i="26"/>
  <c r="AP328" i="26"/>
  <c r="AQ328" i="26"/>
  <c r="AN312" i="26"/>
  <c r="AO312" i="26"/>
  <c r="AP312" i="26"/>
  <c r="AQ312" i="26"/>
  <c r="AP606" i="26"/>
  <c r="AQ601" i="26"/>
  <c r="AP594" i="26"/>
  <c r="AQ589" i="26"/>
  <c r="AP582" i="26"/>
  <c r="AQ577" i="26"/>
  <c r="AQ565" i="26"/>
  <c r="AP558" i="26"/>
  <c r="AQ553" i="26"/>
  <c r="AP546" i="26"/>
  <c r="AQ541" i="26"/>
  <c r="AQ529" i="26"/>
  <c r="AQ517" i="26"/>
  <c r="AN475" i="26"/>
  <c r="AN463" i="26"/>
  <c r="AN451" i="26"/>
  <c r="AN431" i="26"/>
  <c r="AN419" i="26"/>
  <c r="AO402" i="26"/>
  <c r="AN394" i="26"/>
  <c r="AO391" i="26"/>
  <c r="AN380" i="26"/>
  <c r="AQ357" i="26"/>
  <c r="AN357" i="26"/>
  <c r="AN346" i="26"/>
  <c r="AO346" i="26"/>
  <c r="AQ346" i="26"/>
  <c r="AN212" i="26"/>
  <c r="AO212" i="26"/>
  <c r="AP212" i="26"/>
  <c r="AQ212" i="26"/>
  <c r="AN200" i="26"/>
  <c r="AO200" i="26"/>
  <c r="AP200" i="26"/>
  <c r="AQ200" i="26"/>
  <c r="AO327" i="26"/>
  <c r="AP327" i="26"/>
  <c r="AQ327" i="26"/>
  <c r="AO311" i="26"/>
  <c r="AP311" i="26"/>
  <c r="AQ311" i="26"/>
  <c r="AN308" i="26"/>
  <c r="AO308" i="26"/>
  <c r="AP308" i="26"/>
  <c r="AN252" i="26"/>
  <c r="AO252" i="26"/>
  <c r="AP252" i="26"/>
  <c r="AQ252" i="26"/>
  <c r="AN216" i="26"/>
  <c r="AO216" i="26"/>
  <c r="AP216" i="26"/>
  <c r="AN204" i="26"/>
  <c r="AO204" i="26"/>
  <c r="AP204" i="26"/>
  <c r="AN192" i="26"/>
  <c r="AO192" i="26"/>
  <c r="AP192" i="26"/>
  <c r="AN180" i="26"/>
  <c r="AO180" i="26"/>
  <c r="AP180" i="26"/>
  <c r="AQ180" i="26"/>
  <c r="AN176" i="26"/>
  <c r="AO176" i="26"/>
  <c r="AP176" i="26"/>
  <c r="AO601" i="26"/>
  <c r="AO589" i="26"/>
  <c r="AO577" i="26"/>
  <c r="AO565" i="26"/>
  <c r="AO553" i="26"/>
  <c r="AP548" i="26"/>
  <c r="AO541" i="26"/>
  <c r="AO529" i="26"/>
  <c r="AP524" i="26"/>
  <c r="AO517" i="26"/>
  <c r="AP512" i="26"/>
  <c r="AP503" i="26"/>
  <c r="AO496" i="26"/>
  <c r="AP491" i="26"/>
  <c r="AO484" i="26"/>
  <c r="AP479" i="26"/>
  <c r="AO472" i="26"/>
  <c r="AO460" i="26"/>
  <c r="AP455" i="26"/>
  <c r="AO448" i="26"/>
  <c r="AP443" i="26"/>
  <c r="AO440" i="26"/>
  <c r="AO428" i="26"/>
  <c r="AO416" i="26"/>
  <c r="AP366" i="26"/>
  <c r="AN356" i="26"/>
  <c r="AP356" i="26"/>
  <c r="AQ356" i="26"/>
  <c r="AN264" i="26"/>
  <c r="AO264" i="26"/>
  <c r="AP264" i="26"/>
  <c r="AQ264" i="26"/>
  <c r="AO211" i="26"/>
  <c r="AP211" i="26"/>
  <c r="AQ211" i="26"/>
  <c r="AO199" i="26"/>
  <c r="AP199" i="26"/>
  <c r="AQ199" i="26"/>
  <c r="AN184" i="26"/>
  <c r="AO184" i="26"/>
  <c r="AP184" i="26"/>
  <c r="AO171" i="26"/>
  <c r="AP171" i="26"/>
  <c r="AQ171" i="26"/>
  <c r="AO503" i="26"/>
  <c r="AO479" i="26"/>
  <c r="AO393" i="26"/>
  <c r="AO366" i="26"/>
  <c r="AN360" i="26"/>
  <c r="AO360" i="26"/>
  <c r="AP360" i="26"/>
  <c r="AN276" i="26"/>
  <c r="AO276" i="26"/>
  <c r="AP276" i="26"/>
  <c r="AQ276" i="26"/>
  <c r="AN256" i="26"/>
  <c r="AO256" i="26"/>
  <c r="AP256" i="26"/>
  <c r="AQ557" i="26"/>
  <c r="AQ545" i="26"/>
  <c r="AQ533" i="26"/>
  <c r="AQ521" i="26"/>
  <c r="AQ509" i="26"/>
  <c r="AL505" i="26"/>
  <c r="AP505" i="26" s="1"/>
  <c r="AQ500" i="26"/>
  <c r="AQ488" i="26"/>
  <c r="AQ476" i="26"/>
  <c r="AQ464" i="26"/>
  <c r="AQ452" i="26"/>
  <c r="AQ432" i="26"/>
  <c r="AO355" i="26"/>
  <c r="AP355" i="26"/>
  <c r="AQ355" i="26"/>
  <c r="AN288" i="26"/>
  <c r="AO288" i="26"/>
  <c r="AP288" i="26"/>
  <c r="AQ288" i="26"/>
  <c r="AN268" i="26"/>
  <c r="AO268" i="26"/>
  <c r="AP268" i="26"/>
  <c r="AO263" i="26"/>
  <c r="AP263" i="26"/>
  <c r="AQ263" i="26"/>
  <c r="AN248" i="26"/>
  <c r="AO248" i="26"/>
  <c r="AP248" i="26"/>
  <c r="AQ248" i="26"/>
  <c r="AN232" i="26"/>
  <c r="AO232" i="26"/>
  <c r="AP232" i="26"/>
  <c r="AN224" i="26"/>
  <c r="AO224" i="26"/>
  <c r="AP224" i="26"/>
  <c r="AP557" i="26"/>
  <c r="AP545" i="26"/>
  <c r="AP533" i="26"/>
  <c r="AP521" i="26"/>
  <c r="AP509" i="26"/>
  <c r="AP500" i="26"/>
  <c r="AP488" i="26"/>
  <c r="AP476" i="26"/>
  <c r="AP464" i="26"/>
  <c r="AP452" i="26"/>
  <c r="AP432" i="26"/>
  <c r="AP420" i="26"/>
  <c r="AP408" i="26"/>
  <c r="AP406" i="26"/>
  <c r="AN374" i="26"/>
  <c r="AP374" i="26"/>
  <c r="AN300" i="26"/>
  <c r="AO300" i="26"/>
  <c r="AP300" i="26"/>
  <c r="AQ300" i="26"/>
  <c r="AN280" i="26"/>
  <c r="AO280" i="26"/>
  <c r="AP280" i="26"/>
  <c r="AO275" i="26"/>
  <c r="AP275" i="26"/>
  <c r="AQ275" i="26"/>
  <c r="AO239" i="26"/>
  <c r="AP239" i="26"/>
  <c r="AQ239" i="26"/>
  <c r="AP621" i="26"/>
  <c r="AP609" i="26"/>
  <c r="AP600" i="26"/>
  <c r="AP588" i="26"/>
  <c r="AP576" i="26"/>
  <c r="AP572" i="26"/>
  <c r="AP564" i="26"/>
  <c r="AO557" i="26"/>
  <c r="AP552" i="26"/>
  <c r="AO545" i="26"/>
  <c r="AP540" i="26"/>
  <c r="AO533" i="26"/>
  <c r="AP528" i="26"/>
  <c r="AO521" i="26"/>
  <c r="AP516" i="26"/>
  <c r="AO509" i="26"/>
  <c r="AO500" i="26"/>
  <c r="AP495" i="26"/>
  <c r="AO488" i="26"/>
  <c r="AP483" i="26"/>
  <c r="AO476" i="26"/>
  <c r="AP471" i="26"/>
  <c r="AO464" i="26"/>
  <c r="AP459" i="26"/>
  <c r="AO452" i="26"/>
  <c r="AP447" i="26"/>
  <c r="AP439" i="26"/>
  <c r="AO432" i="26"/>
  <c r="AP427" i="26"/>
  <c r="AO420" i="26"/>
  <c r="AP415" i="26"/>
  <c r="AO408" i="26"/>
  <c r="AO406" i="26"/>
  <c r="AQ403" i="26"/>
  <c r="AQ392" i="26"/>
  <c r="AQ381" i="26"/>
  <c r="AN379" i="26"/>
  <c r="AQ373" i="26"/>
  <c r="AP372" i="26"/>
  <c r="AN354" i="26"/>
  <c r="AO354" i="26"/>
  <c r="AQ354" i="26"/>
  <c r="AQ349" i="26"/>
  <c r="AN349" i="26"/>
  <c r="AN320" i="26"/>
  <c r="AO320" i="26"/>
  <c r="AP320" i="26"/>
  <c r="AQ320" i="26"/>
  <c r="AN292" i="26"/>
  <c r="AO292" i="26"/>
  <c r="AP292" i="26"/>
  <c r="AO287" i="26"/>
  <c r="AP287" i="26"/>
  <c r="AQ287" i="26"/>
  <c r="AQ611" i="26"/>
  <c r="AQ602" i="26"/>
  <c r="AQ590" i="26"/>
  <c r="AQ578" i="26"/>
  <c r="AQ566" i="26"/>
  <c r="AQ554" i="26"/>
  <c r="AQ542" i="26"/>
  <c r="AQ530" i="26"/>
  <c r="AQ518" i="26"/>
  <c r="AQ506" i="26"/>
  <c r="AQ497" i="26"/>
  <c r="AQ485" i="26"/>
  <c r="AQ473" i="26"/>
  <c r="AQ461" i="26"/>
  <c r="AQ449" i="26"/>
  <c r="AQ441" i="26"/>
  <c r="AQ429" i="26"/>
  <c r="AQ417" i="26"/>
  <c r="AP403" i="26"/>
  <c r="AN372" i="26"/>
  <c r="AO299" i="26"/>
  <c r="AP299" i="26"/>
  <c r="AQ299" i="26"/>
  <c r="AP461" i="26"/>
  <c r="AQ456" i="26"/>
  <c r="AP449" i="26"/>
  <c r="AQ444" i="26"/>
  <c r="AP441" i="26"/>
  <c r="AQ436" i="26"/>
  <c r="AP429" i="26"/>
  <c r="AQ424" i="26"/>
  <c r="AP417" i="26"/>
  <c r="AQ412" i="26"/>
  <c r="AQ378" i="26"/>
  <c r="AQ364" i="26"/>
  <c r="AN348" i="26"/>
  <c r="AP348" i="26"/>
  <c r="AQ348" i="26"/>
  <c r="AN324" i="26"/>
  <c r="AO324" i="26"/>
  <c r="AP324" i="26"/>
  <c r="AO319" i="26"/>
  <c r="AP319" i="26"/>
  <c r="AQ319" i="26"/>
  <c r="AN240" i="26"/>
  <c r="AO240" i="26"/>
  <c r="AP240" i="26"/>
  <c r="AQ405" i="26"/>
  <c r="AO378" i="26"/>
  <c r="AP364" i="26"/>
  <c r="AX222" i="26"/>
  <c r="AX366" i="26"/>
  <c r="AX68" i="26"/>
  <c r="AX96" i="26"/>
  <c r="AX129" i="26"/>
  <c r="AX160" i="26"/>
  <c r="AX188" i="26"/>
  <c r="AX228" i="26"/>
  <c r="AX304" i="26"/>
  <c r="AX372" i="26"/>
  <c r="AX376" i="26"/>
  <c r="AX301" i="26"/>
  <c r="AX313" i="26"/>
  <c r="AX326" i="26"/>
  <c r="AX65" i="26"/>
  <c r="AX86" i="26"/>
  <c r="AX122" i="26"/>
  <c r="AX138" i="26"/>
  <c r="AX239" i="26"/>
  <c r="AX308" i="26"/>
  <c r="AX245" i="26"/>
  <c r="AX337" i="26"/>
  <c r="AP359" i="26"/>
  <c r="AP339" i="26"/>
  <c r="AN329" i="26"/>
  <c r="AP323" i="26"/>
  <c r="AN321" i="26"/>
  <c r="AQ318" i="26"/>
  <c r="AN313" i="26"/>
  <c r="AQ310" i="26"/>
  <c r="AP307" i="26"/>
  <c r="AN305" i="26"/>
  <c r="AN301" i="26"/>
  <c r="AQ298" i="26"/>
  <c r="AP291" i="26"/>
  <c r="AN289" i="26"/>
  <c r="AQ286" i="26"/>
  <c r="AP279" i="26"/>
  <c r="AN277" i="26"/>
  <c r="AQ274" i="26"/>
  <c r="AP267" i="26"/>
  <c r="AN265" i="26"/>
  <c r="AQ262" i="26"/>
  <c r="AP255" i="26"/>
  <c r="AN253" i="26"/>
  <c r="AN249" i="26"/>
  <c r="AQ238" i="26"/>
  <c r="AP231" i="26"/>
  <c r="AN229" i="26"/>
  <c r="AP223" i="26"/>
  <c r="AQ222" i="26"/>
  <c r="AN213" i="26"/>
  <c r="AQ210" i="26"/>
  <c r="AN201" i="26"/>
  <c r="AQ198" i="26"/>
  <c r="AN189" i="26"/>
  <c r="AN181" i="26"/>
  <c r="AN173" i="26"/>
  <c r="AQ170" i="26"/>
  <c r="AP318" i="26"/>
  <c r="AP310" i="26"/>
  <c r="AP298" i="26"/>
  <c r="AP286" i="26"/>
  <c r="AP274" i="26"/>
  <c r="AP262" i="26"/>
  <c r="AP238" i="26"/>
  <c r="AP222" i="26"/>
  <c r="AP210" i="26"/>
  <c r="AP198" i="26"/>
  <c r="AP170" i="26"/>
  <c r="AO318" i="26"/>
  <c r="AO310" i="26"/>
  <c r="AO298" i="26"/>
  <c r="AO286" i="26"/>
  <c r="AO274" i="26"/>
  <c r="AO262" i="26"/>
  <c r="AO238" i="26"/>
  <c r="AO222" i="26"/>
  <c r="AO210" i="26"/>
  <c r="AO198" i="26"/>
  <c r="AQ172" i="26"/>
  <c r="AO170" i="26"/>
  <c r="AP172" i="26"/>
  <c r="AO172" i="26"/>
  <c r="AQ365" i="26"/>
  <c r="AP358" i="26"/>
  <c r="AQ353" i="26"/>
  <c r="AP350" i="26"/>
  <c r="AQ345" i="26"/>
  <c r="AP338" i="26"/>
  <c r="AQ337" i="26"/>
  <c r="AP330" i="26"/>
  <c r="AP322" i="26"/>
  <c r="AQ317" i="26"/>
  <c r="AQ309" i="26"/>
  <c r="AP306" i="26"/>
  <c r="AQ297" i="26"/>
  <c r="AP290" i="26"/>
  <c r="AQ285" i="26"/>
  <c r="AP278" i="26"/>
  <c r="AQ273" i="26"/>
  <c r="AP266" i="26"/>
  <c r="AQ261" i="26"/>
  <c r="AP254" i="26"/>
  <c r="AP250" i="26"/>
  <c r="AP246" i="26"/>
  <c r="AQ245" i="26"/>
  <c r="AQ237" i="26"/>
  <c r="AP230" i="26"/>
  <c r="AQ221" i="26"/>
  <c r="AP214" i="26"/>
  <c r="AQ209" i="26"/>
  <c r="AP202" i="26"/>
  <c r="AQ197" i="26"/>
  <c r="AP190" i="26"/>
  <c r="AP182" i="26"/>
  <c r="AP174" i="26"/>
  <c r="AQ169" i="26"/>
  <c r="AO365" i="26"/>
  <c r="AO353" i="26"/>
  <c r="AO317" i="26"/>
  <c r="AO309" i="26"/>
  <c r="AO297" i="26"/>
  <c r="AO285" i="26"/>
  <c r="AO273" i="26"/>
  <c r="AO261" i="26"/>
  <c r="AO245" i="26"/>
  <c r="AO237" i="26"/>
  <c r="AO221" i="26"/>
  <c r="AO209" i="26"/>
  <c r="AO197" i="26"/>
  <c r="AO169" i="26"/>
  <c r="V115" i="21"/>
  <c r="A116" i="21"/>
  <c r="C7" i="24"/>
  <c r="C15" i="24" s="1"/>
  <c r="H118" i="21" l="1"/>
  <c r="H120" i="21"/>
  <c r="H128" i="21"/>
  <c r="H144" i="21"/>
  <c r="H184" i="21"/>
  <c r="H132" i="21"/>
  <c r="H182" i="21"/>
  <c r="H121" i="21"/>
  <c r="H186" i="21"/>
  <c r="H148" i="21"/>
  <c r="H187" i="21"/>
  <c r="H131" i="21"/>
  <c r="H172" i="21"/>
  <c r="H138" i="21"/>
  <c r="H145" i="21"/>
  <c r="H146" i="21"/>
  <c r="H160" i="21"/>
  <c r="H127" i="21"/>
  <c r="H168" i="21"/>
  <c r="H136" i="21"/>
  <c r="H176" i="21"/>
  <c r="H175" i="21"/>
  <c r="H156" i="21"/>
  <c r="H134" i="21"/>
  <c r="H115" i="21"/>
  <c r="H141" i="21"/>
  <c r="H161" i="21"/>
  <c r="H180" i="21"/>
  <c r="H124" i="21"/>
  <c r="H173" i="21"/>
  <c r="H165" i="21"/>
  <c r="H167" i="21"/>
  <c r="H185" i="21"/>
  <c r="H117" i="21"/>
  <c r="H135" i="21"/>
  <c r="H149" i="21"/>
  <c r="H155" i="21"/>
  <c r="H162" i="21"/>
  <c r="H152" i="21"/>
  <c r="H142" i="21"/>
  <c r="H139" i="21"/>
  <c r="H158" i="21"/>
  <c r="H169" i="21"/>
  <c r="H159" i="21"/>
  <c r="H166" i="21"/>
  <c r="H113" i="21"/>
  <c r="H163" i="21"/>
  <c r="H119" i="21"/>
  <c r="H126" i="21"/>
  <c r="H116" i="21"/>
  <c r="H183" i="21"/>
  <c r="H179" i="21"/>
  <c r="H122" i="21"/>
  <c r="H133" i="21"/>
  <c r="H123" i="21"/>
  <c r="H137" i="21"/>
  <c r="H129" i="21"/>
  <c r="H143" i="21"/>
  <c r="H150" i="21"/>
  <c r="H140" i="21"/>
  <c r="H130" i="21"/>
  <c r="H157" i="21"/>
  <c r="H147" i="21"/>
  <c r="H153" i="21"/>
  <c r="H174" i="21"/>
  <c r="H164" i="21"/>
  <c r="H154" i="21"/>
  <c r="H151" i="21"/>
  <c r="H170" i="21"/>
  <c r="H114" i="21"/>
  <c r="H181" i="21"/>
  <c r="H171" i="21"/>
  <c r="H177" i="21"/>
  <c r="H188" i="21"/>
  <c r="H178" i="21"/>
  <c r="H125" i="21"/>
  <c r="AO505" i="26"/>
  <c r="AQ756" i="26"/>
  <c r="AP756" i="26"/>
  <c r="AO756" i="26"/>
  <c r="AN607" i="26"/>
  <c r="AN756" i="26" s="1"/>
  <c r="AO607" i="26"/>
  <c r="AQ607" i="26"/>
  <c r="AP607" i="26"/>
  <c r="V116" i="21"/>
  <c r="A117" i="21"/>
  <c r="E63" i="18"/>
  <c r="F29" i="18"/>
  <c r="E113" i="21" l="1"/>
  <c r="E114" i="21"/>
  <c r="E115" i="21"/>
  <c r="E116" i="21"/>
  <c r="V117" i="21"/>
  <c r="E117" i="21"/>
  <c r="A118" i="21"/>
  <c r="G63" i="18"/>
  <c r="C13" i="24"/>
  <c r="C20" i="24" s="1"/>
  <c r="C21" i="24" s="1"/>
  <c r="C63" i="18"/>
  <c r="V118" i="21" l="1"/>
  <c r="A119" i="21"/>
  <c r="E118" i="21"/>
  <c r="H63" i="18"/>
  <c r="I63" i="18"/>
  <c r="I6" i="16"/>
  <c r="I7" i="16"/>
  <c r="I8" i="16"/>
  <c r="I9" i="16"/>
  <c r="I10" i="16"/>
  <c r="I11" i="16"/>
  <c r="G6" i="16"/>
  <c r="G7" i="16"/>
  <c r="G8" i="16"/>
  <c r="G9" i="16"/>
  <c r="G10" i="16"/>
  <c r="B4" i="21"/>
  <c r="V5" i="21"/>
  <c r="V6" i="21" s="1"/>
  <c r="V7" i="21" s="1"/>
  <c r="V8" i="21" s="1"/>
  <c r="V9" i="21" s="1"/>
  <c r="V10" i="21" s="1"/>
  <c r="V11" i="21" s="1"/>
  <c r="V12" i="21" s="1"/>
  <c r="V13" i="21" s="1"/>
  <c r="V14" i="21" s="1"/>
  <c r="V15" i="21" s="1"/>
  <c r="V16" i="21" s="1"/>
  <c r="V17" i="21" s="1"/>
  <c r="V18" i="21" s="1"/>
  <c r="V19" i="21" s="1"/>
  <c r="V20" i="21" s="1"/>
  <c r="V21" i="21" s="1"/>
  <c r="V22" i="21" s="1"/>
  <c r="V23" i="21" s="1"/>
  <c r="V24" i="21" s="1"/>
  <c r="V25" i="21" s="1"/>
  <c r="V26" i="21" s="1"/>
  <c r="V27" i="21" s="1"/>
  <c r="V28" i="21" s="1"/>
  <c r="V29" i="21" s="1"/>
  <c r="V30" i="21" s="1"/>
  <c r="V31" i="21" s="1"/>
  <c r="V32" i="21" s="1"/>
  <c r="V33" i="21" s="1"/>
  <c r="V34" i="21" s="1"/>
  <c r="V35" i="21" s="1"/>
  <c r="V36" i="21" s="1"/>
  <c r="V37" i="21" s="1"/>
  <c r="V38" i="21" s="1"/>
  <c r="V39" i="21" s="1"/>
  <c r="V40" i="21" s="1"/>
  <c r="V41" i="21" s="1"/>
  <c r="V42" i="21" s="1"/>
  <c r="V43" i="21" s="1"/>
  <c r="V44" i="21" s="1"/>
  <c r="V45" i="21" s="1"/>
  <c r="V46" i="21" s="1"/>
  <c r="V47" i="21" s="1"/>
  <c r="V48" i="21" s="1"/>
  <c r="V49" i="21" s="1"/>
  <c r="V50" i="21" s="1"/>
  <c r="V51" i="21" s="1"/>
  <c r="V52" i="21" s="1"/>
  <c r="V53" i="21" s="1"/>
  <c r="V54" i="21" s="1"/>
  <c r="V55" i="21" s="1"/>
  <c r="V56" i="21" s="1"/>
  <c r="V57" i="21" s="1"/>
  <c r="V58" i="21" s="1"/>
  <c r="V59" i="21" s="1"/>
  <c r="V60" i="21" s="1"/>
  <c r="V61" i="21" s="1"/>
  <c r="V62" i="21" s="1"/>
  <c r="V63" i="21" s="1"/>
  <c r="V64" i="21" s="1"/>
  <c r="V65" i="21" s="1"/>
  <c r="V66" i="21" s="1"/>
  <c r="V67" i="21" s="1"/>
  <c r="V68" i="21" s="1"/>
  <c r="V69" i="21" s="1"/>
  <c r="V70" i="21" s="1"/>
  <c r="V71" i="21" s="1"/>
  <c r="V72" i="21" s="1"/>
  <c r="V73" i="21" s="1"/>
  <c r="V74" i="21" s="1"/>
  <c r="V75" i="21" s="1"/>
  <c r="V76" i="21" s="1"/>
  <c r="V77" i="21" s="1"/>
  <c r="V78" i="21" s="1"/>
  <c r="V79" i="21" s="1"/>
  <c r="V80" i="21" s="1"/>
  <c r="V81" i="21" s="1"/>
  <c r="V82" i="21" s="1"/>
  <c r="V83" i="21" s="1"/>
  <c r="V84" i="21" s="1"/>
  <c r="V85" i="21" s="1"/>
  <c r="V86" i="21" s="1"/>
  <c r="V87" i="21" s="1"/>
  <c r="V88" i="21" s="1"/>
  <c r="V89" i="21" s="1"/>
  <c r="V90" i="21" s="1"/>
  <c r="V91" i="21" s="1"/>
  <c r="V92" i="21" s="1"/>
  <c r="V93" i="21" s="1"/>
  <c r="V94" i="21" s="1"/>
  <c r="V95" i="21" s="1"/>
  <c r="V96" i="21" s="1"/>
  <c r="V97" i="21" s="1"/>
  <c r="V98" i="21" s="1"/>
  <c r="V99" i="21" s="1"/>
  <c r="V100" i="21" s="1"/>
  <c r="V101" i="21" s="1"/>
  <c r="V102" i="21" s="1"/>
  <c r="V103" i="21" s="1"/>
  <c r="V104" i="21" s="1"/>
  <c r="V105" i="21" s="1"/>
  <c r="V106" i="21" s="1"/>
  <c r="V107" i="21" s="1"/>
  <c r="V108" i="21" s="1"/>
  <c r="V109" i="21" s="1"/>
  <c r="V110" i="21" s="1"/>
  <c r="V111" i="21" s="1"/>
  <c r="V112" i="21" s="1"/>
  <c r="A5" i="21"/>
  <c r="E4" i="21"/>
  <c r="V119" i="21" l="1"/>
  <c r="E119" i="21"/>
  <c r="A120" i="21"/>
  <c r="S4" i="21"/>
  <c r="F4" i="21"/>
  <c r="C64" i="18"/>
  <c r="E5" i="21"/>
  <c r="A6" i="21"/>
  <c r="E6" i="21" s="1"/>
  <c r="V120" i="21" l="1"/>
  <c r="A121" i="21"/>
  <c r="E120" i="21"/>
  <c r="A7" i="21"/>
  <c r="E7" i="21" s="1"/>
  <c r="V121" i="21" l="1"/>
  <c r="E121" i="21"/>
  <c r="A122" i="21"/>
  <c r="A8" i="21"/>
  <c r="E8" i="21" s="1"/>
  <c r="V122" i="21" l="1"/>
  <c r="A123" i="21"/>
  <c r="E122" i="21"/>
  <c r="A9" i="21"/>
  <c r="E9" i="21" s="1"/>
  <c r="V123" i="21" l="1"/>
  <c r="E123" i="21"/>
  <c r="A124" i="21"/>
  <c r="A10" i="21"/>
  <c r="E10" i="21" s="1"/>
  <c r="V124" i="21" l="1"/>
  <c r="A125" i="21"/>
  <c r="E124" i="21"/>
  <c r="A11" i="21"/>
  <c r="E11" i="21" s="1"/>
  <c r="V125" i="21" l="1"/>
  <c r="E125" i="21"/>
  <c r="A126" i="21"/>
  <c r="A12" i="21"/>
  <c r="E12" i="21" s="1"/>
  <c r="V126" i="21" l="1"/>
  <c r="A127" i="21"/>
  <c r="E126" i="21"/>
  <c r="A13" i="21"/>
  <c r="E13" i="21" s="1"/>
  <c r="V127" i="21" l="1"/>
  <c r="E127" i="21"/>
  <c r="A128" i="21"/>
  <c r="A14" i="21"/>
  <c r="E14" i="21" s="1"/>
  <c r="V128" i="21" l="1"/>
  <c r="A129" i="21"/>
  <c r="E128" i="21"/>
  <c r="A15" i="21"/>
  <c r="E15" i="21" s="1"/>
  <c r="V129" i="21" l="1"/>
  <c r="E129" i="21"/>
  <c r="A130" i="21"/>
  <c r="A16" i="21"/>
  <c r="E16" i="21" s="1"/>
  <c r="V130" i="21" l="1"/>
  <c r="A131" i="21"/>
  <c r="E130" i="21"/>
  <c r="A17" i="21"/>
  <c r="E17" i="21" s="1"/>
  <c r="V131" i="21" l="1"/>
  <c r="E131" i="21"/>
  <c r="A132" i="21"/>
  <c r="A18" i="21"/>
  <c r="E18" i="21" s="1"/>
  <c r="V132" i="21" l="1"/>
  <c r="A133" i="21"/>
  <c r="E132" i="21"/>
  <c r="A19" i="21"/>
  <c r="E19" i="21" s="1"/>
  <c r="V133" i="21" l="1"/>
  <c r="E133" i="21"/>
  <c r="A134" i="21"/>
  <c r="A20" i="21"/>
  <c r="E20" i="21" s="1"/>
  <c r="V134" i="21" l="1"/>
  <c r="A135" i="21"/>
  <c r="E134" i="21"/>
  <c r="A21" i="21"/>
  <c r="E21" i="21" s="1"/>
  <c r="V135" i="21" l="1"/>
  <c r="E135" i="21"/>
  <c r="A136" i="21"/>
  <c r="A22" i="21"/>
  <c r="E22" i="21" s="1"/>
  <c r="V136" i="21" l="1"/>
  <c r="A137" i="21"/>
  <c r="E136" i="21"/>
  <c r="A23" i="21"/>
  <c r="E23" i="21" s="1"/>
  <c r="V137" i="21" l="1"/>
  <c r="E137" i="21"/>
  <c r="A138" i="21"/>
  <c r="A24" i="21"/>
  <c r="E24" i="21" s="1"/>
  <c r="V138" i="21" l="1"/>
  <c r="A139" i="21"/>
  <c r="E138" i="21"/>
  <c r="A25" i="21"/>
  <c r="E25" i="21" s="1"/>
  <c r="V139" i="21" l="1"/>
  <c r="E139" i="21"/>
  <c r="A140" i="21"/>
  <c r="A26" i="21"/>
  <c r="E26" i="21" s="1"/>
  <c r="V140" i="21" l="1"/>
  <c r="A141" i="21"/>
  <c r="E140" i="21"/>
  <c r="A27" i="21"/>
  <c r="E27" i="21" s="1"/>
  <c r="V141" i="21" l="1"/>
  <c r="E141" i="21"/>
  <c r="A142" i="21"/>
  <c r="A28" i="21"/>
  <c r="E28" i="21" s="1"/>
  <c r="V142" i="21" l="1"/>
  <c r="A143" i="21"/>
  <c r="E142" i="21"/>
  <c r="A29" i="21"/>
  <c r="E29" i="21" s="1"/>
  <c r="V143" i="21" l="1"/>
  <c r="E143" i="21"/>
  <c r="A144" i="21"/>
  <c r="A30" i="21"/>
  <c r="E30" i="21" s="1"/>
  <c r="V144" i="21" l="1"/>
  <c r="A145" i="21"/>
  <c r="E144" i="21"/>
  <c r="A31" i="21"/>
  <c r="E31" i="21" s="1"/>
  <c r="V145" i="21" l="1"/>
  <c r="E145" i="21"/>
  <c r="A146" i="21"/>
  <c r="A32" i="21"/>
  <c r="E32" i="21" s="1"/>
  <c r="V146" i="21" l="1"/>
  <c r="A147" i="21"/>
  <c r="E146" i="21"/>
  <c r="A33" i="21"/>
  <c r="E33" i="21" s="1"/>
  <c r="V147" i="21" l="1"/>
  <c r="E147" i="21"/>
  <c r="A148" i="21"/>
  <c r="A34" i="21"/>
  <c r="E34" i="21" s="1"/>
  <c r="V148" i="21" l="1"/>
  <c r="A149" i="21"/>
  <c r="E148" i="21"/>
  <c r="A35" i="21"/>
  <c r="E35" i="21" s="1"/>
  <c r="V149" i="21" l="1"/>
  <c r="E149" i="21"/>
  <c r="A150" i="21"/>
  <c r="A36" i="21"/>
  <c r="E36" i="21" s="1"/>
  <c r="V150" i="21" l="1"/>
  <c r="A151" i="21"/>
  <c r="E150" i="21"/>
  <c r="A37" i="21"/>
  <c r="E37" i="21" s="1"/>
  <c r="V151" i="21" l="1"/>
  <c r="E151" i="21"/>
  <c r="A152" i="21"/>
  <c r="A38" i="21"/>
  <c r="E38" i="21" s="1"/>
  <c r="V152" i="21" l="1"/>
  <c r="A153" i="21"/>
  <c r="E152" i="21"/>
  <c r="A39" i="21"/>
  <c r="E39" i="21" s="1"/>
  <c r="V153" i="21" l="1"/>
  <c r="E153" i="21"/>
  <c r="A154" i="21"/>
  <c r="A40" i="21"/>
  <c r="E40" i="21" s="1"/>
  <c r="V154" i="21" l="1"/>
  <c r="A155" i="21"/>
  <c r="E154" i="21"/>
  <c r="A41" i="21"/>
  <c r="E41" i="21" s="1"/>
  <c r="V155" i="21" l="1"/>
  <c r="E155" i="21"/>
  <c r="A156" i="21"/>
  <c r="A42" i="21"/>
  <c r="E42" i="21" s="1"/>
  <c r="V156" i="21" l="1"/>
  <c r="A157" i="21"/>
  <c r="E156" i="21"/>
  <c r="A43" i="21"/>
  <c r="E43" i="21" s="1"/>
  <c r="V157" i="21" l="1"/>
  <c r="E157" i="21"/>
  <c r="A158" i="21"/>
  <c r="A44" i="21"/>
  <c r="E44" i="21" s="1"/>
  <c r="V158" i="21" l="1"/>
  <c r="A159" i="21"/>
  <c r="E158" i="21"/>
  <c r="A45" i="21"/>
  <c r="E45" i="21" s="1"/>
  <c r="V159" i="21" l="1"/>
  <c r="E159" i="21"/>
  <c r="A160" i="21"/>
  <c r="A46" i="21"/>
  <c r="E46" i="21" s="1"/>
  <c r="V160" i="21" l="1"/>
  <c r="A161" i="21"/>
  <c r="E160" i="21"/>
  <c r="A47" i="21"/>
  <c r="E47" i="21" s="1"/>
  <c r="V161" i="21" l="1"/>
  <c r="E161" i="21"/>
  <c r="A162" i="21"/>
  <c r="A48" i="21"/>
  <c r="E48" i="21" s="1"/>
  <c r="V162" i="21" l="1"/>
  <c r="A163" i="21"/>
  <c r="E162" i="21"/>
  <c r="A49" i="21"/>
  <c r="E49" i="21" s="1"/>
  <c r="V163" i="21" l="1"/>
  <c r="E163" i="21"/>
  <c r="A164" i="21"/>
  <c r="A50" i="21"/>
  <c r="E50" i="21" s="1"/>
  <c r="V164" i="21" l="1"/>
  <c r="A165" i="21"/>
  <c r="E164" i="21"/>
  <c r="A51" i="21"/>
  <c r="E51" i="21" s="1"/>
  <c r="V165" i="21" l="1"/>
  <c r="E165" i="21"/>
  <c r="A166" i="21"/>
  <c r="A52" i="21"/>
  <c r="E52" i="21" s="1"/>
  <c r="V166" i="21" l="1"/>
  <c r="A167" i="21"/>
  <c r="E166" i="21"/>
  <c r="A53" i="21"/>
  <c r="E53" i="21" s="1"/>
  <c r="V167" i="21" l="1"/>
  <c r="E167" i="21"/>
  <c r="A168" i="21"/>
  <c r="A54" i="21"/>
  <c r="E54" i="21" s="1"/>
  <c r="V168" i="21" l="1"/>
  <c r="A169" i="21"/>
  <c r="E168" i="21"/>
  <c r="A55" i="21"/>
  <c r="E55" i="21" s="1"/>
  <c r="V169" i="21" l="1"/>
  <c r="E169" i="21"/>
  <c r="A170" i="21"/>
  <c r="A56" i="21"/>
  <c r="E56" i="21" s="1"/>
  <c r="V170" i="21" l="1"/>
  <c r="A171" i="21"/>
  <c r="E170" i="21"/>
  <c r="A57" i="21"/>
  <c r="E57" i="21" s="1"/>
  <c r="V171" i="21" l="1"/>
  <c r="E171" i="21"/>
  <c r="A172" i="21"/>
  <c r="A58" i="21"/>
  <c r="E58" i="21" s="1"/>
  <c r="V172" i="21" l="1"/>
  <c r="A173" i="21"/>
  <c r="E172" i="21"/>
  <c r="A59" i="21"/>
  <c r="E59" i="21" s="1"/>
  <c r="V173" i="21" l="1"/>
  <c r="E173" i="21"/>
  <c r="A174" i="21"/>
  <c r="A60" i="21"/>
  <c r="E60" i="21" s="1"/>
  <c r="V174" i="21" l="1"/>
  <c r="A175" i="21"/>
  <c r="E174" i="21"/>
  <c r="A61" i="21"/>
  <c r="E61" i="21" s="1"/>
  <c r="V175" i="21" l="1"/>
  <c r="E175" i="21"/>
  <c r="A176" i="21"/>
  <c r="A62" i="21"/>
  <c r="E62" i="21" s="1"/>
  <c r="V176" i="21" l="1"/>
  <c r="A177" i="21"/>
  <c r="E176" i="21"/>
  <c r="A63" i="21"/>
  <c r="E63" i="21" s="1"/>
  <c r="V177" i="21" l="1"/>
  <c r="E177" i="21"/>
  <c r="A178" i="21"/>
  <c r="A64" i="21"/>
  <c r="E64" i="21" s="1"/>
  <c r="V178" i="21" l="1"/>
  <c r="A179" i="21"/>
  <c r="E178" i="21"/>
  <c r="A65" i="21"/>
  <c r="E65" i="21" s="1"/>
  <c r="V179" i="21" l="1"/>
  <c r="E179" i="21"/>
  <c r="A180" i="21"/>
  <c r="A66" i="21"/>
  <c r="E66" i="21" s="1"/>
  <c r="V180" i="21" l="1"/>
  <c r="A181" i="21"/>
  <c r="E180" i="21"/>
  <c r="A67" i="21"/>
  <c r="E67" i="21" s="1"/>
  <c r="V181" i="21" l="1"/>
  <c r="E181" i="21"/>
  <c r="A182" i="21"/>
  <c r="A68" i="21"/>
  <c r="E68" i="21" s="1"/>
  <c r="V182" i="21" l="1"/>
  <c r="A183" i="21"/>
  <c r="E182" i="21"/>
  <c r="A69" i="21"/>
  <c r="E69" i="21" s="1"/>
  <c r="V183" i="21" l="1"/>
  <c r="E183" i="21"/>
  <c r="A184" i="21"/>
  <c r="A70" i="21"/>
  <c r="E70" i="21" s="1"/>
  <c r="V184" i="21" l="1"/>
  <c r="A185" i="21"/>
  <c r="E184" i="21"/>
  <c r="A71" i="21"/>
  <c r="E71" i="21" s="1"/>
  <c r="V185" i="21" l="1"/>
  <c r="E185" i="21"/>
  <c r="A186" i="21"/>
  <c r="E186" i="21" s="1"/>
  <c r="A72" i="21"/>
  <c r="E72" i="21" s="1"/>
  <c r="V186" i="21" l="1"/>
  <c r="A73" i="21"/>
  <c r="E73" i="21" s="1"/>
  <c r="V187" i="21" l="1"/>
  <c r="A74" i="21"/>
  <c r="E74" i="21" s="1"/>
  <c r="V188" i="21" l="1"/>
  <c r="A75" i="21"/>
  <c r="E75" i="21" s="1"/>
  <c r="V189" i="21" l="1"/>
  <c r="A76" i="21"/>
  <c r="E76" i="21" s="1"/>
  <c r="V190" i="21" l="1"/>
  <c r="A77" i="21"/>
  <c r="E77" i="21" s="1"/>
  <c r="V191" i="21" l="1"/>
  <c r="A78" i="21"/>
  <c r="E78" i="21" s="1"/>
  <c r="V192" i="21" l="1"/>
  <c r="A79" i="21"/>
  <c r="E79" i="21" s="1"/>
  <c r="V193" i="21" l="1"/>
  <c r="A80" i="21"/>
  <c r="E80" i="21" s="1"/>
  <c r="V194" i="21" l="1"/>
  <c r="A81" i="21"/>
  <c r="E81" i="21" s="1"/>
  <c r="V195" i="21" l="1"/>
  <c r="A82" i="21"/>
  <c r="E82" i="21" s="1"/>
  <c r="V196" i="21" l="1"/>
  <c r="A83" i="21"/>
  <c r="E83" i="21" s="1"/>
  <c r="V197" i="21" l="1"/>
  <c r="A84" i="21"/>
  <c r="E84" i="21" s="1"/>
  <c r="V198" i="21" l="1"/>
  <c r="A85" i="21"/>
  <c r="E85" i="21" s="1"/>
  <c r="V199" i="21" l="1"/>
  <c r="A86" i="21"/>
  <c r="E86" i="21" s="1"/>
  <c r="V200" i="21" l="1"/>
  <c r="A87" i="21"/>
  <c r="E87" i="21" s="1"/>
  <c r="V201" i="21" l="1"/>
  <c r="A88" i="21"/>
  <c r="E88" i="21" s="1"/>
  <c r="V202" i="21" l="1"/>
  <c r="A89" i="21"/>
  <c r="E89" i="21" s="1"/>
  <c r="V203" i="21" l="1"/>
  <c r="A90" i="21"/>
  <c r="E90" i="21" s="1"/>
  <c r="V204" i="21" l="1"/>
  <c r="A91" i="21"/>
  <c r="E91" i="21" s="1"/>
  <c r="V205" i="21" l="1"/>
  <c r="A92" i="21"/>
  <c r="E92" i="21" s="1"/>
  <c r="V206" i="21" l="1"/>
  <c r="A93" i="21"/>
  <c r="E93" i="21" s="1"/>
  <c r="V207" i="21" l="1"/>
  <c r="A94" i="21"/>
  <c r="E94" i="21" s="1"/>
  <c r="V208" i="21" l="1"/>
  <c r="A95" i="21"/>
  <c r="E95" i="21" s="1"/>
  <c r="V209" i="21" l="1"/>
  <c r="A96" i="21"/>
  <c r="E96" i="21" s="1"/>
  <c r="V210" i="21" l="1"/>
  <c r="A97" i="21"/>
  <c r="E97" i="21" s="1"/>
  <c r="V211" i="21" l="1"/>
  <c r="A98" i="21"/>
  <c r="E98" i="21" s="1"/>
  <c r="V212" i="21" l="1"/>
  <c r="A99" i="21"/>
  <c r="E99" i="21" s="1"/>
  <c r="V213" i="21" l="1"/>
  <c r="A100" i="21"/>
  <c r="E100" i="21" s="1"/>
  <c r="V214" i="21" l="1"/>
  <c r="A101" i="21"/>
  <c r="E101" i="21" s="1"/>
  <c r="V215" i="21" l="1"/>
  <c r="V216" i="21" s="1"/>
  <c r="V217" i="21" s="1"/>
  <c r="V218" i="21" s="1"/>
  <c r="V219" i="21" s="1"/>
  <c r="V220" i="21" s="1"/>
  <c r="V221" i="21" s="1"/>
  <c r="V222" i="21" s="1"/>
  <c r="V223" i="21" s="1"/>
  <c r="V224" i="21" s="1"/>
  <c r="V225" i="21" s="1"/>
  <c r="V226" i="21" s="1"/>
  <c r="V227" i="21" s="1"/>
  <c r="V228" i="21" s="1"/>
  <c r="V229" i="21" s="1"/>
  <c r="V230" i="21" s="1"/>
  <c r="V231" i="21" s="1"/>
  <c r="V232" i="21" s="1"/>
  <c r="V233" i="21" s="1"/>
  <c r="V234" i="21" s="1"/>
  <c r="V235" i="21" s="1"/>
  <c r="V236" i="21" s="1"/>
  <c r="V237" i="21" s="1"/>
  <c r="V238" i="21" s="1"/>
  <c r="V239" i="21" s="1"/>
  <c r="V240" i="21" s="1"/>
  <c r="V241" i="21" s="1"/>
  <c r="V242" i="21" s="1"/>
  <c r="V243" i="21" s="1"/>
  <c r="V244" i="21" s="1"/>
  <c r="V245" i="21" s="1"/>
  <c r="V246" i="21" s="1"/>
  <c r="V247" i="21" s="1"/>
  <c r="V248" i="21" s="1"/>
  <c r="V249" i="21" s="1"/>
  <c r="V250" i="21" s="1"/>
  <c r="V251" i="21" s="1"/>
  <c r="V252" i="21" s="1"/>
  <c r="V253" i="21" s="1"/>
  <c r="V254" i="21" s="1"/>
  <c r="V255" i="21" s="1"/>
  <c r="V256" i="21" s="1"/>
  <c r="V257" i="21" s="1"/>
  <c r="V258" i="21" s="1"/>
  <c r="V259" i="21" s="1"/>
  <c r="V260" i="21" s="1"/>
  <c r="V261" i="21" s="1"/>
  <c r="V262" i="21" s="1"/>
  <c r="V263" i="21" s="1"/>
  <c r="V264" i="21" s="1"/>
  <c r="V265" i="21" s="1"/>
  <c r="V266" i="21" s="1"/>
  <c r="V267" i="21" s="1"/>
  <c r="V268" i="21" s="1"/>
  <c r="V269" i="21" s="1"/>
  <c r="V270" i="21" s="1"/>
  <c r="V271" i="21" s="1"/>
  <c r="V272" i="21" s="1"/>
  <c r="V273" i="21" s="1"/>
  <c r="V274" i="21" s="1"/>
  <c r="V275" i="21" s="1"/>
  <c r="V276" i="21" s="1"/>
  <c r="V277" i="21" s="1"/>
  <c r="V278" i="21" s="1"/>
  <c r="V279" i="21" s="1"/>
  <c r="V280" i="21" s="1"/>
  <c r="V281" i="21" s="1"/>
  <c r="V282" i="21" s="1"/>
  <c r="V283" i="21" s="1"/>
  <c r="V284" i="21" s="1"/>
  <c r="V285" i="21" s="1"/>
  <c r="V286" i="21" s="1"/>
  <c r="V287" i="21" s="1"/>
  <c r="V288" i="21" s="1"/>
  <c r="V289" i="21" s="1"/>
  <c r="V290" i="21" s="1"/>
  <c r="V291" i="21" s="1"/>
  <c r="V292" i="21" s="1"/>
  <c r="V293" i="21" s="1"/>
  <c r="V294" i="21" s="1"/>
  <c r="V295" i="21" s="1"/>
  <c r="V296" i="21" s="1"/>
  <c r="V297" i="21" s="1"/>
  <c r="V298" i="21" s="1"/>
  <c r="V299" i="21" s="1"/>
  <c r="V300" i="21" s="1"/>
  <c r="V301" i="21" s="1"/>
  <c r="V302" i="21" s="1"/>
  <c r="V303" i="21" s="1"/>
  <c r="V304" i="21" s="1"/>
  <c r="V305" i="21" s="1"/>
  <c r="V306" i="21" s="1"/>
  <c r="V307" i="21" s="1"/>
  <c r="V308" i="21" s="1"/>
  <c r="V309" i="21" s="1"/>
  <c r="V310" i="21" s="1"/>
  <c r="V311" i="21" s="1"/>
  <c r="V312" i="21" s="1"/>
  <c r="V313" i="21" s="1"/>
  <c r="V314" i="21" s="1"/>
  <c r="V315" i="21" s="1"/>
  <c r="V316" i="21" s="1"/>
  <c r="V317" i="21" s="1"/>
  <c r="V318" i="21" s="1"/>
  <c r="V319" i="21" s="1"/>
  <c r="V320" i="21" s="1"/>
  <c r="V321" i="21" s="1"/>
  <c r="V322" i="21" s="1"/>
  <c r="V323" i="21" s="1"/>
  <c r="V324" i="21" s="1"/>
  <c r="V325" i="21" s="1"/>
  <c r="V326" i="21" s="1"/>
  <c r="V327" i="21" s="1"/>
  <c r="V328" i="21" s="1"/>
  <c r="V329" i="21" s="1"/>
  <c r="V330" i="21" s="1"/>
  <c r="V331" i="21" s="1"/>
  <c r="V332" i="21" s="1"/>
  <c r="V333" i="21" s="1"/>
  <c r="V334" i="21" s="1"/>
  <c r="V335" i="21" s="1"/>
  <c r="V336" i="21" s="1"/>
  <c r="V337" i="21" s="1"/>
  <c r="V338" i="21" s="1"/>
  <c r="V339" i="21" s="1"/>
  <c r="V340" i="21" s="1"/>
  <c r="V341" i="21" s="1"/>
  <c r="A102" i="21"/>
  <c r="E102" i="21" s="1"/>
  <c r="V342" i="21" l="1"/>
  <c r="A103" i="21"/>
  <c r="E103" i="21" s="1"/>
  <c r="V343" i="21" l="1"/>
  <c r="A104" i="21"/>
  <c r="E104" i="21" s="1"/>
  <c r="V344" i="21" l="1"/>
  <c r="A105" i="21"/>
  <c r="E105" i="21" s="1"/>
  <c r="V345" i="21" l="1"/>
  <c r="A106" i="21"/>
  <c r="E106" i="21" s="1"/>
  <c r="V346" i="21" l="1"/>
  <c r="A107" i="21"/>
  <c r="E107" i="21" s="1"/>
  <c r="V347" i="21" l="1"/>
  <c r="A108" i="21"/>
  <c r="E108" i="21" s="1"/>
  <c r="V348" i="21" l="1"/>
  <c r="A109" i="21"/>
  <c r="E109" i="21" s="1"/>
  <c r="V349" i="21" l="1"/>
  <c r="A110" i="21"/>
  <c r="E110" i="21" s="1"/>
  <c r="V350" i="21" l="1"/>
  <c r="A111" i="21"/>
  <c r="E111" i="21" s="1"/>
  <c r="V351" i="21" l="1"/>
  <c r="A112" i="21"/>
  <c r="E112" i="21" s="1"/>
  <c r="V352" i="21" l="1"/>
  <c r="V353" i="21" l="1"/>
  <c r="V354" i="21" l="1"/>
  <c r="V355" i="21" l="1"/>
  <c r="V356" i="21" l="1"/>
  <c r="V357" i="21" l="1"/>
  <c r="V358" i="21" l="1"/>
  <c r="V359" i="21" l="1"/>
  <c r="V360" i="21" l="1"/>
  <c r="V361" i="21" l="1"/>
  <c r="V362" i="21" l="1"/>
  <c r="V363" i="21" l="1"/>
  <c r="V364" i="21" l="1"/>
  <c r="V365" i="21" l="1"/>
  <c r="V366" i="21" l="1"/>
  <c r="A187" i="21"/>
  <c r="E187" i="21" s="1"/>
  <c r="V367" i="21" l="1"/>
  <c r="A188" i="21"/>
  <c r="E188" i="21" s="1"/>
  <c r="V368" i="21" l="1"/>
  <c r="A189" i="21"/>
  <c r="E189" i="21" s="1"/>
  <c r="V369" i="21" l="1"/>
  <c r="A190" i="21"/>
  <c r="E190" i="21" s="1"/>
  <c r="V370" i="21" l="1"/>
  <c r="A191" i="21"/>
  <c r="E191" i="21" s="1"/>
  <c r="V371" i="21" l="1"/>
  <c r="A192" i="21"/>
  <c r="E192" i="21" s="1"/>
  <c r="V372" i="21" l="1"/>
  <c r="A193" i="21"/>
  <c r="E193" i="21" s="1"/>
  <c r="V373" i="21" l="1"/>
  <c r="A194" i="21"/>
  <c r="E194" i="21" s="1"/>
  <c r="V374" i="21" l="1"/>
  <c r="A195" i="21"/>
  <c r="E195" i="21" s="1"/>
  <c r="V375" i="21" l="1"/>
  <c r="A196" i="21"/>
  <c r="E196" i="21" s="1"/>
  <c r="V376" i="21" l="1"/>
  <c r="A197" i="21"/>
  <c r="E197" i="21" s="1"/>
  <c r="V377" i="21" l="1"/>
  <c r="A198" i="21"/>
  <c r="E198" i="21" s="1"/>
  <c r="V378" i="21" l="1"/>
  <c r="A199" i="21"/>
  <c r="E199" i="21" s="1"/>
  <c r="V379" i="21" l="1"/>
  <c r="A200" i="21"/>
  <c r="E200" i="21" s="1"/>
  <c r="V380" i="21" l="1"/>
  <c r="A201" i="21"/>
  <c r="E201" i="21" s="1"/>
  <c r="V381" i="21" l="1"/>
  <c r="A202" i="21"/>
  <c r="E202" i="21" s="1"/>
  <c r="V382" i="21" l="1"/>
  <c r="A203" i="21"/>
  <c r="E203" i="21" s="1"/>
  <c r="V383" i="21" l="1"/>
  <c r="A204" i="21"/>
  <c r="E204" i="21" s="1"/>
  <c r="V384" i="21" l="1"/>
  <c r="A205" i="21"/>
  <c r="E205" i="21" s="1"/>
  <c r="V385" i="21" l="1"/>
  <c r="A206" i="21"/>
  <c r="E206" i="21" s="1"/>
  <c r="V386" i="21" l="1"/>
  <c r="A207" i="21"/>
  <c r="E207" i="21" s="1"/>
  <c r="V387" i="21" l="1"/>
  <c r="A208" i="21"/>
  <c r="E208" i="21" s="1"/>
  <c r="V388" i="21" l="1"/>
  <c r="A209" i="21"/>
  <c r="E209" i="21" s="1"/>
  <c r="V389" i="21" l="1"/>
  <c r="A210" i="21"/>
  <c r="E210" i="21" s="1"/>
  <c r="V390" i="21" l="1"/>
  <c r="A211" i="21"/>
  <c r="E211" i="21" s="1"/>
  <c r="V391" i="21" l="1"/>
  <c r="A212" i="21"/>
  <c r="E212" i="21" s="1"/>
  <c r="V392" i="21" l="1"/>
  <c r="A213" i="21"/>
  <c r="E213" i="21" s="1"/>
  <c r="V393" i="21" l="1"/>
  <c r="A214" i="21"/>
  <c r="E214" i="21" s="1"/>
  <c r="V394" i="21" l="1"/>
  <c r="A215" i="21"/>
  <c r="E215" i="21" s="1"/>
  <c r="V395" i="21" l="1"/>
  <c r="A216" i="21"/>
  <c r="E216" i="21" s="1"/>
  <c r="V396" i="21" l="1"/>
  <c r="A217" i="21"/>
  <c r="E217" i="21" s="1"/>
  <c r="V397" i="21" l="1"/>
  <c r="A218" i="21"/>
  <c r="E218" i="21" s="1"/>
  <c r="V398" i="21" l="1"/>
  <c r="A219" i="21"/>
  <c r="E219" i="21" s="1"/>
  <c r="V399" i="21" l="1"/>
  <c r="A220" i="21"/>
  <c r="E220" i="21" s="1"/>
  <c r="V400" i="21" l="1"/>
  <c r="A221" i="21"/>
  <c r="E221" i="21" s="1"/>
  <c r="V401" i="21" l="1"/>
  <c r="A222" i="21"/>
  <c r="E222" i="21" s="1"/>
  <c r="V402" i="21" l="1"/>
  <c r="A223" i="21"/>
  <c r="E223" i="21" s="1"/>
  <c r="V403" i="21" l="1"/>
  <c r="A224" i="21"/>
  <c r="E224" i="21" s="1"/>
  <c r="V404" i="21" l="1"/>
  <c r="A225" i="21"/>
  <c r="E225" i="21" s="1"/>
  <c r="V405" i="21" l="1"/>
  <c r="A226" i="21"/>
  <c r="E226" i="21" s="1"/>
  <c r="V406" i="21" l="1"/>
  <c r="A227" i="21"/>
  <c r="E227" i="21" s="1"/>
  <c r="V407" i="21" l="1"/>
  <c r="A228" i="21"/>
  <c r="E228" i="21" s="1"/>
  <c r="V408" i="21" l="1"/>
  <c r="A229" i="21"/>
  <c r="E229" i="21" s="1"/>
  <c r="V409" i="21" l="1"/>
  <c r="A230" i="21"/>
  <c r="E230" i="21" s="1"/>
  <c r="V410" i="21" l="1"/>
  <c r="A231" i="21"/>
  <c r="E231" i="21" s="1"/>
  <c r="V411" i="21" l="1"/>
  <c r="A232" i="21"/>
  <c r="E232" i="21" s="1"/>
  <c r="V412" i="21" l="1"/>
  <c r="A233" i="21"/>
  <c r="E233" i="21" s="1"/>
  <c r="V413" i="21" l="1"/>
  <c r="A234" i="21"/>
  <c r="E234" i="21" s="1"/>
  <c r="V414" i="21" l="1"/>
  <c r="A235" i="21"/>
  <c r="E235" i="21" s="1"/>
  <c r="V415" i="21" l="1"/>
  <c r="A236" i="21"/>
  <c r="E236" i="21" s="1"/>
  <c r="V416" i="21" l="1"/>
  <c r="A237" i="21"/>
  <c r="E237" i="21" s="1"/>
  <c r="V417" i="21" l="1"/>
  <c r="A238" i="21"/>
  <c r="E238" i="21" s="1"/>
  <c r="V418" i="21" l="1"/>
  <c r="A239" i="21"/>
  <c r="E239" i="21" s="1"/>
  <c r="V419" i="21" l="1"/>
  <c r="A240" i="21"/>
  <c r="E240" i="21" s="1"/>
  <c r="V420" i="21" l="1"/>
  <c r="A241" i="21"/>
  <c r="E241" i="21" s="1"/>
  <c r="V421" i="21" l="1"/>
  <c r="A242" i="21"/>
  <c r="E242" i="21" s="1"/>
  <c r="V422" i="21" l="1"/>
  <c r="A243" i="21"/>
  <c r="E243" i="21" s="1"/>
  <c r="V423" i="21" l="1"/>
  <c r="V424" i="21" l="1"/>
  <c r="V425" i="21" l="1"/>
  <c r="V426" i="21" l="1"/>
  <c r="V427" i="21" l="1"/>
  <c r="V428" i="21" l="1"/>
  <c r="V429" i="21" l="1"/>
  <c r="V430" i="21" l="1"/>
  <c r="V431" i="21" l="1"/>
  <c r="V432" i="21" l="1"/>
  <c r="V433" i="21" l="1"/>
  <c r="V434" i="21" l="1"/>
  <c r="V435" i="21" l="1"/>
  <c r="V436" i="21" l="1"/>
  <c r="V437" i="21" l="1"/>
  <c r="V438" i="21" l="1"/>
  <c r="V439" i="21" l="1"/>
  <c r="V440" i="21" l="1"/>
  <c r="V441" i="21" l="1"/>
  <c r="V442" i="21" l="1"/>
  <c r="V443" i="21" l="1"/>
  <c r="V444" i="21" l="1"/>
  <c r="V445" i="21" l="1"/>
  <c r="V446" i="21" l="1"/>
  <c r="V447" i="21" l="1"/>
  <c r="V448" i="21" l="1"/>
  <c r="V449" i="21" l="1"/>
  <c r="V450" i="21" l="1"/>
  <c r="V451" i="21" l="1"/>
  <c r="V452" i="21" l="1"/>
  <c r="V453" i="21" l="1"/>
  <c r="V454" i="21" l="1"/>
  <c r="V455" i="21" l="1"/>
  <c r="V456" i="21" l="1"/>
  <c r="V457" i="21" l="1"/>
  <c r="V458" i="21" l="1"/>
  <c r="V459" i="21" l="1"/>
  <c r="V460" i="21" l="1"/>
  <c r="V461" i="21" l="1"/>
  <c r="V462" i="21" l="1"/>
  <c r="V463" i="21" l="1"/>
  <c r="V464" i="21" l="1"/>
  <c r="V465" i="21" l="1"/>
  <c r="V466" i="21" l="1"/>
  <c r="V467" i="21" l="1"/>
  <c r="V468" i="21" l="1"/>
  <c r="V469" i="21" l="1"/>
  <c r="V470" i="21" l="1"/>
  <c r="V471" i="21" l="1"/>
  <c r="V472" i="21" l="1"/>
  <c r="V473" i="21" l="1"/>
  <c r="V474" i="21" l="1"/>
  <c r="V475" i="21" l="1"/>
  <c r="V476" i="21" l="1"/>
  <c r="V477" i="21" l="1"/>
  <c r="V478" i="21" l="1"/>
  <c r="V479" i="21" l="1"/>
  <c r="V480" i="21" l="1"/>
  <c r="V481" i="21" l="1"/>
  <c r="V482" i="21" l="1"/>
  <c r="V483" i="21" l="1"/>
  <c r="V484" i="21" l="1"/>
  <c r="V485" i="21" l="1"/>
  <c r="V486" i="21" l="1"/>
  <c r="V487" i="21" l="1"/>
  <c r="V488" i="21" l="1"/>
  <c r="V489" i="21" l="1"/>
  <c r="V490" i="21" l="1"/>
  <c r="V491" i="21" l="1"/>
  <c r="V492" i="21" l="1"/>
  <c r="V493" i="21" l="1"/>
  <c r="V494" i="21" l="1"/>
  <c r="V495" i="21" l="1"/>
  <c r="V496" i="21" l="1"/>
  <c r="V497" i="21" l="1"/>
  <c r="V498" i="21" l="1"/>
  <c r="V499" i="21" l="1"/>
  <c r="V500" i="21" l="1"/>
  <c r="V501" i="21" l="1"/>
  <c r="V502" i="21" l="1"/>
  <c r="V503" i="21" l="1"/>
  <c r="V504" i="21" l="1"/>
  <c r="V505" i="21" l="1"/>
  <c r="V506" i="21" l="1"/>
  <c r="V507" i="21" l="1"/>
  <c r="V508" i="21" l="1"/>
  <c r="V509" i="21" l="1"/>
  <c r="V510" i="21" l="1"/>
  <c r="V511" i="21" l="1"/>
  <c r="V512" i="21" l="1"/>
  <c r="V513" i="21" l="1"/>
  <c r="V514" i="21" l="1"/>
  <c r="V515" i="21" l="1"/>
  <c r="V516" i="21" l="1"/>
  <c r="V517" i="21" l="1"/>
  <c r="V518" i="21" l="1"/>
  <c r="V519" i="21" l="1"/>
  <c r="V520" i="21" l="1"/>
  <c r="V521" i="21" l="1"/>
  <c r="V522" i="21" l="1"/>
  <c r="V523" i="21" l="1"/>
  <c r="V524" i="21" l="1"/>
  <c r="V525" i="21" l="1"/>
  <c r="V526" i="21" l="1"/>
  <c r="V527" i="21" l="1"/>
  <c r="V528" i="21" l="1"/>
  <c r="V529" i="21" l="1"/>
  <c r="V530" i="21" l="1"/>
  <c r="V531" i="21" l="1"/>
  <c r="V532" i="21" l="1"/>
  <c r="V533" i="21" l="1"/>
  <c r="V534" i="21" l="1"/>
  <c r="V535" i="21" l="1"/>
  <c r="V536" i="21" l="1"/>
  <c r="V537" i="21" l="1"/>
  <c r="V538" i="21" l="1"/>
  <c r="V539" i="21" l="1"/>
  <c r="V540" i="21" l="1"/>
  <c r="V541" i="21" l="1"/>
  <c r="V542" i="21" l="1"/>
  <c r="V543" i="21" l="1"/>
  <c r="V544" i="21" l="1"/>
  <c r="V545" i="21" l="1"/>
  <c r="V546" i="21" l="1"/>
  <c r="V547" i="21" l="1"/>
  <c r="V548" i="21" l="1"/>
  <c r="V549" i="21" l="1"/>
  <c r="V550" i="21" l="1"/>
  <c r="V551" i="21" l="1"/>
  <c r="V552" i="21" l="1"/>
  <c r="V553" i="21" l="1"/>
  <c r="V554" i="21" l="1"/>
  <c r="V555" i="21" l="1"/>
  <c r="V556" i="21" l="1"/>
  <c r="V557" i="21" l="1"/>
  <c r="V558" i="21" l="1"/>
  <c r="V559" i="21" l="1"/>
  <c r="V560" i="21" l="1"/>
  <c r="V561" i="21" l="1"/>
  <c r="V562" i="21" l="1"/>
  <c r="V563" i="21" l="1"/>
  <c r="V564" i="21" l="1"/>
  <c r="V565" i="21" l="1"/>
  <c r="V566" i="21" l="1"/>
  <c r="V567" i="21" l="1"/>
  <c r="V568" i="21" l="1"/>
  <c r="V569" i="21" l="1"/>
  <c r="V570" i="21" l="1"/>
  <c r="V571" i="21" l="1"/>
  <c r="V572" i="21" l="1"/>
  <c r="V573" i="21" l="1"/>
  <c r="V574" i="21" l="1"/>
  <c r="V575" i="21" l="1"/>
  <c r="V576" i="21" l="1"/>
  <c r="V577" i="21" l="1"/>
  <c r="V578" i="21" l="1"/>
  <c r="V579" i="21" l="1"/>
  <c r="V580" i="21" l="1"/>
  <c r="V581" i="21" l="1"/>
  <c r="V582" i="21" l="1"/>
  <c r="V583" i="21" l="1"/>
  <c r="V584" i="21" l="1"/>
  <c r="V585" i="21" l="1"/>
  <c r="V586" i="21" l="1"/>
  <c r="V587" i="21" l="1"/>
  <c r="V588" i="21" l="1"/>
  <c r="V589" i="21" l="1"/>
  <c r="V590" i="21" l="1"/>
  <c r="V591" i="21" l="1"/>
  <c r="V592" i="21" l="1"/>
  <c r="V593" i="21" l="1"/>
  <c r="V594" i="21" l="1"/>
  <c r="V595" i="21" l="1"/>
  <c r="V596" i="21" l="1"/>
  <c r="V597" i="21" l="1"/>
  <c r="V598" i="21" l="1"/>
  <c r="V599" i="21" l="1"/>
  <c r="V600" i="21" l="1"/>
  <c r="V601" i="21" l="1"/>
  <c r="V602" i="21" l="1"/>
  <c r="V603" i="21" l="1"/>
  <c r="V604" i="21" l="1"/>
  <c r="V605" i="21" l="1"/>
  <c r="V606" i="21" l="1"/>
  <c r="V607" i="21" l="1"/>
  <c r="V608" i="21" l="1"/>
  <c r="V609" i="21" l="1"/>
  <c r="V610" i="21" l="1"/>
  <c r="V611" i="21" l="1"/>
  <c r="V612" i="21" l="1"/>
  <c r="V613" i="21" l="1"/>
  <c r="V614" i="21" l="1"/>
  <c r="V615" i="21" l="1"/>
  <c r="V616" i="21" l="1"/>
  <c r="V617" i="21" l="1"/>
  <c r="V618" i="21" l="1"/>
  <c r="V619" i="21" l="1"/>
  <c r="V620" i="21" l="1"/>
  <c r="V621" i="21" l="1"/>
  <c r="V622" i="21" l="1"/>
  <c r="V623" i="21" l="1"/>
  <c r="V624" i="21" l="1"/>
  <c r="V625" i="21" l="1"/>
  <c r="V626" i="21" l="1"/>
  <c r="V627" i="21" l="1"/>
  <c r="V628" i="21" l="1"/>
  <c r="V629" i="21" l="1"/>
  <c r="V630" i="21" l="1"/>
  <c r="V631" i="21" l="1"/>
  <c r="V632" i="21" l="1"/>
  <c r="V633" i="21" l="1"/>
  <c r="V634" i="21" l="1"/>
  <c r="V635" i="21" l="1"/>
  <c r="V636" i="21" s="1"/>
  <c r="V637" i="21" s="1"/>
  <c r="V638" i="21" s="1"/>
  <c r="V639" i="21" s="1"/>
  <c r="V640" i="21" s="1"/>
  <c r="V641" i="21" s="1"/>
  <c r="V642" i="21" s="1"/>
  <c r="V643" i="21" s="1"/>
  <c r="V644" i="21" s="1"/>
  <c r="V645" i="21" s="1"/>
  <c r="V646" i="21" s="1"/>
  <c r="V647" i="21" s="1"/>
  <c r="V648" i="21" s="1"/>
  <c r="V649" i="21" s="1"/>
  <c r="V650" i="21" s="1"/>
  <c r="V651" i="21" s="1"/>
  <c r="V652" i="21" s="1"/>
  <c r="V653" i="21" s="1"/>
  <c r="V654" i="21" s="1"/>
  <c r="V655" i="21" s="1"/>
  <c r="V656" i="21" s="1"/>
  <c r="V657" i="21" s="1"/>
  <c r="V658" i="21" s="1"/>
  <c r="V659" i="21" s="1"/>
  <c r="V660" i="21" s="1"/>
  <c r="V661" i="21" s="1"/>
  <c r="V662" i="21" s="1"/>
  <c r="V663" i="21" s="1"/>
  <c r="V664" i="21" s="1"/>
  <c r="V665" i="21" s="1"/>
  <c r="V666" i="21" s="1"/>
  <c r="V667" i="21" s="1"/>
  <c r="V668" i="21" s="1"/>
  <c r="V669" i="21" s="1"/>
  <c r="V670" i="21" s="1"/>
  <c r="V671" i="21" s="1"/>
  <c r="V672" i="21" s="1"/>
  <c r="V673" i="21" s="1"/>
  <c r="V674" i="21" s="1"/>
  <c r="V675" i="21" s="1"/>
  <c r="V676" i="21" s="1"/>
  <c r="V677" i="21" s="1"/>
  <c r="V678" i="21" s="1"/>
  <c r="V679" i="21" s="1"/>
  <c r="V680" i="21" s="1"/>
  <c r="V681" i="21" s="1"/>
  <c r="V682" i="21" s="1"/>
  <c r="V683" i="21" s="1"/>
  <c r="V684" i="21" s="1"/>
  <c r="V685" i="21" s="1"/>
  <c r="V686" i="21" s="1"/>
  <c r="V687" i="21" s="1"/>
  <c r="V688" i="21" s="1"/>
  <c r="V689" i="21" s="1"/>
  <c r="V690" i="21" s="1"/>
  <c r="V691" i="21" s="1"/>
  <c r="V692" i="21" s="1"/>
  <c r="V693" i="21" s="1"/>
  <c r="V694" i="21" s="1"/>
  <c r="V695" i="21" s="1"/>
  <c r="V696" i="21" s="1"/>
  <c r="V697" i="21" s="1"/>
  <c r="V698" i="21" s="1"/>
  <c r="V699" i="21" s="1"/>
  <c r="V700" i="21" s="1"/>
  <c r="V701" i="21" s="1"/>
  <c r="V702" i="21" s="1"/>
  <c r="V703" i="21" s="1"/>
  <c r="V704" i="21" s="1"/>
  <c r="V705" i="21" s="1"/>
  <c r="V706" i="21" s="1"/>
  <c r="V707" i="21" s="1"/>
  <c r="V708" i="21" s="1"/>
  <c r="V709" i="21" s="1"/>
  <c r="V710" i="21" s="1"/>
  <c r="V711" i="21" s="1"/>
  <c r="V712" i="21" s="1"/>
  <c r="V713" i="21" s="1"/>
  <c r="V714" i="21" s="1"/>
  <c r="V715" i="21" s="1"/>
  <c r="V716" i="21" s="1"/>
  <c r="V717" i="21" s="1"/>
  <c r="V718" i="21" s="1"/>
  <c r="V719" i="21" s="1"/>
  <c r="V720" i="21" s="1"/>
  <c r="V721" i="21" s="1"/>
  <c r="V722" i="21" s="1"/>
  <c r="V723" i="21" s="1"/>
  <c r="V724" i="21" s="1"/>
  <c r="V725" i="21" s="1"/>
  <c r="V726" i="21" s="1"/>
  <c r="V727" i="21" s="1"/>
  <c r="V728" i="21" s="1"/>
  <c r="V729" i="21" s="1"/>
  <c r="V730" i="21" s="1"/>
  <c r="V731" i="21" s="1"/>
  <c r="V732" i="21" s="1"/>
  <c r="V733" i="21" s="1"/>
  <c r="V734" i="21" s="1"/>
  <c r="V735" i="21" s="1"/>
  <c r="V736" i="21" s="1"/>
  <c r="V737" i="21" s="1"/>
  <c r="V738" i="21" s="1"/>
  <c r="V739" i="21" s="1"/>
  <c r="V740" i="21" s="1"/>
  <c r="V741" i="21" s="1"/>
  <c r="V742" i="21" s="1"/>
  <c r="V743" i="21" s="1"/>
  <c r="V744" i="21" s="1"/>
  <c r="V745" i="21" s="1"/>
  <c r="V746" i="21" s="1"/>
  <c r="V747" i="21" s="1"/>
  <c r="V748" i="21" s="1"/>
  <c r="V749" i="21" s="1"/>
  <c r="V750" i="21" s="1"/>
  <c r="V751" i="21" s="1"/>
  <c r="V752" i="21" s="1"/>
  <c r="V753" i="21" s="1"/>
  <c r="V754" i="21" s="1"/>
  <c r="V755" i="21" s="1"/>
  <c r="V756" i="21" s="1"/>
  <c r="V757" i="21" s="1"/>
  <c r="V758" i="21" s="1"/>
  <c r="V759" i="21" s="1"/>
  <c r="V760" i="21" s="1"/>
  <c r="V761" i="21" s="1"/>
  <c r="V762" i="21" s="1"/>
  <c r="V763" i="21" s="1"/>
  <c r="V764" i="21" s="1"/>
  <c r="V765" i="21" s="1"/>
  <c r="V766" i="21" s="1"/>
  <c r="V767" i="21" s="1"/>
  <c r="V768" i="21" s="1"/>
  <c r="V769" i="21" s="1"/>
  <c r="V770" i="21" s="1"/>
  <c r="V771" i="21" s="1"/>
  <c r="V772" i="21" s="1"/>
  <c r="V773" i="21" s="1"/>
  <c r="V774" i="21" s="1"/>
  <c r="V775" i="21" s="1"/>
  <c r="V776" i="21" s="1"/>
  <c r="V777" i="21" s="1"/>
  <c r="V778" i="21" s="1"/>
  <c r="V779" i="21" s="1"/>
  <c r="V780" i="21" s="1"/>
  <c r="V781" i="21" s="1"/>
  <c r="V782" i="21" s="1"/>
  <c r="V783" i="21" s="1"/>
  <c r="V784" i="21" s="1"/>
  <c r="V785" i="21" s="1"/>
  <c r="V786" i="21" s="1"/>
  <c r="V787" i="21" s="1"/>
  <c r="V788" i="21" s="1"/>
  <c r="V789" i="21" s="1"/>
  <c r="V790" i="21" s="1"/>
  <c r="V791" i="21" s="1"/>
  <c r="V792" i="21" s="1"/>
  <c r="V793" i="21" s="1"/>
  <c r="V794" i="21" s="1"/>
  <c r="V795" i="21" s="1"/>
  <c r="V796" i="21" s="1"/>
  <c r="V797" i="21" s="1"/>
  <c r="V798" i="21" s="1"/>
  <c r="V799" i="21" s="1"/>
  <c r="V800" i="21" s="1"/>
  <c r="V801" i="21" s="1"/>
  <c r="V802" i="21" s="1"/>
  <c r="V803" i="21" s="1"/>
  <c r="V804" i="21" s="1"/>
  <c r="V805" i="21" s="1"/>
  <c r="V806" i="21" s="1"/>
  <c r="V807" i="21" s="1"/>
  <c r="V808" i="21" s="1"/>
  <c r="V809" i="21" s="1"/>
  <c r="V810" i="21" s="1"/>
  <c r="V811" i="21" s="1"/>
  <c r="V812" i="21" s="1"/>
  <c r="V813" i="21" s="1"/>
  <c r="V814" i="21" s="1"/>
  <c r="V815" i="21" s="1"/>
  <c r="V816" i="21" s="1"/>
  <c r="V817" i="21" s="1"/>
  <c r="V818" i="21" s="1"/>
  <c r="V819" i="21" s="1"/>
  <c r="V820" i="21" s="1"/>
  <c r="V821" i="21" s="1"/>
  <c r="V822" i="21" s="1"/>
  <c r="V823" i="21" s="1"/>
  <c r="V824" i="21" s="1"/>
  <c r="V825" i="21" s="1"/>
  <c r="V826" i="21" s="1"/>
  <c r="V827" i="21" s="1"/>
  <c r="V828" i="21" s="1"/>
  <c r="V829" i="21" s="1"/>
  <c r="V830" i="21" s="1"/>
  <c r="V831" i="21" s="1"/>
  <c r="V832" i="21" s="1"/>
  <c r="V833" i="21" s="1"/>
  <c r="V834" i="21" s="1"/>
  <c r="V835" i="21" s="1"/>
  <c r="V836" i="21" s="1"/>
  <c r="V837" i="21" s="1"/>
  <c r="V838" i="21" s="1"/>
  <c r="V839" i="21" s="1"/>
  <c r="V840" i="21" s="1"/>
  <c r="V841" i="21" s="1"/>
  <c r="V842" i="21" s="1"/>
  <c r="V843" i="21" s="1"/>
  <c r="V844" i="21" s="1"/>
  <c r="V845" i="21" s="1"/>
  <c r="V846" i="21" s="1"/>
  <c r="V847" i="21" s="1"/>
  <c r="V848" i="21" s="1"/>
  <c r="V849" i="21" s="1"/>
  <c r="V850" i="21" s="1"/>
  <c r="V851" i="21" s="1"/>
  <c r="V852" i="21" s="1"/>
  <c r="V853" i="21" s="1"/>
  <c r="V854" i="21" s="1"/>
  <c r="V855" i="21" s="1"/>
  <c r="V856" i="21" s="1"/>
  <c r="V857" i="21" s="1"/>
  <c r="V858" i="21" s="1"/>
  <c r="V859" i="21" s="1"/>
  <c r="V860" i="21" s="1"/>
  <c r="V861" i="21" s="1"/>
  <c r="V862" i="21" s="1"/>
  <c r="V863" i="21" s="1"/>
  <c r="V864" i="21" s="1"/>
  <c r="V865" i="21" s="1"/>
  <c r="V866" i="21" s="1"/>
  <c r="V867" i="21" s="1"/>
  <c r="V868" i="21" s="1"/>
  <c r="V869" i="21" s="1"/>
  <c r="V870" i="21" s="1"/>
  <c r="V871" i="21" s="1"/>
  <c r="V872" i="21" s="1"/>
  <c r="V873" i="21" s="1"/>
  <c r="V874" i="21" s="1"/>
  <c r="V875" i="21" s="1"/>
  <c r="V876" i="21" s="1"/>
  <c r="V877" i="21" s="1"/>
  <c r="V878" i="21" s="1"/>
  <c r="V879" i="21" s="1"/>
  <c r="V880" i="21" s="1"/>
  <c r="V881" i="21" s="1"/>
  <c r="V882" i="21" s="1"/>
  <c r="V883" i="21" s="1"/>
  <c r="V884" i="21" s="1"/>
  <c r="V885" i="21" s="1"/>
  <c r="V886" i="21" s="1"/>
  <c r="V887" i="21" s="1"/>
  <c r="V888" i="21" s="1"/>
  <c r="V889" i="21" s="1"/>
  <c r="V890" i="21" s="1"/>
  <c r="V891" i="21" s="1"/>
  <c r="V892" i="21" s="1"/>
  <c r="V893" i="21" s="1"/>
  <c r="V894" i="21" s="1"/>
  <c r="V895" i="21" s="1"/>
  <c r="V896" i="21" s="1"/>
  <c r="V897" i="21" s="1"/>
  <c r="V898" i="21" s="1"/>
  <c r="V899" i="21" s="1"/>
  <c r="V900" i="21" s="1"/>
  <c r="V901" i="21" s="1"/>
  <c r="V902" i="21" s="1"/>
  <c r="V903" i="21" s="1"/>
  <c r="V904" i="21" s="1"/>
  <c r="V905" i="21" s="1"/>
  <c r="V906" i="21" s="1"/>
  <c r="V907" i="21" s="1"/>
  <c r="V908" i="21" s="1"/>
  <c r="V909" i="21" s="1"/>
  <c r="V910" i="21" s="1"/>
  <c r="V911" i="21" s="1"/>
  <c r="V912" i="21" s="1"/>
  <c r="V913" i="21" s="1"/>
  <c r="V914" i="21" s="1"/>
  <c r="V915" i="21" s="1"/>
  <c r="V916" i="21" s="1"/>
  <c r="V917" i="21" s="1"/>
  <c r="V918" i="21" s="1"/>
  <c r="V919" i="21" s="1"/>
  <c r="V920" i="21" s="1"/>
  <c r="V921" i="21" s="1"/>
  <c r="V922" i="21" s="1"/>
  <c r="V923" i="21" s="1"/>
  <c r="V924" i="21" s="1"/>
  <c r="V925" i="21" s="1"/>
  <c r="V926" i="21" s="1"/>
  <c r="V927" i="21" s="1"/>
  <c r="V928" i="21" s="1"/>
  <c r="V929" i="21" s="1"/>
  <c r="V930" i="21" s="1"/>
  <c r="V931" i="21" s="1"/>
  <c r="V932" i="21" s="1"/>
  <c r="V933" i="21" s="1"/>
  <c r="V934" i="21" s="1"/>
  <c r="V935" i="21" s="1"/>
  <c r="V936" i="21" s="1"/>
  <c r="V937" i="21" s="1"/>
  <c r="V938" i="21" s="1"/>
  <c r="V939" i="21" s="1"/>
  <c r="V940" i="21" s="1"/>
  <c r="V941" i="21" s="1"/>
  <c r="V942" i="21" s="1"/>
  <c r="V943" i="21" s="1"/>
  <c r="V944" i="21" s="1"/>
  <c r="V945" i="21" s="1"/>
  <c r="V946" i="21" s="1"/>
  <c r="V947" i="21" s="1"/>
  <c r="V948" i="21" s="1"/>
  <c r="V949" i="21" s="1"/>
  <c r="V950" i="21" s="1"/>
  <c r="V951" i="21" s="1"/>
  <c r="V952" i="21" s="1"/>
  <c r="V953" i="21" s="1"/>
  <c r="V954" i="21" s="1"/>
  <c r="V955" i="21" s="1"/>
  <c r="V956" i="21" s="1"/>
  <c r="V957" i="21" s="1"/>
  <c r="V958" i="21" s="1"/>
  <c r="V959" i="21" s="1"/>
  <c r="V960" i="21" s="1"/>
  <c r="V961" i="21" s="1"/>
  <c r="V962" i="21" s="1"/>
  <c r="V963" i="21" s="1"/>
  <c r="V964" i="21" s="1"/>
  <c r="V965" i="21" s="1"/>
  <c r="V966" i="21" s="1"/>
  <c r="V967" i="21" s="1"/>
  <c r="V968" i="21" s="1"/>
  <c r="V969" i="21" s="1"/>
  <c r="V970" i="21" s="1"/>
  <c r="V971" i="21" s="1"/>
  <c r="V972" i="21" s="1"/>
  <c r="V973" i="21" s="1"/>
  <c r="V974" i="21" s="1"/>
  <c r="V975" i="21" s="1"/>
  <c r="V976" i="21" s="1"/>
  <c r="V977" i="21" s="1"/>
  <c r="V978" i="21" s="1"/>
  <c r="V979" i="21" s="1"/>
  <c r="V980" i="21" s="1"/>
  <c r="V981" i="21" s="1"/>
  <c r="V982" i="21" s="1"/>
  <c r="V983" i="21" s="1"/>
  <c r="V984" i="21" s="1"/>
  <c r="V985" i="21" s="1"/>
  <c r="V986" i="21" s="1"/>
  <c r="V987" i="21" s="1"/>
  <c r="V988" i="21" s="1"/>
  <c r="V989" i="21" s="1"/>
  <c r="V990" i="21" s="1"/>
  <c r="V991" i="21" s="1"/>
  <c r="V992" i="21" s="1"/>
  <c r="V993" i="21" s="1"/>
  <c r="V994" i="21" s="1"/>
  <c r="V995" i="21" s="1"/>
  <c r="V996" i="21" s="1"/>
  <c r="V997" i="21" s="1"/>
  <c r="V998" i="21" s="1"/>
  <c r="V999" i="21" s="1"/>
  <c r="V1000" i="21" s="1"/>
  <c r="V1001" i="21" s="1"/>
  <c r="V1002" i="21" s="1"/>
  <c r="V1003" i="21" s="1"/>
  <c r="V1004" i="21" s="1"/>
  <c r="V1005" i="21" s="1"/>
  <c r="V1006" i="21" s="1"/>
  <c r="V1007" i="21" s="1"/>
  <c r="V1008" i="21" s="1"/>
  <c r="V1009" i="21" s="1"/>
  <c r="V1010" i="21" s="1"/>
  <c r="V1011" i="21" s="1"/>
  <c r="V1012" i="21" s="1"/>
  <c r="V1013" i="21" s="1"/>
  <c r="V1014" i="21" s="1"/>
  <c r="V1015" i="21" s="1"/>
  <c r="V1016" i="21" s="1"/>
  <c r="V1017" i="21" s="1"/>
  <c r="V1018" i="21" s="1"/>
  <c r="V1019" i="21" s="1"/>
  <c r="V1020" i="21" s="1"/>
  <c r="V1021" i="21" s="1"/>
  <c r="V1022" i="21" s="1"/>
  <c r="V1023" i="21" s="1"/>
  <c r="V1024" i="21" s="1"/>
  <c r="V1025" i="21" s="1"/>
  <c r="V1026" i="21" s="1"/>
  <c r="V1027" i="21" s="1"/>
  <c r="V1028" i="21" l="1"/>
  <c r="V1029" i="21" l="1"/>
  <c r="V1030" i="21" l="1"/>
  <c r="V1031" i="21" l="1"/>
  <c r="V1032" i="21" l="1"/>
  <c r="V1033" i="21" l="1"/>
  <c r="V1034" i="21" l="1"/>
  <c r="V1035" i="21" l="1"/>
  <c r="V1036" i="21" l="1"/>
  <c r="V1037" i="21" l="1"/>
  <c r="V1038" i="21" l="1"/>
  <c r="V1039" i="21" l="1"/>
  <c r="V1040" i="21" l="1"/>
  <c r="V1041" i="21" l="1"/>
  <c r="V1042" i="21" l="1"/>
  <c r="V1043" i="21" l="1"/>
  <c r="V1044" i="21" l="1"/>
  <c r="V1045" i="21" l="1"/>
  <c r="V1046" i="21" l="1"/>
  <c r="V1047" i="21" l="1"/>
  <c r="V1048" i="21" l="1"/>
  <c r="V1049" i="21" l="1"/>
  <c r="V1050" i="21" l="1"/>
  <c r="V1051" i="21" l="1"/>
  <c r="V1052" i="21" l="1"/>
  <c r="V1053" i="21" l="1"/>
  <c r="V1054" i="21" l="1"/>
  <c r="V1055" i="21" l="1"/>
  <c r="V1056" i="21" l="1"/>
  <c r="V1057" i="21" l="1"/>
  <c r="V1058" i="21" l="1"/>
  <c r="V1059" i="21" l="1"/>
  <c r="V1060" i="21" l="1"/>
  <c r="V1061" i="21" l="1"/>
  <c r="V1062" i="21" l="1"/>
  <c r="V1063" i="21" l="1"/>
  <c r="V1064" i="21" l="1"/>
  <c r="V1065" i="21" l="1"/>
  <c r="V1066" i="21" l="1"/>
  <c r="V1067" i="21" l="1"/>
  <c r="V1068" i="21" l="1"/>
  <c r="V1069" i="21" l="1"/>
  <c r="V1070" i="21" l="1"/>
  <c r="V1071" i="21" l="1"/>
  <c r="V1072" i="21" l="1"/>
  <c r="V1073" i="21" l="1"/>
  <c r="V1074" i="21" l="1"/>
  <c r="V1075" i="21" l="1"/>
  <c r="V1076" i="21" l="1"/>
  <c r="V1077" i="21" l="1"/>
  <c r="V1078" i="21" l="1"/>
  <c r="V1079" i="21" l="1"/>
  <c r="V1080" i="21" l="1"/>
  <c r="V1081" i="21" l="1"/>
  <c r="V1082" i="21" l="1"/>
  <c r="V1083" i="21" l="1"/>
  <c r="V1084" i="21" l="1"/>
  <c r="V1085" i="21" l="1"/>
  <c r="V1086" i="21" l="1"/>
  <c r="V1087" i="21" l="1"/>
  <c r="V1088" i="21" l="1"/>
  <c r="V1089" i="21" l="1"/>
  <c r="V1090" i="21" l="1"/>
  <c r="V1091" i="21" l="1"/>
  <c r="V1092" i="21" l="1"/>
  <c r="V1093" i="21" l="1"/>
  <c r="V1094" i="21" l="1"/>
  <c r="V1095" i="21" l="1"/>
  <c r="V1096" i="21" l="1"/>
  <c r="V1097" i="21" l="1"/>
  <c r="V1098" i="21" l="1"/>
  <c r="V1099" i="21" l="1"/>
  <c r="V1100" i="21" l="1"/>
  <c r="V1101" i="21" l="1"/>
  <c r="I5" i="16"/>
  <c r="I4" i="16"/>
  <c r="H11" i="16"/>
  <c r="G5" i="16"/>
  <c r="G4" i="16"/>
  <c r="V1102" i="21" l="1"/>
  <c r="N12" i="21"/>
  <c r="N15" i="21"/>
  <c r="N18" i="21"/>
  <c r="N32" i="21"/>
  <c r="N40" i="21"/>
  <c r="N43" i="21"/>
  <c r="N48" i="21"/>
  <c r="N9" i="21"/>
  <c r="N24" i="21"/>
  <c r="N31" i="21"/>
  <c r="N47" i="21"/>
  <c r="N51" i="21"/>
  <c r="N8" i="21"/>
  <c r="N17" i="21"/>
  <c r="N20" i="21"/>
  <c r="N35" i="21"/>
  <c r="N39" i="21"/>
  <c r="N42" i="21"/>
  <c r="N11" i="21"/>
  <c r="N14" i="21"/>
  <c r="N23" i="21"/>
  <c r="N27" i="21"/>
  <c r="N30" i="21"/>
  <c r="N38" i="21"/>
  <c r="N46" i="21"/>
  <c r="N50" i="21"/>
  <c r="N5" i="21"/>
  <c r="N26" i="21"/>
  <c r="N34" i="21"/>
  <c r="N37" i="21"/>
  <c r="N45" i="21"/>
  <c r="N13" i="21"/>
  <c r="N22" i="21"/>
  <c r="N81" i="21"/>
  <c r="N89" i="21"/>
  <c r="N97" i="21"/>
  <c r="N102" i="21"/>
  <c r="N104" i="21"/>
  <c r="N106" i="21"/>
  <c r="N107" i="21"/>
  <c r="N108" i="21"/>
  <c r="N109" i="21"/>
  <c r="N110" i="21"/>
  <c r="N111" i="21"/>
  <c r="N112" i="21"/>
  <c r="N189" i="21"/>
  <c r="N190" i="21"/>
  <c r="N191" i="21"/>
  <c r="N192" i="21"/>
  <c r="N193" i="21"/>
  <c r="N194" i="21"/>
  <c r="N195" i="21"/>
  <c r="N196" i="21"/>
  <c r="N197" i="21"/>
  <c r="N198" i="21"/>
  <c r="N199" i="21"/>
  <c r="N200" i="21"/>
  <c r="N201" i="21"/>
  <c r="N202" i="21"/>
  <c r="N203" i="21"/>
  <c r="N204" i="21"/>
  <c r="N205" i="21"/>
  <c r="N206" i="21"/>
  <c r="N207" i="21"/>
  <c r="N208" i="21"/>
  <c r="N209" i="21"/>
  <c r="N210" i="21"/>
  <c r="N211" i="21"/>
  <c r="N212" i="21"/>
  <c r="N213" i="21"/>
  <c r="N214" i="21"/>
  <c r="N215" i="21"/>
  <c r="N216" i="21"/>
  <c r="N217" i="21"/>
  <c r="N218" i="21"/>
  <c r="N219" i="21"/>
  <c r="N220" i="21"/>
  <c r="N221" i="21"/>
  <c r="N222" i="21"/>
  <c r="N223" i="21"/>
  <c r="N224" i="21"/>
  <c r="N225" i="21"/>
  <c r="N226" i="21"/>
  <c r="N227" i="21"/>
  <c r="N228" i="21"/>
  <c r="N229" i="21"/>
  <c r="N230" i="21"/>
  <c r="N29" i="21"/>
  <c r="N71" i="21"/>
  <c r="N75" i="21"/>
  <c r="N84" i="21"/>
  <c r="N92" i="21"/>
  <c r="N100" i="21"/>
  <c r="N7" i="21"/>
  <c r="N79" i="21"/>
  <c r="N87" i="21"/>
  <c r="N95" i="21"/>
  <c r="N72" i="21"/>
  <c r="N76" i="21"/>
  <c r="N82" i="21"/>
  <c r="N90" i="21"/>
  <c r="N98" i="21"/>
  <c r="N10" i="21"/>
  <c r="N85" i="21"/>
  <c r="N93" i="21"/>
  <c r="N101" i="21"/>
  <c r="N103" i="21"/>
  <c r="N105" i="21"/>
  <c r="N73" i="21"/>
  <c r="N77" i="21"/>
  <c r="N80" i="21"/>
  <c r="N88" i="21"/>
  <c r="N96" i="21"/>
  <c r="N99" i="21"/>
  <c r="N78" i="21"/>
  <c r="N91" i="21"/>
  <c r="N231" i="21"/>
  <c r="N232" i="21"/>
  <c r="N233" i="21"/>
  <c r="N234" i="21"/>
  <c r="N235" i="21"/>
  <c r="N236" i="21"/>
  <c r="N237" i="21"/>
  <c r="N238" i="21"/>
  <c r="N239" i="21"/>
  <c r="N240" i="21"/>
  <c r="N241" i="21"/>
  <c r="N242" i="21"/>
  <c r="N243" i="21"/>
  <c r="N83" i="21"/>
  <c r="N94" i="21"/>
  <c r="N74" i="21"/>
  <c r="N86" i="21"/>
  <c r="N4" i="21"/>
  <c r="N41" i="21"/>
  <c r="N64" i="21"/>
  <c r="N44" i="21"/>
  <c r="N6" i="21"/>
  <c r="N63" i="21"/>
  <c r="N16" i="21"/>
  <c r="N70" i="21"/>
  <c r="N62" i="21"/>
  <c r="N54" i="21"/>
  <c r="N69" i="21"/>
  <c r="N61" i="21"/>
  <c r="N53" i="21"/>
  <c r="N49" i="21"/>
  <c r="N68" i="21"/>
  <c r="N60" i="21"/>
  <c r="N52" i="21"/>
  <c r="N59" i="21"/>
  <c r="N33" i="21"/>
  <c r="N66" i="21"/>
  <c r="N58" i="21"/>
  <c r="N36" i="21"/>
  <c r="N25" i="21"/>
  <c r="N65" i="21"/>
  <c r="N57" i="21"/>
  <c r="N28" i="21"/>
  <c r="N19" i="21"/>
  <c r="N56" i="21"/>
  <c r="N21" i="21"/>
  <c r="N55" i="21"/>
  <c r="N67" i="21"/>
  <c r="M6" i="21"/>
  <c r="M9" i="21"/>
  <c r="M21" i="21"/>
  <c r="M24" i="21"/>
  <c r="M28" i="21"/>
  <c r="M31" i="21"/>
  <c r="M47" i="21"/>
  <c r="M51" i="21"/>
  <c r="M56" i="21"/>
  <c r="M8" i="21"/>
  <c r="M17" i="21"/>
  <c r="M20" i="21"/>
  <c r="M35" i="21"/>
  <c r="M39" i="21"/>
  <c r="M42" i="21"/>
  <c r="M64" i="21"/>
  <c r="M70" i="21"/>
  <c r="M11" i="21"/>
  <c r="M14" i="21"/>
  <c r="M23" i="21"/>
  <c r="M27" i="21"/>
  <c r="M30" i="21"/>
  <c r="M38" i="21"/>
  <c r="M46" i="21"/>
  <c r="M50" i="21"/>
  <c r="M55" i="21"/>
  <c r="M60" i="21"/>
  <c r="M69" i="21"/>
  <c r="M5" i="21"/>
  <c r="M16" i="21"/>
  <c r="M26" i="21"/>
  <c r="M34" i="21"/>
  <c r="M37" i="21"/>
  <c r="M45" i="21"/>
  <c r="M59" i="21"/>
  <c r="M63" i="21"/>
  <c r="M13" i="21"/>
  <c r="M22" i="21"/>
  <c r="M54" i="21"/>
  <c r="M58" i="21"/>
  <c r="M68" i="21"/>
  <c r="M7" i="21"/>
  <c r="M10" i="21"/>
  <c r="M19" i="21"/>
  <c r="M29" i="21"/>
  <c r="M41" i="21"/>
  <c r="M44" i="21"/>
  <c r="M49" i="21"/>
  <c r="M53" i="21"/>
  <c r="M57" i="21"/>
  <c r="M67" i="21"/>
  <c r="M12" i="21"/>
  <c r="M15" i="21"/>
  <c r="M18" i="21"/>
  <c r="M32" i="21"/>
  <c r="M36" i="21"/>
  <c r="M40" i="21"/>
  <c r="M43" i="21"/>
  <c r="M48" i="21"/>
  <c r="M52" i="21"/>
  <c r="M61" i="21"/>
  <c r="M65" i="21"/>
  <c r="M71" i="21"/>
  <c r="M72" i="21"/>
  <c r="M73" i="21"/>
  <c r="M74" i="21"/>
  <c r="M75" i="21"/>
  <c r="M76" i="21"/>
  <c r="M77" i="21"/>
  <c r="M78" i="21"/>
  <c r="M79" i="21"/>
  <c r="M80" i="21"/>
  <c r="M81" i="21"/>
  <c r="M82" i="21"/>
  <c r="M83" i="21"/>
  <c r="M84" i="21"/>
  <c r="M85" i="21"/>
  <c r="M86" i="21"/>
  <c r="M87" i="21"/>
  <c r="M88" i="21"/>
  <c r="M89" i="21"/>
  <c r="M90" i="21"/>
  <c r="M91" i="21"/>
  <c r="M92" i="21"/>
  <c r="M93" i="21"/>
  <c r="M94" i="21"/>
  <c r="M95" i="21"/>
  <c r="M96" i="21"/>
  <c r="M97" i="21"/>
  <c r="M98" i="21"/>
  <c r="M99" i="21"/>
  <c r="M100" i="21"/>
  <c r="M101" i="21"/>
  <c r="M66" i="21"/>
  <c r="M62" i="21"/>
  <c r="M103" i="21"/>
  <c r="M105" i="21"/>
  <c r="M33" i="21"/>
  <c r="M220" i="21"/>
  <c r="M228" i="21"/>
  <c r="M4" i="21"/>
  <c r="M107" i="21"/>
  <c r="M111" i="21"/>
  <c r="M191" i="21"/>
  <c r="M195" i="21"/>
  <c r="M199" i="21"/>
  <c r="M203" i="21"/>
  <c r="M207" i="21"/>
  <c r="M211" i="21"/>
  <c r="M215" i="21"/>
  <c r="M223" i="21"/>
  <c r="M231" i="21"/>
  <c r="M232" i="21"/>
  <c r="M233" i="21"/>
  <c r="M234" i="21"/>
  <c r="M235" i="21"/>
  <c r="M236" i="21"/>
  <c r="M237" i="21"/>
  <c r="M238" i="21"/>
  <c r="M239" i="21"/>
  <c r="M240" i="21"/>
  <c r="M241" i="21"/>
  <c r="M242" i="21"/>
  <c r="M243" i="21"/>
  <c r="M25" i="21"/>
  <c r="M218" i="21"/>
  <c r="M226" i="21"/>
  <c r="M216" i="21"/>
  <c r="M102" i="21"/>
  <c r="M108" i="21"/>
  <c r="M112" i="21"/>
  <c r="M192" i="21"/>
  <c r="M196" i="21"/>
  <c r="M200" i="21"/>
  <c r="M204" i="21"/>
  <c r="M208" i="21"/>
  <c r="M212" i="21"/>
  <c r="M221" i="21"/>
  <c r="M229" i="21"/>
  <c r="M224" i="21"/>
  <c r="M104" i="21"/>
  <c r="M109" i="21"/>
  <c r="M189" i="21"/>
  <c r="M193" i="21"/>
  <c r="M197" i="21"/>
  <c r="M201" i="21"/>
  <c r="M205" i="21"/>
  <c r="M209" i="21"/>
  <c r="M213" i="21"/>
  <c r="M219" i="21"/>
  <c r="M227" i="21"/>
  <c r="M106" i="21"/>
  <c r="M194" i="21"/>
  <c r="M202" i="21"/>
  <c r="M210" i="21"/>
  <c r="M217" i="21"/>
  <c r="M222" i="21"/>
  <c r="M230" i="21"/>
  <c r="M110" i="21"/>
  <c r="M190" i="21"/>
  <c r="M198" i="21"/>
  <c r="M206" i="21"/>
  <c r="M214" i="21"/>
  <c r="M225" i="21"/>
  <c r="L6" i="21"/>
  <c r="L8" i="21"/>
  <c r="L17" i="21"/>
  <c r="L20" i="21"/>
  <c r="L35" i="21"/>
  <c r="L39" i="21"/>
  <c r="L42" i="21"/>
  <c r="L11" i="21"/>
  <c r="L14" i="21"/>
  <c r="L23" i="21"/>
  <c r="L27" i="21"/>
  <c r="L30" i="21"/>
  <c r="L38" i="21"/>
  <c r="L46" i="21"/>
  <c r="L50" i="21"/>
  <c r="L55" i="21"/>
  <c r="L60" i="21"/>
  <c r="L69" i="21"/>
  <c r="L5" i="21"/>
  <c r="L16" i="21"/>
  <c r="L26" i="21"/>
  <c r="L34" i="21"/>
  <c r="L37" i="21"/>
  <c r="L45" i="21"/>
  <c r="L59" i="21"/>
  <c r="L63" i="21"/>
  <c r="L13" i="21"/>
  <c r="L22" i="21"/>
  <c r="L54" i="21"/>
  <c r="L58" i="21"/>
  <c r="L68" i="21"/>
  <c r="L7" i="21"/>
  <c r="L10" i="21"/>
  <c r="L19" i="21"/>
  <c r="L29" i="21"/>
  <c r="L41" i="21"/>
  <c r="L44" i="21"/>
  <c r="L49" i="21"/>
  <c r="L53" i="21"/>
  <c r="L57" i="21"/>
  <c r="L67" i="21"/>
  <c r="L25" i="21"/>
  <c r="L33" i="21"/>
  <c r="L62" i="21"/>
  <c r="L66" i="21"/>
  <c r="L9" i="21"/>
  <c r="L21" i="21"/>
  <c r="L24" i="21"/>
  <c r="L28" i="21"/>
  <c r="L31" i="21"/>
  <c r="L47" i="21"/>
  <c r="L51" i="21"/>
  <c r="L56" i="21"/>
  <c r="L71" i="21"/>
  <c r="L75" i="21"/>
  <c r="L84" i="21"/>
  <c r="L92" i="21"/>
  <c r="L100" i="21"/>
  <c r="L18" i="21"/>
  <c r="L40" i="21"/>
  <c r="L61" i="21"/>
  <c r="L79" i="21"/>
  <c r="L87" i="21"/>
  <c r="L95" i="21"/>
  <c r="L52" i="21"/>
  <c r="L72" i="21"/>
  <c r="L76" i="21"/>
  <c r="L82" i="21"/>
  <c r="L90" i="21"/>
  <c r="L98" i="21"/>
  <c r="L103" i="21"/>
  <c r="L105" i="21"/>
  <c r="L32" i="21"/>
  <c r="L43" i="21"/>
  <c r="L85" i="21"/>
  <c r="L93" i="21"/>
  <c r="L101" i="21"/>
  <c r="L73" i="21"/>
  <c r="L77" i="21"/>
  <c r="L80" i="21"/>
  <c r="L88" i="21"/>
  <c r="L96" i="21"/>
  <c r="L12" i="21"/>
  <c r="L64" i="21"/>
  <c r="L83" i="21"/>
  <c r="L91" i="21"/>
  <c r="L99" i="21"/>
  <c r="L78" i="21"/>
  <c r="L107" i="21"/>
  <c r="L111" i="21"/>
  <c r="L191" i="21"/>
  <c r="L195" i="21"/>
  <c r="L199" i="21"/>
  <c r="L203" i="21"/>
  <c r="L207" i="21"/>
  <c r="L211" i="21"/>
  <c r="L215" i="21"/>
  <c r="L223" i="21"/>
  <c r="L231" i="21"/>
  <c r="L232" i="21"/>
  <c r="L233" i="21"/>
  <c r="L234" i="21"/>
  <c r="L235" i="21"/>
  <c r="L236" i="21"/>
  <c r="L237" i="21"/>
  <c r="L238" i="21"/>
  <c r="L239" i="21"/>
  <c r="L240" i="21"/>
  <c r="L241" i="21"/>
  <c r="L242" i="21"/>
  <c r="L243" i="21"/>
  <c r="L15" i="21"/>
  <c r="L89" i="21"/>
  <c r="L218" i="21"/>
  <c r="L226" i="21"/>
  <c r="L4" i="21"/>
  <c r="L65" i="21"/>
  <c r="L102" i="21"/>
  <c r="L108" i="21"/>
  <c r="L112" i="21"/>
  <c r="L192" i="21"/>
  <c r="L196" i="21"/>
  <c r="L200" i="21"/>
  <c r="L204" i="21"/>
  <c r="L208" i="21"/>
  <c r="L212" i="21"/>
  <c r="L221" i="21"/>
  <c r="L229" i="21"/>
  <c r="L104" i="21"/>
  <c r="L109" i="21"/>
  <c r="L193" i="21"/>
  <c r="L201" i="21"/>
  <c r="L209" i="21"/>
  <c r="L227" i="21"/>
  <c r="L81" i="21"/>
  <c r="L216" i="21"/>
  <c r="L224" i="21"/>
  <c r="L36" i="21"/>
  <c r="L94" i="21"/>
  <c r="L189" i="21"/>
  <c r="L197" i="21"/>
  <c r="L205" i="21"/>
  <c r="L213" i="21"/>
  <c r="L219" i="21"/>
  <c r="L70" i="21"/>
  <c r="L222" i="21"/>
  <c r="L230" i="21"/>
  <c r="L228" i="21"/>
  <c r="L74" i="21"/>
  <c r="L86" i="21"/>
  <c r="L106" i="21"/>
  <c r="L110" i="21"/>
  <c r="L190" i="21"/>
  <c r="L194" i="21"/>
  <c r="L198" i="21"/>
  <c r="L202" i="21"/>
  <c r="L206" i="21"/>
  <c r="L210" i="21"/>
  <c r="L214" i="21"/>
  <c r="L217" i="21"/>
  <c r="L225" i="21"/>
  <c r="L48" i="21"/>
  <c r="L97" i="21"/>
  <c r="L220" i="21"/>
  <c r="K10" i="21"/>
  <c r="K55" i="21"/>
  <c r="K60" i="21"/>
  <c r="K59" i="21"/>
  <c r="K63" i="21"/>
  <c r="K54" i="21"/>
  <c r="K58" i="21"/>
  <c r="K68" i="21"/>
  <c r="K53" i="21"/>
  <c r="K57" i="21"/>
  <c r="K67" i="21"/>
  <c r="K62" i="21"/>
  <c r="K66" i="21"/>
  <c r="K61" i="21"/>
  <c r="K65" i="21"/>
  <c r="K71" i="21"/>
  <c r="K72" i="21"/>
  <c r="K73" i="21"/>
  <c r="K74" i="21"/>
  <c r="K75" i="21"/>
  <c r="K76" i="21"/>
  <c r="K77" i="21"/>
  <c r="K78" i="21"/>
  <c r="K79" i="21"/>
  <c r="K80" i="21"/>
  <c r="K81" i="21"/>
  <c r="K82" i="21"/>
  <c r="K83" i="21"/>
  <c r="K84" i="21"/>
  <c r="K85" i="21"/>
  <c r="K86" i="21"/>
  <c r="K87" i="21"/>
  <c r="K88" i="21"/>
  <c r="K89" i="21"/>
  <c r="K90" i="21"/>
  <c r="K91" i="21"/>
  <c r="K92" i="21"/>
  <c r="K93" i="21"/>
  <c r="K94" i="21"/>
  <c r="K95" i="21"/>
  <c r="K96" i="21"/>
  <c r="K97" i="21"/>
  <c r="K98" i="21"/>
  <c r="K99" i="21"/>
  <c r="K100" i="21"/>
  <c r="K101" i="21"/>
  <c r="K102" i="21"/>
  <c r="K103" i="21"/>
  <c r="K104" i="21"/>
  <c r="K105" i="21"/>
  <c r="K106" i="21"/>
  <c r="K17" i="21"/>
  <c r="K64" i="21"/>
  <c r="K70" i="21"/>
  <c r="K8" i="21"/>
  <c r="K9" i="21"/>
  <c r="K21" i="21"/>
  <c r="K56" i="21"/>
  <c r="K69" i="21"/>
  <c r="K107" i="21"/>
  <c r="K108" i="21"/>
  <c r="K109" i="21"/>
  <c r="K110" i="21"/>
  <c r="K111" i="21"/>
  <c r="K112" i="21"/>
  <c r="K189" i="21"/>
  <c r="K190" i="21"/>
  <c r="K191" i="21"/>
  <c r="K192" i="21"/>
  <c r="K193" i="21"/>
  <c r="K194" i="21"/>
  <c r="K195" i="21"/>
  <c r="K196" i="21"/>
  <c r="K197" i="21"/>
  <c r="K198" i="21"/>
  <c r="K199" i="21"/>
  <c r="K200" i="21"/>
  <c r="K201" i="21"/>
  <c r="K202" i="21"/>
  <c r="K203" i="21"/>
  <c r="K204" i="21"/>
  <c r="K205" i="21"/>
  <c r="K206" i="21"/>
  <c r="K207" i="21"/>
  <c r="K208" i="21"/>
  <c r="K209" i="21"/>
  <c r="K210" i="21"/>
  <c r="K211" i="21"/>
  <c r="K212" i="21"/>
  <c r="K213" i="21"/>
  <c r="K214" i="21"/>
  <c r="K215" i="21"/>
  <c r="K216" i="21"/>
  <c r="K217" i="21"/>
  <c r="K218" i="21"/>
  <c r="K219" i="21"/>
  <c r="K220" i="21"/>
  <c r="K221" i="21"/>
  <c r="K222" i="21"/>
  <c r="K223" i="21"/>
  <c r="K224" i="21"/>
  <c r="K225" i="21"/>
  <c r="K226" i="21"/>
  <c r="K227" i="21"/>
  <c r="K228" i="21"/>
  <c r="K229" i="21"/>
  <c r="K230" i="21"/>
  <c r="K231" i="21"/>
  <c r="K4" i="21"/>
  <c r="K232" i="21"/>
  <c r="K234" i="21"/>
  <c r="K236" i="21"/>
  <c r="K238" i="21"/>
  <c r="K240" i="21"/>
  <c r="K242" i="21"/>
  <c r="K233" i="21"/>
  <c r="K235" i="21"/>
  <c r="K237" i="21"/>
  <c r="K239" i="21"/>
  <c r="K241" i="21"/>
  <c r="K243" i="21"/>
  <c r="K22" i="21"/>
  <c r="K29" i="21"/>
  <c r="K36" i="21"/>
  <c r="K48" i="21"/>
  <c r="K5" i="21"/>
  <c r="K14" i="21"/>
  <c r="K52" i="21"/>
  <c r="K6" i="21"/>
  <c r="K44" i="21"/>
  <c r="K11" i="21"/>
  <c r="K18" i="21"/>
  <c r="K51" i="21"/>
  <c r="K43" i="21"/>
  <c r="K35" i="21"/>
  <c r="K27" i="21"/>
  <c r="K15" i="21"/>
  <c r="K13" i="21"/>
  <c r="K50" i="21"/>
  <c r="K42" i="21"/>
  <c r="K34" i="21"/>
  <c r="K7" i="21"/>
  <c r="K49" i="21"/>
  <c r="K41" i="21"/>
  <c r="K25" i="21"/>
  <c r="K32" i="21"/>
  <c r="K26" i="21"/>
  <c r="K19" i="21"/>
  <c r="K33" i="21"/>
  <c r="K16" i="21"/>
  <c r="K40" i="21"/>
  <c r="K20" i="21"/>
  <c r="K47" i="21"/>
  <c r="K39" i="21"/>
  <c r="K31" i="21"/>
  <c r="K23" i="21"/>
  <c r="K12" i="21"/>
  <c r="K46" i="21"/>
  <c r="K38" i="21"/>
  <c r="K30" i="21"/>
  <c r="K45" i="21"/>
  <c r="K37" i="21"/>
  <c r="K28" i="21"/>
  <c r="K24" i="21"/>
  <c r="J5" i="21"/>
  <c r="J23" i="21"/>
  <c r="J27" i="21"/>
  <c r="J30" i="21"/>
  <c r="J38" i="21"/>
  <c r="J46" i="21"/>
  <c r="J50" i="21"/>
  <c r="J59" i="21"/>
  <c r="J26" i="21"/>
  <c r="J34" i="21"/>
  <c r="J37" i="21"/>
  <c r="J45" i="21"/>
  <c r="J54" i="21"/>
  <c r="J58" i="21"/>
  <c r="J68" i="21"/>
  <c r="J53" i="21"/>
  <c r="J57" i="21"/>
  <c r="J67" i="21"/>
  <c r="J29" i="21"/>
  <c r="J41" i="21"/>
  <c r="J44" i="21"/>
  <c r="J49" i="21"/>
  <c r="J62" i="21"/>
  <c r="J66" i="21"/>
  <c r="J25" i="21"/>
  <c r="J33" i="21"/>
  <c r="J61" i="21"/>
  <c r="J65" i="21"/>
  <c r="J71" i="21"/>
  <c r="J72" i="21"/>
  <c r="J73" i="21"/>
  <c r="J74" i="21"/>
  <c r="J75" i="21"/>
  <c r="J76" i="21"/>
  <c r="J77" i="21"/>
  <c r="J78" i="21"/>
  <c r="J79" i="21"/>
  <c r="J80" i="21"/>
  <c r="J81" i="21"/>
  <c r="J82" i="21"/>
  <c r="J83" i="21"/>
  <c r="J84" i="21"/>
  <c r="J85" i="21"/>
  <c r="J86" i="21"/>
  <c r="J87" i="21"/>
  <c r="J88" i="21"/>
  <c r="J89" i="21"/>
  <c r="J90" i="21"/>
  <c r="J91" i="21"/>
  <c r="J92" i="21"/>
  <c r="J93" i="21"/>
  <c r="J94" i="21"/>
  <c r="J95" i="21"/>
  <c r="J96" i="21"/>
  <c r="J97" i="21"/>
  <c r="J98" i="21"/>
  <c r="J99" i="21"/>
  <c r="J100" i="21"/>
  <c r="J101" i="21"/>
  <c r="J102" i="21"/>
  <c r="J103" i="21"/>
  <c r="J104" i="21"/>
  <c r="J105" i="21"/>
  <c r="J106" i="21"/>
  <c r="J32" i="21"/>
  <c r="J36" i="21"/>
  <c r="J40" i="21"/>
  <c r="J43" i="21"/>
  <c r="J48" i="21"/>
  <c r="J52" i="21"/>
  <c r="J56" i="21"/>
  <c r="J35" i="21"/>
  <c r="J39" i="21"/>
  <c r="J42" i="21"/>
  <c r="J55" i="21"/>
  <c r="J60" i="21"/>
  <c r="J69" i="21"/>
  <c r="J28" i="21"/>
  <c r="J51" i="21"/>
  <c r="J31" i="21"/>
  <c r="J63" i="21"/>
  <c r="J64" i="21"/>
  <c r="J107" i="21"/>
  <c r="J108" i="21"/>
  <c r="J109" i="21"/>
  <c r="J110" i="21"/>
  <c r="J111" i="21"/>
  <c r="J112" i="21"/>
  <c r="J189" i="21"/>
  <c r="J190" i="21"/>
  <c r="J191" i="21"/>
  <c r="J192" i="21"/>
  <c r="J193" i="21"/>
  <c r="J194" i="21"/>
  <c r="J195" i="21"/>
  <c r="J196" i="21"/>
  <c r="J197" i="21"/>
  <c r="J198" i="21"/>
  <c r="J199" i="21"/>
  <c r="J200" i="21"/>
  <c r="J201" i="21"/>
  <c r="J202" i="21"/>
  <c r="J203" i="21"/>
  <c r="J204" i="21"/>
  <c r="J205" i="21"/>
  <c r="J206" i="21"/>
  <c r="J207" i="21"/>
  <c r="J208" i="21"/>
  <c r="J209" i="21"/>
  <c r="J210" i="21"/>
  <c r="J211" i="21"/>
  <c r="J212" i="21"/>
  <c r="J213" i="21"/>
  <c r="J214" i="21"/>
  <c r="J215" i="21"/>
  <c r="J216" i="21"/>
  <c r="J217" i="21"/>
  <c r="J218" i="21"/>
  <c r="J219" i="21"/>
  <c r="J220" i="21"/>
  <c r="J221" i="21"/>
  <c r="J222" i="21"/>
  <c r="J223" i="21"/>
  <c r="J224" i="21"/>
  <c r="J225" i="21"/>
  <c r="J226" i="21"/>
  <c r="J227" i="21"/>
  <c r="J228" i="21"/>
  <c r="J229" i="21"/>
  <c r="J230" i="21"/>
  <c r="J231" i="21"/>
  <c r="J24" i="21"/>
  <c r="J70" i="21"/>
  <c r="J4" i="21"/>
  <c r="J47" i="21"/>
  <c r="J232" i="21"/>
  <c r="J233" i="21"/>
  <c r="J234" i="21"/>
  <c r="J235" i="21"/>
  <c r="J236" i="21"/>
  <c r="J237" i="21"/>
  <c r="J238" i="21"/>
  <c r="J239" i="21"/>
  <c r="J240" i="21"/>
  <c r="J241" i="21"/>
  <c r="J242" i="21"/>
  <c r="J243" i="21"/>
  <c r="J11" i="21"/>
  <c r="J18" i="21"/>
  <c r="J6" i="21"/>
  <c r="J14" i="21"/>
  <c r="J10" i="21"/>
  <c r="J22" i="21"/>
  <c r="J17" i="21"/>
  <c r="J9" i="21"/>
  <c r="J16" i="21"/>
  <c r="J8" i="21"/>
  <c r="J15" i="21"/>
  <c r="J7" i="21"/>
  <c r="J21" i="21"/>
  <c r="J13" i="21"/>
  <c r="J20" i="21"/>
  <c r="J12" i="21"/>
  <c r="J19" i="21"/>
  <c r="I11" i="21"/>
  <c r="I14" i="21"/>
  <c r="I26" i="21"/>
  <c r="I34" i="21"/>
  <c r="I37" i="21"/>
  <c r="I45" i="21"/>
  <c r="I54" i="21"/>
  <c r="I58" i="21"/>
  <c r="I5" i="21"/>
  <c r="I16" i="21"/>
  <c r="I53" i="21"/>
  <c r="I57" i="21"/>
  <c r="I67" i="21"/>
  <c r="I13" i="21"/>
  <c r="I22" i="21"/>
  <c r="I29" i="21"/>
  <c r="I41" i="21"/>
  <c r="I44" i="21"/>
  <c r="I49" i="21"/>
  <c r="I62" i="21"/>
  <c r="I66" i="21"/>
  <c r="I7" i="21"/>
  <c r="I10" i="21"/>
  <c r="I19" i="21"/>
  <c r="I25" i="21"/>
  <c r="I33" i="21"/>
  <c r="I61" i="21"/>
  <c r="I65" i="21"/>
  <c r="I71" i="21"/>
  <c r="I72" i="21"/>
  <c r="I73" i="21"/>
  <c r="I74" i="21"/>
  <c r="I75" i="21"/>
  <c r="I76" i="21"/>
  <c r="I77" i="21"/>
  <c r="I78" i="21"/>
  <c r="I79" i="21"/>
  <c r="I80" i="21"/>
  <c r="I81" i="21"/>
  <c r="I82" i="21"/>
  <c r="I83" i="21"/>
  <c r="I84" i="21"/>
  <c r="I85" i="21"/>
  <c r="I86" i="21"/>
  <c r="I87" i="21"/>
  <c r="I88" i="21"/>
  <c r="I89" i="21"/>
  <c r="I90" i="21"/>
  <c r="I91" i="21"/>
  <c r="I92" i="21"/>
  <c r="I93" i="21"/>
  <c r="I94" i="21"/>
  <c r="I95" i="21"/>
  <c r="I96" i="21"/>
  <c r="I97" i="21"/>
  <c r="I98" i="21"/>
  <c r="I99" i="21"/>
  <c r="I100" i="21"/>
  <c r="I101" i="21"/>
  <c r="I102" i="21"/>
  <c r="I103" i="21"/>
  <c r="I104" i="21"/>
  <c r="I105" i="21"/>
  <c r="I106" i="21"/>
  <c r="I32" i="21"/>
  <c r="I36" i="21"/>
  <c r="I40" i="21"/>
  <c r="I43" i="21"/>
  <c r="I48" i="21"/>
  <c r="I52" i="21"/>
  <c r="I56" i="21"/>
  <c r="I9" i="21"/>
  <c r="I12" i="21"/>
  <c r="I15" i="21"/>
  <c r="I18" i="21"/>
  <c r="I21" i="21"/>
  <c r="I24" i="21"/>
  <c r="I28" i="21"/>
  <c r="I31" i="21"/>
  <c r="I47" i="21"/>
  <c r="I51" i="21"/>
  <c r="I64" i="21"/>
  <c r="I70" i="21"/>
  <c r="I6" i="21"/>
  <c r="I8" i="21"/>
  <c r="I20" i="21"/>
  <c r="I23" i="21"/>
  <c r="I27" i="21"/>
  <c r="I30" i="21"/>
  <c r="I38" i="21"/>
  <c r="I46" i="21"/>
  <c r="I50" i="21"/>
  <c r="I59" i="21"/>
  <c r="I63" i="21"/>
  <c r="I17" i="21"/>
  <c r="I39" i="21"/>
  <c r="I60" i="21"/>
  <c r="I42" i="21"/>
  <c r="I68" i="21"/>
  <c r="I107" i="21"/>
  <c r="I108" i="21"/>
  <c r="I109" i="21"/>
  <c r="I110" i="21"/>
  <c r="I111" i="21"/>
  <c r="I112" i="21"/>
  <c r="I189" i="21"/>
  <c r="I190" i="21"/>
  <c r="I191" i="21"/>
  <c r="I192" i="21"/>
  <c r="I193" i="21"/>
  <c r="I194" i="21"/>
  <c r="I195" i="21"/>
  <c r="I196" i="21"/>
  <c r="I197" i="21"/>
  <c r="I198" i="21"/>
  <c r="I199" i="21"/>
  <c r="I200" i="21"/>
  <c r="I201" i="21"/>
  <c r="I202" i="21"/>
  <c r="I203" i="21"/>
  <c r="I204" i="21"/>
  <c r="I205" i="21"/>
  <c r="I206" i="21"/>
  <c r="I207" i="21"/>
  <c r="I208" i="21"/>
  <c r="I209" i="21"/>
  <c r="I210" i="21"/>
  <c r="I211" i="21"/>
  <c r="I212" i="21"/>
  <c r="I213" i="21"/>
  <c r="I214" i="21"/>
  <c r="I215" i="21"/>
  <c r="I216" i="21"/>
  <c r="I217" i="21"/>
  <c r="I218" i="21"/>
  <c r="I219" i="21"/>
  <c r="I220" i="21"/>
  <c r="I221" i="21"/>
  <c r="I222" i="21"/>
  <c r="I223" i="21"/>
  <c r="I224" i="21"/>
  <c r="I225" i="21"/>
  <c r="I226" i="21"/>
  <c r="I227" i="21"/>
  <c r="I228" i="21"/>
  <c r="I229" i="21"/>
  <c r="I230" i="21"/>
  <c r="I231" i="21"/>
  <c r="I55" i="21"/>
  <c r="I69" i="21"/>
  <c r="I35" i="21"/>
  <c r="I4" i="21"/>
  <c r="I232" i="21"/>
  <c r="I233" i="21"/>
  <c r="I234" i="21"/>
  <c r="I235" i="21"/>
  <c r="I236" i="21"/>
  <c r="I237" i="21"/>
  <c r="I238" i="21"/>
  <c r="I239" i="21"/>
  <c r="I240" i="21"/>
  <c r="I241" i="21"/>
  <c r="I242" i="21"/>
  <c r="I243" i="21"/>
  <c r="O10" i="21"/>
  <c r="O12" i="21"/>
  <c r="O61" i="21"/>
  <c r="O6" i="21"/>
  <c r="O18" i="21"/>
  <c r="O32" i="21"/>
  <c r="O71" i="21"/>
  <c r="O72" i="21"/>
  <c r="O73" i="21"/>
  <c r="O74" i="21"/>
  <c r="O75" i="21"/>
  <c r="O76" i="21"/>
  <c r="O77" i="21"/>
  <c r="O78" i="21"/>
  <c r="O79" i="21"/>
  <c r="O80" i="21"/>
  <c r="O81" i="21"/>
  <c r="O82" i="21"/>
  <c r="O83" i="21"/>
  <c r="O84" i="21"/>
  <c r="O85" i="21"/>
  <c r="O86" i="21"/>
  <c r="O87" i="21"/>
  <c r="O88" i="21"/>
  <c r="O89" i="21"/>
  <c r="O90" i="21"/>
  <c r="O91" i="21"/>
  <c r="O92" i="21"/>
  <c r="O93" i="21"/>
  <c r="O94" i="21"/>
  <c r="O95" i="21"/>
  <c r="O96" i="21"/>
  <c r="O97" i="21"/>
  <c r="O98" i="21"/>
  <c r="O99" i="21"/>
  <c r="O100" i="21"/>
  <c r="O101" i="21"/>
  <c r="O102" i="21"/>
  <c r="O103" i="21"/>
  <c r="O104" i="21"/>
  <c r="O105" i="21"/>
  <c r="O9" i="21"/>
  <c r="O31" i="21"/>
  <c r="O47" i="21"/>
  <c r="O51" i="21"/>
  <c r="O8" i="21"/>
  <c r="O17" i="21"/>
  <c r="O20" i="21"/>
  <c r="O39" i="21"/>
  <c r="O69" i="21"/>
  <c r="O14" i="21"/>
  <c r="O16" i="21"/>
  <c r="O38" i="21"/>
  <c r="O50" i="21"/>
  <c r="O59" i="21"/>
  <c r="O5" i="21"/>
  <c r="O26" i="21"/>
  <c r="O34" i="21"/>
  <c r="O37" i="21"/>
  <c r="O45" i="21"/>
  <c r="O58" i="21"/>
  <c r="O25" i="21"/>
  <c r="O66" i="21"/>
  <c r="O106" i="21"/>
  <c r="O107" i="21"/>
  <c r="O108" i="21"/>
  <c r="O109" i="21"/>
  <c r="O110" i="21"/>
  <c r="O111" i="21"/>
  <c r="O112" i="21"/>
  <c r="O189" i="21"/>
  <c r="O190" i="21"/>
  <c r="O191" i="21"/>
  <c r="O192" i="21"/>
  <c r="O193" i="21"/>
  <c r="O194" i="21"/>
  <c r="O195" i="21"/>
  <c r="O196" i="21"/>
  <c r="O197" i="21"/>
  <c r="O198" i="21"/>
  <c r="O199" i="21"/>
  <c r="O200" i="21"/>
  <c r="O201" i="21"/>
  <c r="O202" i="21"/>
  <c r="O203" i="21"/>
  <c r="O204" i="21"/>
  <c r="O205" i="21"/>
  <c r="O206" i="21"/>
  <c r="O207" i="21"/>
  <c r="O208" i="21"/>
  <c r="O209" i="21"/>
  <c r="O210" i="21"/>
  <c r="O211" i="21"/>
  <c r="O212" i="21"/>
  <c r="O213" i="21"/>
  <c r="O214" i="21"/>
  <c r="O67" i="21"/>
  <c r="O53" i="21"/>
  <c r="O44" i="21"/>
  <c r="O13" i="21"/>
  <c r="O57" i="21"/>
  <c r="O217" i="21"/>
  <c r="O225" i="21"/>
  <c r="O220" i="21"/>
  <c r="O228" i="21"/>
  <c r="O215" i="21"/>
  <c r="O223" i="21"/>
  <c r="O221" i="21"/>
  <c r="O65" i="21"/>
  <c r="O218" i="21"/>
  <c r="O226" i="21"/>
  <c r="O231" i="21"/>
  <c r="O232" i="21"/>
  <c r="O233" i="21"/>
  <c r="O234" i="21"/>
  <c r="O235" i="21"/>
  <c r="O236" i="21"/>
  <c r="O237" i="21"/>
  <c r="O238" i="21"/>
  <c r="O239" i="21"/>
  <c r="O240" i="21"/>
  <c r="O241" i="21"/>
  <c r="O242" i="21"/>
  <c r="O243" i="21"/>
  <c r="O229" i="21"/>
  <c r="O216" i="21"/>
  <c r="O224" i="21"/>
  <c r="O222" i="21"/>
  <c r="O219" i="21"/>
  <c r="O227" i="21"/>
  <c r="O4" i="21"/>
  <c r="O230" i="21"/>
  <c r="O29" i="21"/>
  <c r="O56" i="21"/>
  <c r="O35" i="21"/>
  <c r="O23" i="21"/>
  <c r="O30" i="21"/>
  <c r="O33" i="21"/>
  <c r="O60" i="21"/>
  <c r="O28" i="21"/>
  <c r="O15" i="21"/>
  <c r="O24" i="21"/>
  <c r="O27" i="21"/>
  <c r="O22" i="21"/>
  <c r="O7" i="21"/>
  <c r="O19" i="21"/>
  <c r="O21" i="21"/>
  <c r="O70" i="21"/>
  <c r="O11" i="21"/>
  <c r="O64" i="21"/>
  <c r="O68" i="21"/>
  <c r="O63" i="21"/>
  <c r="O54" i="21"/>
  <c r="O55" i="21"/>
  <c r="O49" i="21"/>
  <c r="O52" i="21"/>
  <c r="O48" i="21"/>
  <c r="O42" i="21"/>
  <c r="O43" i="21"/>
  <c r="O46" i="21"/>
  <c r="O41" i="21"/>
  <c r="O36" i="21"/>
  <c r="O40" i="21"/>
  <c r="O62" i="21"/>
  <c r="L4" i="16"/>
  <c r="B64" i="18"/>
  <c r="E64" i="18" s="1"/>
  <c r="E9" i="15"/>
  <c r="H15" i="15"/>
  <c r="E13" i="15"/>
  <c r="E11" i="15"/>
  <c r="G64" i="18" l="1"/>
  <c r="H8" i="21"/>
  <c r="C65" i="18"/>
  <c r="H11" i="21"/>
  <c r="H13" i="21"/>
  <c r="H241" i="21"/>
  <c r="H233" i="21"/>
  <c r="H38" i="21"/>
  <c r="H92" i="21"/>
  <c r="H76" i="21"/>
  <c r="H15" i="21"/>
  <c r="H36" i="21"/>
  <c r="H84" i="21"/>
  <c r="H33" i="21"/>
  <c r="H44" i="21"/>
  <c r="H16" i="21"/>
  <c r="H14" i="21"/>
  <c r="H240" i="21"/>
  <c r="H232" i="21"/>
  <c r="H228" i="21"/>
  <c r="H220" i="21"/>
  <c r="H212" i="21"/>
  <c r="H204" i="21"/>
  <c r="H196" i="21"/>
  <c r="H112" i="21"/>
  <c r="H60" i="21"/>
  <c r="H30" i="21"/>
  <c r="H51" i="21"/>
  <c r="H12" i="21"/>
  <c r="H32" i="21"/>
  <c r="H99" i="21"/>
  <c r="H91" i="21"/>
  <c r="H83" i="21"/>
  <c r="H75" i="21"/>
  <c r="H25" i="21"/>
  <c r="H41" i="21"/>
  <c r="H5" i="21"/>
  <c r="H221" i="21"/>
  <c r="H42" i="21"/>
  <c r="H239" i="21"/>
  <c r="H4" i="21"/>
  <c r="P4" i="21" s="1"/>
  <c r="H227" i="21"/>
  <c r="H219" i="21"/>
  <c r="H211" i="21"/>
  <c r="H203" i="21"/>
  <c r="H195" i="21"/>
  <c r="H111" i="21"/>
  <c r="H39" i="21"/>
  <c r="H27" i="21"/>
  <c r="H47" i="21"/>
  <c r="H9" i="21"/>
  <c r="H106" i="21"/>
  <c r="H98" i="21"/>
  <c r="H90" i="21"/>
  <c r="H82" i="21"/>
  <c r="H74" i="21"/>
  <c r="H19" i="21"/>
  <c r="H29" i="21"/>
  <c r="H58" i="21"/>
  <c r="H189" i="21"/>
  <c r="H238" i="21"/>
  <c r="H35" i="21"/>
  <c r="H226" i="21"/>
  <c r="H218" i="21"/>
  <c r="H210" i="21"/>
  <c r="H202" i="21"/>
  <c r="H194" i="21"/>
  <c r="H110" i="21"/>
  <c r="H17" i="21"/>
  <c r="H23" i="21"/>
  <c r="H31" i="21"/>
  <c r="H56" i="21"/>
  <c r="H105" i="21"/>
  <c r="H97" i="21"/>
  <c r="H89" i="21"/>
  <c r="H81" i="21"/>
  <c r="H73" i="21"/>
  <c r="H10" i="21"/>
  <c r="H22" i="21"/>
  <c r="H54" i="21"/>
  <c r="H205" i="21"/>
  <c r="H237" i="21"/>
  <c r="H69" i="21"/>
  <c r="H225" i="21"/>
  <c r="H217" i="21"/>
  <c r="H209" i="21"/>
  <c r="H201" i="21"/>
  <c r="H193" i="21"/>
  <c r="H109" i="21"/>
  <c r="H63" i="21"/>
  <c r="H20" i="21"/>
  <c r="H28" i="21"/>
  <c r="H52" i="21"/>
  <c r="H104" i="21"/>
  <c r="H96" i="21"/>
  <c r="H88" i="21"/>
  <c r="H80" i="21"/>
  <c r="H72" i="21"/>
  <c r="H7" i="21"/>
  <c r="H45" i="21"/>
  <c r="H229" i="21"/>
  <c r="H100" i="21"/>
  <c r="H236" i="21"/>
  <c r="H55" i="21"/>
  <c r="H224" i="21"/>
  <c r="H216" i="21"/>
  <c r="H208" i="21"/>
  <c r="H200" i="21"/>
  <c r="H192" i="21"/>
  <c r="H108" i="21"/>
  <c r="H59" i="21"/>
  <c r="H24" i="21"/>
  <c r="H48" i="21"/>
  <c r="H103" i="21"/>
  <c r="H95" i="21"/>
  <c r="H87" i="21"/>
  <c r="H79" i="21"/>
  <c r="H71" i="21"/>
  <c r="H66" i="21"/>
  <c r="H67" i="21"/>
  <c r="H37" i="21"/>
  <c r="H213" i="21"/>
  <c r="H243" i="21"/>
  <c r="H235" i="21"/>
  <c r="H231" i="21"/>
  <c r="H223" i="21"/>
  <c r="H215" i="21"/>
  <c r="H207" i="21"/>
  <c r="H199" i="21"/>
  <c r="H191" i="21"/>
  <c r="H107" i="21"/>
  <c r="H50" i="21"/>
  <c r="H6" i="21"/>
  <c r="H21" i="21"/>
  <c r="H43" i="21"/>
  <c r="H102" i="21"/>
  <c r="H94" i="21"/>
  <c r="H86" i="21"/>
  <c r="H78" i="21"/>
  <c r="H65" i="21"/>
  <c r="H62" i="21"/>
  <c r="H57" i="21"/>
  <c r="H34" i="21"/>
  <c r="H197" i="21"/>
  <c r="H64" i="21"/>
  <c r="H242" i="21"/>
  <c r="H234" i="21"/>
  <c r="H230" i="21"/>
  <c r="H222" i="21"/>
  <c r="H214" i="21"/>
  <c r="H206" i="21"/>
  <c r="H198" i="21"/>
  <c r="H190" i="21"/>
  <c r="H68" i="21"/>
  <c r="H46" i="21"/>
  <c r="H70" i="21"/>
  <c r="H18" i="21"/>
  <c r="H40" i="21"/>
  <c r="H101" i="21"/>
  <c r="H93" i="21"/>
  <c r="H85" i="21"/>
  <c r="H77" i="21"/>
  <c r="H61" i="21"/>
  <c r="H49" i="21"/>
  <c r="H53" i="21"/>
  <c r="H26" i="21"/>
  <c r="V1103" i="21"/>
  <c r="B65" i="18"/>
  <c r="E65" i="18" s="1"/>
  <c r="A15" i="15"/>
  <c r="I14" i="15"/>
  <c r="B8" i="15"/>
  <c r="G65" i="18" l="1"/>
  <c r="H64" i="18"/>
  <c r="I64" i="18"/>
  <c r="D4" i="21"/>
  <c r="Q4" i="21"/>
  <c r="V1104" i="21"/>
  <c r="B66" i="18"/>
  <c r="E66" i="18" s="1"/>
  <c r="G66" i="18" s="1"/>
  <c r="H65" i="18" l="1"/>
  <c r="I65" i="18"/>
  <c r="H66" i="18"/>
  <c r="I66" i="18"/>
  <c r="V1105" i="21"/>
  <c r="B67" i="18"/>
  <c r="E67" i="18" s="1"/>
  <c r="F22" i="15"/>
  <c r="G67" i="18" l="1"/>
  <c r="V1106" i="21"/>
  <c r="B68" i="18"/>
  <c r="E68" i="18" s="1"/>
  <c r="S184" i="15"/>
  <c r="S185" i="15"/>
  <c r="S186" i="15"/>
  <c r="S187" i="15"/>
  <c r="S188" i="15"/>
  <c r="S189" i="15"/>
  <c r="S190" i="15"/>
  <c r="S191" i="15"/>
  <c r="S192" i="15"/>
  <c r="S193" i="15"/>
  <c r="S194" i="15"/>
  <c r="S195" i="15"/>
  <c r="S196" i="15"/>
  <c r="S197" i="15"/>
  <c r="S198" i="15"/>
  <c r="S199" i="15"/>
  <c r="S200" i="15"/>
  <c r="S201" i="15"/>
  <c r="S202" i="15"/>
  <c r="S203" i="15"/>
  <c r="S204" i="15"/>
  <c r="S205" i="15"/>
  <c r="S206" i="15"/>
  <c r="S207" i="15"/>
  <c r="S208" i="15"/>
  <c r="S209" i="15"/>
  <c r="S210" i="15"/>
  <c r="S211" i="15"/>
  <c r="S212" i="15"/>
  <c r="S213" i="15"/>
  <c r="S214" i="15"/>
  <c r="S215" i="15"/>
  <c r="S216" i="15"/>
  <c r="S217" i="15"/>
  <c r="S218" i="15"/>
  <c r="S219" i="15"/>
  <c r="S220" i="15"/>
  <c r="S221" i="15"/>
  <c r="S222" i="15"/>
  <c r="S223" i="15"/>
  <c r="S224" i="15"/>
  <c r="S225" i="15"/>
  <c r="S226" i="15"/>
  <c r="S227" i="15"/>
  <c r="S228" i="15"/>
  <c r="S229" i="15"/>
  <c r="S230" i="15"/>
  <c r="S231" i="15"/>
  <c r="S232" i="15"/>
  <c r="S233" i="15"/>
  <c r="S234" i="15"/>
  <c r="S235" i="15"/>
  <c r="S236" i="15"/>
  <c r="S237" i="15"/>
  <c r="S238" i="15"/>
  <c r="S239" i="15"/>
  <c r="S240" i="15"/>
  <c r="S241" i="15"/>
  <c r="S242" i="15"/>
  <c r="S243" i="15"/>
  <c r="S244" i="15"/>
  <c r="S245" i="15"/>
  <c r="S246" i="15"/>
  <c r="S247" i="15"/>
  <c r="S248" i="15"/>
  <c r="S249" i="15"/>
  <c r="S250" i="15"/>
  <c r="S251" i="15"/>
  <c r="S252" i="15"/>
  <c r="S253" i="15"/>
  <c r="S254" i="15"/>
  <c r="S255" i="15"/>
  <c r="S256" i="15"/>
  <c r="S257" i="15"/>
  <c r="S258" i="15"/>
  <c r="S259" i="15"/>
  <c r="S260" i="15"/>
  <c r="S261" i="15"/>
  <c r="S262" i="15"/>
  <c r="S263" i="15"/>
  <c r="S264" i="15"/>
  <c r="S265" i="15"/>
  <c r="S266" i="15"/>
  <c r="S267" i="15"/>
  <c r="S268" i="15"/>
  <c r="S269" i="15"/>
  <c r="S270" i="15"/>
  <c r="S271" i="15"/>
  <c r="S272" i="15"/>
  <c r="S273" i="15"/>
  <c r="S274" i="15"/>
  <c r="S275" i="15"/>
  <c r="S276" i="15"/>
  <c r="S277" i="15"/>
  <c r="S278" i="15"/>
  <c r="S279" i="15"/>
  <c r="S280" i="15"/>
  <c r="S281" i="15"/>
  <c r="S282" i="15"/>
  <c r="S283" i="15"/>
  <c r="S284" i="15"/>
  <c r="S285" i="15"/>
  <c r="S286" i="15"/>
  <c r="S287" i="15"/>
  <c r="S288" i="15"/>
  <c r="S289" i="15"/>
  <c r="S290" i="15"/>
  <c r="S291" i="15"/>
  <c r="S292" i="15"/>
  <c r="S293" i="15"/>
  <c r="S294" i="15"/>
  <c r="S295" i="15"/>
  <c r="S296" i="15"/>
  <c r="S297" i="15"/>
  <c r="S298" i="15"/>
  <c r="S299" i="15"/>
  <c r="S300" i="15"/>
  <c r="S301" i="15"/>
  <c r="S302" i="15"/>
  <c r="S303" i="15"/>
  <c r="S304" i="15"/>
  <c r="S305" i="15"/>
  <c r="S306" i="15"/>
  <c r="S307" i="15"/>
  <c r="S308" i="15"/>
  <c r="S309" i="15"/>
  <c r="S310" i="15"/>
  <c r="S311" i="15"/>
  <c r="S312" i="15"/>
  <c r="S313" i="15"/>
  <c r="S314" i="15"/>
  <c r="S315" i="15"/>
  <c r="S316" i="15"/>
  <c r="S317" i="15"/>
  <c r="S318" i="15"/>
  <c r="S319" i="15"/>
  <c r="S320" i="15"/>
  <c r="S321" i="15"/>
  <c r="S322" i="15"/>
  <c r="S323" i="15"/>
  <c r="S324" i="15"/>
  <c r="S325" i="15"/>
  <c r="S326" i="15"/>
  <c r="S327" i="15"/>
  <c r="S328" i="15"/>
  <c r="S329" i="15"/>
  <c r="S330" i="15"/>
  <c r="S331" i="15"/>
  <c r="S332" i="15"/>
  <c r="S333" i="15"/>
  <c r="S334" i="15"/>
  <c r="S335" i="15"/>
  <c r="S336" i="15"/>
  <c r="S337" i="15"/>
  <c r="S338" i="15"/>
  <c r="S339" i="15"/>
  <c r="S340" i="15"/>
  <c r="S341" i="15"/>
  <c r="S342" i="15"/>
  <c r="S343" i="15"/>
  <c r="S344" i="15"/>
  <c r="S345" i="15"/>
  <c r="S346" i="15"/>
  <c r="S347" i="15"/>
  <c r="S348" i="15"/>
  <c r="S349" i="15"/>
  <c r="S350" i="15"/>
  <c r="S351" i="15"/>
  <c r="S352" i="15"/>
  <c r="S353" i="15"/>
  <c r="S354" i="15"/>
  <c r="S355" i="15"/>
  <c r="S356" i="15"/>
  <c r="S357" i="15"/>
  <c r="S358" i="15"/>
  <c r="S359" i="15"/>
  <c r="S360" i="15"/>
  <c r="S361" i="15"/>
  <c r="S362" i="15"/>
  <c r="S363" i="15"/>
  <c r="S364" i="15"/>
  <c r="S365" i="15"/>
  <c r="S366" i="15"/>
  <c r="S367" i="15"/>
  <c r="S368" i="15"/>
  <c r="S369" i="15"/>
  <c r="S370" i="15"/>
  <c r="S371" i="15"/>
  <c r="S372" i="15"/>
  <c r="S373" i="15"/>
  <c r="S374" i="15"/>
  <c r="S375" i="15"/>
  <c r="S376" i="15"/>
  <c r="S377" i="15"/>
  <c r="S378" i="15"/>
  <c r="S379" i="15"/>
  <c r="S380" i="15"/>
  <c r="S381" i="15"/>
  <c r="S382" i="15"/>
  <c r="S383" i="15"/>
  <c r="S384" i="15"/>
  <c r="S385" i="15"/>
  <c r="S386" i="15"/>
  <c r="S387" i="15"/>
  <c r="S388" i="15"/>
  <c r="S389" i="15"/>
  <c r="S390" i="15"/>
  <c r="S391" i="15"/>
  <c r="S392" i="15"/>
  <c r="S393" i="15"/>
  <c r="S394" i="15"/>
  <c r="S395" i="15"/>
  <c r="S396" i="15"/>
  <c r="S397" i="15"/>
  <c r="S398" i="15"/>
  <c r="S399" i="15"/>
  <c r="S400" i="15"/>
  <c r="S401" i="15"/>
  <c r="S402" i="15"/>
  <c r="S403" i="15"/>
  <c r="S404" i="15"/>
  <c r="S405" i="15"/>
  <c r="S406" i="15"/>
  <c r="S407" i="15"/>
  <c r="S408" i="15"/>
  <c r="S409" i="15"/>
  <c r="S410" i="15"/>
  <c r="S411" i="15"/>
  <c r="S412" i="15"/>
  <c r="S413" i="15"/>
  <c r="S414" i="15"/>
  <c r="S415" i="15"/>
  <c r="S416" i="15"/>
  <c r="S417" i="15"/>
  <c r="S418" i="15"/>
  <c r="S419" i="15"/>
  <c r="S420" i="15"/>
  <c r="S421" i="15"/>
  <c r="S422" i="15"/>
  <c r="S423" i="15"/>
  <c r="S424" i="15"/>
  <c r="S425" i="15"/>
  <c r="S426" i="15"/>
  <c r="S427" i="15"/>
  <c r="S428" i="15"/>
  <c r="S429" i="15"/>
  <c r="S430" i="15"/>
  <c r="S431" i="15"/>
  <c r="S432" i="15"/>
  <c r="S433" i="15"/>
  <c r="S434" i="15"/>
  <c r="S435" i="15"/>
  <c r="S436" i="15"/>
  <c r="S437" i="15"/>
  <c r="S438" i="15"/>
  <c r="S439" i="15"/>
  <c r="S440" i="15"/>
  <c r="S441" i="15"/>
  <c r="S442" i="15"/>
  <c r="S443" i="15"/>
  <c r="S444" i="15"/>
  <c r="S445" i="15"/>
  <c r="S446" i="15"/>
  <c r="S447" i="15"/>
  <c r="S448" i="15"/>
  <c r="S449" i="15"/>
  <c r="S450" i="15"/>
  <c r="S451" i="15"/>
  <c r="S452" i="15"/>
  <c r="S453" i="15"/>
  <c r="S454" i="15"/>
  <c r="S455" i="15"/>
  <c r="S456" i="15"/>
  <c r="S457" i="15"/>
  <c r="S458" i="15"/>
  <c r="S459" i="15"/>
  <c r="S460" i="15"/>
  <c r="S461" i="15"/>
  <c r="S462" i="15"/>
  <c r="S463" i="15"/>
  <c r="S464" i="15"/>
  <c r="S465" i="15"/>
  <c r="S466" i="15"/>
  <c r="S467" i="15"/>
  <c r="S468" i="15"/>
  <c r="S469" i="15"/>
  <c r="S470" i="15"/>
  <c r="S471" i="15"/>
  <c r="S472" i="15"/>
  <c r="S473" i="15"/>
  <c r="S474" i="15"/>
  <c r="S475" i="15"/>
  <c r="S476" i="15"/>
  <c r="S477" i="15"/>
  <c r="S478" i="15"/>
  <c r="S479" i="15"/>
  <c r="S480" i="15"/>
  <c r="S481" i="15"/>
  <c r="S482" i="15"/>
  <c r="S483" i="15"/>
  <c r="S484" i="15"/>
  <c r="S485" i="15"/>
  <c r="S486" i="15"/>
  <c r="S487" i="15"/>
  <c r="S488" i="15"/>
  <c r="S489" i="15"/>
  <c r="S490" i="15"/>
  <c r="S491" i="15"/>
  <c r="S492" i="15"/>
  <c r="S493" i="15"/>
  <c r="S494" i="15"/>
  <c r="S495" i="15"/>
  <c r="S496" i="15"/>
  <c r="S497" i="15"/>
  <c r="S498" i="15"/>
  <c r="S499" i="15"/>
  <c r="S500" i="15"/>
  <c r="S501" i="15"/>
  <c r="S502" i="15"/>
  <c r="S503" i="15"/>
  <c r="S504" i="15"/>
  <c r="S505" i="15"/>
  <c r="S506" i="15"/>
  <c r="S507" i="15"/>
  <c r="S508" i="15"/>
  <c r="S509" i="15"/>
  <c r="S510" i="15"/>
  <c r="S511" i="15"/>
  <c r="S512" i="15"/>
  <c r="S513" i="15"/>
  <c r="S514" i="15"/>
  <c r="S515" i="15"/>
  <c r="S516" i="15"/>
  <c r="S517" i="15"/>
  <c r="S518" i="15"/>
  <c r="S519" i="15"/>
  <c r="S520" i="15"/>
  <c r="S521" i="15"/>
  <c r="S522" i="15"/>
  <c r="S523" i="15"/>
  <c r="S524" i="15"/>
  <c r="S525" i="15"/>
  <c r="S526" i="15"/>
  <c r="S527" i="15"/>
  <c r="S528" i="15"/>
  <c r="S529" i="15"/>
  <c r="S530" i="15"/>
  <c r="S531" i="15"/>
  <c r="S532" i="15"/>
  <c r="S533" i="15"/>
  <c r="S534" i="15"/>
  <c r="S535" i="15"/>
  <c r="S536" i="15"/>
  <c r="S537" i="15"/>
  <c r="S538" i="15"/>
  <c r="S539" i="15"/>
  <c r="S540" i="15"/>
  <c r="S541" i="15"/>
  <c r="S542" i="15"/>
  <c r="S543" i="15"/>
  <c r="S544" i="15"/>
  <c r="S545" i="15"/>
  <c r="S546" i="15"/>
  <c r="S547" i="15"/>
  <c r="S548" i="15"/>
  <c r="S549" i="15"/>
  <c r="S550" i="15"/>
  <c r="S551" i="15"/>
  <c r="S552" i="15"/>
  <c r="S553" i="15"/>
  <c r="S554" i="15"/>
  <c r="S555" i="15"/>
  <c r="S556" i="15"/>
  <c r="S557" i="15"/>
  <c r="S558" i="15"/>
  <c r="S559" i="15"/>
  <c r="S560" i="15"/>
  <c r="S561" i="15"/>
  <c r="S562" i="15"/>
  <c r="S563" i="15"/>
  <c r="S564" i="15"/>
  <c r="S565" i="15"/>
  <c r="S566" i="15"/>
  <c r="S567" i="15"/>
  <c r="S568" i="15"/>
  <c r="S569" i="15"/>
  <c r="S570" i="15"/>
  <c r="S571" i="15"/>
  <c r="S572" i="15"/>
  <c r="S573" i="15"/>
  <c r="S574" i="15"/>
  <c r="S575" i="15"/>
  <c r="S576" i="15"/>
  <c r="S577" i="15"/>
  <c r="S578" i="15"/>
  <c r="S579" i="15"/>
  <c r="S580" i="15"/>
  <c r="S581" i="15"/>
  <c r="S582" i="15"/>
  <c r="S583" i="15"/>
  <c r="S584" i="15"/>
  <c r="S585" i="15"/>
  <c r="S586" i="15"/>
  <c r="S587" i="15"/>
  <c r="S588" i="15"/>
  <c r="S589" i="15"/>
  <c r="S590" i="15"/>
  <c r="S591" i="15"/>
  <c r="S592" i="15"/>
  <c r="S593" i="15"/>
  <c r="S594" i="15"/>
  <c r="S595" i="15"/>
  <c r="S596" i="15"/>
  <c r="S597" i="15"/>
  <c r="S598" i="15"/>
  <c r="S599" i="15"/>
  <c r="S600" i="15"/>
  <c r="S601" i="15"/>
  <c r="S602" i="15"/>
  <c r="S603" i="15"/>
  <c r="S604" i="15"/>
  <c r="S605" i="15"/>
  <c r="S606" i="15"/>
  <c r="S607" i="15"/>
  <c r="S608" i="15"/>
  <c r="S609" i="15"/>
  <c r="S610" i="15"/>
  <c r="S611" i="15"/>
  <c r="S612" i="15"/>
  <c r="S613" i="15"/>
  <c r="S614" i="15"/>
  <c r="S615" i="15"/>
  <c r="S616" i="15"/>
  <c r="S617" i="15"/>
  <c r="S618" i="15"/>
  <c r="S619" i="15"/>
  <c r="S620" i="15"/>
  <c r="S621" i="15"/>
  <c r="S622" i="15"/>
  <c r="S623" i="15"/>
  <c r="S624" i="15"/>
  <c r="S625" i="15"/>
  <c r="S626" i="15"/>
  <c r="S627" i="15"/>
  <c r="S628" i="15"/>
  <c r="S629" i="15"/>
  <c r="S630" i="15"/>
  <c r="S631" i="15"/>
  <c r="S632" i="15"/>
  <c r="S633" i="15"/>
  <c r="S634" i="15"/>
  <c r="S635" i="15"/>
  <c r="S636" i="15"/>
  <c r="S637" i="15"/>
  <c r="S638" i="15"/>
  <c r="S639" i="15"/>
  <c r="S640" i="15"/>
  <c r="S641" i="15"/>
  <c r="S642" i="15"/>
  <c r="S643" i="15"/>
  <c r="S644" i="15"/>
  <c r="S645" i="15"/>
  <c r="S646" i="15"/>
  <c r="S647" i="15"/>
  <c r="S648" i="15"/>
  <c r="S649" i="15"/>
  <c r="S650" i="15"/>
  <c r="S651" i="15"/>
  <c r="S652" i="15"/>
  <c r="S653" i="15"/>
  <c r="S654" i="15"/>
  <c r="S655" i="15"/>
  <c r="S656" i="15"/>
  <c r="S657" i="15"/>
  <c r="S658" i="15"/>
  <c r="S659" i="15"/>
  <c r="S660" i="15"/>
  <c r="S661" i="15"/>
  <c r="S662" i="15"/>
  <c r="S663" i="15"/>
  <c r="S664" i="15"/>
  <c r="S665" i="15"/>
  <c r="S666" i="15"/>
  <c r="S667" i="15"/>
  <c r="S668" i="15"/>
  <c r="S669" i="15"/>
  <c r="S670" i="15"/>
  <c r="S671" i="15"/>
  <c r="S672" i="15"/>
  <c r="S673" i="15"/>
  <c r="S674" i="15"/>
  <c r="S675" i="15"/>
  <c r="S676" i="15"/>
  <c r="S677" i="15"/>
  <c r="S678" i="15"/>
  <c r="S679" i="15"/>
  <c r="S680" i="15"/>
  <c r="S681" i="15"/>
  <c r="S682" i="15"/>
  <c r="S683" i="15"/>
  <c r="S684" i="15"/>
  <c r="S685" i="15"/>
  <c r="S686" i="15"/>
  <c r="S687" i="15"/>
  <c r="S688" i="15"/>
  <c r="S689" i="15"/>
  <c r="S690" i="15"/>
  <c r="S691" i="15"/>
  <c r="S692" i="15"/>
  <c r="S693" i="15"/>
  <c r="S694" i="15"/>
  <c r="S695" i="15"/>
  <c r="S696" i="15"/>
  <c r="S697" i="15"/>
  <c r="S698" i="15"/>
  <c r="S699" i="15"/>
  <c r="S700" i="15"/>
  <c r="S701" i="15"/>
  <c r="S702" i="15"/>
  <c r="S703" i="15"/>
  <c r="S704" i="15"/>
  <c r="S705" i="15"/>
  <c r="S706" i="15"/>
  <c r="S707" i="15"/>
  <c r="S708" i="15"/>
  <c r="S709" i="15"/>
  <c r="S710" i="15"/>
  <c r="S711" i="15"/>
  <c r="S712" i="15"/>
  <c r="S713" i="15"/>
  <c r="S714" i="15"/>
  <c r="S715" i="15"/>
  <c r="S716" i="15"/>
  <c r="S717" i="15"/>
  <c r="S718" i="15"/>
  <c r="S719" i="15"/>
  <c r="S720" i="15"/>
  <c r="S721" i="15"/>
  <c r="S722" i="15"/>
  <c r="S723" i="15"/>
  <c r="S724" i="15"/>
  <c r="S725" i="15"/>
  <c r="S726" i="15"/>
  <c r="S727" i="15"/>
  <c r="S728" i="15"/>
  <c r="S729" i="15"/>
  <c r="S730" i="15"/>
  <c r="S731" i="15"/>
  <c r="S732" i="15"/>
  <c r="S733" i="15"/>
  <c r="S734" i="15"/>
  <c r="S735" i="15"/>
  <c r="S736" i="15"/>
  <c r="S737" i="15"/>
  <c r="S738" i="15"/>
  <c r="S739" i="15"/>
  <c r="S740" i="15"/>
  <c r="S741" i="15"/>
  <c r="S742" i="15"/>
  <c r="S743" i="15"/>
  <c r="S744" i="15"/>
  <c r="S745" i="15"/>
  <c r="S746" i="15"/>
  <c r="S747" i="15"/>
  <c r="S748" i="15"/>
  <c r="S749" i="15"/>
  <c r="S750" i="15"/>
  <c r="S751" i="15"/>
  <c r="S752" i="15"/>
  <c r="S753" i="15"/>
  <c r="S754" i="15"/>
  <c r="S755" i="15"/>
  <c r="S756" i="15"/>
  <c r="S757" i="15"/>
  <c r="S758" i="15"/>
  <c r="S759" i="15"/>
  <c r="S760" i="15"/>
  <c r="S761" i="15"/>
  <c r="S762" i="15"/>
  <c r="S763" i="15"/>
  <c r="S764" i="15"/>
  <c r="S765" i="15"/>
  <c r="S766" i="15"/>
  <c r="S767" i="15"/>
  <c r="S768" i="15"/>
  <c r="S769" i="15"/>
  <c r="S770" i="15"/>
  <c r="S771" i="15"/>
  <c r="S772" i="15"/>
  <c r="S773" i="15"/>
  <c r="S774" i="15"/>
  <c r="S775" i="15"/>
  <c r="S776" i="15"/>
  <c r="S777" i="15"/>
  <c r="S778" i="15"/>
  <c r="S779" i="15"/>
  <c r="S780" i="15"/>
  <c r="S781" i="15"/>
  <c r="S782" i="15"/>
  <c r="S783" i="15"/>
  <c r="S784" i="15"/>
  <c r="S785" i="15"/>
  <c r="S786" i="15"/>
  <c r="S787" i="15"/>
  <c r="S788" i="15"/>
  <c r="S789" i="15"/>
  <c r="S790" i="15"/>
  <c r="S791" i="15"/>
  <c r="S792" i="15"/>
  <c r="S793" i="15"/>
  <c r="S794" i="15"/>
  <c r="S795" i="15"/>
  <c r="S796" i="15"/>
  <c r="S797" i="15"/>
  <c r="S798" i="15"/>
  <c r="S799" i="15"/>
  <c r="S800" i="15"/>
  <c r="S801" i="15"/>
  <c r="S802" i="15"/>
  <c r="S803" i="15"/>
  <c r="S804" i="15"/>
  <c r="S805" i="15"/>
  <c r="S806" i="15"/>
  <c r="S807" i="15"/>
  <c r="S808" i="15"/>
  <c r="S809" i="15"/>
  <c r="S810" i="15"/>
  <c r="S811" i="15"/>
  <c r="S812" i="15"/>
  <c r="S813" i="15"/>
  <c r="S814" i="15"/>
  <c r="S815" i="15"/>
  <c r="S816" i="15"/>
  <c r="S817" i="15"/>
  <c r="S818" i="15"/>
  <c r="S819" i="15"/>
  <c r="S820" i="15"/>
  <c r="S821" i="15"/>
  <c r="S822" i="15"/>
  <c r="S823" i="15"/>
  <c r="S824" i="15"/>
  <c r="S825" i="15"/>
  <c r="S826" i="15"/>
  <c r="S827" i="15"/>
  <c r="S828" i="15"/>
  <c r="S829" i="15"/>
  <c r="S830" i="15"/>
  <c r="S831" i="15"/>
  <c r="S832" i="15"/>
  <c r="S833" i="15"/>
  <c r="S834" i="15"/>
  <c r="S835" i="15"/>
  <c r="S836" i="15"/>
  <c r="S837" i="15"/>
  <c r="S838" i="15"/>
  <c r="S839" i="15"/>
  <c r="S840" i="15"/>
  <c r="S841" i="15"/>
  <c r="S842" i="15"/>
  <c r="S843" i="15"/>
  <c r="S844" i="15"/>
  <c r="S845" i="15"/>
  <c r="S846" i="15"/>
  <c r="S847" i="15"/>
  <c r="S848" i="15"/>
  <c r="S849" i="15"/>
  <c r="S850" i="15"/>
  <c r="S851" i="15"/>
  <c r="S852" i="15"/>
  <c r="S853" i="15"/>
  <c r="S854" i="15"/>
  <c r="S855" i="15"/>
  <c r="S856" i="15"/>
  <c r="S857" i="15"/>
  <c r="S858" i="15"/>
  <c r="S859" i="15"/>
  <c r="S860" i="15"/>
  <c r="S861" i="15"/>
  <c r="S862" i="15"/>
  <c r="S863" i="15"/>
  <c r="S864" i="15"/>
  <c r="S865" i="15"/>
  <c r="S866" i="15"/>
  <c r="S867" i="15"/>
  <c r="S868" i="15"/>
  <c r="S869" i="15"/>
  <c r="S870" i="15"/>
  <c r="S871" i="15"/>
  <c r="S872" i="15"/>
  <c r="S873" i="15"/>
  <c r="S874" i="15"/>
  <c r="S875" i="15"/>
  <c r="S876" i="15"/>
  <c r="S877" i="15"/>
  <c r="S878" i="15"/>
  <c r="S879" i="15"/>
  <c r="S880" i="15"/>
  <c r="S881" i="15"/>
  <c r="S882" i="15"/>
  <c r="S883" i="15"/>
  <c r="S884" i="15"/>
  <c r="S885" i="15"/>
  <c r="S886" i="15"/>
  <c r="S887" i="15"/>
  <c r="S888" i="15"/>
  <c r="S889" i="15"/>
  <c r="S890" i="15"/>
  <c r="S891" i="15"/>
  <c r="S892" i="15"/>
  <c r="S893" i="15"/>
  <c r="S894" i="15"/>
  <c r="S895" i="15"/>
  <c r="S896" i="15"/>
  <c r="S897" i="15"/>
  <c r="S898" i="15"/>
  <c r="S899" i="15"/>
  <c r="S900" i="15"/>
  <c r="S901" i="15"/>
  <c r="S902" i="15"/>
  <c r="S903" i="15"/>
  <c r="S904" i="15"/>
  <c r="S905" i="15"/>
  <c r="S906" i="15"/>
  <c r="S907" i="15"/>
  <c r="S908" i="15"/>
  <c r="S909" i="15"/>
  <c r="S910" i="15"/>
  <c r="S911" i="15"/>
  <c r="S912" i="15"/>
  <c r="S913" i="15"/>
  <c r="S914" i="15"/>
  <c r="S915" i="15"/>
  <c r="S916" i="15"/>
  <c r="S917" i="15"/>
  <c r="S918" i="15"/>
  <c r="S919" i="15"/>
  <c r="S920" i="15"/>
  <c r="S921" i="15"/>
  <c r="S922" i="15"/>
  <c r="S923" i="15"/>
  <c r="S924" i="15"/>
  <c r="S925" i="15"/>
  <c r="S926" i="15"/>
  <c r="S927" i="15"/>
  <c r="S928" i="15"/>
  <c r="S929" i="15"/>
  <c r="S930" i="15"/>
  <c r="S931" i="15"/>
  <c r="S932" i="15"/>
  <c r="S933" i="15"/>
  <c r="S934" i="15"/>
  <c r="S935" i="15"/>
  <c r="S936" i="15"/>
  <c r="S937" i="15"/>
  <c r="S938" i="15"/>
  <c r="S939" i="15"/>
  <c r="S940" i="15"/>
  <c r="S941" i="15"/>
  <c r="S942" i="15"/>
  <c r="S943" i="15"/>
  <c r="S944" i="15"/>
  <c r="S945" i="15"/>
  <c r="S946" i="15"/>
  <c r="S947" i="15"/>
  <c r="S948" i="15"/>
  <c r="S949" i="15"/>
  <c r="S950" i="15"/>
  <c r="S951" i="15"/>
  <c r="S952" i="15"/>
  <c r="S953" i="15"/>
  <c r="S954" i="15"/>
  <c r="S955" i="15"/>
  <c r="S956" i="15"/>
  <c r="S957" i="15"/>
  <c r="S958" i="15"/>
  <c r="S959" i="15"/>
  <c r="S960" i="15"/>
  <c r="S961" i="15"/>
  <c r="S962" i="15"/>
  <c r="S963" i="15"/>
  <c r="S964" i="15"/>
  <c r="S965" i="15"/>
  <c r="S966" i="15"/>
  <c r="S967" i="15"/>
  <c r="S968" i="15"/>
  <c r="S969" i="15"/>
  <c r="S970" i="15"/>
  <c r="S971" i="15"/>
  <c r="S972" i="15"/>
  <c r="S973" i="15"/>
  <c r="S974" i="15"/>
  <c r="S975" i="15"/>
  <c r="S976" i="15"/>
  <c r="S977" i="15"/>
  <c r="S978" i="15"/>
  <c r="S979" i="15"/>
  <c r="S980" i="15"/>
  <c r="S981" i="15"/>
  <c r="S982" i="15"/>
  <c r="S983" i="15"/>
  <c r="S984" i="15"/>
  <c r="S985" i="15"/>
  <c r="S986" i="15"/>
  <c r="S987" i="15"/>
  <c r="S988" i="15"/>
  <c r="S989" i="15"/>
  <c r="S990" i="15"/>
  <c r="S991" i="15"/>
  <c r="S992" i="15"/>
  <c r="S993" i="15"/>
  <c r="S994" i="15"/>
  <c r="S995" i="15"/>
  <c r="S996" i="15"/>
  <c r="S997" i="15"/>
  <c r="S998" i="15"/>
  <c r="S999" i="15"/>
  <c r="S1000" i="15"/>
  <c r="S1001" i="15"/>
  <c r="S1002" i="15"/>
  <c r="S1003" i="15"/>
  <c r="S1004" i="15"/>
  <c r="S1005" i="15"/>
  <c r="S1006" i="15"/>
  <c r="S1007" i="15"/>
  <c r="S1008" i="15"/>
  <c r="S1009" i="15"/>
  <c r="S1010" i="15"/>
  <c r="S1011" i="15"/>
  <c r="S1012" i="15"/>
  <c r="S1013" i="15"/>
  <c r="S1014" i="15"/>
  <c r="S1015" i="15"/>
  <c r="S1016" i="15"/>
  <c r="S1017" i="15"/>
  <c r="S1018" i="15"/>
  <c r="S1019" i="15"/>
  <c r="S1020" i="15"/>
  <c r="S1021" i="15"/>
  <c r="S1022" i="15"/>
  <c r="S1023" i="15"/>
  <c r="S1024" i="15"/>
  <c r="S1025" i="15"/>
  <c r="S1026" i="15"/>
  <c r="S1027" i="15"/>
  <c r="S1028" i="15"/>
  <c r="S1029" i="15"/>
  <c r="S1030" i="15"/>
  <c r="S1031" i="15"/>
  <c r="S1032" i="15"/>
  <c r="S1033" i="15"/>
  <c r="S1034" i="15"/>
  <c r="S1035" i="15"/>
  <c r="S1036" i="15"/>
  <c r="S1037" i="15"/>
  <c r="S1038" i="15"/>
  <c r="S1039" i="15"/>
  <c r="S1040" i="15"/>
  <c r="S1041" i="15"/>
  <c r="S1042" i="15"/>
  <c r="S1043" i="15"/>
  <c r="S1044" i="15"/>
  <c r="S1045" i="15"/>
  <c r="S1046" i="15"/>
  <c r="S1047" i="15"/>
  <c r="S1048" i="15"/>
  <c r="S1049" i="15"/>
  <c r="S1050" i="15"/>
  <c r="S1051" i="15"/>
  <c r="S1052" i="15"/>
  <c r="S1053" i="15"/>
  <c r="S1054" i="15"/>
  <c r="S1055" i="15"/>
  <c r="S1056" i="15"/>
  <c r="S1057" i="15"/>
  <c r="S1058" i="15"/>
  <c r="S1059" i="15"/>
  <c r="S1060" i="15"/>
  <c r="S1061" i="15"/>
  <c r="S1062" i="15"/>
  <c r="S1063" i="15"/>
  <c r="S1064" i="15"/>
  <c r="S1065" i="15"/>
  <c r="S1066" i="15"/>
  <c r="S1067" i="15"/>
  <c r="S1068" i="15"/>
  <c r="S1069" i="15"/>
  <c r="S1070" i="15"/>
  <c r="S1071" i="15"/>
  <c r="S1072" i="15"/>
  <c r="S1073" i="15"/>
  <c r="S1074" i="15"/>
  <c r="S1075" i="15"/>
  <c r="S1076" i="15"/>
  <c r="S1077" i="15"/>
  <c r="S1078" i="15"/>
  <c r="S1079" i="15"/>
  <c r="S1080" i="15"/>
  <c r="S1081" i="15"/>
  <c r="S1082" i="15"/>
  <c r="S1083" i="15"/>
  <c r="S1084" i="15"/>
  <c r="S1085" i="15"/>
  <c r="S1086" i="15"/>
  <c r="S1087" i="15"/>
  <c r="S1088" i="15"/>
  <c r="S1089" i="15"/>
  <c r="S1090" i="15"/>
  <c r="S1091" i="15"/>
  <c r="S1092" i="15"/>
  <c r="S1093" i="15"/>
  <c r="S1094" i="15"/>
  <c r="S1095" i="15"/>
  <c r="S1096" i="15"/>
  <c r="S1097" i="15"/>
  <c r="S1098" i="15"/>
  <c r="S1099" i="15"/>
  <c r="S1100" i="15"/>
  <c r="S1101" i="15"/>
  <c r="S1102" i="15"/>
  <c r="S1103" i="15"/>
  <c r="S1104" i="15"/>
  <c r="S1105" i="15"/>
  <c r="S1106" i="15"/>
  <c r="S1107" i="15"/>
  <c r="S1108" i="15"/>
  <c r="S1109" i="15"/>
  <c r="S1110" i="15"/>
  <c r="S1111" i="15"/>
  <c r="S1112" i="15"/>
  <c r="S1113" i="15"/>
  <c r="S1114" i="15"/>
  <c r="S1115" i="15"/>
  <c r="S1116" i="15"/>
  <c r="S1117" i="15"/>
  <c r="S1118" i="15"/>
  <c r="S1119" i="15"/>
  <c r="S1120" i="15"/>
  <c r="S1121" i="15"/>
  <c r="S1122" i="15"/>
  <c r="S1123" i="15"/>
  <c r="S1124" i="15"/>
  <c r="S1125" i="15"/>
  <c r="S1126" i="15"/>
  <c r="S1127" i="15"/>
  <c r="S1128" i="15"/>
  <c r="S1129" i="15"/>
  <c r="S1130" i="15"/>
  <c r="S1131" i="15"/>
  <c r="S1132" i="15"/>
  <c r="S1133" i="15"/>
  <c r="S1134" i="15"/>
  <c r="S1135" i="15"/>
  <c r="S1136" i="15"/>
  <c r="S1137" i="15"/>
  <c r="S1138" i="15"/>
  <c r="S1139" i="15"/>
  <c r="S1140" i="15"/>
  <c r="S1141" i="15"/>
  <c r="S1142" i="15"/>
  <c r="S1143" i="15"/>
  <c r="S1144" i="15"/>
  <c r="S1145" i="15"/>
  <c r="S1146" i="15"/>
  <c r="S1147" i="15"/>
  <c r="S1148" i="15"/>
  <c r="S1149" i="15"/>
  <c r="S1150" i="15"/>
  <c r="S1151" i="15"/>
  <c r="S1152" i="15"/>
  <c r="S1153" i="15"/>
  <c r="S1154" i="15"/>
  <c r="S1155" i="15"/>
  <c r="S1156" i="15"/>
  <c r="S1157" i="15"/>
  <c r="S1158" i="15"/>
  <c r="S1159" i="15"/>
  <c r="S1160" i="15"/>
  <c r="S1161" i="15"/>
  <c r="S1162" i="15"/>
  <c r="S1163" i="15"/>
  <c r="S1164" i="15"/>
  <c r="S1165" i="15"/>
  <c r="S1166" i="15"/>
  <c r="S1167" i="15"/>
  <c r="S1168" i="15"/>
  <c r="S1169" i="15"/>
  <c r="S1170" i="15"/>
  <c r="S1171" i="15"/>
  <c r="S1172" i="15"/>
  <c r="S1173" i="15"/>
  <c r="S1174" i="15"/>
  <c r="S1175" i="15"/>
  <c r="S1176" i="15"/>
  <c r="S1177" i="15"/>
  <c r="S1178" i="15"/>
  <c r="S1179" i="15"/>
  <c r="S1180" i="15"/>
  <c r="S1181" i="15"/>
  <c r="S1182" i="15"/>
  <c r="S1183" i="15"/>
  <c r="S1184" i="15"/>
  <c r="S1185" i="15"/>
  <c r="S1186" i="15"/>
  <c r="S1187" i="15"/>
  <c r="S1188" i="15"/>
  <c r="S1189" i="15"/>
  <c r="S1190" i="15"/>
  <c r="S1191" i="15"/>
  <c r="S1192" i="15"/>
  <c r="S1193" i="15"/>
  <c r="S1194" i="15"/>
  <c r="S1195" i="15"/>
  <c r="S1196" i="15"/>
  <c r="S1197" i="15"/>
  <c r="S1198" i="15"/>
  <c r="S1199" i="15"/>
  <c r="S1200" i="15"/>
  <c r="S1201" i="15"/>
  <c r="S1202" i="15"/>
  <c r="S1203" i="15"/>
  <c r="S1204" i="15"/>
  <c r="S1205" i="15"/>
  <c r="S1206" i="15"/>
  <c r="S1207" i="15"/>
  <c r="S1208" i="15"/>
  <c r="S1209" i="15"/>
  <c r="S1210" i="15"/>
  <c r="S1211" i="15"/>
  <c r="S1212" i="15"/>
  <c r="S1213" i="15"/>
  <c r="S1214" i="15"/>
  <c r="S1215" i="15"/>
  <c r="S1216" i="15"/>
  <c r="S1217" i="15"/>
  <c r="S1218" i="15"/>
  <c r="S1219" i="15"/>
  <c r="S1220" i="15"/>
  <c r="S1221" i="15"/>
  <c r="S1222" i="15"/>
  <c r="S1223" i="15"/>
  <c r="S1224" i="15"/>
  <c r="S1225" i="15"/>
  <c r="S1226" i="15"/>
  <c r="S1227" i="15"/>
  <c r="S1228" i="15"/>
  <c r="S1229" i="15"/>
  <c r="S1230" i="15"/>
  <c r="S1231" i="15"/>
  <c r="S1232" i="15"/>
  <c r="S1233" i="15"/>
  <c r="S1234" i="15"/>
  <c r="S1235" i="15"/>
  <c r="S1236" i="15"/>
  <c r="S1237" i="15"/>
  <c r="S1238" i="15"/>
  <c r="S1239" i="15"/>
  <c r="S1240" i="15"/>
  <c r="S1241" i="15"/>
  <c r="S1242" i="15"/>
  <c r="S1243" i="15"/>
  <c r="S1244" i="15"/>
  <c r="S1245" i="15"/>
  <c r="S1246" i="15"/>
  <c r="S1247" i="15"/>
  <c r="S1248" i="15"/>
  <c r="S1249" i="15"/>
  <c r="S1250" i="15"/>
  <c r="S1251" i="15"/>
  <c r="S1252" i="15"/>
  <c r="S1253" i="15"/>
  <c r="S1254" i="15"/>
  <c r="S1255" i="15"/>
  <c r="S1256" i="15"/>
  <c r="S1257" i="15"/>
  <c r="S1258" i="15"/>
  <c r="S1259" i="15"/>
  <c r="S1260" i="15"/>
  <c r="S1261" i="15"/>
  <c r="S1262" i="15"/>
  <c r="S1263" i="15"/>
  <c r="S1264" i="15"/>
  <c r="S1265" i="15"/>
  <c r="S1266" i="15"/>
  <c r="S1267" i="15"/>
  <c r="S1268" i="15"/>
  <c r="S1269" i="15"/>
  <c r="S1270" i="15"/>
  <c r="S1271" i="15"/>
  <c r="S1272" i="15"/>
  <c r="S1273" i="15"/>
  <c r="S1274" i="15"/>
  <c r="S1275" i="15"/>
  <c r="S1276" i="15"/>
  <c r="S1277" i="15"/>
  <c r="S1278" i="15"/>
  <c r="S1279" i="15"/>
  <c r="S1280" i="15"/>
  <c r="S1281" i="15"/>
  <c r="S1282" i="15"/>
  <c r="S1283" i="15"/>
  <c r="S1284" i="15"/>
  <c r="S1285" i="15"/>
  <c r="S1286" i="15"/>
  <c r="S1287" i="15"/>
  <c r="S1288" i="15"/>
  <c r="S1289" i="15"/>
  <c r="S1290" i="15"/>
  <c r="S1291" i="15"/>
  <c r="S1292" i="15"/>
  <c r="S1293" i="15"/>
  <c r="S1294" i="15"/>
  <c r="S1295" i="15"/>
  <c r="S1296" i="15"/>
  <c r="S1297" i="15"/>
  <c r="S1298" i="15"/>
  <c r="S1299" i="15"/>
  <c r="S1300" i="15"/>
  <c r="S1301" i="15"/>
  <c r="S1302" i="15"/>
  <c r="S1303" i="15"/>
  <c r="S1304" i="15"/>
  <c r="S1305" i="15"/>
  <c r="S1306" i="15"/>
  <c r="S1307" i="15"/>
  <c r="S1308" i="15"/>
  <c r="S1309" i="15"/>
  <c r="S1310" i="15"/>
  <c r="S1311" i="15"/>
  <c r="S1312" i="15"/>
  <c r="S1313" i="15"/>
  <c r="S1314" i="15"/>
  <c r="S1315" i="15"/>
  <c r="S1316" i="15"/>
  <c r="S1317" i="15"/>
  <c r="S1318" i="15"/>
  <c r="S1319" i="15"/>
  <c r="S1320" i="15"/>
  <c r="S1321" i="15"/>
  <c r="S1322" i="15"/>
  <c r="S1323" i="15"/>
  <c r="S1324" i="15"/>
  <c r="S1325" i="15"/>
  <c r="S1326" i="15"/>
  <c r="S1327" i="15"/>
  <c r="S1328" i="15"/>
  <c r="S1329" i="15"/>
  <c r="S1330" i="15"/>
  <c r="S1331" i="15"/>
  <c r="S1332" i="15"/>
  <c r="S1333" i="15"/>
  <c r="S1334" i="15"/>
  <c r="S1335" i="15"/>
  <c r="S1336" i="15"/>
  <c r="S1337" i="15"/>
  <c r="S1338" i="15"/>
  <c r="S1339" i="15"/>
  <c r="S1340" i="15"/>
  <c r="S1341" i="15"/>
  <c r="S1342" i="15"/>
  <c r="S1343" i="15"/>
  <c r="S1344" i="15"/>
  <c r="S1345" i="15"/>
  <c r="S1346" i="15"/>
  <c r="S1347" i="15"/>
  <c r="S1348" i="15"/>
  <c r="S1349" i="15"/>
  <c r="S1350" i="15"/>
  <c r="S1351" i="15"/>
  <c r="S1352" i="15"/>
  <c r="S1353" i="15"/>
  <c r="S1354" i="15"/>
  <c r="S1355" i="15"/>
  <c r="S1356" i="15"/>
  <c r="S1357" i="15"/>
  <c r="S1358" i="15"/>
  <c r="S1359" i="15"/>
  <c r="S1360" i="15"/>
  <c r="S1361" i="15"/>
  <c r="S1362" i="15"/>
  <c r="S1363" i="15"/>
  <c r="S1364" i="15"/>
  <c r="S1365" i="15"/>
  <c r="S1366" i="15"/>
  <c r="S1367" i="15"/>
  <c r="S1368" i="15"/>
  <c r="S1369" i="15"/>
  <c r="S1370" i="15"/>
  <c r="S1371" i="15"/>
  <c r="S1372" i="15"/>
  <c r="S1373" i="15"/>
  <c r="S1374" i="15"/>
  <c r="S1375" i="15"/>
  <c r="S1376" i="15"/>
  <c r="S1377" i="15"/>
  <c r="S1378" i="15"/>
  <c r="S1379" i="15"/>
  <c r="S1380" i="15"/>
  <c r="S1381" i="15"/>
  <c r="S1382" i="15"/>
  <c r="S1383" i="15"/>
  <c r="S1384" i="15"/>
  <c r="S1385" i="15"/>
  <c r="S1386" i="15"/>
  <c r="S1387" i="15"/>
  <c r="S1388" i="15"/>
  <c r="S1389" i="15"/>
  <c r="S1390" i="15"/>
  <c r="S1391" i="15"/>
  <c r="S1392" i="15"/>
  <c r="S1393" i="15"/>
  <c r="S1394" i="15"/>
  <c r="S1395" i="15"/>
  <c r="S1396" i="15"/>
  <c r="S1397" i="15"/>
  <c r="S1398" i="15"/>
  <c r="S1399" i="15"/>
  <c r="S1400" i="15"/>
  <c r="S1401" i="15"/>
  <c r="S1402" i="15"/>
  <c r="S1403" i="15"/>
  <c r="S1404" i="15"/>
  <c r="S1405" i="15"/>
  <c r="S1406" i="15"/>
  <c r="S1407" i="15"/>
  <c r="S1408" i="15"/>
  <c r="S1409" i="15"/>
  <c r="S1410" i="15"/>
  <c r="S1411" i="15"/>
  <c r="S1412" i="15"/>
  <c r="S1413" i="15"/>
  <c r="S1414" i="15"/>
  <c r="S1415" i="15"/>
  <c r="S1416" i="15"/>
  <c r="S1417" i="15"/>
  <c r="S1418" i="15"/>
  <c r="S1419" i="15"/>
  <c r="S1420" i="15"/>
  <c r="S1421" i="15"/>
  <c r="S1422" i="15"/>
  <c r="S1423" i="15"/>
  <c r="S1424" i="15"/>
  <c r="S1425" i="15"/>
  <c r="S1426" i="15"/>
  <c r="S1427" i="15"/>
  <c r="S1428" i="15"/>
  <c r="S1429" i="15"/>
  <c r="S1430" i="15"/>
  <c r="S1431" i="15"/>
  <c r="S1432" i="15"/>
  <c r="S1433" i="15"/>
  <c r="S1434" i="15"/>
  <c r="S1435" i="15"/>
  <c r="S1436" i="15"/>
  <c r="S1437" i="15"/>
  <c r="S1438" i="15"/>
  <c r="S1439" i="15"/>
  <c r="S1440" i="15"/>
  <c r="S1441" i="15"/>
  <c r="S1442" i="15"/>
  <c r="S1443" i="15"/>
  <c r="S1444" i="15"/>
  <c r="S1445" i="15"/>
  <c r="S1446" i="15"/>
  <c r="S1447" i="15"/>
  <c r="S1448" i="15"/>
  <c r="S1449" i="15"/>
  <c r="S1450" i="15"/>
  <c r="S1451" i="15"/>
  <c r="S1452" i="15"/>
  <c r="S1453" i="15"/>
  <c r="S1454" i="15"/>
  <c r="S1455" i="15"/>
  <c r="S1456" i="15"/>
  <c r="S1457" i="15"/>
  <c r="S1458" i="15"/>
  <c r="S1459" i="15"/>
  <c r="S1460" i="15"/>
  <c r="S1461" i="15"/>
  <c r="S1462" i="15"/>
  <c r="S1463" i="15"/>
  <c r="S1464" i="15"/>
  <c r="S1465" i="15"/>
  <c r="S1466" i="15"/>
  <c r="S1467" i="15"/>
  <c r="S1468" i="15"/>
  <c r="S1469" i="15"/>
  <c r="S1470" i="15"/>
  <c r="S1471" i="15"/>
  <c r="S1472" i="15"/>
  <c r="S1473" i="15"/>
  <c r="S1474" i="15"/>
  <c r="S1475" i="15"/>
  <c r="S1476" i="15"/>
  <c r="S1477" i="15"/>
  <c r="S1478" i="15"/>
  <c r="S1479" i="15"/>
  <c r="S1480" i="15"/>
  <c r="S1481" i="15"/>
  <c r="S1482" i="15"/>
  <c r="S1483" i="15"/>
  <c r="S1484" i="15"/>
  <c r="S1485" i="15"/>
  <c r="S1486" i="15"/>
  <c r="S1487" i="15"/>
  <c r="S1488" i="15"/>
  <c r="S1489" i="15"/>
  <c r="S1490" i="15"/>
  <c r="S1491" i="15"/>
  <c r="S1492" i="15"/>
  <c r="S1493" i="15"/>
  <c r="S1494" i="15"/>
  <c r="S1495" i="15"/>
  <c r="S1496" i="15"/>
  <c r="S1497" i="15"/>
  <c r="S1498" i="15"/>
  <c r="S1499" i="15"/>
  <c r="S1500" i="15"/>
  <c r="S1501" i="15"/>
  <c r="S1502" i="15"/>
  <c r="S1503" i="15"/>
  <c r="S1504" i="15"/>
  <c r="S1505" i="15"/>
  <c r="S1506" i="15"/>
  <c r="S1507" i="15"/>
  <c r="S1508" i="15"/>
  <c r="S1509" i="15"/>
  <c r="S1510" i="15"/>
  <c r="S1511" i="15"/>
  <c r="S1512" i="15"/>
  <c r="S1513" i="15"/>
  <c r="S1514" i="15"/>
  <c r="S1515" i="15"/>
  <c r="S1516" i="15"/>
  <c r="S1517" i="15"/>
  <c r="S1518" i="15"/>
  <c r="S1519" i="15"/>
  <c r="S1520" i="15"/>
  <c r="S1521" i="15"/>
  <c r="S1522" i="15"/>
  <c r="S1523" i="15"/>
  <c r="S1524" i="15"/>
  <c r="S1525" i="15"/>
  <c r="S1526" i="15"/>
  <c r="S1527" i="15"/>
  <c r="S1528" i="15"/>
  <c r="S1529" i="15"/>
  <c r="S1530" i="15"/>
  <c r="S1531" i="15"/>
  <c r="S1532" i="15"/>
  <c r="S1533" i="15"/>
  <c r="S1534" i="15"/>
  <c r="S1535" i="15"/>
  <c r="S1536" i="15"/>
  <c r="S1537" i="15"/>
  <c r="S1538" i="15"/>
  <c r="S1539" i="15"/>
  <c r="S1540" i="15"/>
  <c r="S1541" i="15"/>
  <c r="S1542" i="15"/>
  <c r="S1543" i="15"/>
  <c r="S1544" i="15"/>
  <c r="S1545" i="15"/>
  <c r="S1546" i="15"/>
  <c r="S1547" i="15"/>
  <c r="S1548" i="15"/>
  <c r="S1549" i="15"/>
  <c r="S1550" i="15"/>
  <c r="S1551" i="15"/>
  <c r="S1552" i="15"/>
  <c r="S1553" i="15"/>
  <c r="S1554" i="15"/>
  <c r="S1555" i="15"/>
  <c r="S1556" i="15"/>
  <c r="S1557" i="15"/>
  <c r="S1558" i="15"/>
  <c r="S1559" i="15"/>
  <c r="S1560" i="15"/>
  <c r="S1561" i="15"/>
  <c r="S1562" i="15"/>
  <c r="S1563" i="15"/>
  <c r="S1564" i="15"/>
  <c r="S1565" i="15"/>
  <c r="S1566" i="15"/>
  <c r="S1567" i="15"/>
  <c r="S1568" i="15"/>
  <c r="S1569" i="15"/>
  <c r="S1570" i="15"/>
  <c r="S1571" i="15"/>
  <c r="S1572" i="15"/>
  <c r="S1573" i="15"/>
  <c r="S1574" i="15"/>
  <c r="S1575" i="15"/>
  <c r="S1576" i="15"/>
  <c r="S1577" i="15"/>
  <c r="S1578" i="15"/>
  <c r="S1579" i="15"/>
  <c r="S1580" i="15"/>
  <c r="S1581" i="15"/>
  <c r="S1582" i="15"/>
  <c r="S1583" i="15"/>
  <c r="S1584" i="15"/>
  <c r="S1585" i="15"/>
  <c r="S1586" i="15"/>
  <c r="S1587" i="15"/>
  <c r="S1588" i="15"/>
  <c r="S1589" i="15"/>
  <c r="S1590" i="15"/>
  <c r="S1591" i="15"/>
  <c r="S1592" i="15"/>
  <c r="S1593" i="15"/>
  <c r="S1594" i="15"/>
  <c r="S1595" i="15"/>
  <c r="S1596" i="15"/>
  <c r="S1597" i="15"/>
  <c r="S1598" i="15"/>
  <c r="S1599" i="15"/>
  <c r="S1600" i="15"/>
  <c r="S1601" i="15"/>
  <c r="S1602" i="15"/>
  <c r="S1603" i="15"/>
  <c r="S1604" i="15"/>
  <c r="S1605" i="15"/>
  <c r="S1606" i="15"/>
  <c r="S1607" i="15"/>
  <c r="S1608" i="15"/>
  <c r="S1609" i="15"/>
  <c r="S1610" i="15"/>
  <c r="S1611" i="15"/>
  <c r="S1612" i="15"/>
  <c r="S1613" i="15"/>
  <c r="S1614" i="15"/>
  <c r="S1615" i="15"/>
  <c r="S1616" i="15"/>
  <c r="S1617" i="15"/>
  <c r="S1618" i="15"/>
  <c r="S1619" i="15"/>
  <c r="S1620" i="15"/>
  <c r="S1621" i="15"/>
  <c r="S1622" i="15"/>
  <c r="S1623" i="15"/>
  <c r="S1624" i="15"/>
  <c r="S1625" i="15"/>
  <c r="S1626" i="15"/>
  <c r="S1627" i="15"/>
  <c r="S1628" i="15"/>
  <c r="S1629" i="15"/>
  <c r="S1630" i="15"/>
  <c r="S1631" i="15"/>
  <c r="S1632" i="15"/>
  <c r="S1633" i="15"/>
  <c r="S1634" i="15"/>
  <c r="S1635" i="15"/>
  <c r="S1636" i="15"/>
  <c r="S1637" i="15"/>
  <c r="S1638" i="15"/>
  <c r="S1639" i="15"/>
  <c r="S1640" i="15"/>
  <c r="S1641" i="15"/>
  <c r="S1642" i="15"/>
  <c r="S1643" i="15"/>
  <c r="S1644" i="15"/>
  <c r="S1645" i="15"/>
  <c r="S1646" i="15"/>
  <c r="S1647" i="15"/>
  <c r="S1648" i="15"/>
  <c r="S1649" i="15"/>
  <c r="S1650" i="15"/>
  <c r="S1651" i="15"/>
  <c r="S1652" i="15"/>
  <c r="S1653" i="15"/>
  <c r="S1654" i="15"/>
  <c r="S1655" i="15"/>
  <c r="S1656" i="15"/>
  <c r="S1657" i="15"/>
  <c r="S1658" i="15"/>
  <c r="S1659" i="15"/>
  <c r="S1660" i="15"/>
  <c r="S1661" i="15"/>
  <c r="S1662" i="15"/>
  <c r="S1663" i="15"/>
  <c r="S1664" i="15"/>
  <c r="S1665" i="15"/>
  <c r="S1666" i="15"/>
  <c r="S1667" i="15"/>
  <c r="S1668" i="15"/>
  <c r="S1669" i="15"/>
  <c r="S1670" i="15"/>
  <c r="S1671" i="15"/>
  <c r="S1672" i="15"/>
  <c r="S1673" i="15"/>
  <c r="S1674" i="15"/>
  <c r="S1675" i="15"/>
  <c r="S1676" i="15"/>
  <c r="S1677" i="15"/>
  <c r="S1678" i="15"/>
  <c r="S1679" i="15"/>
  <c r="S1680" i="15"/>
  <c r="S1681" i="15"/>
  <c r="S1682" i="15"/>
  <c r="S1683" i="15"/>
  <c r="S1684" i="15"/>
  <c r="S1685" i="15"/>
  <c r="S1686" i="15"/>
  <c r="S1687" i="15"/>
  <c r="S1688" i="15"/>
  <c r="S1689" i="15"/>
  <c r="S1690" i="15"/>
  <c r="S1691" i="15"/>
  <c r="S1692" i="15"/>
  <c r="S1693" i="15"/>
  <c r="S1694" i="15"/>
  <c r="S1695" i="15"/>
  <c r="S1696" i="15"/>
  <c r="S1697" i="15"/>
  <c r="S1698" i="15"/>
  <c r="S1699" i="15"/>
  <c r="S1700" i="15"/>
  <c r="S1701" i="15"/>
  <c r="S1702" i="15"/>
  <c r="S1703" i="15"/>
  <c r="S1704" i="15"/>
  <c r="S1705" i="15"/>
  <c r="S1706" i="15"/>
  <c r="S1707" i="15"/>
  <c r="S1708" i="15"/>
  <c r="S1709" i="15"/>
  <c r="S1710" i="15"/>
  <c r="S1711" i="15"/>
  <c r="S1712" i="15"/>
  <c r="S1713" i="15"/>
  <c r="S1714" i="15"/>
  <c r="S1715" i="15"/>
  <c r="S1716" i="15"/>
  <c r="S1717" i="15"/>
  <c r="S1718" i="15"/>
  <c r="S1719" i="15"/>
  <c r="S1720" i="15"/>
  <c r="S1721" i="15"/>
  <c r="S1722" i="15"/>
  <c r="S1723" i="15"/>
  <c r="S1724" i="15"/>
  <c r="S1725" i="15"/>
  <c r="S1726" i="15"/>
  <c r="S1727" i="15"/>
  <c r="S1728" i="15"/>
  <c r="S1729" i="15"/>
  <c r="S1730" i="15"/>
  <c r="S1731" i="15"/>
  <c r="S1732" i="15"/>
  <c r="S1733" i="15"/>
  <c r="S1734" i="15"/>
  <c r="S1735" i="15"/>
  <c r="S1736" i="15"/>
  <c r="S1737" i="15"/>
  <c r="S1738" i="15"/>
  <c r="S1739" i="15"/>
  <c r="S1740" i="15"/>
  <c r="S1741" i="15"/>
  <c r="S1742" i="15"/>
  <c r="S1743" i="15"/>
  <c r="S1744" i="15"/>
  <c r="S1745" i="15"/>
  <c r="S1746" i="15"/>
  <c r="S1747" i="15"/>
  <c r="S1748" i="15"/>
  <c r="S1749" i="15"/>
  <c r="S1750" i="15"/>
  <c r="S1751" i="15"/>
  <c r="S1752" i="15"/>
  <c r="S1753" i="15"/>
  <c r="S1754" i="15"/>
  <c r="S1755" i="15"/>
  <c r="S1756" i="15"/>
  <c r="S1757" i="15"/>
  <c r="S1758" i="15"/>
  <c r="S1759" i="15"/>
  <c r="S1760" i="15"/>
  <c r="S1761" i="15"/>
  <c r="S1762" i="15"/>
  <c r="S1763" i="15"/>
  <c r="S1764" i="15"/>
  <c r="S1765" i="15"/>
  <c r="S1766" i="15"/>
  <c r="S1767" i="15"/>
  <c r="S1768" i="15"/>
  <c r="S1769" i="15"/>
  <c r="S1770" i="15"/>
  <c r="S1771" i="15"/>
  <c r="S1772" i="15"/>
  <c r="S1773" i="15"/>
  <c r="S1774" i="15"/>
  <c r="S1775" i="15"/>
  <c r="S1776" i="15"/>
  <c r="S1777" i="15"/>
  <c r="S1778" i="15"/>
  <c r="S1779" i="15"/>
  <c r="S1780" i="15"/>
  <c r="S1781" i="15"/>
  <c r="S1782" i="15"/>
  <c r="S1783" i="15"/>
  <c r="S1784" i="15"/>
  <c r="S1785" i="15"/>
  <c r="S1786" i="15"/>
  <c r="S1787" i="15"/>
  <c r="S1788" i="15"/>
  <c r="S1789" i="15"/>
  <c r="S1790" i="15"/>
  <c r="S1791" i="15"/>
  <c r="S1792" i="15"/>
  <c r="S1793" i="15"/>
  <c r="S1794" i="15"/>
  <c r="S1795" i="15"/>
  <c r="S1796" i="15"/>
  <c r="S1797" i="15"/>
  <c r="S1798" i="15"/>
  <c r="S1799" i="15"/>
  <c r="S1800" i="15"/>
  <c r="S1801" i="15"/>
  <c r="S1802" i="15"/>
  <c r="S1803" i="15"/>
  <c r="S1804" i="15"/>
  <c r="S1805" i="15"/>
  <c r="S1806" i="15"/>
  <c r="S1807" i="15"/>
  <c r="S1808" i="15"/>
  <c r="S1809" i="15"/>
  <c r="S1810" i="15"/>
  <c r="S1811" i="15"/>
  <c r="S1812" i="15"/>
  <c r="S1813" i="15"/>
  <c r="S1814" i="15"/>
  <c r="S1815" i="15"/>
  <c r="S1816" i="15"/>
  <c r="S1817" i="15"/>
  <c r="S1818" i="15"/>
  <c r="S1819" i="15"/>
  <c r="S1820" i="15"/>
  <c r="S1821" i="15"/>
  <c r="S1822" i="15"/>
  <c r="S1823" i="15"/>
  <c r="S1824" i="15"/>
  <c r="S1825" i="15"/>
  <c r="S1826" i="15"/>
  <c r="S1827" i="15"/>
  <c r="S1828" i="15"/>
  <c r="S1829" i="15"/>
  <c r="S1830" i="15"/>
  <c r="S1831" i="15"/>
  <c r="S1832" i="15"/>
  <c r="S1833" i="15"/>
  <c r="S1834" i="15"/>
  <c r="S1835" i="15"/>
  <c r="S1836" i="15"/>
  <c r="S1837" i="15"/>
  <c r="S1838" i="15"/>
  <c r="S1839" i="15"/>
  <c r="S1840" i="15"/>
  <c r="S1841" i="15"/>
  <c r="S1842" i="15"/>
  <c r="S1843" i="15"/>
  <c r="S1844" i="15"/>
  <c r="S1845" i="15"/>
  <c r="S1846" i="15"/>
  <c r="S1847" i="15"/>
  <c r="S1848" i="15"/>
  <c r="S1849" i="15"/>
  <c r="S1850" i="15"/>
  <c r="S1851" i="15"/>
  <c r="S1852" i="15"/>
  <c r="S1853" i="15"/>
  <c r="S1854" i="15"/>
  <c r="S1855" i="15"/>
  <c r="S1856" i="15"/>
  <c r="S1857" i="15"/>
  <c r="S1858" i="15"/>
  <c r="S1859" i="15"/>
  <c r="S1860" i="15"/>
  <c r="S1861" i="15"/>
  <c r="S1862" i="15"/>
  <c r="S1863" i="15"/>
  <c r="S1864" i="15"/>
  <c r="S1865" i="15"/>
  <c r="S1866" i="15"/>
  <c r="S1867" i="15"/>
  <c r="S1868" i="15"/>
  <c r="S1869" i="15"/>
  <c r="S1870" i="15"/>
  <c r="S1871" i="15"/>
  <c r="S1872" i="15"/>
  <c r="S1873" i="15"/>
  <c r="S1874" i="15"/>
  <c r="S1875" i="15"/>
  <c r="S1876" i="15"/>
  <c r="S1877" i="15"/>
  <c r="S1878" i="15"/>
  <c r="S1879" i="15"/>
  <c r="S1880" i="15"/>
  <c r="S1881" i="15"/>
  <c r="S1882" i="15"/>
  <c r="S1883" i="15"/>
  <c r="S1884" i="15"/>
  <c r="S1885" i="15"/>
  <c r="S1886" i="15"/>
  <c r="S1887" i="15"/>
  <c r="S1888" i="15"/>
  <c r="S1889" i="15"/>
  <c r="S1890" i="15"/>
  <c r="S1891" i="15"/>
  <c r="S1892" i="15"/>
  <c r="S1893" i="15"/>
  <c r="S1894" i="15"/>
  <c r="S1895" i="15"/>
  <c r="S1896" i="15"/>
  <c r="S1897" i="15"/>
  <c r="S1898" i="15"/>
  <c r="S1899" i="15"/>
  <c r="S1900" i="15"/>
  <c r="S1901" i="15"/>
  <c r="S1902" i="15"/>
  <c r="S1903" i="15"/>
  <c r="S1904" i="15"/>
  <c r="S1905" i="15"/>
  <c r="S1906" i="15"/>
  <c r="S1907" i="15"/>
  <c r="S1908" i="15"/>
  <c r="S1909" i="15"/>
  <c r="S1910" i="15"/>
  <c r="S1911" i="15"/>
  <c r="S1912" i="15"/>
  <c r="S1913" i="15"/>
  <c r="S1914" i="15"/>
  <c r="S1915" i="15"/>
  <c r="S1916" i="15"/>
  <c r="S1917" i="15"/>
  <c r="S1918" i="15"/>
  <c r="S1919" i="15"/>
  <c r="S1920" i="15"/>
  <c r="S1921" i="15"/>
  <c r="S1922" i="15"/>
  <c r="S1923" i="15"/>
  <c r="S1924" i="15"/>
  <c r="S1925" i="15"/>
  <c r="S1926" i="15"/>
  <c r="S1927" i="15"/>
  <c r="S1928" i="15"/>
  <c r="S1929" i="15"/>
  <c r="S1930" i="15"/>
  <c r="S1931" i="15"/>
  <c r="S1932" i="15"/>
  <c r="S1933" i="15"/>
  <c r="S1934" i="15"/>
  <c r="S1935" i="15"/>
  <c r="S1936" i="15"/>
  <c r="S1937" i="15"/>
  <c r="S1938" i="15"/>
  <c r="S1939" i="15"/>
  <c r="S1940" i="15"/>
  <c r="S1941" i="15"/>
  <c r="S1942" i="15"/>
  <c r="S1943" i="15"/>
  <c r="S1944" i="15"/>
  <c r="S1945" i="15"/>
  <c r="S1946" i="15"/>
  <c r="S1947" i="15"/>
  <c r="S1948" i="15"/>
  <c r="S1949" i="15"/>
  <c r="S1950" i="15"/>
  <c r="S1951" i="15"/>
  <c r="S1952" i="15"/>
  <c r="S1953" i="15"/>
  <c r="S1954" i="15"/>
  <c r="S1955" i="15"/>
  <c r="S1956" i="15"/>
  <c r="S1957" i="15"/>
  <c r="S1958" i="15"/>
  <c r="S1959" i="15"/>
  <c r="S1960" i="15"/>
  <c r="S1961" i="15"/>
  <c r="S1962" i="15"/>
  <c r="S1963" i="15"/>
  <c r="S1964" i="15"/>
  <c r="S1965" i="15"/>
  <c r="S1966" i="15"/>
  <c r="S1967" i="15"/>
  <c r="S1968" i="15"/>
  <c r="S1969" i="15"/>
  <c r="S1970" i="15"/>
  <c r="S1971" i="15"/>
  <c r="S1972" i="15"/>
  <c r="S1973" i="15"/>
  <c r="S1974" i="15"/>
  <c r="S1975" i="15"/>
  <c r="S1976" i="15"/>
  <c r="S1977" i="15"/>
  <c r="S1978" i="15"/>
  <c r="S1979" i="15"/>
  <c r="S1980" i="15"/>
  <c r="S1981" i="15"/>
  <c r="S1982" i="15"/>
  <c r="S1983" i="15"/>
  <c r="S1984" i="15"/>
  <c r="S1985" i="15"/>
  <c r="S1986" i="15"/>
  <c r="S1987" i="15"/>
  <c r="S1988" i="15"/>
  <c r="S1989" i="15"/>
  <c r="S1990" i="15"/>
  <c r="S1991" i="15"/>
  <c r="S1992" i="15"/>
  <c r="S1993" i="15"/>
  <c r="S1994" i="15"/>
  <c r="S1995" i="15"/>
  <c r="S1996" i="15"/>
  <c r="S1997" i="15"/>
  <c r="S1998" i="15"/>
  <c r="S1999" i="15"/>
  <c r="S2000" i="15"/>
  <c r="S2001" i="15"/>
  <c r="S2002" i="15"/>
  <c r="S2003" i="15"/>
  <c r="S2004" i="15"/>
  <c r="S2005" i="15"/>
  <c r="S2006" i="15"/>
  <c r="S2007" i="15"/>
  <c r="S2008" i="15"/>
  <c r="S2009" i="15"/>
  <c r="S2010" i="15"/>
  <c r="S2011" i="15"/>
  <c r="S2012" i="15"/>
  <c r="S2013" i="15"/>
  <c r="S2014" i="15"/>
  <c r="S2015" i="15"/>
  <c r="S2016" i="15"/>
  <c r="S2017" i="15"/>
  <c r="S2018" i="15"/>
  <c r="S2019" i="15"/>
  <c r="S2020" i="15"/>
  <c r="S2021" i="15"/>
  <c r="S2022" i="15"/>
  <c r="S2023" i="15"/>
  <c r="S2024" i="15"/>
  <c r="S2025" i="15"/>
  <c r="S2026" i="15"/>
  <c r="S2027" i="15"/>
  <c r="S2028" i="15"/>
  <c r="S2029" i="15"/>
  <c r="S2030" i="15"/>
  <c r="S2031" i="15"/>
  <c r="S2032" i="15"/>
  <c r="S2033" i="15"/>
  <c r="S2034" i="15"/>
  <c r="S2035" i="15"/>
  <c r="S2036" i="15"/>
  <c r="S2037" i="15"/>
  <c r="S2038" i="15"/>
  <c r="S2039" i="15"/>
  <c r="S2040" i="15"/>
  <c r="S2041" i="15"/>
  <c r="S2042" i="15"/>
  <c r="S2043" i="15"/>
  <c r="S2044" i="15"/>
  <c r="S2045" i="15"/>
  <c r="S2046" i="15"/>
  <c r="S2047" i="15"/>
  <c r="S2048" i="15"/>
  <c r="S2049" i="15"/>
  <c r="S2050" i="15"/>
  <c r="S2051" i="15"/>
  <c r="S2052" i="15"/>
  <c r="S2053" i="15"/>
  <c r="S2054" i="15"/>
  <c r="S2055" i="15"/>
  <c r="S2056" i="15"/>
  <c r="S2057" i="15"/>
  <c r="S2058" i="15"/>
  <c r="S2059" i="15"/>
  <c r="S2060" i="15"/>
  <c r="S2061" i="15"/>
  <c r="S2062" i="15"/>
  <c r="S2063" i="15"/>
  <c r="S2064" i="15"/>
  <c r="S2065" i="15"/>
  <c r="S2066" i="15"/>
  <c r="S2067" i="15"/>
  <c r="S2068" i="15"/>
  <c r="S2069" i="15"/>
  <c r="S2070" i="15"/>
  <c r="S2071" i="15"/>
  <c r="S2072" i="15"/>
  <c r="S2073" i="15"/>
  <c r="S2074" i="15"/>
  <c r="S2075" i="15"/>
  <c r="S2076" i="15"/>
  <c r="S2077" i="15"/>
  <c r="S2078" i="15"/>
  <c r="S2079" i="15"/>
  <c r="S2080" i="15"/>
  <c r="S2081" i="15"/>
  <c r="S2082" i="15"/>
  <c r="S2083" i="15"/>
  <c r="S2084" i="15"/>
  <c r="S2085" i="15"/>
  <c r="S2086" i="15"/>
  <c r="S2087" i="15"/>
  <c r="S2088" i="15"/>
  <c r="S2089" i="15"/>
  <c r="S2090" i="15"/>
  <c r="S2091" i="15"/>
  <c r="S2092" i="15"/>
  <c r="S2093" i="15"/>
  <c r="S2094" i="15"/>
  <c r="S2095" i="15"/>
  <c r="S2096" i="15"/>
  <c r="S2097" i="15"/>
  <c r="S2098" i="15"/>
  <c r="S2099" i="15"/>
  <c r="S2100" i="15"/>
  <c r="S2101" i="15"/>
  <c r="S2102" i="15"/>
  <c r="S2103" i="15"/>
  <c r="S2104" i="15"/>
  <c r="S2105" i="15"/>
  <c r="S2106" i="15"/>
  <c r="S2107" i="15"/>
  <c r="S2108" i="15"/>
  <c r="S2109" i="15"/>
  <c r="S2110" i="15"/>
  <c r="S2111" i="15"/>
  <c r="S2112" i="15"/>
  <c r="S2113" i="15"/>
  <c r="S2114" i="15"/>
  <c r="S2115" i="15"/>
  <c r="S2116" i="15"/>
  <c r="S2117" i="15"/>
  <c r="S2118" i="15"/>
  <c r="S2119" i="15"/>
  <c r="S2120" i="15"/>
  <c r="S2121" i="15"/>
  <c r="S2122" i="15"/>
  <c r="S2123" i="15"/>
  <c r="S2124" i="15"/>
  <c r="S2125" i="15"/>
  <c r="S2126" i="15"/>
  <c r="S2127" i="15"/>
  <c r="S2128" i="15"/>
  <c r="S2129" i="15"/>
  <c r="S2130" i="15"/>
  <c r="S2131" i="15"/>
  <c r="S2132" i="15"/>
  <c r="S2133" i="15"/>
  <c r="S2134" i="15"/>
  <c r="S2135" i="15"/>
  <c r="S2136" i="15"/>
  <c r="S2137" i="15"/>
  <c r="S2138" i="15"/>
  <c r="S2139" i="15"/>
  <c r="S2140" i="15"/>
  <c r="S2141" i="15"/>
  <c r="S2142" i="15"/>
  <c r="S2143" i="15"/>
  <c r="S2144" i="15"/>
  <c r="S2145" i="15"/>
  <c r="S2146" i="15"/>
  <c r="S2147" i="15"/>
  <c r="S2148" i="15"/>
  <c r="S2149" i="15"/>
  <c r="S2150" i="15"/>
  <c r="S2151" i="15"/>
  <c r="S2152" i="15"/>
  <c r="S2153" i="15"/>
  <c r="S2154" i="15"/>
  <c r="S2155" i="15"/>
  <c r="S2156" i="15"/>
  <c r="S2157" i="15"/>
  <c r="S2158" i="15"/>
  <c r="S2159" i="15"/>
  <c r="S2160" i="15"/>
  <c r="S2161" i="15"/>
  <c r="S2162" i="15"/>
  <c r="S2163" i="15"/>
  <c r="S2164" i="15"/>
  <c r="S2165" i="15"/>
  <c r="S2166" i="15"/>
  <c r="S2167" i="15"/>
  <c r="S2168" i="15"/>
  <c r="S2169" i="15"/>
  <c r="S2170" i="15"/>
  <c r="S2171" i="15"/>
  <c r="S2172" i="15"/>
  <c r="S2173" i="15"/>
  <c r="S2174" i="15"/>
  <c r="S2175" i="15"/>
  <c r="S2176" i="15"/>
  <c r="S2177" i="15"/>
  <c r="S2178" i="15"/>
  <c r="S2179" i="15"/>
  <c r="S2180" i="15"/>
  <c r="S2181" i="15"/>
  <c r="S2182" i="15"/>
  <c r="S2183" i="15"/>
  <c r="S2184" i="15"/>
  <c r="S2185" i="15"/>
  <c r="S2186" i="15"/>
  <c r="S2187" i="15"/>
  <c r="S2188" i="15"/>
  <c r="S2189" i="15"/>
  <c r="S2190" i="15"/>
  <c r="S2191" i="15"/>
  <c r="S2192" i="15"/>
  <c r="S2193" i="15"/>
  <c r="S2194" i="15"/>
  <c r="S2195" i="15"/>
  <c r="S2196" i="15"/>
  <c r="S2197" i="15"/>
  <c r="S2198" i="15"/>
  <c r="S2199" i="15"/>
  <c r="S2200" i="15"/>
  <c r="S2201" i="15"/>
  <c r="S2202" i="15"/>
  <c r="S2203" i="15"/>
  <c r="S2204" i="15"/>
  <c r="S2205" i="15"/>
  <c r="S2206" i="15"/>
  <c r="S2207" i="15"/>
  <c r="S2208" i="15"/>
  <c r="S2209" i="15"/>
  <c r="S2210" i="15"/>
  <c r="S2211" i="15"/>
  <c r="S2212" i="15"/>
  <c r="S2213" i="15"/>
  <c r="S2214" i="15"/>
  <c r="S2215" i="15"/>
  <c r="S2216" i="15"/>
  <c r="S2217" i="15"/>
  <c r="S2218" i="15"/>
  <c r="S2219" i="15"/>
  <c r="S2220" i="15"/>
  <c r="S2221" i="15"/>
  <c r="S2222" i="15"/>
  <c r="S2223" i="15"/>
  <c r="S2224" i="15"/>
  <c r="S2225" i="15"/>
  <c r="S2226" i="15"/>
  <c r="S2227" i="15"/>
  <c r="S2228" i="15"/>
  <c r="S2229" i="15"/>
  <c r="S2230" i="15"/>
  <c r="S2231" i="15"/>
  <c r="S2232" i="15"/>
  <c r="S2233" i="15"/>
  <c r="S2234" i="15"/>
  <c r="S2235" i="15"/>
  <c r="S2236" i="15"/>
  <c r="S2237" i="15"/>
  <c r="S2238" i="15"/>
  <c r="S2239" i="15"/>
  <c r="S2240" i="15"/>
  <c r="S2241" i="15"/>
  <c r="S2242" i="15"/>
  <c r="S2243" i="15"/>
  <c r="S2244" i="15"/>
  <c r="S2245" i="15"/>
  <c r="S2246" i="15"/>
  <c r="S2247" i="15"/>
  <c r="S2248" i="15"/>
  <c r="S2249" i="15"/>
  <c r="S2250" i="15"/>
  <c r="S2251" i="15"/>
  <c r="S2252" i="15"/>
  <c r="S2253" i="15"/>
  <c r="S2254" i="15"/>
  <c r="S2255" i="15"/>
  <c r="S2256" i="15"/>
  <c r="S2257" i="15"/>
  <c r="S2258" i="15"/>
  <c r="S2259" i="15"/>
  <c r="S2260" i="15"/>
  <c r="S2261" i="15"/>
  <c r="S2262" i="15"/>
  <c r="S2263" i="15"/>
  <c r="S2264" i="15"/>
  <c r="S2265" i="15"/>
  <c r="S2266" i="15"/>
  <c r="S2267" i="15"/>
  <c r="S2268" i="15"/>
  <c r="S2269" i="15"/>
  <c r="S2270" i="15"/>
  <c r="S2271" i="15"/>
  <c r="S2272" i="15"/>
  <c r="S2273" i="15"/>
  <c r="S2274" i="15"/>
  <c r="S2275" i="15"/>
  <c r="S2276" i="15"/>
  <c r="S2277" i="15"/>
  <c r="S2278" i="15"/>
  <c r="S2279" i="15"/>
  <c r="S2280" i="15"/>
  <c r="S2281" i="15"/>
  <c r="S2282" i="15"/>
  <c r="S2283" i="15"/>
  <c r="S2284" i="15"/>
  <c r="S2285" i="15"/>
  <c r="S2286" i="15"/>
  <c r="S2287" i="15"/>
  <c r="S2288" i="15"/>
  <c r="S2289" i="15"/>
  <c r="S2290" i="15"/>
  <c r="S2291" i="15"/>
  <c r="S2292" i="15"/>
  <c r="S2293" i="15"/>
  <c r="S2294" i="15"/>
  <c r="S2295" i="15"/>
  <c r="S2296" i="15"/>
  <c r="S2297" i="15"/>
  <c r="S2298" i="15"/>
  <c r="S2299" i="15"/>
  <c r="S2300" i="15"/>
  <c r="S2301" i="15"/>
  <c r="S2302" i="15"/>
  <c r="S2303" i="15"/>
  <c r="S2304" i="15"/>
  <c r="S2305" i="15"/>
  <c r="S2306" i="15"/>
  <c r="S2307" i="15"/>
  <c r="S2308" i="15"/>
  <c r="S2309" i="15"/>
  <c r="S2310" i="15"/>
  <c r="S2311" i="15"/>
  <c r="S2312" i="15"/>
  <c r="S2313" i="15"/>
  <c r="S2314" i="15"/>
  <c r="S2315" i="15"/>
  <c r="S2316" i="15"/>
  <c r="S2317" i="15"/>
  <c r="S2318" i="15"/>
  <c r="S2319" i="15"/>
  <c r="S2320" i="15"/>
  <c r="S2321" i="15"/>
  <c r="S2322" i="15"/>
  <c r="S2323" i="15"/>
  <c r="S2324" i="15"/>
  <c r="S2325" i="15"/>
  <c r="S2326" i="15"/>
  <c r="S2327" i="15"/>
  <c r="S2328" i="15"/>
  <c r="S2329" i="15"/>
  <c r="S2330" i="15"/>
  <c r="S2331" i="15"/>
  <c r="S2332" i="15"/>
  <c r="S2333" i="15"/>
  <c r="S2334" i="15"/>
  <c r="S2335" i="15"/>
  <c r="S2336" i="15"/>
  <c r="S2337" i="15"/>
  <c r="S2338" i="15"/>
  <c r="S2339" i="15"/>
  <c r="S2340" i="15"/>
  <c r="S2341" i="15"/>
  <c r="S2342" i="15"/>
  <c r="S2343" i="15"/>
  <c r="S2344" i="15"/>
  <c r="S2345" i="15"/>
  <c r="S2346" i="15"/>
  <c r="S2347" i="15"/>
  <c r="S2348" i="15"/>
  <c r="S2349" i="15"/>
  <c r="S2350" i="15"/>
  <c r="S2351" i="15"/>
  <c r="S2352" i="15"/>
  <c r="S2353" i="15"/>
  <c r="S2354" i="15"/>
  <c r="S2355" i="15"/>
  <c r="S2356" i="15"/>
  <c r="S2357" i="15"/>
  <c r="S2358" i="15"/>
  <c r="S2359" i="15"/>
  <c r="S2360" i="15"/>
  <c r="S2361" i="15"/>
  <c r="S2362" i="15"/>
  <c r="S2363" i="15"/>
  <c r="S2364" i="15"/>
  <c r="S2365" i="15"/>
  <c r="S2366" i="15"/>
  <c r="S2367" i="15"/>
  <c r="S2368" i="15"/>
  <c r="S2369" i="15"/>
  <c r="S2370" i="15"/>
  <c r="S2371" i="15"/>
  <c r="S2372" i="15"/>
  <c r="S2373" i="15"/>
  <c r="S2374" i="15"/>
  <c r="S2375" i="15"/>
  <c r="S2376" i="15"/>
  <c r="S2377" i="15"/>
  <c r="S2378" i="15"/>
  <c r="S2379" i="15"/>
  <c r="S2380" i="15"/>
  <c r="S2381" i="15"/>
  <c r="S2382" i="15"/>
  <c r="S2383" i="15"/>
  <c r="S2384" i="15"/>
  <c r="S2385" i="15"/>
  <c r="S2386" i="15"/>
  <c r="S2387" i="15"/>
  <c r="S2388" i="15"/>
  <c r="S2389" i="15"/>
  <c r="S2390" i="15"/>
  <c r="S2391" i="15"/>
  <c r="S2392" i="15"/>
  <c r="S2393" i="15"/>
  <c r="S2394" i="15"/>
  <c r="S2395" i="15"/>
  <c r="S2396" i="15"/>
  <c r="S2397" i="15"/>
  <c r="S2398" i="15"/>
  <c r="S2399" i="15"/>
  <c r="S2400" i="15"/>
  <c r="S2401" i="15"/>
  <c r="S2402" i="15"/>
  <c r="S2403" i="15"/>
  <c r="S2404" i="15"/>
  <c r="S2405" i="15"/>
  <c r="S2406" i="15"/>
  <c r="S2407" i="15"/>
  <c r="S2408" i="15"/>
  <c r="S2409" i="15"/>
  <c r="S2410" i="15"/>
  <c r="S2411" i="15"/>
  <c r="S2412" i="15"/>
  <c r="S2413" i="15"/>
  <c r="S2414" i="15"/>
  <c r="S2415" i="15"/>
  <c r="S2416" i="15"/>
  <c r="S2417" i="15"/>
  <c r="S2418" i="15"/>
  <c r="S2419" i="15"/>
  <c r="S2420" i="15"/>
  <c r="S2421" i="15"/>
  <c r="S2422" i="15"/>
  <c r="S2423" i="15"/>
  <c r="S2424" i="15"/>
  <c r="S2425" i="15"/>
  <c r="S2426" i="15"/>
  <c r="S2427" i="15"/>
  <c r="S2428" i="15"/>
  <c r="S2429" i="15"/>
  <c r="S2430" i="15"/>
  <c r="S2431" i="15"/>
  <c r="S2432" i="15"/>
  <c r="S2433" i="15"/>
  <c r="S2434" i="15"/>
  <c r="S2435" i="15"/>
  <c r="S2436" i="15"/>
  <c r="S2437" i="15"/>
  <c r="S2438" i="15"/>
  <c r="S2439" i="15"/>
  <c r="S2440" i="15"/>
  <c r="S2441" i="15"/>
  <c r="S2442" i="15"/>
  <c r="S2443" i="15"/>
  <c r="S2444" i="15"/>
  <c r="S2445" i="15"/>
  <c r="S2446" i="15"/>
  <c r="S2447" i="15"/>
  <c r="S2448" i="15"/>
  <c r="S2449" i="15"/>
  <c r="S2450" i="15"/>
  <c r="S2451" i="15"/>
  <c r="S2452" i="15"/>
  <c r="S2453" i="15"/>
  <c r="S2454" i="15"/>
  <c r="S2455" i="15"/>
  <c r="S2456" i="15"/>
  <c r="S2457" i="15"/>
  <c r="S2458" i="15"/>
  <c r="S2459" i="15"/>
  <c r="S2460" i="15"/>
  <c r="S2461" i="15"/>
  <c r="S2462" i="15"/>
  <c r="S2463" i="15"/>
  <c r="S2464" i="15"/>
  <c r="S2465" i="15"/>
  <c r="S2466" i="15"/>
  <c r="S2467" i="15"/>
  <c r="S2468" i="15"/>
  <c r="S2469" i="15"/>
  <c r="S2470" i="15"/>
  <c r="S2471" i="15"/>
  <c r="S2472" i="15"/>
  <c r="S2473" i="15"/>
  <c r="S2474" i="15"/>
  <c r="S2475" i="15"/>
  <c r="S2476" i="15"/>
  <c r="S2477" i="15"/>
  <c r="S2478" i="15"/>
  <c r="S2479" i="15"/>
  <c r="S2480" i="15"/>
  <c r="S2481" i="15"/>
  <c r="S2482" i="15"/>
  <c r="S2483" i="15"/>
  <c r="S2484" i="15"/>
  <c r="S2485" i="15"/>
  <c r="S2486" i="15"/>
  <c r="S2487" i="15"/>
  <c r="S2488" i="15"/>
  <c r="S2489" i="15"/>
  <c r="S2490" i="15"/>
  <c r="S2491" i="15"/>
  <c r="S2492" i="15"/>
  <c r="S2493" i="15"/>
  <c r="S2494" i="15"/>
  <c r="S2495" i="15"/>
  <c r="S2496" i="15"/>
  <c r="S2497" i="15"/>
  <c r="S2498" i="15"/>
  <c r="S2499" i="15"/>
  <c r="S2500" i="15"/>
  <c r="S2501" i="15"/>
  <c r="S2502" i="15"/>
  <c r="S2503" i="15"/>
  <c r="S2504" i="15"/>
  <c r="S2505" i="15"/>
  <c r="S2506" i="15"/>
  <c r="S2507" i="15"/>
  <c r="S2508" i="15"/>
  <c r="S2509" i="15"/>
  <c r="S2510" i="15"/>
  <c r="S2511" i="15"/>
  <c r="S2512" i="15"/>
  <c r="S2513" i="15"/>
  <c r="S2514" i="15"/>
  <c r="S2515" i="15"/>
  <c r="S2516" i="15"/>
  <c r="S2517" i="15"/>
  <c r="S2518" i="15"/>
  <c r="S2519" i="15"/>
  <c r="S2520" i="15"/>
  <c r="S2521" i="15"/>
  <c r="S2522" i="15"/>
  <c r="S2523" i="15"/>
  <c r="S2524" i="15"/>
  <c r="S2525" i="15"/>
  <c r="S2526" i="15"/>
  <c r="S2527" i="15"/>
  <c r="S2528" i="15"/>
  <c r="S2529" i="15"/>
  <c r="S2530" i="15"/>
  <c r="S2531" i="15"/>
  <c r="S2532" i="15"/>
  <c r="S2533" i="15"/>
  <c r="S2534" i="15"/>
  <c r="S2535" i="15"/>
  <c r="S2536" i="15"/>
  <c r="S2537" i="15"/>
  <c r="S2538" i="15"/>
  <c r="S2539" i="15"/>
  <c r="S2540" i="15"/>
  <c r="S2541" i="15"/>
  <c r="S2542" i="15"/>
  <c r="S2543" i="15"/>
  <c r="S2544" i="15"/>
  <c r="S2545" i="15"/>
  <c r="S2546" i="15"/>
  <c r="S2547" i="15"/>
  <c r="S2548" i="15"/>
  <c r="S2549" i="15"/>
  <c r="S2550" i="15"/>
  <c r="S2551" i="15"/>
  <c r="S2552" i="15"/>
  <c r="S2553" i="15"/>
  <c r="S2554" i="15"/>
  <c r="S2555" i="15"/>
  <c r="S2556" i="15"/>
  <c r="S2557" i="15"/>
  <c r="S2558" i="15"/>
  <c r="S2559" i="15"/>
  <c r="S2560" i="15"/>
  <c r="S2561" i="15"/>
  <c r="S2562" i="15"/>
  <c r="S2563" i="15"/>
  <c r="S2564" i="15"/>
  <c r="S2565" i="15"/>
  <c r="S2566" i="15"/>
  <c r="S2567" i="15"/>
  <c r="S2568" i="15"/>
  <c r="S2569" i="15"/>
  <c r="S2570" i="15"/>
  <c r="S2571" i="15"/>
  <c r="S2572" i="15"/>
  <c r="S2573" i="15"/>
  <c r="S2574" i="15"/>
  <c r="S2575" i="15"/>
  <c r="S2576" i="15"/>
  <c r="S2577" i="15"/>
  <c r="S2578" i="15"/>
  <c r="S2579" i="15"/>
  <c r="S2580" i="15"/>
  <c r="S2581" i="15"/>
  <c r="S2582" i="15"/>
  <c r="S2583" i="15"/>
  <c r="S2584" i="15"/>
  <c r="S2585" i="15"/>
  <c r="S2586" i="15"/>
  <c r="S2587" i="15"/>
  <c r="S2588" i="15"/>
  <c r="S2589" i="15"/>
  <c r="S2590" i="15"/>
  <c r="S2591" i="15"/>
  <c r="S2592" i="15"/>
  <c r="S2593" i="15"/>
  <c r="S2594" i="15"/>
  <c r="S2595" i="15"/>
  <c r="S2596" i="15"/>
  <c r="S2597" i="15"/>
  <c r="S2598" i="15"/>
  <c r="S2599" i="15"/>
  <c r="S2600" i="15"/>
  <c r="S2601" i="15"/>
  <c r="S2602" i="15"/>
  <c r="S2603" i="15"/>
  <c r="S2604" i="15"/>
  <c r="S2605" i="15"/>
  <c r="S2606" i="15"/>
  <c r="S2607" i="15"/>
  <c r="S2608" i="15"/>
  <c r="S2609" i="15"/>
  <c r="S2610" i="15"/>
  <c r="S2611" i="15"/>
  <c r="S2612" i="15"/>
  <c r="S2613" i="15"/>
  <c r="S2614" i="15"/>
  <c r="S2615" i="15"/>
  <c r="S2616" i="15"/>
  <c r="S2617" i="15"/>
  <c r="S2618" i="15"/>
  <c r="S2619" i="15"/>
  <c r="S2620" i="15"/>
  <c r="S2621" i="15"/>
  <c r="S2622" i="15"/>
  <c r="S2623" i="15"/>
  <c r="S2624" i="15"/>
  <c r="S2625" i="15"/>
  <c r="S2626" i="15"/>
  <c r="S2627" i="15"/>
  <c r="S2628" i="15"/>
  <c r="S2629" i="15"/>
  <c r="S2630" i="15"/>
  <c r="S2631" i="15"/>
  <c r="S2632" i="15"/>
  <c r="S2633" i="15"/>
  <c r="S2634" i="15"/>
  <c r="S2635" i="15"/>
  <c r="S2636" i="15"/>
  <c r="S2637" i="15"/>
  <c r="S2638" i="15"/>
  <c r="S2639" i="15"/>
  <c r="S2640" i="15"/>
  <c r="S2641" i="15"/>
  <c r="S2642" i="15"/>
  <c r="S2643" i="15"/>
  <c r="S2644" i="15"/>
  <c r="S2645" i="15"/>
  <c r="S2646" i="15"/>
  <c r="S2647" i="15"/>
  <c r="S2648" i="15"/>
  <c r="S2649" i="15"/>
  <c r="S2650" i="15"/>
  <c r="S2651" i="15"/>
  <c r="S2652" i="15"/>
  <c r="S2653" i="15"/>
  <c r="S2654" i="15"/>
  <c r="S2655" i="15"/>
  <c r="S2656" i="15"/>
  <c r="S2657" i="15"/>
  <c r="S2658" i="15"/>
  <c r="S2659" i="15"/>
  <c r="S2660" i="15"/>
  <c r="S2661" i="15"/>
  <c r="S2662" i="15"/>
  <c r="S2663" i="15"/>
  <c r="S2664" i="15"/>
  <c r="S2665" i="15"/>
  <c r="S2666" i="15"/>
  <c r="S2667" i="15"/>
  <c r="S2668" i="15"/>
  <c r="S2669" i="15"/>
  <c r="S2670" i="15"/>
  <c r="S2671" i="15"/>
  <c r="S2672" i="15"/>
  <c r="S2673" i="15"/>
  <c r="S2674" i="15"/>
  <c r="S2675" i="15"/>
  <c r="S2676" i="15"/>
  <c r="S2677" i="15"/>
  <c r="S2678" i="15"/>
  <c r="S2679" i="15"/>
  <c r="S2680" i="15"/>
  <c r="S2681" i="15"/>
  <c r="S2682" i="15"/>
  <c r="S2683" i="15"/>
  <c r="S2684" i="15"/>
  <c r="S2685" i="15"/>
  <c r="S2686" i="15"/>
  <c r="S2687" i="15"/>
  <c r="S2688" i="15"/>
  <c r="S2689" i="15"/>
  <c r="S2690" i="15"/>
  <c r="S2691" i="15"/>
  <c r="S2692" i="15"/>
  <c r="S2693" i="15"/>
  <c r="S2694" i="15"/>
  <c r="S2695" i="15"/>
  <c r="S2696" i="15"/>
  <c r="S2697" i="15"/>
  <c r="S2698" i="15"/>
  <c r="S2699" i="15"/>
  <c r="S2700" i="15"/>
  <c r="S2701" i="15"/>
  <c r="S2702" i="15"/>
  <c r="S2703" i="15"/>
  <c r="S2704" i="15"/>
  <c r="S2705" i="15"/>
  <c r="S2706" i="15"/>
  <c r="S2707" i="15"/>
  <c r="S2708" i="15"/>
  <c r="S2709" i="15"/>
  <c r="S2710" i="15"/>
  <c r="S2711" i="15"/>
  <c r="S2712" i="15"/>
  <c r="S2713" i="15"/>
  <c r="S2714" i="15"/>
  <c r="S2715" i="15"/>
  <c r="S2716" i="15"/>
  <c r="S2717" i="15"/>
  <c r="S2718" i="15"/>
  <c r="S2719" i="15"/>
  <c r="S2720" i="15"/>
  <c r="S2721" i="15"/>
  <c r="S2722" i="15"/>
  <c r="S2723" i="15"/>
  <c r="S2724" i="15"/>
  <c r="S2725" i="15"/>
  <c r="S2726" i="15"/>
  <c r="S2727" i="15"/>
  <c r="S2728" i="15"/>
  <c r="S2729" i="15"/>
  <c r="S2730" i="15"/>
  <c r="S2731" i="15"/>
  <c r="S2732" i="15"/>
  <c r="S2733" i="15"/>
  <c r="S2734" i="15"/>
  <c r="S2735" i="15"/>
  <c r="S2736" i="15"/>
  <c r="S2737" i="15"/>
  <c r="S2738" i="15"/>
  <c r="S2739" i="15"/>
  <c r="S2740" i="15"/>
  <c r="S2741" i="15"/>
  <c r="S2742" i="15"/>
  <c r="S2743" i="15"/>
  <c r="S2744" i="15"/>
  <c r="S2745" i="15"/>
  <c r="S2746" i="15"/>
  <c r="S2747" i="15"/>
  <c r="S2748" i="15"/>
  <c r="S2749" i="15"/>
  <c r="S2750" i="15"/>
  <c r="S2751" i="15"/>
  <c r="S2752" i="15"/>
  <c r="S2753" i="15"/>
  <c r="S2754" i="15"/>
  <c r="S2755" i="15"/>
  <c r="S2756" i="15"/>
  <c r="S2757" i="15"/>
  <c r="S2758" i="15"/>
  <c r="S2759" i="15"/>
  <c r="S2760" i="15"/>
  <c r="S2761" i="15"/>
  <c r="S2762" i="15"/>
  <c r="S2763" i="15"/>
  <c r="S2764" i="15"/>
  <c r="S2765" i="15"/>
  <c r="S2766" i="15"/>
  <c r="S2767" i="15"/>
  <c r="S2768" i="15"/>
  <c r="S2769" i="15"/>
  <c r="S2770" i="15"/>
  <c r="S2771" i="15"/>
  <c r="S2772" i="15"/>
  <c r="S2773" i="15"/>
  <c r="S2774" i="15"/>
  <c r="S2775" i="15"/>
  <c r="S2776" i="15"/>
  <c r="S2777" i="15"/>
  <c r="S2778" i="15"/>
  <c r="S2779" i="15"/>
  <c r="S2780" i="15"/>
  <c r="S2781" i="15"/>
  <c r="S2782" i="15"/>
  <c r="S2783" i="15"/>
  <c r="S2784" i="15"/>
  <c r="S2785" i="15"/>
  <c r="S2786" i="15"/>
  <c r="S2787" i="15"/>
  <c r="S2788" i="15"/>
  <c r="S2789" i="15"/>
  <c r="S2790" i="15"/>
  <c r="S2791" i="15"/>
  <c r="S2792" i="15"/>
  <c r="S2793" i="15"/>
  <c r="S2794" i="15"/>
  <c r="S2795" i="15"/>
  <c r="S2796" i="15"/>
  <c r="S2797" i="15"/>
  <c r="S2798" i="15"/>
  <c r="S2799" i="15"/>
  <c r="S2800" i="15"/>
  <c r="S2801" i="15"/>
  <c r="S2802" i="15"/>
  <c r="S2803" i="15"/>
  <c r="S2804" i="15"/>
  <c r="S2805" i="15"/>
  <c r="S2806" i="15"/>
  <c r="S2807" i="15"/>
  <c r="S2808" i="15"/>
  <c r="S2809" i="15"/>
  <c r="S2810" i="15"/>
  <c r="S2811" i="15"/>
  <c r="S2812" i="15"/>
  <c r="S2813" i="15"/>
  <c r="S2814" i="15"/>
  <c r="S2815" i="15"/>
  <c r="S2816" i="15"/>
  <c r="S2817" i="15"/>
  <c r="S2818" i="15"/>
  <c r="S2819" i="15"/>
  <c r="S2820" i="15"/>
  <c r="S2821" i="15"/>
  <c r="S2822" i="15"/>
  <c r="S2823" i="15"/>
  <c r="S2824" i="15"/>
  <c r="S2825" i="15"/>
  <c r="S2826" i="15"/>
  <c r="S2827" i="15"/>
  <c r="S2828" i="15"/>
  <c r="S2829" i="15"/>
  <c r="S2830" i="15"/>
  <c r="S2831" i="15"/>
  <c r="S2832" i="15"/>
  <c r="S2833" i="15"/>
  <c r="S2834" i="15"/>
  <c r="S2835" i="15"/>
  <c r="S2836" i="15"/>
  <c r="S2837" i="15"/>
  <c r="S2838" i="15"/>
  <c r="S2839" i="15"/>
  <c r="S2840" i="15"/>
  <c r="S2841" i="15"/>
  <c r="S2842" i="15"/>
  <c r="S2843" i="15"/>
  <c r="S2844" i="15"/>
  <c r="S2845" i="15"/>
  <c r="S2846" i="15"/>
  <c r="S2847" i="15"/>
  <c r="S2848" i="15"/>
  <c r="S2849" i="15"/>
  <c r="S2850" i="15"/>
  <c r="S2851" i="15"/>
  <c r="S2852" i="15"/>
  <c r="S2853" i="15"/>
  <c r="S2854" i="15"/>
  <c r="S2855" i="15"/>
  <c r="S2856" i="15"/>
  <c r="S2857" i="15"/>
  <c r="S2858" i="15"/>
  <c r="S2859" i="15"/>
  <c r="S2860" i="15"/>
  <c r="S2861" i="15"/>
  <c r="S2862" i="15"/>
  <c r="S2863" i="15"/>
  <c r="S2864" i="15"/>
  <c r="S2865" i="15"/>
  <c r="S2866" i="15"/>
  <c r="S2867" i="15"/>
  <c r="S2868" i="15"/>
  <c r="S2869" i="15"/>
  <c r="S2870" i="15"/>
  <c r="S2871" i="15"/>
  <c r="S2872" i="15"/>
  <c r="S2873" i="15"/>
  <c r="S2874" i="15"/>
  <c r="S2875" i="15"/>
  <c r="S2876" i="15"/>
  <c r="S2877" i="15"/>
  <c r="S2878" i="15"/>
  <c r="S2879" i="15"/>
  <c r="S2880" i="15"/>
  <c r="S2881" i="15"/>
  <c r="S2882" i="15"/>
  <c r="S2883" i="15"/>
  <c r="S2884" i="15"/>
  <c r="S2885" i="15"/>
  <c r="S2886" i="15"/>
  <c r="S2887" i="15"/>
  <c r="S2888" i="15"/>
  <c r="S2889" i="15"/>
  <c r="S2890" i="15"/>
  <c r="S2891" i="15"/>
  <c r="S2892" i="15"/>
  <c r="S2893" i="15"/>
  <c r="S2894" i="15"/>
  <c r="S2895" i="15"/>
  <c r="S2896" i="15"/>
  <c r="S2897" i="15"/>
  <c r="S2898" i="15"/>
  <c r="S2899" i="15"/>
  <c r="S2900" i="15"/>
  <c r="S2901" i="15"/>
  <c r="S2902" i="15"/>
  <c r="S2903" i="15"/>
  <c r="S2904" i="15"/>
  <c r="S2905" i="15"/>
  <c r="S2906" i="15"/>
  <c r="S2907" i="15"/>
  <c r="S2908" i="15"/>
  <c r="S2909" i="15"/>
  <c r="S2910" i="15"/>
  <c r="S2911" i="15"/>
  <c r="S2912" i="15"/>
  <c r="S2913" i="15"/>
  <c r="S2914" i="15"/>
  <c r="S2915" i="15"/>
  <c r="S2916" i="15"/>
  <c r="S2917" i="15"/>
  <c r="S2918" i="15"/>
  <c r="S2919" i="15"/>
  <c r="S2920" i="15"/>
  <c r="S2921" i="15"/>
  <c r="S2922" i="15"/>
  <c r="S2923" i="15"/>
  <c r="S2924" i="15"/>
  <c r="S2925" i="15"/>
  <c r="S2926" i="15"/>
  <c r="S2927" i="15"/>
  <c r="S2928" i="15"/>
  <c r="S2929" i="15"/>
  <c r="S2930" i="15"/>
  <c r="S2931" i="15"/>
  <c r="S2932" i="15"/>
  <c r="S2933" i="15"/>
  <c r="S2934" i="15"/>
  <c r="S2935" i="15"/>
  <c r="S2936" i="15"/>
  <c r="S2937" i="15"/>
  <c r="S2938" i="15"/>
  <c r="S2939" i="15"/>
  <c r="S2940" i="15"/>
  <c r="S2941" i="15"/>
  <c r="S2942" i="15"/>
  <c r="S2943" i="15"/>
  <c r="S2944" i="15"/>
  <c r="S2945" i="15"/>
  <c r="S2946" i="15"/>
  <c r="S2947" i="15"/>
  <c r="S2948" i="15"/>
  <c r="S2949" i="15"/>
  <c r="S2950" i="15"/>
  <c r="S2951" i="15"/>
  <c r="S2952" i="15"/>
  <c r="S2953" i="15"/>
  <c r="S2954" i="15"/>
  <c r="S2955" i="15"/>
  <c r="S2956" i="15"/>
  <c r="S2957" i="15"/>
  <c r="S2958" i="15"/>
  <c r="S2959" i="15"/>
  <c r="S2960" i="15"/>
  <c r="S2961" i="15"/>
  <c r="S2962" i="15"/>
  <c r="S2963" i="15"/>
  <c r="S2964" i="15"/>
  <c r="S2965" i="15"/>
  <c r="S2966" i="15"/>
  <c r="S2967" i="15"/>
  <c r="S2968" i="15"/>
  <c r="S2969" i="15"/>
  <c r="S2970" i="15"/>
  <c r="S2971" i="15"/>
  <c r="S2972" i="15"/>
  <c r="S2973" i="15"/>
  <c r="S2974" i="15"/>
  <c r="S2975" i="15"/>
  <c r="S2976" i="15"/>
  <c r="S2977" i="15"/>
  <c r="S2978" i="15"/>
  <c r="S2979" i="15"/>
  <c r="S2980" i="15"/>
  <c r="S2981" i="15"/>
  <c r="S2982" i="15"/>
  <c r="S2983" i="15"/>
  <c r="S2984" i="15"/>
  <c r="S2985" i="15"/>
  <c r="S2986" i="15"/>
  <c r="S2987" i="15"/>
  <c r="S2988" i="15"/>
  <c r="S2989" i="15"/>
  <c r="S2990" i="15"/>
  <c r="S2991" i="15"/>
  <c r="S2992" i="15"/>
  <c r="S2993" i="15"/>
  <c r="S2994" i="15"/>
  <c r="S2995" i="15"/>
  <c r="S2996" i="15"/>
  <c r="S2997" i="15"/>
  <c r="S2998" i="15"/>
  <c r="S2999" i="15"/>
  <c r="S3000" i="15"/>
  <c r="S3001" i="15"/>
  <c r="S3002" i="15"/>
  <c r="S3003" i="15"/>
  <c r="S3004" i="15"/>
  <c r="G37" i="16"/>
  <c r="G38" i="16"/>
  <c r="G40" i="16"/>
  <c r="G35" i="16"/>
  <c r="H41" i="16"/>
  <c r="G41" i="16" s="1"/>
  <c r="H40" i="16"/>
  <c r="H39" i="16"/>
  <c r="G39" i="16" s="1"/>
  <c r="H37" i="16"/>
  <c r="H36" i="16"/>
  <c r="G36" i="16" s="1"/>
  <c r="H35" i="16"/>
  <c r="C42" i="16"/>
  <c r="D42" i="16" s="1"/>
  <c r="G68" i="18" l="1"/>
  <c r="H67" i="18"/>
  <c r="I67" i="18"/>
  <c r="V1107" i="21"/>
  <c r="B69" i="18"/>
  <c r="E69" i="18" s="1"/>
  <c r="B3" i="15"/>
  <c r="H68" i="18" l="1"/>
  <c r="I68" i="18"/>
  <c r="G69" i="18"/>
  <c r="V1108" i="21"/>
  <c r="B70" i="18"/>
  <c r="E70" i="18" s="1"/>
  <c r="D19" i="15"/>
  <c r="H17" i="15"/>
  <c r="G70" i="18" l="1"/>
  <c r="H69" i="18"/>
  <c r="I69" i="18"/>
  <c r="V1109" i="21"/>
  <c r="B71" i="18"/>
  <c r="E71" i="18" s="1"/>
  <c r="G71" i="18" s="1"/>
  <c r="D20" i="15"/>
  <c r="I71" i="18" l="1"/>
  <c r="H71" i="18"/>
  <c r="H70" i="18"/>
  <c r="I70" i="18"/>
  <c r="V1110" i="21"/>
  <c r="B72" i="18"/>
  <c r="E72" i="18" s="1"/>
  <c r="G72" i="18" s="1"/>
  <c r="H16" i="15"/>
  <c r="H72" i="18" l="1"/>
  <c r="I72" i="18"/>
  <c r="V1111" i="21"/>
  <c r="B73" i="18"/>
  <c r="E73" i="18" s="1"/>
  <c r="G73" i="18" s="1"/>
  <c r="H18" i="15"/>
  <c r="I73" i="18" l="1"/>
  <c r="H73" i="18"/>
  <c r="V1112" i="21"/>
  <c r="B74" i="18"/>
  <c r="E74" i="18" s="1"/>
  <c r="G74" i="18" s="1"/>
  <c r="H74" i="18" l="1"/>
  <c r="I74" i="18"/>
  <c r="V1113" i="21"/>
  <c r="B75" i="18"/>
  <c r="E75" i="18" s="1"/>
  <c r="G75" i="18" s="1"/>
  <c r="H75" i="18" l="1"/>
  <c r="I75" i="18"/>
  <c r="V1114" i="21"/>
  <c r="B76" i="18"/>
  <c r="E76" i="18" s="1"/>
  <c r="G76" i="18" s="1"/>
  <c r="H76" i="18" l="1"/>
  <c r="I76" i="18"/>
  <c r="V1115" i="21"/>
  <c r="B77" i="18"/>
  <c r="E77" i="18" s="1"/>
  <c r="G77" i="18" s="1"/>
  <c r="I77" i="18" l="1"/>
  <c r="H77" i="18"/>
  <c r="V1116" i="21"/>
  <c r="B78" i="18"/>
  <c r="E78" i="18" s="1"/>
  <c r="G78" i="18" s="1"/>
  <c r="H78" i="18" l="1"/>
  <c r="I78" i="18"/>
  <c r="V1117" i="21"/>
  <c r="B79" i="18"/>
  <c r="E79" i="18" s="1"/>
  <c r="G79" i="18" s="1"/>
  <c r="H79" i="18" l="1"/>
  <c r="I79" i="18"/>
  <c r="V1118" i="21"/>
  <c r="B80" i="18"/>
  <c r="E80" i="18" s="1"/>
  <c r="G80" i="18" s="1"/>
  <c r="I80" i="18" l="1"/>
  <c r="H80" i="18"/>
  <c r="V1119" i="21"/>
  <c r="B81" i="18"/>
  <c r="E81" i="18" s="1"/>
  <c r="G81" i="18" s="1"/>
  <c r="H81" i="18" l="1"/>
  <c r="I81" i="18"/>
  <c r="V1120" i="21"/>
  <c r="B82" i="18"/>
  <c r="E82" i="18" s="1"/>
  <c r="G82" i="18" s="1"/>
  <c r="I82" i="18" l="1"/>
  <c r="H82" i="18"/>
  <c r="V1121" i="21"/>
  <c r="B83" i="18"/>
  <c r="E83" i="18" s="1"/>
  <c r="G83" i="18" s="1"/>
  <c r="H83" i="18" l="1"/>
  <c r="I83" i="18"/>
  <c r="V1122" i="21"/>
  <c r="B84" i="18"/>
  <c r="E84" i="18" s="1"/>
  <c r="G84" i="18" s="1"/>
  <c r="I84" i="18" l="1"/>
  <c r="H84" i="18"/>
  <c r="V1123" i="21"/>
  <c r="B85" i="18"/>
  <c r="E85" i="18" s="1"/>
  <c r="G85" i="18" s="1"/>
  <c r="H85" i="18" l="1"/>
  <c r="I85" i="18"/>
  <c r="V1124" i="21"/>
  <c r="B86" i="18"/>
  <c r="E86" i="18" s="1"/>
  <c r="G86" i="18" s="1"/>
  <c r="H86" i="18" l="1"/>
  <c r="I86" i="18"/>
  <c r="V1125" i="21"/>
  <c r="B87" i="18"/>
  <c r="E87" i="18" s="1"/>
  <c r="G87" i="18" s="1"/>
  <c r="H87" i="18" l="1"/>
  <c r="I87" i="18"/>
  <c r="V1126" i="21"/>
  <c r="B88" i="18"/>
  <c r="E88" i="18" s="1"/>
  <c r="G88" i="18" s="1"/>
  <c r="H88" i="18" l="1"/>
  <c r="I88" i="18"/>
  <c r="V1127" i="21"/>
  <c r="B89" i="18"/>
  <c r="E89" i="18" s="1"/>
  <c r="G89" i="18" s="1"/>
  <c r="I89" i="18" l="1"/>
  <c r="H89" i="18"/>
  <c r="V1128" i="21"/>
  <c r="B90" i="18"/>
  <c r="E90" i="18" s="1"/>
  <c r="G90" i="18" s="1"/>
  <c r="H90" i="18" l="1"/>
  <c r="I90" i="18"/>
  <c r="V1129" i="21"/>
  <c r="B91" i="18"/>
  <c r="E91" i="18" s="1"/>
  <c r="G91" i="18" s="1"/>
  <c r="I91" i="18" l="1"/>
  <c r="H91" i="18"/>
  <c r="V1130" i="21"/>
  <c r="B92" i="18"/>
  <c r="E92" i="18" s="1"/>
  <c r="G92" i="18" s="1"/>
  <c r="H92" i="18" l="1"/>
  <c r="I92" i="18"/>
  <c r="V1131" i="21"/>
  <c r="B93" i="18"/>
  <c r="E93" i="18" s="1"/>
  <c r="G93" i="18" s="1"/>
  <c r="H93" i="18" l="1"/>
  <c r="I93" i="18"/>
  <c r="V1132" i="21"/>
  <c r="B94" i="18"/>
  <c r="E94" i="18" s="1"/>
  <c r="G94" i="18" s="1"/>
  <c r="H94" i="18" l="1"/>
  <c r="I94" i="18"/>
  <c r="V1133" i="21"/>
  <c r="B95" i="18"/>
  <c r="E95" i="18" s="1"/>
  <c r="G95" i="18" s="1"/>
  <c r="H95" i="18" l="1"/>
  <c r="I95" i="18"/>
  <c r="V1134" i="21"/>
  <c r="B96" i="18"/>
  <c r="E96" i="18" s="1"/>
  <c r="G96" i="18" s="1"/>
  <c r="H96" i="18" l="1"/>
  <c r="I96" i="18"/>
  <c r="V1135" i="21"/>
  <c r="B97" i="18"/>
  <c r="E97" i="18" s="1"/>
  <c r="G97" i="18" s="1"/>
  <c r="H97" i="18" l="1"/>
  <c r="I97" i="18"/>
  <c r="V1136" i="21"/>
  <c r="B98" i="18"/>
  <c r="E98" i="18" s="1"/>
  <c r="G98" i="18" s="1"/>
  <c r="H98" i="18" l="1"/>
  <c r="I98" i="18"/>
  <c r="V1137" i="21"/>
  <c r="B99" i="18"/>
  <c r="E99" i="18" s="1"/>
  <c r="G99" i="18" s="1"/>
  <c r="H99" i="18" l="1"/>
  <c r="I99" i="18"/>
  <c r="V1138" i="21"/>
  <c r="B100" i="18"/>
  <c r="E100" i="18" s="1"/>
  <c r="G100" i="18" s="1"/>
  <c r="I100" i="18" l="1"/>
  <c r="H100" i="18"/>
  <c r="V1139" i="21"/>
  <c r="B101" i="18"/>
  <c r="E101" i="18" s="1"/>
  <c r="G101" i="18" s="1"/>
  <c r="H101" i="18" l="1"/>
  <c r="I101" i="18"/>
  <c r="V1140" i="21"/>
  <c r="B102" i="18"/>
  <c r="E102" i="18" s="1"/>
  <c r="G102" i="18" s="1"/>
  <c r="I102" i="18" l="1"/>
  <c r="H102" i="18"/>
  <c r="V1141" i="21"/>
  <c r="B103" i="18"/>
  <c r="E103" i="18" s="1"/>
  <c r="G103" i="18" s="1"/>
  <c r="H103" i="18" l="1"/>
  <c r="I103" i="18"/>
  <c r="V1142" i="21"/>
  <c r="B104" i="18"/>
  <c r="E104" i="18" s="1"/>
  <c r="G104" i="18" s="1"/>
  <c r="H104" i="18" l="1"/>
  <c r="I104" i="18"/>
  <c r="V1143" i="21"/>
  <c r="B105" i="18"/>
  <c r="E105" i="18" s="1"/>
  <c r="G105" i="18" s="1"/>
  <c r="H105" i="18" l="1"/>
  <c r="I105" i="18"/>
  <c r="V1144" i="21"/>
  <c r="B106" i="18"/>
  <c r="E106" i="18" s="1"/>
  <c r="G106" i="18" s="1"/>
  <c r="H106" i="18" l="1"/>
  <c r="I106" i="18"/>
  <c r="V1145" i="21"/>
  <c r="B107" i="18"/>
  <c r="E107" i="18" s="1"/>
  <c r="G107" i="18" s="1"/>
  <c r="H107" i="18" l="1"/>
  <c r="I107" i="18"/>
  <c r="V1146" i="21"/>
  <c r="B108" i="18"/>
  <c r="E108" i="18" s="1"/>
  <c r="G108" i="18" s="1"/>
  <c r="H108" i="18" l="1"/>
  <c r="I108" i="18"/>
  <c r="V1147" i="21"/>
  <c r="B109" i="18"/>
  <c r="E109" i="18" s="1"/>
  <c r="G109" i="18" s="1"/>
  <c r="H109" i="18" l="1"/>
  <c r="I109" i="18"/>
  <c r="V1148" i="21"/>
  <c r="B110" i="18"/>
  <c r="E110" i="18" s="1"/>
  <c r="G110" i="18" s="1"/>
  <c r="I110" i="18" l="1"/>
  <c r="H110" i="18"/>
  <c r="V1149" i="21"/>
  <c r="B111" i="18"/>
  <c r="E111" i="18" s="1"/>
  <c r="G111" i="18" s="1"/>
  <c r="H111" i="18" l="1"/>
  <c r="I111" i="18"/>
  <c r="V1150" i="21"/>
  <c r="B112" i="18"/>
  <c r="E112" i="18" s="1"/>
  <c r="G112" i="18" s="1"/>
  <c r="H112" i="18" l="1"/>
  <c r="I112" i="18"/>
  <c r="V1151" i="21"/>
  <c r="B113" i="18"/>
  <c r="E113" i="18" s="1"/>
  <c r="G113" i="18" s="1"/>
  <c r="H113" i="18" l="1"/>
  <c r="I113" i="18"/>
  <c r="V1152" i="21"/>
  <c r="B114" i="18"/>
  <c r="E114" i="18" s="1"/>
  <c r="G114" i="18" s="1"/>
  <c r="H114" i="18" l="1"/>
  <c r="I114" i="18"/>
  <c r="V1153" i="21"/>
  <c r="B115" i="18"/>
  <c r="E115" i="18" s="1"/>
  <c r="G115" i="18" s="1"/>
  <c r="H115" i="18" l="1"/>
  <c r="I115" i="18"/>
  <c r="V1154" i="21"/>
  <c r="B116" i="18"/>
  <c r="E116" i="18" s="1"/>
  <c r="G116" i="18" s="1"/>
  <c r="I116" i="18" l="1"/>
  <c r="H116" i="18"/>
  <c r="V1155" i="21"/>
  <c r="B117" i="18"/>
  <c r="E117" i="18" s="1"/>
  <c r="G117" i="18" s="1"/>
  <c r="H117" i="18" l="1"/>
  <c r="I117" i="18"/>
  <c r="V1156" i="21"/>
  <c r="B118" i="18"/>
  <c r="E118" i="18" s="1"/>
  <c r="G118" i="18" s="1"/>
  <c r="H118" i="18" l="1"/>
  <c r="I118" i="18"/>
  <c r="V1157" i="21"/>
  <c r="B119" i="18"/>
  <c r="E119" i="18" s="1"/>
  <c r="G119" i="18" s="1"/>
  <c r="I119" i="18" l="1"/>
  <c r="H119" i="18"/>
  <c r="V1158" i="21"/>
  <c r="B120" i="18"/>
  <c r="E120" i="18" s="1"/>
  <c r="G120" i="18" s="1"/>
  <c r="H120" i="18" l="1"/>
  <c r="I120" i="18"/>
  <c r="V1159" i="21"/>
  <c r="B121" i="18"/>
  <c r="E121" i="18" s="1"/>
  <c r="G121" i="18" s="1"/>
  <c r="I121" i="18" l="1"/>
  <c r="H121" i="18"/>
  <c r="V1160" i="21"/>
  <c r="B122" i="18"/>
  <c r="E122" i="18" s="1"/>
  <c r="G122" i="18" s="1"/>
  <c r="H122" i="18" l="1"/>
  <c r="I122" i="18"/>
  <c r="V1161" i="21"/>
  <c r="B123" i="18"/>
  <c r="E123" i="18" s="1"/>
  <c r="G123" i="18" s="1"/>
  <c r="H123" i="18" l="1"/>
  <c r="I123" i="18"/>
  <c r="V1162" i="21"/>
  <c r="B124" i="18"/>
  <c r="E124" i="18" s="1"/>
  <c r="G124" i="18" s="1"/>
  <c r="H124" i="18" l="1"/>
  <c r="I124" i="18"/>
  <c r="V1163" i="21"/>
  <c r="B125" i="18"/>
  <c r="E125" i="18" s="1"/>
  <c r="G125" i="18" s="1"/>
  <c r="H125" i="18" l="1"/>
  <c r="I125" i="18"/>
  <c r="V1164" i="21"/>
  <c r="B126" i="18"/>
  <c r="E126" i="18" s="1"/>
  <c r="G126" i="18" s="1"/>
  <c r="H126" i="18" l="1"/>
  <c r="I126" i="18"/>
  <c r="V1165" i="21"/>
  <c r="B127" i="18"/>
  <c r="E127" i="18" s="1"/>
  <c r="G127" i="18" s="1"/>
  <c r="H127" i="18" l="1"/>
  <c r="I127" i="18"/>
  <c r="V1166" i="21"/>
  <c r="B128" i="18"/>
  <c r="E128" i="18" s="1"/>
  <c r="G128" i="18" s="1"/>
  <c r="I128" i="18" l="1"/>
  <c r="H128" i="18"/>
  <c r="V1167" i="21"/>
  <c r="B129" i="18"/>
  <c r="E129" i="18" s="1"/>
  <c r="G129" i="18" s="1"/>
  <c r="H129" i="18" l="1"/>
  <c r="I129" i="18"/>
  <c r="V1168" i="21"/>
  <c r="B130" i="18"/>
  <c r="E130" i="18" s="1"/>
  <c r="G130" i="18" s="1"/>
  <c r="I130" i="18" l="1"/>
  <c r="H130" i="18"/>
  <c r="V1169" i="21"/>
  <c r="B131" i="18"/>
  <c r="E131" i="18" s="1"/>
  <c r="G131" i="18" s="1"/>
  <c r="H131" i="18" l="1"/>
  <c r="I131" i="18"/>
  <c r="V1170" i="21"/>
  <c r="B132" i="18"/>
  <c r="E132" i="18" s="1"/>
  <c r="G132" i="18" s="1"/>
  <c r="H132" i="18" l="1"/>
  <c r="I132" i="18"/>
  <c r="V1171" i="21"/>
  <c r="B133" i="18"/>
  <c r="E133" i="18" s="1"/>
  <c r="G133" i="18" s="1"/>
  <c r="H133" i="18" l="1"/>
  <c r="I133" i="18"/>
  <c r="V1172" i="21"/>
  <c r="B134" i="18"/>
  <c r="E134" i="18" s="1"/>
  <c r="G134" i="18" s="1"/>
  <c r="H134" i="18" l="1"/>
  <c r="I134" i="18"/>
  <c r="V1173" i="21"/>
  <c r="B135" i="18"/>
  <c r="E135" i="18" s="1"/>
  <c r="G135" i="18" s="1"/>
  <c r="H135" i="18" l="1"/>
  <c r="I135" i="18"/>
  <c r="V1174" i="21"/>
  <c r="B136" i="18"/>
  <c r="E136" i="18" s="1"/>
  <c r="G136" i="18" s="1"/>
  <c r="H136" i="18" l="1"/>
  <c r="I136" i="18"/>
  <c r="V1175" i="21"/>
  <c r="B137" i="18"/>
  <c r="E137" i="18" s="1"/>
  <c r="G137" i="18" s="1"/>
  <c r="I137" i="18" l="1"/>
  <c r="H137" i="18"/>
  <c r="V1176" i="21"/>
  <c r="B138" i="18"/>
  <c r="E138" i="18" s="1"/>
  <c r="G138" i="18" s="1"/>
  <c r="H138" i="18" l="1"/>
  <c r="I138" i="18"/>
  <c r="V1177" i="21"/>
  <c r="B139" i="18"/>
  <c r="E139" i="18" s="1"/>
  <c r="G139" i="18" s="1"/>
  <c r="I139" i="18" l="1"/>
  <c r="H139" i="18"/>
  <c r="V1178" i="21"/>
  <c r="B140" i="18"/>
  <c r="E140" i="18" s="1"/>
  <c r="G140" i="18" s="1"/>
  <c r="H140" i="18" l="1"/>
  <c r="I140" i="18"/>
  <c r="V1179" i="21"/>
  <c r="B141" i="18"/>
  <c r="E141" i="18" s="1"/>
  <c r="G141" i="18" s="1"/>
  <c r="H141" i="18" l="1"/>
  <c r="I141" i="18"/>
  <c r="V1180" i="21"/>
  <c r="B142" i="18"/>
  <c r="E142" i="18" s="1"/>
  <c r="G142" i="18" s="1"/>
  <c r="H142" i="18" l="1"/>
  <c r="I142" i="18"/>
  <c r="V1181" i="21"/>
  <c r="B143" i="18"/>
  <c r="E143" i="18" s="1"/>
  <c r="G143" i="18" s="1"/>
  <c r="H143" i="18" l="1"/>
  <c r="I143" i="18"/>
  <c r="V1182" i="21"/>
  <c r="B144" i="18"/>
  <c r="E144" i="18" s="1"/>
  <c r="G144" i="18" s="1"/>
  <c r="H144" i="18" l="1"/>
  <c r="I144" i="18"/>
  <c r="V1183" i="21"/>
  <c r="B145" i="18"/>
  <c r="E145" i="18" s="1"/>
  <c r="G145" i="18" s="1"/>
  <c r="H145" i="18" l="1"/>
  <c r="I145" i="18"/>
  <c r="V1184" i="21"/>
  <c r="B146" i="18"/>
  <c r="E146" i="18" s="1"/>
  <c r="G146" i="18" s="1"/>
  <c r="H146" i="18" l="1"/>
  <c r="I146" i="18"/>
  <c r="V1185" i="21"/>
  <c r="B147" i="18"/>
  <c r="E147" i="18" s="1"/>
  <c r="G147" i="18" s="1"/>
  <c r="H147" i="18" l="1"/>
  <c r="I147" i="18"/>
  <c r="V1186" i="21"/>
  <c r="B148" i="18"/>
  <c r="E148" i="18" s="1"/>
  <c r="G148" i="18" s="1"/>
  <c r="I148" i="18" l="1"/>
  <c r="H148" i="18"/>
  <c r="V1187" i="21"/>
  <c r="B149" i="18"/>
  <c r="E149" i="18" s="1"/>
  <c r="G149" i="18" s="1"/>
  <c r="H149" i="18" l="1"/>
  <c r="I149" i="18"/>
  <c r="V1188" i="21"/>
  <c r="B150" i="18"/>
  <c r="E150" i="18" s="1"/>
  <c r="G150" i="18" s="1"/>
  <c r="H150" i="18" l="1"/>
  <c r="I150" i="18"/>
  <c r="V1189" i="21"/>
  <c r="B151" i="18"/>
  <c r="E151" i="18" s="1"/>
  <c r="G151" i="18" s="1"/>
  <c r="H151" i="18" l="1"/>
  <c r="I151" i="18"/>
  <c r="V1190" i="21"/>
  <c r="B152" i="18"/>
  <c r="E152" i="18" s="1"/>
  <c r="G152" i="18" s="1"/>
  <c r="H152" i="18" l="1"/>
  <c r="I152" i="18"/>
  <c r="V1191" i="21"/>
  <c r="B153" i="18"/>
  <c r="E153" i="18" s="1"/>
  <c r="G153" i="18" s="1"/>
  <c r="H153" i="18" l="1"/>
  <c r="I153" i="18"/>
  <c r="V1192" i="21"/>
  <c r="B154" i="18"/>
  <c r="E154" i="18" s="1"/>
  <c r="G154" i="18" s="1"/>
  <c r="H154" i="18" l="1"/>
  <c r="I154" i="18"/>
  <c r="V1193" i="21"/>
  <c r="B155" i="18"/>
  <c r="E155" i="18" s="1"/>
  <c r="G155" i="18" s="1"/>
  <c r="H155" i="18" l="1"/>
  <c r="I155" i="18"/>
  <c r="V1194" i="21"/>
  <c r="B156" i="18"/>
  <c r="E156" i="18" s="1"/>
  <c r="G156" i="18" s="1"/>
  <c r="H156" i="18" l="1"/>
  <c r="I156" i="18"/>
  <c r="V1195" i="21"/>
  <c r="B157" i="18"/>
  <c r="E157" i="18" s="1"/>
  <c r="G157" i="18" s="1"/>
  <c r="H157" i="18" l="1"/>
  <c r="I157" i="18"/>
  <c r="V1196" i="21"/>
  <c r="B158" i="18"/>
  <c r="E158" i="18" s="1"/>
  <c r="G158" i="18" s="1"/>
  <c r="I158" i="18" l="1"/>
  <c r="H158" i="18"/>
  <c r="V1197" i="21"/>
  <c r="B159" i="18"/>
  <c r="E159" i="18" s="1"/>
  <c r="G159" i="18" s="1"/>
  <c r="H159" i="18" l="1"/>
  <c r="I159" i="18"/>
  <c r="V1198" i="21"/>
  <c r="B160" i="18"/>
  <c r="E160" i="18" s="1"/>
  <c r="G160" i="18" s="1"/>
  <c r="H160" i="18" l="1"/>
  <c r="I160" i="18"/>
  <c r="V1199" i="21"/>
  <c r="B161" i="18"/>
  <c r="E161" i="18" s="1"/>
  <c r="G161" i="18" s="1"/>
  <c r="H161" i="18" l="1"/>
  <c r="I161" i="18"/>
  <c r="V1200" i="21"/>
  <c r="B162" i="18"/>
  <c r="E162" i="18" s="1"/>
  <c r="G162" i="18" s="1"/>
  <c r="H162" i="18" l="1"/>
  <c r="I162" i="18"/>
  <c r="V1201" i="21"/>
  <c r="B163" i="18"/>
  <c r="E163" i="18" s="1"/>
  <c r="G163" i="18" s="1"/>
  <c r="H163" i="18" l="1"/>
  <c r="I163" i="18"/>
  <c r="V1202" i="21"/>
  <c r="B164" i="18"/>
  <c r="E164" i="18" s="1"/>
  <c r="G164" i="18" s="1"/>
  <c r="I164" i="18" l="1"/>
  <c r="H164" i="18"/>
  <c r="V1203" i="21"/>
  <c r="B165" i="18"/>
  <c r="E165" i="18" s="1"/>
  <c r="G165" i="18" s="1"/>
  <c r="H165" i="18" l="1"/>
  <c r="I165" i="18"/>
  <c r="V1204" i="21"/>
  <c r="B166" i="18"/>
  <c r="E166" i="18" s="1"/>
  <c r="G166" i="18" s="1"/>
  <c r="H166" i="18" l="1"/>
  <c r="I166" i="18"/>
  <c r="V1205" i="21"/>
  <c r="B167" i="18"/>
  <c r="E167" i="18" s="1"/>
  <c r="G167" i="18" s="1"/>
  <c r="I167" i="18" l="1"/>
  <c r="H167" i="18"/>
  <c r="V1206" i="21"/>
  <c r="B168" i="18"/>
  <c r="E168" i="18" s="1"/>
  <c r="G168" i="18" s="1"/>
  <c r="H168" i="18" l="1"/>
  <c r="I168" i="18"/>
  <c r="V1207" i="21"/>
  <c r="B169" i="18"/>
  <c r="E169" i="18" s="1"/>
  <c r="G169" i="18" s="1"/>
  <c r="I169" i="18" l="1"/>
  <c r="H169" i="18"/>
  <c r="V1208" i="21"/>
  <c r="B170" i="18"/>
  <c r="E170" i="18" s="1"/>
  <c r="G170" i="18" s="1"/>
  <c r="H170" i="18" l="1"/>
  <c r="I170" i="18"/>
  <c r="V1209" i="21"/>
  <c r="B171" i="18"/>
  <c r="E171" i="18" s="1"/>
  <c r="G171" i="18" s="1"/>
  <c r="H171" i="18" l="1"/>
  <c r="I171" i="18"/>
  <c r="V1210" i="21"/>
  <c r="B172" i="18"/>
  <c r="E172" i="18" s="1"/>
  <c r="G172" i="18" s="1"/>
  <c r="H172" i="18" l="1"/>
  <c r="I172" i="18"/>
  <c r="V1211" i="21"/>
  <c r="B173" i="18"/>
  <c r="E173" i="18" s="1"/>
  <c r="G173" i="18" s="1"/>
  <c r="H173" i="18" l="1"/>
  <c r="I173" i="18"/>
  <c r="V1212" i="21"/>
  <c r="B174" i="18"/>
  <c r="E174" i="18" s="1"/>
  <c r="G174" i="18" s="1"/>
  <c r="H174" i="18" l="1"/>
  <c r="I174" i="18"/>
  <c r="V1213" i="21"/>
  <c r="B175" i="18"/>
  <c r="E175" i="18" l="1"/>
  <c r="G175" i="18" s="1"/>
  <c r="V1214" i="21"/>
  <c r="B176" i="18"/>
  <c r="E176" i="18" s="1"/>
  <c r="G176" i="18" l="1"/>
  <c r="I176" i="18" s="1"/>
  <c r="H175" i="18"/>
  <c r="I175" i="18"/>
  <c r="V1215" i="21"/>
  <c r="B177" i="18"/>
  <c r="E177" i="18" s="1"/>
  <c r="G177" i="18" s="1"/>
  <c r="H176" i="18" l="1"/>
  <c r="H177" i="18"/>
  <c r="I177" i="18"/>
  <c r="V1216" i="21"/>
  <c r="B178" i="18"/>
  <c r="E178" i="18" s="1"/>
  <c r="G178" i="18" s="1"/>
  <c r="I178" i="18" l="1"/>
  <c r="H178" i="18"/>
  <c r="V1217" i="21"/>
  <c r="B179" i="18"/>
  <c r="E179" i="18" s="1"/>
  <c r="G179" i="18" s="1"/>
  <c r="H179" i="18" l="1"/>
  <c r="I179" i="18"/>
  <c r="V1218" i="21"/>
  <c r="B180" i="18"/>
  <c r="E180" i="18" l="1"/>
  <c r="G180" i="18" s="1"/>
  <c r="B181" i="18"/>
  <c r="V1219" i="21"/>
  <c r="H180" i="18" l="1"/>
  <c r="I180" i="18"/>
  <c r="B182" i="18"/>
  <c r="E181" i="18"/>
  <c r="G181" i="18" s="1"/>
  <c r="V1220" i="21"/>
  <c r="H181" i="18" l="1"/>
  <c r="I181" i="18"/>
  <c r="B183" i="18"/>
  <c r="E182" i="18"/>
  <c r="G182" i="18" s="1"/>
  <c r="V1221" i="21"/>
  <c r="H182" i="18" l="1"/>
  <c r="I182" i="18"/>
  <c r="B184" i="18"/>
  <c r="E183" i="18"/>
  <c r="G183" i="18" s="1"/>
  <c r="V1222" i="21"/>
  <c r="I183" i="18" l="1"/>
  <c r="H183" i="18"/>
  <c r="B185" i="18"/>
  <c r="E184" i="18"/>
  <c r="G184" i="18" s="1"/>
  <c r="V1223" i="21"/>
  <c r="IF10" i="16"/>
  <c r="IF41" i="16" s="1"/>
  <c r="J9" i="16"/>
  <c r="GF8" i="16"/>
  <c r="GF39" i="16" s="1"/>
  <c r="C38" i="16"/>
  <c r="D38" i="16" s="1"/>
  <c r="C37" i="16"/>
  <c r="D37" i="16" s="1"/>
  <c r="C35" i="16"/>
  <c r="J11" i="16"/>
  <c r="I22" i="16"/>
  <c r="I21" i="16"/>
  <c r="I20" i="16"/>
  <c r="I19" i="16"/>
  <c r="I18" i="16"/>
  <c r="I17" i="16"/>
  <c r="W3004" i="15"/>
  <c r="W3003" i="15"/>
  <c r="W3002" i="15"/>
  <c r="W3001" i="15"/>
  <c r="W3000" i="15"/>
  <c r="W2999" i="15"/>
  <c r="W2998" i="15"/>
  <c r="W2997" i="15"/>
  <c r="W2996" i="15"/>
  <c r="W2995" i="15"/>
  <c r="W2994" i="15"/>
  <c r="W2993" i="15"/>
  <c r="W2992" i="15"/>
  <c r="W2991" i="15"/>
  <c r="W2990" i="15"/>
  <c r="W2989" i="15"/>
  <c r="W2988" i="15"/>
  <c r="W2987" i="15"/>
  <c r="W2986" i="15"/>
  <c r="W2985" i="15"/>
  <c r="W2984" i="15"/>
  <c r="W2983" i="15"/>
  <c r="W2982" i="15"/>
  <c r="W2981" i="15"/>
  <c r="W2980" i="15"/>
  <c r="W2979" i="15"/>
  <c r="W2978" i="15"/>
  <c r="W2977" i="15"/>
  <c r="W2976" i="15"/>
  <c r="W2975" i="15"/>
  <c r="W2974" i="15"/>
  <c r="W2973" i="15"/>
  <c r="W2972" i="15"/>
  <c r="W2971" i="15"/>
  <c r="W2970" i="15"/>
  <c r="W2969" i="15"/>
  <c r="W2968" i="15"/>
  <c r="W2967" i="15"/>
  <c r="W2966" i="15"/>
  <c r="W2965" i="15"/>
  <c r="W2964" i="15"/>
  <c r="W2963" i="15"/>
  <c r="W2962" i="15"/>
  <c r="W2961" i="15"/>
  <c r="W2960" i="15"/>
  <c r="W2959" i="15"/>
  <c r="W2958" i="15"/>
  <c r="W2957" i="15"/>
  <c r="W2956" i="15"/>
  <c r="W2955" i="15"/>
  <c r="W2954" i="15"/>
  <c r="W2953" i="15"/>
  <c r="W2952" i="15"/>
  <c r="W2951" i="15"/>
  <c r="W2950" i="15"/>
  <c r="W2949" i="15"/>
  <c r="W2948" i="15"/>
  <c r="W2947" i="15"/>
  <c r="W2946" i="15"/>
  <c r="W2945" i="15"/>
  <c r="W2944" i="15"/>
  <c r="W2943" i="15"/>
  <c r="W2942" i="15"/>
  <c r="W2941" i="15"/>
  <c r="W2940" i="15"/>
  <c r="W2939" i="15"/>
  <c r="W2938" i="15"/>
  <c r="W2937" i="15"/>
  <c r="W2936" i="15"/>
  <c r="W2935" i="15"/>
  <c r="W2934" i="15"/>
  <c r="W2933" i="15"/>
  <c r="W2932" i="15"/>
  <c r="W2931" i="15"/>
  <c r="W2930" i="15"/>
  <c r="W2929" i="15"/>
  <c r="W2928" i="15"/>
  <c r="W2927" i="15"/>
  <c r="W2926" i="15"/>
  <c r="W2925" i="15"/>
  <c r="W2924" i="15"/>
  <c r="W2923" i="15"/>
  <c r="W2922" i="15"/>
  <c r="W2921" i="15"/>
  <c r="W2920" i="15"/>
  <c r="W2919" i="15"/>
  <c r="W2918" i="15"/>
  <c r="W2917" i="15"/>
  <c r="W2916" i="15"/>
  <c r="W2915" i="15"/>
  <c r="W2914" i="15"/>
  <c r="W2913" i="15"/>
  <c r="W2912" i="15"/>
  <c r="W2911" i="15"/>
  <c r="W2910" i="15"/>
  <c r="W2909" i="15"/>
  <c r="W2908" i="15"/>
  <c r="W2907" i="15"/>
  <c r="W2906" i="15"/>
  <c r="W2905" i="15"/>
  <c r="W2904" i="15"/>
  <c r="W2903" i="15"/>
  <c r="W2902" i="15"/>
  <c r="W2901" i="15"/>
  <c r="W2900" i="15"/>
  <c r="W2899" i="15"/>
  <c r="W2898" i="15"/>
  <c r="W2897" i="15"/>
  <c r="W2896" i="15"/>
  <c r="W2895" i="15"/>
  <c r="W2894" i="15"/>
  <c r="W2893" i="15"/>
  <c r="W2892" i="15"/>
  <c r="W2891" i="15"/>
  <c r="W2890" i="15"/>
  <c r="W2889" i="15"/>
  <c r="W2888" i="15"/>
  <c r="W2887" i="15"/>
  <c r="W2886" i="15"/>
  <c r="W2885" i="15"/>
  <c r="W2884" i="15"/>
  <c r="W2883" i="15"/>
  <c r="W2882" i="15"/>
  <c r="W2881" i="15"/>
  <c r="W2880" i="15"/>
  <c r="W2879" i="15"/>
  <c r="W2878" i="15"/>
  <c r="W2877" i="15"/>
  <c r="W2876" i="15"/>
  <c r="W2875" i="15"/>
  <c r="W2874" i="15"/>
  <c r="W2873" i="15"/>
  <c r="W2872" i="15"/>
  <c r="W2871" i="15"/>
  <c r="W2870" i="15"/>
  <c r="W2869" i="15"/>
  <c r="W2868" i="15"/>
  <c r="W2867" i="15"/>
  <c r="W2866" i="15"/>
  <c r="W2865" i="15"/>
  <c r="W2864" i="15"/>
  <c r="W2863" i="15"/>
  <c r="W2862" i="15"/>
  <c r="W2861" i="15"/>
  <c r="W2860" i="15"/>
  <c r="W2859" i="15"/>
  <c r="W2858" i="15"/>
  <c r="W2857" i="15"/>
  <c r="W2856" i="15"/>
  <c r="W2855" i="15"/>
  <c r="W2854" i="15"/>
  <c r="W2853" i="15"/>
  <c r="W2852" i="15"/>
  <c r="W2851" i="15"/>
  <c r="W2850" i="15"/>
  <c r="W2849" i="15"/>
  <c r="W2848" i="15"/>
  <c r="W2847" i="15"/>
  <c r="W2846" i="15"/>
  <c r="W2845" i="15"/>
  <c r="W2844" i="15"/>
  <c r="W2843" i="15"/>
  <c r="W2842" i="15"/>
  <c r="W2841" i="15"/>
  <c r="W2840" i="15"/>
  <c r="W2839" i="15"/>
  <c r="W2838" i="15"/>
  <c r="W2837" i="15"/>
  <c r="W2836" i="15"/>
  <c r="W2835" i="15"/>
  <c r="W2834" i="15"/>
  <c r="W2833" i="15"/>
  <c r="W2832" i="15"/>
  <c r="W2831" i="15"/>
  <c r="W2830" i="15"/>
  <c r="W2829" i="15"/>
  <c r="W2828" i="15"/>
  <c r="W2827" i="15"/>
  <c r="W2826" i="15"/>
  <c r="W2825" i="15"/>
  <c r="W2824" i="15"/>
  <c r="W2823" i="15"/>
  <c r="W2822" i="15"/>
  <c r="W2821" i="15"/>
  <c r="W2820" i="15"/>
  <c r="W2819" i="15"/>
  <c r="W2818" i="15"/>
  <c r="W2817" i="15"/>
  <c r="W2816" i="15"/>
  <c r="W2815" i="15"/>
  <c r="W2814" i="15"/>
  <c r="W2813" i="15"/>
  <c r="W2812" i="15"/>
  <c r="W2811" i="15"/>
  <c r="W2810" i="15"/>
  <c r="W2809" i="15"/>
  <c r="W2808" i="15"/>
  <c r="W2807" i="15"/>
  <c r="W2806" i="15"/>
  <c r="W2805" i="15"/>
  <c r="W2804" i="15"/>
  <c r="W2803" i="15"/>
  <c r="W2802" i="15"/>
  <c r="W2801" i="15"/>
  <c r="W2800" i="15"/>
  <c r="W2799" i="15"/>
  <c r="W2798" i="15"/>
  <c r="W2797" i="15"/>
  <c r="W2796" i="15"/>
  <c r="W2795" i="15"/>
  <c r="W2794" i="15"/>
  <c r="W2793" i="15"/>
  <c r="W2792" i="15"/>
  <c r="W2791" i="15"/>
  <c r="W2790" i="15"/>
  <c r="W2789" i="15"/>
  <c r="W2788" i="15"/>
  <c r="W2787" i="15"/>
  <c r="W2786" i="15"/>
  <c r="W2785" i="15"/>
  <c r="W2784" i="15"/>
  <c r="W2783" i="15"/>
  <c r="W2782" i="15"/>
  <c r="W2781" i="15"/>
  <c r="W2780" i="15"/>
  <c r="W2779" i="15"/>
  <c r="W2778" i="15"/>
  <c r="W2777" i="15"/>
  <c r="W2776" i="15"/>
  <c r="W2775" i="15"/>
  <c r="W2774" i="15"/>
  <c r="W2773" i="15"/>
  <c r="W2772" i="15"/>
  <c r="W2771" i="15"/>
  <c r="W2770" i="15"/>
  <c r="W2769" i="15"/>
  <c r="W2768" i="15"/>
  <c r="W2767" i="15"/>
  <c r="W2766" i="15"/>
  <c r="W2765" i="15"/>
  <c r="W2764" i="15"/>
  <c r="W2763" i="15"/>
  <c r="W2762" i="15"/>
  <c r="W2761" i="15"/>
  <c r="W2760" i="15"/>
  <c r="W2759" i="15"/>
  <c r="W2758" i="15"/>
  <c r="W2757" i="15"/>
  <c r="W2756" i="15"/>
  <c r="W2755" i="15"/>
  <c r="W2754" i="15"/>
  <c r="W2753" i="15"/>
  <c r="W2752" i="15"/>
  <c r="W2751" i="15"/>
  <c r="W2750" i="15"/>
  <c r="W2749" i="15"/>
  <c r="W2748" i="15"/>
  <c r="W2747" i="15"/>
  <c r="W2746" i="15"/>
  <c r="W2745" i="15"/>
  <c r="W2744" i="15"/>
  <c r="W2743" i="15"/>
  <c r="W2742" i="15"/>
  <c r="W2741" i="15"/>
  <c r="W2740" i="15"/>
  <c r="W2739" i="15"/>
  <c r="W2738" i="15"/>
  <c r="W2737" i="15"/>
  <c r="W2736" i="15"/>
  <c r="W2735" i="15"/>
  <c r="W2734" i="15"/>
  <c r="W2733" i="15"/>
  <c r="W2732" i="15"/>
  <c r="W2731" i="15"/>
  <c r="W2730" i="15"/>
  <c r="W2729" i="15"/>
  <c r="W2728" i="15"/>
  <c r="W2727" i="15"/>
  <c r="W2726" i="15"/>
  <c r="W2725" i="15"/>
  <c r="W2724" i="15"/>
  <c r="W2723" i="15"/>
  <c r="W2722" i="15"/>
  <c r="W2721" i="15"/>
  <c r="W2720" i="15"/>
  <c r="W2719" i="15"/>
  <c r="W2718" i="15"/>
  <c r="W2717" i="15"/>
  <c r="W2716" i="15"/>
  <c r="W2715" i="15"/>
  <c r="W2714" i="15"/>
  <c r="W2713" i="15"/>
  <c r="W2712" i="15"/>
  <c r="W2711" i="15"/>
  <c r="W2710" i="15"/>
  <c r="W2709" i="15"/>
  <c r="W2708" i="15"/>
  <c r="W2707" i="15"/>
  <c r="W2706" i="15"/>
  <c r="W2705" i="15"/>
  <c r="W2704" i="15"/>
  <c r="W2703" i="15"/>
  <c r="W2702" i="15"/>
  <c r="W2701" i="15"/>
  <c r="W2700" i="15"/>
  <c r="W2699" i="15"/>
  <c r="W2698" i="15"/>
  <c r="W2697" i="15"/>
  <c r="W2696" i="15"/>
  <c r="W2695" i="15"/>
  <c r="W2694" i="15"/>
  <c r="W2693" i="15"/>
  <c r="W2692" i="15"/>
  <c r="W2691" i="15"/>
  <c r="W2690" i="15"/>
  <c r="W2689" i="15"/>
  <c r="W2688" i="15"/>
  <c r="W2687" i="15"/>
  <c r="W2686" i="15"/>
  <c r="W2685" i="15"/>
  <c r="W2684" i="15"/>
  <c r="W2683" i="15"/>
  <c r="W2682" i="15"/>
  <c r="W2681" i="15"/>
  <c r="W2680" i="15"/>
  <c r="W2679" i="15"/>
  <c r="W2678" i="15"/>
  <c r="W2677" i="15"/>
  <c r="W2676" i="15"/>
  <c r="W2675" i="15"/>
  <c r="W2674" i="15"/>
  <c r="W2673" i="15"/>
  <c r="W2672" i="15"/>
  <c r="W2671" i="15"/>
  <c r="W2670" i="15"/>
  <c r="W2669" i="15"/>
  <c r="W2668" i="15"/>
  <c r="W2667" i="15"/>
  <c r="W2666" i="15"/>
  <c r="W2665" i="15"/>
  <c r="W2664" i="15"/>
  <c r="W2663" i="15"/>
  <c r="W2662" i="15"/>
  <c r="W2661" i="15"/>
  <c r="W2660" i="15"/>
  <c r="W2659" i="15"/>
  <c r="W2658" i="15"/>
  <c r="W2657" i="15"/>
  <c r="W2656" i="15"/>
  <c r="W2655" i="15"/>
  <c r="W2654" i="15"/>
  <c r="W2653" i="15"/>
  <c r="W2652" i="15"/>
  <c r="W2651" i="15"/>
  <c r="W2650" i="15"/>
  <c r="W2649" i="15"/>
  <c r="W2648" i="15"/>
  <c r="W2647" i="15"/>
  <c r="W2646" i="15"/>
  <c r="W2645" i="15"/>
  <c r="W2644" i="15"/>
  <c r="W2643" i="15"/>
  <c r="W2642" i="15"/>
  <c r="W2641" i="15"/>
  <c r="W2640" i="15"/>
  <c r="W2639" i="15"/>
  <c r="W2638" i="15"/>
  <c r="W2637" i="15"/>
  <c r="W2636" i="15"/>
  <c r="W2635" i="15"/>
  <c r="W2634" i="15"/>
  <c r="W2633" i="15"/>
  <c r="W2632" i="15"/>
  <c r="W2631" i="15"/>
  <c r="W2630" i="15"/>
  <c r="W2629" i="15"/>
  <c r="W2628" i="15"/>
  <c r="W2627" i="15"/>
  <c r="W2626" i="15"/>
  <c r="W2625" i="15"/>
  <c r="W2624" i="15"/>
  <c r="W2623" i="15"/>
  <c r="W2622" i="15"/>
  <c r="W2621" i="15"/>
  <c r="W2620" i="15"/>
  <c r="W2619" i="15"/>
  <c r="W2618" i="15"/>
  <c r="W2617" i="15"/>
  <c r="W2616" i="15"/>
  <c r="W2615" i="15"/>
  <c r="W2614" i="15"/>
  <c r="W2613" i="15"/>
  <c r="W2612" i="15"/>
  <c r="W2611" i="15"/>
  <c r="W2610" i="15"/>
  <c r="W2609" i="15"/>
  <c r="W2608" i="15"/>
  <c r="W2607" i="15"/>
  <c r="W2606" i="15"/>
  <c r="W2605" i="15"/>
  <c r="W2604" i="15"/>
  <c r="W2603" i="15"/>
  <c r="W2602" i="15"/>
  <c r="W2601" i="15"/>
  <c r="W2600" i="15"/>
  <c r="W2599" i="15"/>
  <c r="W2598" i="15"/>
  <c r="W2597" i="15"/>
  <c r="W2596" i="15"/>
  <c r="W2595" i="15"/>
  <c r="W2594" i="15"/>
  <c r="W2593" i="15"/>
  <c r="W2592" i="15"/>
  <c r="W2591" i="15"/>
  <c r="W2590" i="15"/>
  <c r="W2589" i="15"/>
  <c r="W2588" i="15"/>
  <c r="W2587" i="15"/>
  <c r="W2586" i="15"/>
  <c r="W2585" i="15"/>
  <c r="W2584" i="15"/>
  <c r="W2583" i="15"/>
  <c r="W2582" i="15"/>
  <c r="W2581" i="15"/>
  <c r="W2580" i="15"/>
  <c r="W2579" i="15"/>
  <c r="W2578" i="15"/>
  <c r="W2577" i="15"/>
  <c r="W2576" i="15"/>
  <c r="W2575" i="15"/>
  <c r="W2574" i="15"/>
  <c r="W2573" i="15"/>
  <c r="W2572" i="15"/>
  <c r="W2571" i="15"/>
  <c r="W2570" i="15"/>
  <c r="W2569" i="15"/>
  <c r="W2568" i="15"/>
  <c r="W2567" i="15"/>
  <c r="W2566" i="15"/>
  <c r="W2565" i="15"/>
  <c r="W2564" i="15"/>
  <c r="W2563" i="15"/>
  <c r="W2562" i="15"/>
  <c r="W2561" i="15"/>
  <c r="W2560" i="15"/>
  <c r="W2559" i="15"/>
  <c r="W2558" i="15"/>
  <c r="W2557" i="15"/>
  <c r="W2556" i="15"/>
  <c r="W2555" i="15"/>
  <c r="W2554" i="15"/>
  <c r="W2553" i="15"/>
  <c r="W2552" i="15"/>
  <c r="W2551" i="15"/>
  <c r="W2550" i="15"/>
  <c r="W2549" i="15"/>
  <c r="W2548" i="15"/>
  <c r="W2547" i="15"/>
  <c r="W2546" i="15"/>
  <c r="W2545" i="15"/>
  <c r="W2544" i="15"/>
  <c r="W2543" i="15"/>
  <c r="W2542" i="15"/>
  <c r="W2541" i="15"/>
  <c r="W2540" i="15"/>
  <c r="W2539" i="15"/>
  <c r="W2538" i="15"/>
  <c r="W2537" i="15"/>
  <c r="W2536" i="15"/>
  <c r="W2535" i="15"/>
  <c r="W2534" i="15"/>
  <c r="W2533" i="15"/>
  <c r="W2532" i="15"/>
  <c r="W2531" i="15"/>
  <c r="W2530" i="15"/>
  <c r="W2529" i="15"/>
  <c r="W2528" i="15"/>
  <c r="W2527" i="15"/>
  <c r="W2526" i="15"/>
  <c r="W2525" i="15"/>
  <c r="W2524" i="15"/>
  <c r="W2523" i="15"/>
  <c r="W2522" i="15"/>
  <c r="W2521" i="15"/>
  <c r="W2520" i="15"/>
  <c r="W2519" i="15"/>
  <c r="W2518" i="15"/>
  <c r="W2517" i="15"/>
  <c r="W2516" i="15"/>
  <c r="W2515" i="15"/>
  <c r="W2514" i="15"/>
  <c r="W2513" i="15"/>
  <c r="W2512" i="15"/>
  <c r="W2511" i="15"/>
  <c r="W2510" i="15"/>
  <c r="W2509" i="15"/>
  <c r="W2508" i="15"/>
  <c r="W2507" i="15"/>
  <c r="W2506" i="15"/>
  <c r="W2505" i="15"/>
  <c r="W2504" i="15"/>
  <c r="W2503" i="15"/>
  <c r="W2502" i="15"/>
  <c r="W2501" i="15"/>
  <c r="W2500" i="15"/>
  <c r="W2499" i="15"/>
  <c r="W2498" i="15"/>
  <c r="W2497" i="15"/>
  <c r="W2496" i="15"/>
  <c r="W2495" i="15"/>
  <c r="W2494" i="15"/>
  <c r="W2493" i="15"/>
  <c r="W2492" i="15"/>
  <c r="W2491" i="15"/>
  <c r="W2490" i="15"/>
  <c r="W2489" i="15"/>
  <c r="W2488" i="15"/>
  <c r="W2487" i="15"/>
  <c r="W2486" i="15"/>
  <c r="W2485" i="15"/>
  <c r="W2484" i="15"/>
  <c r="W2483" i="15"/>
  <c r="W2482" i="15"/>
  <c r="W2481" i="15"/>
  <c r="W2480" i="15"/>
  <c r="W2479" i="15"/>
  <c r="W2478" i="15"/>
  <c r="W2477" i="15"/>
  <c r="W2476" i="15"/>
  <c r="W2475" i="15"/>
  <c r="W2474" i="15"/>
  <c r="W2473" i="15"/>
  <c r="W2472" i="15"/>
  <c r="W2471" i="15"/>
  <c r="W2470" i="15"/>
  <c r="W2469" i="15"/>
  <c r="W2468" i="15"/>
  <c r="W2467" i="15"/>
  <c r="W2466" i="15"/>
  <c r="W2465" i="15"/>
  <c r="W2464" i="15"/>
  <c r="W2463" i="15"/>
  <c r="W2462" i="15"/>
  <c r="W2461" i="15"/>
  <c r="W2460" i="15"/>
  <c r="W2459" i="15"/>
  <c r="W2458" i="15"/>
  <c r="W2457" i="15"/>
  <c r="W2456" i="15"/>
  <c r="W2455" i="15"/>
  <c r="W2454" i="15"/>
  <c r="W2453" i="15"/>
  <c r="W2452" i="15"/>
  <c r="W2451" i="15"/>
  <c r="W2450" i="15"/>
  <c r="W2449" i="15"/>
  <c r="W2448" i="15"/>
  <c r="W2447" i="15"/>
  <c r="W2446" i="15"/>
  <c r="W2445" i="15"/>
  <c r="W2444" i="15"/>
  <c r="W2443" i="15"/>
  <c r="W2442" i="15"/>
  <c r="W2441" i="15"/>
  <c r="W2440" i="15"/>
  <c r="W2439" i="15"/>
  <c r="W2438" i="15"/>
  <c r="W2437" i="15"/>
  <c r="W2436" i="15"/>
  <c r="W2435" i="15"/>
  <c r="W2434" i="15"/>
  <c r="W2433" i="15"/>
  <c r="W2432" i="15"/>
  <c r="W2431" i="15"/>
  <c r="W2430" i="15"/>
  <c r="W2429" i="15"/>
  <c r="W2428" i="15"/>
  <c r="W2427" i="15"/>
  <c r="W2426" i="15"/>
  <c r="W2425" i="15"/>
  <c r="W2424" i="15"/>
  <c r="W2423" i="15"/>
  <c r="W2422" i="15"/>
  <c r="W2421" i="15"/>
  <c r="W2420" i="15"/>
  <c r="W2419" i="15"/>
  <c r="W2418" i="15"/>
  <c r="W2417" i="15"/>
  <c r="W2416" i="15"/>
  <c r="W2415" i="15"/>
  <c r="W2414" i="15"/>
  <c r="W2413" i="15"/>
  <c r="W2412" i="15"/>
  <c r="W2411" i="15"/>
  <c r="W2410" i="15"/>
  <c r="W2409" i="15"/>
  <c r="W2408" i="15"/>
  <c r="W2407" i="15"/>
  <c r="W2406" i="15"/>
  <c r="W2405" i="15"/>
  <c r="W2404" i="15"/>
  <c r="W2403" i="15"/>
  <c r="W2402" i="15"/>
  <c r="W2401" i="15"/>
  <c r="W2400" i="15"/>
  <c r="W2399" i="15"/>
  <c r="W2398" i="15"/>
  <c r="W2397" i="15"/>
  <c r="W2396" i="15"/>
  <c r="W2395" i="15"/>
  <c r="W2394" i="15"/>
  <c r="W2393" i="15"/>
  <c r="W2392" i="15"/>
  <c r="W2391" i="15"/>
  <c r="W2390" i="15"/>
  <c r="W2389" i="15"/>
  <c r="W2388" i="15"/>
  <c r="W2387" i="15"/>
  <c r="W2386" i="15"/>
  <c r="W2385" i="15"/>
  <c r="W2384" i="15"/>
  <c r="W2383" i="15"/>
  <c r="W2382" i="15"/>
  <c r="W2381" i="15"/>
  <c r="W2380" i="15"/>
  <c r="W2379" i="15"/>
  <c r="W2378" i="15"/>
  <c r="W2377" i="15"/>
  <c r="W2376" i="15"/>
  <c r="W2375" i="15"/>
  <c r="W2374" i="15"/>
  <c r="W2373" i="15"/>
  <c r="W2372" i="15"/>
  <c r="W2371" i="15"/>
  <c r="W2370" i="15"/>
  <c r="W2369" i="15"/>
  <c r="W2368" i="15"/>
  <c r="W2367" i="15"/>
  <c r="W2366" i="15"/>
  <c r="W2365" i="15"/>
  <c r="W2364" i="15"/>
  <c r="W2363" i="15"/>
  <c r="W2362" i="15"/>
  <c r="W2361" i="15"/>
  <c r="W2360" i="15"/>
  <c r="W2359" i="15"/>
  <c r="W2358" i="15"/>
  <c r="W2357" i="15"/>
  <c r="W2356" i="15"/>
  <c r="W2355" i="15"/>
  <c r="W2354" i="15"/>
  <c r="W2353" i="15"/>
  <c r="W2352" i="15"/>
  <c r="W2351" i="15"/>
  <c r="W2350" i="15"/>
  <c r="W2349" i="15"/>
  <c r="W2348" i="15"/>
  <c r="W2347" i="15"/>
  <c r="W2346" i="15"/>
  <c r="W2345" i="15"/>
  <c r="W2344" i="15"/>
  <c r="W2343" i="15"/>
  <c r="W2342" i="15"/>
  <c r="W2341" i="15"/>
  <c r="W2340" i="15"/>
  <c r="W2339" i="15"/>
  <c r="W2338" i="15"/>
  <c r="W2337" i="15"/>
  <c r="W2336" i="15"/>
  <c r="W2335" i="15"/>
  <c r="W2334" i="15"/>
  <c r="W2333" i="15"/>
  <c r="W2332" i="15"/>
  <c r="W2331" i="15"/>
  <c r="W2330" i="15"/>
  <c r="W2329" i="15"/>
  <c r="W2328" i="15"/>
  <c r="W2327" i="15"/>
  <c r="W2326" i="15"/>
  <c r="W2325" i="15"/>
  <c r="W2324" i="15"/>
  <c r="W2323" i="15"/>
  <c r="W2322" i="15"/>
  <c r="W2321" i="15"/>
  <c r="W2320" i="15"/>
  <c r="W2319" i="15"/>
  <c r="W2318" i="15"/>
  <c r="W2317" i="15"/>
  <c r="W2316" i="15"/>
  <c r="W2315" i="15"/>
  <c r="W2314" i="15"/>
  <c r="W2313" i="15"/>
  <c r="W2312" i="15"/>
  <c r="W2311" i="15"/>
  <c r="W2310" i="15"/>
  <c r="W2309" i="15"/>
  <c r="W2308" i="15"/>
  <c r="W2307" i="15"/>
  <c r="W2306" i="15"/>
  <c r="W2305" i="15"/>
  <c r="W2304" i="15"/>
  <c r="W2303" i="15"/>
  <c r="W2302" i="15"/>
  <c r="W2301" i="15"/>
  <c r="W2300" i="15"/>
  <c r="W2299" i="15"/>
  <c r="W2298" i="15"/>
  <c r="W2297" i="15"/>
  <c r="W2296" i="15"/>
  <c r="W2295" i="15"/>
  <c r="W2294" i="15"/>
  <c r="W2293" i="15"/>
  <c r="W2292" i="15"/>
  <c r="W2291" i="15"/>
  <c r="W2290" i="15"/>
  <c r="W2289" i="15"/>
  <c r="W2288" i="15"/>
  <c r="W2287" i="15"/>
  <c r="W2286" i="15"/>
  <c r="W2285" i="15"/>
  <c r="W2284" i="15"/>
  <c r="W2283" i="15"/>
  <c r="W2282" i="15"/>
  <c r="W2281" i="15"/>
  <c r="W2280" i="15"/>
  <c r="W2279" i="15"/>
  <c r="W2278" i="15"/>
  <c r="W2277" i="15"/>
  <c r="W2276" i="15"/>
  <c r="W2275" i="15"/>
  <c r="W2274" i="15"/>
  <c r="W2273" i="15"/>
  <c r="W2272" i="15"/>
  <c r="W2271" i="15"/>
  <c r="W2270" i="15"/>
  <c r="W2269" i="15"/>
  <c r="W2268" i="15"/>
  <c r="W2267" i="15"/>
  <c r="W2266" i="15"/>
  <c r="W2265" i="15"/>
  <c r="W2264" i="15"/>
  <c r="W2263" i="15"/>
  <c r="W2262" i="15"/>
  <c r="W2261" i="15"/>
  <c r="W2260" i="15"/>
  <c r="W2259" i="15"/>
  <c r="W2258" i="15"/>
  <c r="W2257" i="15"/>
  <c r="W2256" i="15"/>
  <c r="W2255" i="15"/>
  <c r="W2254" i="15"/>
  <c r="W2253" i="15"/>
  <c r="W2252" i="15"/>
  <c r="W2251" i="15"/>
  <c r="W2250" i="15"/>
  <c r="W2249" i="15"/>
  <c r="W2248" i="15"/>
  <c r="W2247" i="15"/>
  <c r="W2246" i="15"/>
  <c r="W2245" i="15"/>
  <c r="W2244" i="15"/>
  <c r="W2243" i="15"/>
  <c r="W2242" i="15"/>
  <c r="W2241" i="15"/>
  <c r="W2240" i="15"/>
  <c r="W2239" i="15"/>
  <c r="W2238" i="15"/>
  <c r="W2237" i="15"/>
  <c r="W2236" i="15"/>
  <c r="W2235" i="15"/>
  <c r="W2234" i="15"/>
  <c r="W2233" i="15"/>
  <c r="W2232" i="15"/>
  <c r="W2231" i="15"/>
  <c r="W2230" i="15"/>
  <c r="W2229" i="15"/>
  <c r="W2228" i="15"/>
  <c r="W2227" i="15"/>
  <c r="W2226" i="15"/>
  <c r="W2225" i="15"/>
  <c r="W2224" i="15"/>
  <c r="W2223" i="15"/>
  <c r="W2222" i="15"/>
  <c r="W2221" i="15"/>
  <c r="W2220" i="15"/>
  <c r="W2219" i="15"/>
  <c r="W2218" i="15"/>
  <c r="W2217" i="15"/>
  <c r="W2216" i="15"/>
  <c r="W2215" i="15"/>
  <c r="W2214" i="15"/>
  <c r="W2213" i="15"/>
  <c r="W2212" i="15"/>
  <c r="W2211" i="15"/>
  <c r="W2210" i="15"/>
  <c r="W2209" i="15"/>
  <c r="W2208" i="15"/>
  <c r="W2207" i="15"/>
  <c r="W2206" i="15"/>
  <c r="W2205" i="15"/>
  <c r="W2204" i="15"/>
  <c r="W2203" i="15"/>
  <c r="W2202" i="15"/>
  <c r="W2201" i="15"/>
  <c r="W2200" i="15"/>
  <c r="W2199" i="15"/>
  <c r="W2198" i="15"/>
  <c r="W2197" i="15"/>
  <c r="W2196" i="15"/>
  <c r="W2195" i="15"/>
  <c r="W2194" i="15"/>
  <c r="W2193" i="15"/>
  <c r="W2192" i="15"/>
  <c r="W2191" i="15"/>
  <c r="W2190" i="15"/>
  <c r="W2189" i="15"/>
  <c r="W2188" i="15"/>
  <c r="W2187" i="15"/>
  <c r="W2186" i="15"/>
  <c r="W2185" i="15"/>
  <c r="W2184" i="15"/>
  <c r="W2183" i="15"/>
  <c r="W2182" i="15"/>
  <c r="W2181" i="15"/>
  <c r="W2180" i="15"/>
  <c r="W2179" i="15"/>
  <c r="W2178" i="15"/>
  <c r="W2177" i="15"/>
  <c r="W2176" i="15"/>
  <c r="W2175" i="15"/>
  <c r="W2174" i="15"/>
  <c r="W2173" i="15"/>
  <c r="W2172" i="15"/>
  <c r="W2171" i="15"/>
  <c r="W2170" i="15"/>
  <c r="W2169" i="15"/>
  <c r="W2168" i="15"/>
  <c r="W2167" i="15"/>
  <c r="W2166" i="15"/>
  <c r="W2165" i="15"/>
  <c r="W2164" i="15"/>
  <c r="W2163" i="15"/>
  <c r="W2162" i="15"/>
  <c r="W2161" i="15"/>
  <c r="W2160" i="15"/>
  <c r="W2159" i="15"/>
  <c r="W2158" i="15"/>
  <c r="W2157" i="15"/>
  <c r="W2156" i="15"/>
  <c r="W2155" i="15"/>
  <c r="W2154" i="15"/>
  <c r="W2153" i="15"/>
  <c r="W2152" i="15"/>
  <c r="W2151" i="15"/>
  <c r="W2150" i="15"/>
  <c r="W2149" i="15"/>
  <c r="W2148" i="15"/>
  <c r="W2147" i="15"/>
  <c r="W2146" i="15"/>
  <c r="W2145" i="15"/>
  <c r="W2144" i="15"/>
  <c r="W2143" i="15"/>
  <c r="W2142" i="15"/>
  <c r="W2141" i="15"/>
  <c r="W2140" i="15"/>
  <c r="W2139" i="15"/>
  <c r="W2138" i="15"/>
  <c r="W2137" i="15"/>
  <c r="W2136" i="15"/>
  <c r="W2135" i="15"/>
  <c r="W2134" i="15"/>
  <c r="W2133" i="15"/>
  <c r="W2132" i="15"/>
  <c r="W2131" i="15"/>
  <c r="W2130" i="15"/>
  <c r="W2129" i="15"/>
  <c r="W2128" i="15"/>
  <c r="W2127" i="15"/>
  <c r="W2126" i="15"/>
  <c r="W2125" i="15"/>
  <c r="W2124" i="15"/>
  <c r="W2123" i="15"/>
  <c r="W2122" i="15"/>
  <c r="W2121" i="15"/>
  <c r="W2120" i="15"/>
  <c r="W2119" i="15"/>
  <c r="W2118" i="15"/>
  <c r="W2117" i="15"/>
  <c r="W2116" i="15"/>
  <c r="W2115" i="15"/>
  <c r="W2114" i="15"/>
  <c r="W2113" i="15"/>
  <c r="W2112" i="15"/>
  <c r="W2111" i="15"/>
  <c r="W2110" i="15"/>
  <c r="W2109" i="15"/>
  <c r="W2108" i="15"/>
  <c r="W2107" i="15"/>
  <c r="W2106" i="15"/>
  <c r="W2105" i="15"/>
  <c r="W2104" i="15"/>
  <c r="W2103" i="15"/>
  <c r="W2102" i="15"/>
  <c r="W2101" i="15"/>
  <c r="W2100" i="15"/>
  <c r="W2099" i="15"/>
  <c r="W2098" i="15"/>
  <c r="W2097" i="15"/>
  <c r="W2096" i="15"/>
  <c r="W2095" i="15"/>
  <c r="W2094" i="15"/>
  <c r="W2093" i="15"/>
  <c r="W2092" i="15"/>
  <c r="W2091" i="15"/>
  <c r="W2090" i="15"/>
  <c r="W2089" i="15"/>
  <c r="W2088" i="15"/>
  <c r="W2087" i="15"/>
  <c r="W2086" i="15"/>
  <c r="W2085" i="15"/>
  <c r="W2084" i="15"/>
  <c r="W2083" i="15"/>
  <c r="W2082" i="15"/>
  <c r="W2081" i="15"/>
  <c r="W2080" i="15"/>
  <c r="W2079" i="15"/>
  <c r="W2078" i="15"/>
  <c r="W2077" i="15"/>
  <c r="W2076" i="15"/>
  <c r="W2075" i="15"/>
  <c r="W2074" i="15"/>
  <c r="W2073" i="15"/>
  <c r="W2072" i="15"/>
  <c r="W2071" i="15"/>
  <c r="W2070" i="15"/>
  <c r="W2069" i="15"/>
  <c r="W2068" i="15"/>
  <c r="W2067" i="15"/>
  <c r="W2066" i="15"/>
  <c r="W2065" i="15"/>
  <c r="W2064" i="15"/>
  <c r="W2063" i="15"/>
  <c r="W2062" i="15"/>
  <c r="W2061" i="15"/>
  <c r="W2060" i="15"/>
  <c r="W2059" i="15"/>
  <c r="W2058" i="15"/>
  <c r="W2057" i="15"/>
  <c r="W2056" i="15"/>
  <c r="W2055" i="15"/>
  <c r="W2054" i="15"/>
  <c r="W2053" i="15"/>
  <c r="W2052" i="15"/>
  <c r="W2051" i="15"/>
  <c r="W2050" i="15"/>
  <c r="W2049" i="15"/>
  <c r="W2048" i="15"/>
  <c r="W2047" i="15"/>
  <c r="W2046" i="15"/>
  <c r="W2045" i="15"/>
  <c r="W2044" i="15"/>
  <c r="W2043" i="15"/>
  <c r="W2042" i="15"/>
  <c r="W2041" i="15"/>
  <c r="W2040" i="15"/>
  <c r="W2039" i="15"/>
  <c r="W2038" i="15"/>
  <c r="W2037" i="15"/>
  <c r="W2036" i="15"/>
  <c r="W2035" i="15"/>
  <c r="W2034" i="15"/>
  <c r="W2033" i="15"/>
  <c r="W2032" i="15"/>
  <c r="W2031" i="15"/>
  <c r="W2030" i="15"/>
  <c r="W2029" i="15"/>
  <c r="W2028" i="15"/>
  <c r="W2027" i="15"/>
  <c r="W2026" i="15"/>
  <c r="W2025" i="15"/>
  <c r="W2024" i="15"/>
  <c r="W2023" i="15"/>
  <c r="W2022" i="15"/>
  <c r="W2021" i="15"/>
  <c r="W2020" i="15"/>
  <c r="W2019" i="15"/>
  <c r="W2018" i="15"/>
  <c r="W2017" i="15"/>
  <c r="W2016" i="15"/>
  <c r="W2015" i="15"/>
  <c r="W2014" i="15"/>
  <c r="W2013" i="15"/>
  <c r="W2012" i="15"/>
  <c r="W2011" i="15"/>
  <c r="W2010" i="15"/>
  <c r="W2009" i="15"/>
  <c r="W2008" i="15"/>
  <c r="W2007" i="15"/>
  <c r="W2006" i="15"/>
  <c r="W2005" i="15"/>
  <c r="W2004" i="15"/>
  <c r="W2003" i="15"/>
  <c r="W2002" i="15"/>
  <c r="W2001" i="15"/>
  <c r="W2000" i="15"/>
  <c r="W1999" i="15"/>
  <c r="W1998" i="15"/>
  <c r="W1997" i="15"/>
  <c r="W1996" i="15"/>
  <c r="W1995" i="15"/>
  <c r="W1994" i="15"/>
  <c r="W1993" i="15"/>
  <c r="W1992" i="15"/>
  <c r="W1991" i="15"/>
  <c r="W1990" i="15"/>
  <c r="W1989" i="15"/>
  <c r="W1988" i="15"/>
  <c r="W1987" i="15"/>
  <c r="W1986" i="15"/>
  <c r="W1985" i="15"/>
  <c r="W1984" i="15"/>
  <c r="W1983" i="15"/>
  <c r="W1982" i="15"/>
  <c r="W1981" i="15"/>
  <c r="W1980" i="15"/>
  <c r="W1979" i="15"/>
  <c r="W1978" i="15"/>
  <c r="W1977" i="15"/>
  <c r="W1976" i="15"/>
  <c r="W1975" i="15"/>
  <c r="W1974" i="15"/>
  <c r="W1973" i="15"/>
  <c r="W1972" i="15"/>
  <c r="W1971" i="15"/>
  <c r="W1970" i="15"/>
  <c r="W1969" i="15"/>
  <c r="W1968" i="15"/>
  <c r="W1967" i="15"/>
  <c r="W1966" i="15"/>
  <c r="W1965" i="15"/>
  <c r="W1964" i="15"/>
  <c r="W1963" i="15"/>
  <c r="W1962" i="15"/>
  <c r="W1961" i="15"/>
  <c r="W1960" i="15"/>
  <c r="W1959" i="15"/>
  <c r="W1958" i="15"/>
  <c r="W1957" i="15"/>
  <c r="W1956" i="15"/>
  <c r="W1955" i="15"/>
  <c r="W1954" i="15"/>
  <c r="W1953" i="15"/>
  <c r="W1952" i="15"/>
  <c r="W1951" i="15"/>
  <c r="W1950" i="15"/>
  <c r="W1949" i="15"/>
  <c r="W1948" i="15"/>
  <c r="W1947" i="15"/>
  <c r="W1946" i="15"/>
  <c r="W1945" i="15"/>
  <c r="W1944" i="15"/>
  <c r="W1943" i="15"/>
  <c r="W1942" i="15"/>
  <c r="W1941" i="15"/>
  <c r="W1940" i="15"/>
  <c r="W1939" i="15"/>
  <c r="W1938" i="15"/>
  <c r="W1937" i="15"/>
  <c r="W1936" i="15"/>
  <c r="W1935" i="15"/>
  <c r="W1934" i="15"/>
  <c r="W1933" i="15"/>
  <c r="W1932" i="15"/>
  <c r="W1931" i="15"/>
  <c r="W1930" i="15"/>
  <c r="W1929" i="15"/>
  <c r="W1928" i="15"/>
  <c r="W1927" i="15"/>
  <c r="W1926" i="15"/>
  <c r="W1925" i="15"/>
  <c r="W1924" i="15"/>
  <c r="W1923" i="15"/>
  <c r="W1922" i="15"/>
  <c r="W1921" i="15"/>
  <c r="W1920" i="15"/>
  <c r="W1919" i="15"/>
  <c r="W1918" i="15"/>
  <c r="W1917" i="15"/>
  <c r="W1916" i="15"/>
  <c r="W1915" i="15"/>
  <c r="W1914" i="15"/>
  <c r="W1913" i="15"/>
  <c r="W1912" i="15"/>
  <c r="W1911" i="15"/>
  <c r="W1910" i="15"/>
  <c r="W1909" i="15"/>
  <c r="W1908" i="15"/>
  <c r="W1907" i="15"/>
  <c r="W1906" i="15"/>
  <c r="W1905" i="15"/>
  <c r="W1904" i="15"/>
  <c r="W1903" i="15"/>
  <c r="W1902" i="15"/>
  <c r="W1901" i="15"/>
  <c r="W1900" i="15"/>
  <c r="W1899" i="15"/>
  <c r="W1898" i="15"/>
  <c r="W1897" i="15"/>
  <c r="W1896" i="15"/>
  <c r="W1895" i="15"/>
  <c r="W1894" i="15"/>
  <c r="W1893" i="15"/>
  <c r="W1892" i="15"/>
  <c r="W1891" i="15"/>
  <c r="W1890" i="15"/>
  <c r="W1889" i="15"/>
  <c r="W1888" i="15"/>
  <c r="W1887" i="15"/>
  <c r="W1886" i="15"/>
  <c r="W1885" i="15"/>
  <c r="W1884" i="15"/>
  <c r="W1883" i="15"/>
  <c r="W1882" i="15"/>
  <c r="W1881" i="15"/>
  <c r="W1880" i="15"/>
  <c r="W1879" i="15"/>
  <c r="W1878" i="15"/>
  <c r="W1877" i="15"/>
  <c r="W1876" i="15"/>
  <c r="W1875" i="15"/>
  <c r="W1874" i="15"/>
  <c r="W1873" i="15"/>
  <c r="W1872" i="15"/>
  <c r="W1871" i="15"/>
  <c r="W1870" i="15"/>
  <c r="W1869" i="15"/>
  <c r="W1868" i="15"/>
  <c r="W1867" i="15"/>
  <c r="W1866" i="15"/>
  <c r="W1865" i="15"/>
  <c r="W1864" i="15"/>
  <c r="W1863" i="15"/>
  <c r="W1862" i="15"/>
  <c r="W1861" i="15"/>
  <c r="W1860" i="15"/>
  <c r="W1859" i="15"/>
  <c r="W1858" i="15"/>
  <c r="W1857" i="15"/>
  <c r="W1856" i="15"/>
  <c r="W1855" i="15"/>
  <c r="W1854" i="15"/>
  <c r="W1853" i="15"/>
  <c r="W1852" i="15"/>
  <c r="W1851" i="15"/>
  <c r="W1850" i="15"/>
  <c r="W1849" i="15"/>
  <c r="W1848" i="15"/>
  <c r="W1847" i="15"/>
  <c r="W1846" i="15"/>
  <c r="W1845" i="15"/>
  <c r="W1844" i="15"/>
  <c r="W1843" i="15"/>
  <c r="W1842" i="15"/>
  <c r="W1841" i="15"/>
  <c r="W1840" i="15"/>
  <c r="W1839" i="15"/>
  <c r="W1838" i="15"/>
  <c r="W1837" i="15"/>
  <c r="W1836" i="15"/>
  <c r="W1835" i="15"/>
  <c r="W1834" i="15"/>
  <c r="W1833" i="15"/>
  <c r="W1832" i="15"/>
  <c r="W1831" i="15"/>
  <c r="W1830" i="15"/>
  <c r="W1829" i="15"/>
  <c r="W1828" i="15"/>
  <c r="W1827" i="15"/>
  <c r="W1826" i="15"/>
  <c r="W1825" i="15"/>
  <c r="W1824" i="15"/>
  <c r="W1823" i="15"/>
  <c r="W1822" i="15"/>
  <c r="W1821" i="15"/>
  <c r="W1820" i="15"/>
  <c r="W1819" i="15"/>
  <c r="W1818" i="15"/>
  <c r="W1817" i="15"/>
  <c r="W1816" i="15"/>
  <c r="W1815" i="15"/>
  <c r="W1814" i="15"/>
  <c r="W1813" i="15"/>
  <c r="W1812" i="15"/>
  <c r="W1811" i="15"/>
  <c r="W1810" i="15"/>
  <c r="W1809" i="15"/>
  <c r="W1808" i="15"/>
  <c r="W1807" i="15"/>
  <c r="W1806" i="15"/>
  <c r="W1805" i="15"/>
  <c r="W1804" i="15"/>
  <c r="W1803" i="15"/>
  <c r="W1802" i="15"/>
  <c r="W1801" i="15"/>
  <c r="W1800" i="15"/>
  <c r="W1799" i="15"/>
  <c r="W1798" i="15"/>
  <c r="W1797" i="15"/>
  <c r="W1796" i="15"/>
  <c r="W1795" i="15"/>
  <c r="W1794" i="15"/>
  <c r="W1793" i="15"/>
  <c r="W1792" i="15"/>
  <c r="W1791" i="15"/>
  <c r="W1790" i="15"/>
  <c r="W1789" i="15"/>
  <c r="W1788" i="15"/>
  <c r="W1787" i="15"/>
  <c r="W1786" i="15"/>
  <c r="W1785" i="15"/>
  <c r="W1784" i="15"/>
  <c r="W1783" i="15"/>
  <c r="W1782" i="15"/>
  <c r="W1781" i="15"/>
  <c r="W1780" i="15"/>
  <c r="W1779" i="15"/>
  <c r="W1778" i="15"/>
  <c r="W1777" i="15"/>
  <c r="W1776" i="15"/>
  <c r="W1775" i="15"/>
  <c r="W1774" i="15"/>
  <c r="W1773" i="15"/>
  <c r="W1772" i="15"/>
  <c r="W1771" i="15"/>
  <c r="W1770" i="15"/>
  <c r="W1769" i="15"/>
  <c r="W1768" i="15"/>
  <c r="W1767" i="15"/>
  <c r="W1766" i="15"/>
  <c r="W1765" i="15"/>
  <c r="W1764" i="15"/>
  <c r="W1763" i="15"/>
  <c r="W1762" i="15"/>
  <c r="W1761" i="15"/>
  <c r="W1760" i="15"/>
  <c r="W1759" i="15"/>
  <c r="W1758" i="15"/>
  <c r="W1757" i="15"/>
  <c r="W1756" i="15"/>
  <c r="W1755" i="15"/>
  <c r="W1754" i="15"/>
  <c r="W1753" i="15"/>
  <c r="W1752" i="15"/>
  <c r="W1751" i="15"/>
  <c r="W1750" i="15"/>
  <c r="W1749" i="15"/>
  <c r="W1748" i="15"/>
  <c r="W1747" i="15"/>
  <c r="W1746" i="15"/>
  <c r="W1745" i="15"/>
  <c r="W1744" i="15"/>
  <c r="W1743" i="15"/>
  <c r="W1742" i="15"/>
  <c r="W1741" i="15"/>
  <c r="W1740" i="15"/>
  <c r="W1739" i="15"/>
  <c r="W1738" i="15"/>
  <c r="W1737" i="15"/>
  <c r="W1736" i="15"/>
  <c r="W1735" i="15"/>
  <c r="W1734" i="15"/>
  <c r="W1733" i="15"/>
  <c r="W1732" i="15"/>
  <c r="W1731" i="15"/>
  <c r="W1730" i="15"/>
  <c r="W1729" i="15"/>
  <c r="W1728" i="15"/>
  <c r="W1727" i="15"/>
  <c r="W1726" i="15"/>
  <c r="W1725" i="15"/>
  <c r="W1724" i="15"/>
  <c r="W1723" i="15"/>
  <c r="W1722" i="15"/>
  <c r="W1721" i="15"/>
  <c r="W1720" i="15"/>
  <c r="W1719" i="15"/>
  <c r="W1718" i="15"/>
  <c r="W1717" i="15"/>
  <c r="W1716" i="15"/>
  <c r="W1715" i="15"/>
  <c r="W1714" i="15"/>
  <c r="W1713" i="15"/>
  <c r="W1712" i="15"/>
  <c r="W1711" i="15"/>
  <c r="W1710" i="15"/>
  <c r="W1709" i="15"/>
  <c r="W1708" i="15"/>
  <c r="W1707" i="15"/>
  <c r="W1706" i="15"/>
  <c r="W1705" i="15"/>
  <c r="W1704" i="15"/>
  <c r="W1703" i="15"/>
  <c r="W1702" i="15"/>
  <c r="W1701" i="15"/>
  <c r="W1700" i="15"/>
  <c r="W1699" i="15"/>
  <c r="W1698" i="15"/>
  <c r="W1697" i="15"/>
  <c r="W1696" i="15"/>
  <c r="W1695" i="15"/>
  <c r="W1694" i="15"/>
  <c r="W1693" i="15"/>
  <c r="W1692" i="15"/>
  <c r="W1691" i="15"/>
  <c r="W1690" i="15"/>
  <c r="W1689" i="15"/>
  <c r="W1688" i="15"/>
  <c r="W1687" i="15"/>
  <c r="W1686" i="15"/>
  <c r="W1685" i="15"/>
  <c r="W1684" i="15"/>
  <c r="W1683" i="15"/>
  <c r="W1682" i="15"/>
  <c r="W1681" i="15"/>
  <c r="W1680" i="15"/>
  <c r="W1679" i="15"/>
  <c r="W1678" i="15"/>
  <c r="W1677" i="15"/>
  <c r="W1676" i="15"/>
  <c r="W1675" i="15"/>
  <c r="W1674" i="15"/>
  <c r="W1673" i="15"/>
  <c r="W1672" i="15"/>
  <c r="W1671" i="15"/>
  <c r="W1670" i="15"/>
  <c r="W1669" i="15"/>
  <c r="W1668" i="15"/>
  <c r="W1667" i="15"/>
  <c r="W1666" i="15"/>
  <c r="W1665" i="15"/>
  <c r="W1664" i="15"/>
  <c r="W1663" i="15"/>
  <c r="W1662" i="15"/>
  <c r="W1661" i="15"/>
  <c r="W1660" i="15"/>
  <c r="W1659" i="15"/>
  <c r="W1658" i="15"/>
  <c r="W1657" i="15"/>
  <c r="W1656" i="15"/>
  <c r="W1655" i="15"/>
  <c r="W1654" i="15"/>
  <c r="W1653" i="15"/>
  <c r="W1652" i="15"/>
  <c r="W1651" i="15"/>
  <c r="W1650" i="15"/>
  <c r="W1649" i="15"/>
  <c r="W1648" i="15"/>
  <c r="W1647" i="15"/>
  <c r="W1646" i="15"/>
  <c r="W1645" i="15"/>
  <c r="W1644" i="15"/>
  <c r="W1643" i="15"/>
  <c r="W1642" i="15"/>
  <c r="W1641" i="15"/>
  <c r="W1640" i="15"/>
  <c r="W1639" i="15"/>
  <c r="W1638" i="15"/>
  <c r="W1637" i="15"/>
  <c r="W1636" i="15"/>
  <c r="W1635" i="15"/>
  <c r="W1634" i="15"/>
  <c r="W1633" i="15"/>
  <c r="W1632" i="15"/>
  <c r="W1631" i="15"/>
  <c r="W1630" i="15"/>
  <c r="W1629" i="15"/>
  <c r="W1628" i="15"/>
  <c r="W1627" i="15"/>
  <c r="W1626" i="15"/>
  <c r="W1625" i="15"/>
  <c r="W1624" i="15"/>
  <c r="W1623" i="15"/>
  <c r="W1622" i="15"/>
  <c r="W1621" i="15"/>
  <c r="W1620" i="15"/>
  <c r="W1619" i="15"/>
  <c r="W1618" i="15"/>
  <c r="W1617" i="15"/>
  <c r="W1616" i="15"/>
  <c r="W1615" i="15"/>
  <c r="W1614" i="15"/>
  <c r="W1613" i="15"/>
  <c r="W1612" i="15"/>
  <c r="W1611" i="15"/>
  <c r="W1610" i="15"/>
  <c r="W1609" i="15"/>
  <c r="W1608" i="15"/>
  <c r="W1607" i="15"/>
  <c r="W1606" i="15"/>
  <c r="W1605" i="15"/>
  <c r="W1604" i="15"/>
  <c r="W1603" i="15"/>
  <c r="W1602" i="15"/>
  <c r="W1601" i="15"/>
  <c r="W1600" i="15"/>
  <c r="W1599" i="15"/>
  <c r="W1598" i="15"/>
  <c r="W1597" i="15"/>
  <c r="W1596" i="15"/>
  <c r="W1595" i="15"/>
  <c r="W1594" i="15"/>
  <c r="W1593" i="15"/>
  <c r="W1592" i="15"/>
  <c r="W1591" i="15"/>
  <c r="W1590" i="15"/>
  <c r="W1589" i="15"/>
  <c r="W1588" i="15"/>
  <c r="W1587" i="15"/>
  <c r="W1586" i="15"/>
  <c r="W1585" i="15"/>
  <c r="W1584" i="15"/>
  <c r="W1583" i="15"/>
  <c r="W1582" i="15"/>
  <c r="W1581" i="15"/>
  <c r="W1580" i="15"/>
  <c r="W1579" i="15"/>
  <c r="W1578" i="15"/>
  <c r="W1577" i="15"/>
  <c r="W1576" i="15"/>
  <c r="W1575" i="15"/>
  <c r="W1574" i="15"/>
  <c r="W1573" i="15"/>
  <c r="W1572" i="15"/>
  <c r="W1571" i="15"/>
  <c r="W1570" i="15"/>
  <c r="W1569" i="15"/>
  <c r="W1568" i="15"/>
  <c r="W1567" i="15"/>
  <c r="W1566" i="15"/>
  <c r="W1565" i="15"/>
  <c r="W1564" i="15"/>
  <c r="W1563" i="15"/>
  <c r="W1562" i="15"/>
  <c r="W1561" i="15"/>
  <c r="W1560" i="15"/>
  <c r="W1559" i="15"/>
  <c r="W1558" i="15"/>
  <c r="W1557" i="15"/>
  <c r="W1556" i="15"/>
  <c r="W1555" i="15"/>
  <c r="W1554" i="15"/>
  <c r="W1553" i="15"/>
  <c r="W1552" i="15"/>
  <c r="W1551" i="15"/>
  <c r="W1550" i="15"/>
  <c r="W1549" i="15"/>
  <c r="W1548" i="15"/>
  <c r="W1547" i="15"/>
  <c r="W1546" i="15"/>
  <c r="W1545" i="15"/>
  <c r="W1544" i="15"/>
  <c r="W1543" i="15"/>
  <c r="W1542" i="15"/>
  <c r="W1541" i="15"/>
  <c r="W1540" i="15"/>
  <c r="W1539" i="15"/>
  <c r="W1538" i="15"/>
  <c r="W1537" i="15"/>
  <c r="W1536" i="15"/>
  <c r="W1535" i="15"/>
  <c r="W1534" i="15"/>
  <c r="W1533" i="15"/>
  <c r="W1532" i="15"/>
  <c r="W1531" i="15"/>
  <c r="W1530" i="15"/>
  <c r="W1529" i="15"/>
  <c r="W1528" i="15"/>
  <c r="W1527" i="15"/>
  <c r="W1526" i="15"/>
  <c r="W1525" i="15"/>
  <c r="W1524" i="15"/>
  <c r="W1523" i="15"/>
  <c r="W1522" i="15"/>
  <c r="W1521" i="15"/>
  <c r="W1520" i="15"/>
  <c r="W1519" i="15"/>
  <c r="W1518" i="15"/>
  <c r="W1517" i="15"/>
  <c r="W1516" i="15"/>
  <c r="W1515" i="15"/>
  <c r="W1514" i="15"/>
  <c r="W1513" i="15"/>
  <c r="W1512" i="15"/>
  <c r="W1511" i="15"/>
  <c r="W1510" i="15"/>
  <c r="W1509" i="15"/>
  <c r="W1508" i="15"/>
  <c r="W1507" i="15"/>
  <c r="W1506" i="15"/>
  <c r="W1505" i="15"/>
  <c r="W1504" i="15"/>
  <c r="W1503" i="15"/>
  <c r="W1502" i="15"/>
  <c r="W1501" i="15"/>
  <c r="W1500" i="15"/>
  <c r="W1499" i="15"/>
  <c r="W1498" i="15"/>
  <c r="W1497" i="15"/>
  <c r="W1496" i="15"/>
  <c r="W1495" i="15"/>
  <c r="W1494" i="15"/>
  <c r="W1493" i="15"/>
  <c r="W1492" i="15"/>
  <c r="W1491" i="15"/>
  <c r="W1490" i="15"/>
  <c r="W1489" i="15"/>
  <c r="W1488" i="15"/>
  <c r="W1487" i="15"/>
  <c r="W1486" i="15"/>
  <c r="W1485" i="15"/>
  <c r="W1484" i="15"/>
  <c r="W1483" i="15"/>
  <c r="W1482" i="15"/>
  <c r="W1481" i="15"/>
  <c r="W1480" i="15"/>
  <c r="W1479" i="15"/>
  <c r="W1478" i="15"/>
  <c r="W1477" i="15"/>
  <c r="W1476" i="15"/>
  <c r="W1475" i="15"/>
  <c r="W1474" i="15"/>
  <c r="W1473" i="15"/>
  <c r="W1472" i="15"/>
  <c r="W1471" i="15"/>
  <c r="W1470" i="15"/>
  <c r="W1469" i="15"/>
  <c r="W1468" i="15"/>
  <c r="W1467" i="15"/>
  <c r="W1466" i="15"/>
  <c r="W1465" i="15"/>
  <c r="W1464" i="15"/>
  <c r="W1463" i="15"/>
  <c r="W1462" i="15"/>
  <c r="W1461" i="15"/>
  <c r="W1460" i="15"/>
  <c r="W1459" i="15"/>
  <c r="W1458" i="15"/>
  <c r="W1457" i="15"/>
  <c r="W1456" i="15"/>
  <c r="W1455" i="15"/>
  <c r="W1454" i="15"/>
  <c r="W1453" i="15"/>
  <c r="W1452" i="15"/>
  <c r="W1451" i="15"/>
  <c r="W1450" i="15"/>
  <c r="W1449" i="15"/>
  <c r="W1448" i="15"/>
  <c r="W1447" i="15"/>
  <c r="W1446" i="15"/>
  <c r="W1445" i="15"/>
  <c r="W1444" i="15"/>
  <c r="W1443" i="15"/>
  <c r="W1442" i="15"/>
  <c r="W1441" i="15"/>
  <c r="W1440" i="15"/>
  <c r="W1439" i="15"/>
  <c r="W1438" i="15"/>
  <c r="W1437" i="15"/>
  <c r="W1436" i="15"/>
  <c r="W1435" i="15"/>
  <c r="W1434" i="15"/>
  <c r="W1433" i="15"/>
  <c r="W1432" i="15"/>
  <c r="W1431" i="15"/>
  <c r="W1430" i="15"/>
  <c r="W1429" i="15"/>
  <c r="W1428" i="15"/>
  <c r="W1427" i="15"/>
  <c r="W1426" i="15"/>
  <c r="W1425" i="15"/>
  <c r="W1424" i="15"/>
  <c r="W1423" i="15"/>
  <c r="W1422" i="15"/>
  <c r="W1421" i="15"/>
  <c r="W1420" i="15"/>
  <c r="W1419" i="15"/>
  <c r="W1418" i="15"/>
  <c r="W1417" i="15"/>
  <c r="W1416" i="15"/>
  <c r="W1415" i="15"/>
  <c r="W1414" i="15"/>
  <c r="W1413" i="15"/>
  <c r="W1412" i="15"/>
  <c r="W1411" i="15"/>
  <c r="W1410" i="15"/>
  <c r="W1409" i="15"/>
  <c r="W1408" i="15"/>
  <c r="W1407" i="15"/>
  <c r="W1406" i="15"/>
  <c r="W1405" i="15"/>
  <c r="W1404" i="15"/>
  <c r="W1403" i="15"/>
  <c r="W1402" i="15"/>
  <c r="W1401" i="15"/>
  <c r="W1400" i="15"/>
  <c r="W1399" i="15"/>
  <c r="W1398" i="15"/>
  <c r="W1397" i="15"/>
  <c r="W1396" i="15"/>
  <c r="W1395" i="15"/>
  <c r="W1394" i="15"/>
  <c r="W1393" i="15"/>
  <c r="W1392" i="15"/>
  <c r="W1391" i="15"/>
  <c r="W1390" i="15"/>
  <c r="W1389" i="15"/>
  <c r="W1388" i="15"/>
  <c r="W1387" i="15"/>
  <c r="W1386" i="15"/>
  <c r="W1385" i="15"/>
  <c r="W1384" i="15"/>
  <c r="W1383" i="15"/>
  <c r="W1382" i="15"/>
  <c r="W1381" i="15"/>
  <c r="W1380" i="15"/>
  <c r="W1379" i="15"/>
  <c r="W1378" i="15"/>
  <c r="W1377" i="15"/>
  <c r="W1376" i="15"/>
  <c r="W1375" i="15"/>
  <c r="W1374" i="15"/>
  <c r="W1373" i="15"/>
  <c r="W1372" i="15"/>
  <c r="W1371" i="15"/>
  <c r="W1370" i="15"/>
  <c r="W1369" i="15"/>
  <c r="W1368" i="15"/>
  <c r="W1367" i="15"/>
  <c r="W1366" i="15"/>
  <c r="W1365" i="15"/>
  <c r="W1364" i="15"/>
  <c r="W1363" i="15"/>
  <c r="W1362" i="15"/>
  <c r="W1361" i="15"/>
  <c r="W1360" i="15"/>
  <c r="W1359" i="15"/>
  <c r="W1358" i="15"/>
  <c r="W1357" i="15"/>
  <c r="W1356" i="15"/>
  <c r="W1355" i="15"/>
  <c r="W1354" i="15"/>
  <c r="W1353" i="15"/>
  <c r="W1352" i="15"/>
  <c r="W1351" i="15"/>
  <c r="W1350" i="15"/>
  <c r="W1349" i="15"/>
  <c r="W1348" i="15"/>
  <c r="W1347" i="15"/>
  <c r="W1346" i="15"/>
  <c r="W1345" i="15"/>
  <c r="W1344" i="15"/>
  <c r="W1343" i="15"/>
  <c r="W1342" i="15"/>
  <c r="W1341" i="15"/>
  <c r="W1340" i="15"/>
  <c r="W1339" i="15"/>
  <c r="W1338" i="15"/>
  <c r="W1337" i="15"/>
  <c r="W1336" i="15"/>
  <c r="W1335" i="15"/>
  <c r="W1334" i="15"/>
  <c r="W1333" i="15"/>
  <c r="W1332" i="15"/>
  <c r="W1331" i="15"/>
  <c r="W1330" i="15"/>
  <c r="W1329" i="15"/>
  <c r="W1328" i="15"/>
  <c r="W1327" i="15"/>
  <c r="W1326" i="15"/>
  <c r="W1325" i="15"/>
  <c r="W1324" i="15"/>
  <c r="W1323" i="15"/>
  <c r="W1322" i="15"/>
  <c r="W1321" i="15"/>
  <c r="W1320" i="15"/>
  <c r="W1319" i="15"/>
  <c r="W1318" i="15"/>
  <c r="W1317" i="15"/>
  <c r="W1316" i="15"/>
  <c r="W1315" i="15"/>
  <c r="W1314" i="15"/>
  <c r="W1313" i="15"/>
  <c r="W1312" i="15"/>
  <c r="W1311" i="15"/>
  <c r="W1310" i="15"/>
  <c r="W1309" i="15"/>
  <c r="W1308" i="15"/>
  <c r="W1307" i="15"/>
  <c r="W1306" i="15"/>
  <c r="W1305" i="15"/>
  <c r="W1304" i="15"/>
  <c r="W1303" i="15"/>
  <c r="W1302" i="15"/>
  <c r="W1301" i="15"/>
  <c r="W1300" i="15"/>
  <c r="W1299" i="15"/>
  <c r="W1298" i="15"/>
  <c r="W1297" i="15"/>
  <c r="W1296" i="15"/>
  <c r="W1295" i="15"/>
  <c r="W1294" i="15"/>
  <c r="W1293" i="15"/>
  <c r="W1292" i="15"/>
  <c r="W1291" i="15"/>
  <c r="W1290" i="15"/>
  <c r="W1289" i="15"/>
  <c r="W1288" i="15"/>
  <c r="W1287" i="15"/>
  <c r="W1286" i="15"/>
  <c r="W1285" i="15"/>
  <c r="W1284" i="15"/>
  <c r="W1283" i="15"/>
  <c r="W1282" i="15"/>
  <c r="W1281" i="15"/>
  <c r="W1280" i="15"/>
  <c r="W1279" i="15"/>
  <c r="W1278" i="15"/>
  <c r="W1277" i="15"/>
  <c r="W1276" i="15"/>
  <c r="W1275" i="15"/>
  <c r="W1274" i="15"/>
  <c r="W1273" i="15"/>
  <c r="W1272" i="15"/>
  <c r="W1271" i="15"/>
  <c r="W1270" i="15"/>
  <c r="W1269" i="15"/>
  <c r="W1268" i="15"/>
  <c r="W1267" i="15"/>
  <c r="W1266" i="15"/>
  <c r="W1265" i="15"/>
  <c r="W1264" i="15"/>
  <c r="W1263" i="15"/>
  <c r="W1262" i="15"/>
  <c r="W1261" i="15"/>
  <c r="W1260" i="15"/>
  <c r="W1259" i="15"/>
  <c r="W1258" i="15"/>
  <c r="W1257" i="15"/>
  <c r="W1256" i="15"/>
  <c r="W1255" i="15"/>
  <c r="W1254" i="15"/>
  <c r="W1253" i="15"/>
  <c r="W1252" i="15"/>
  <c r="W1251" i="15"/>
  <c r="W1250" i="15"/>
  <c r="W1249" i="15"/>
  <c r="W1248" i="15"/>
  <c r="W1247" i="15"/>
  <c r="W1246" i="15"/>
  <c r="W1245" i="15"/>
  <c r="W1244" i="15"/>
  <c r="W1243" i="15"/>
  <c r="W1242" i="15"/>
  <c r="W1241" i="15"/>
  <c r="W1240" i="15"/>
  <c r="W1239" i="15"/>
  <c r="W1238" i="15"/>
  <c r="W1237" i="15"/>
  <c r="W1236" i="15"/>
  <c r="W1235" i="15"/>
  <c r="W1234" i="15"/>
  <c r="W1233" i="15"/>
  <c r="W1232" i="15"/>
  <c r="W1231" i="15"/>
  <c r="W1230" i="15"/>
  <c r="W1229" i="15"/>
  <c r="W1228" i="15"/>
  <c r="W1227" i="15"/>
  <c r="W1226" i="15"/>
  <c r="W1225" i="15"/>
  <c r="W1224" i="15"/>
  <c r="W1223" i="15"/>
  <c r="W1222" i="15"/>
  <c r="W1221" i="15"/>
  <c r="W1220" i="15"/>
  <c r="W1219" i="15"/>
  <c r="W1218" i="15"/>
  <c r="W1217" i="15"/>
  <c r="W1216" i="15"/>
  <c r="W1215" i="15"/>
  <c r="W1214" i="15"/>
  <c r="W1213" i="15"/>
  <c r="W1212" i="15"/>
  <c r="W1211" i="15"/>
  <c r="W1210" i="15"/>
  <c r="W1209" i="15"/>
  <c r="W1208" i="15"/>
  <c r="W1207" i="15"/>
  <c r="W1206" i="15"/>
  <c r="W1205" i="15"/>
  <c r="W1204" i="15"/>
  <c r="W1203" i="15"/>
  <c r="W1202" i="15"/>
  <c r="W1201" i="15"/>
  <c r="W1200" i="15"/>
  <c r="W1199" i="15"/>
  <c r="W1198" i="15"/>
  <c r="W1197" i="15"/>
  <c r="W1196" i="15"/>
  <c r="W1195" i="15"/>
  <c r="W1194" i="15"/>
  <c r="W1193" i="15"/>
  <c r="W1192" i="15"/>
  <c r="W1191" i="15"/>
  <c r="W1190" i="15"/>
  <c r="W1189" i="15"/>
  <c r="W1188" i="15"/>
  <c r="W1187" i="15"/>
  <c r="W1186" i="15"/>
  <c r="W1185" i="15"/>
  <c r="W1184" i="15"/>
  <c r="W1183" i="15"/>
  <c r="W1182" i="15"/>
  <c r="W1181" i="15"/>
  <c r="W1180" i="15"/>
  <c r="W1179" i="15"/>
  <c r="W1178" i="15"/>
  <c r="W1177" i="15"/>
  <c r="W1176" i="15"/>
  <c r="W1175" i="15"/>
  <c r="W1174" i="15"/>
  <c r="W1173" i="15"/>
  <c r="W1172" i="15"/>
  <c r="W1171" i="15"/>
  <c r="W1170" i="15"/>
  <c r="W1169" i="15"/>
  <c r="W1168" i="15"/>
  <c r="W1167" i="15"/>
  <c r="W1166" i="15"/>
  <c r="W1165" i="15"/>
  <c r="W1164" i="15"/>
  <c r="W1163" i="15"/>
  <c r="W1162" i="15"/>
  <c r="W1161" i="15"/>
  <c r="W1160" i="15"/>
  <c r="W1159" i="15"/>
  <c r="W1158" i="15"/>
  <c r="W1157" i="15"/>
  <c r="W1156" i="15"/>
  <c r="W1155" i="15"/>
  <c r="W1154" i="15"/>
  <c r="W1153" i="15"/>
  <c r="W1152" i="15"/>
  <c r="W1151" i="15"/>
  <c r="W1150" i="15"/>
  <c r="W1149" i="15"/>
  <c r="W1148" i="15"/>
  <c r="W1147" i="15"/>
  <c r="W1146" i="15"/>
  <c r="W1145" i="15"/>
  <c r="W1144" i="15"/>
  <c r="W1143" i="15"/>
  <c r="W1142" i="15"/>
  <c r="W1141" i="15"/>
  <c r="W1140" i="15"/>
  <c r="W1139" i="15"/>
  <c r="W1138" i="15"/>
  <c r="W1137" i="15"/>
  <c r="W1136" i="15"/>
  <c r="W1135" i="15"/>
  <c r="W1134" i="15"/>
  <c r="W1133" i="15"/>
  <c r="W1132" i="15"/>
  <c r="W1131" i="15"/>
  <c r="W1130" i="15"/>
  <c r="W1129" i="15"/>
  <c r="W1128" i="15"/>
  <c r="W1127" i="15"/>
  <c r="W1126" i="15"/>
  <c r="W1125" i="15"/>
  <c r="W1124" i="15"/>
  <c r="W1123" i="15"/>
  <c r="W1122" i="15"/>
  <c r="W1121" i="15"/>
  <c r="W1120" i="15"/>
  <c r="W1119" i="15"/>
  <c r="W1118" i="15"/>
  <c r="W1117" i="15"/>
  <c r="W1116" i="15"/>
  <c r="W1115" i="15"/>
  <c r="W1114" i="15"/>
  <c r="W1113" i="15"/>
  <c r="W1112" i="15"/>
  <c r="W1111" i="15"/>
  <c r="W1110" i="15"/>
  <c r="W1109" i="15"/>
  <c r="W1108" i="15"/>
  <c r="W1107" i="15"/>
  <c r="W1106" i="15"/>
  <c r="W1105" i="15"/>
  <c r="W1104" i="15"/>
  <c r="W1103" i="15"/>
  <c r="W1102" i="15"/>
  <c r="W1101" i="15"/>
  <c r="W1100" i="15"/>
  <c r="W1099" i="15"/>
  <c r="W1098" i="15"/>
  <c r="W1097" i="15"/>
  <c r="W1096" i="15"/>
  <c r="W1095" i="15"/>
  <c r="W1094" i="15"/>
  <c r="W1093" i="15"/>
  <c r="W1092" i="15"/>
  <c r="W1091" i="15"/>
  <c r="W1090" i="15"/>
  <c r="W1089" i="15"/>
  <c r="W1088" i="15"/>
  <c r="W1087" i="15"/>
  <c r="W1086" i="15"/>
  <c r="W1085" i="15"/>
  <c r="W1084" i="15"/>
  <c r="W1083" i="15"/>
  <c r="W1082" i="15"/>
  <c r="W1081" i="15"/>
  <c r="W1080" i="15"/>
  <c r="W1079" i="15"/>
  <c r="W1078" i="15"/>
  <c r="W1077" i="15"/>
  <c r="W1076" i="15"/>
  <c r="W1075" i="15"/>
  <c r="W1074" i="15"/>
  <c r="W1073" i="15"/>
  <c r="W1072" i="15"/>
  <c r="W1071" i="15"/>
  <c r="W1070" i="15"/>
  <c r="W1069" i="15"/>
  <c r="W1068" i="15"/>
  <c r="W1067" i="15"/>
  <c r="W1066" i="15"/>
  <c r="W1065" i="15"/>
  <c r="W1064" i="15"/>
  <c r="W1063" i="15"/>
  <c r="W1062" i="15"/>
  <c r="W1061" i="15"/>
  <c r="W1060" i="15"/>
  <c r="W1059" i="15"/>
  <c r="W1058" i="15"/>
  <c r="W1057" i="15"/>
  <c r="W1056" i="15"/>
  <c r="W1055" i="15"/>
  <c r="W1054" i="15"/>
  <c r="W1053" i="15"/>
  <c r="W1052" i="15"/>
  <c r="W1051" i="15"/>
  <c r="W1050" i="15"/>
  <c r="W1049" i="15"/>
  <c r="W1048" i="15"/>
  <c r="W1047" i="15"/>
  <c r="W1046" i="15"/>
  <c r="W1045" i="15"/>
  <c r="W1044" i="15"/>
  <c r="W1043" i="15"/>
  <c r="W1042" i="15"/>
  <c r="W1041" i="15"/>
  <c r="W1040" i="15"/>
  <c r="W1039" i="15"/>
  <c r="W1038" i="15"/>
  <c r="W1037" i="15"/>
  <c r="W1036" i="15"/>
  <c r="W1035" i="15"/>
  <c r="W1034" i="15"/>
  <c r="W1033" i="15"/>
  <c r="W1032" i="15"/>
  <c r="W1031" i="15"/>
  <c r="W1030" i="15"/>
  <c r="W1029" i="15"/>
  <c r="W1028" i="15"/>
  <c r="W1027" i="15"/>
  <c r="W1026" i="15"/>
  <c r="W1025" i="15"/>
  <c r="W1024" i="15"/>
  <c r="W1023" i="15"/>
  <c r="W1022" i="15"/>
  <c r="W1021" i="15"/>
  <c r="W1020" i="15"/>
  <c r="W1019" i="15"/>
  <c r="W1018" i="15"/>
  <c r="W1017" i="15"/>
  <c r="W1016" i="15"/>
  <c r="W1015" i="15"/>
  <c r="W1014" i="15"/>
  <c r="W1013" i="15"/>
  <c r="W1012" i="15"/>
  <c r="W1011" i="15"/>
  <c r="W1010" i="15"/>
  <c r="W1009" i="15"/>
  <c r="W1008" i="15"/>
  <c r="W1007" i="15"/>
  <c r="W1006" i="15"/>
  <c r="W1005" i="15"/>
  <c r="W1004" i="15"/>
  <c r="W1003" i="15"/>
  <c r="W1002" i="15"/>
  <c r="W1001" i="15"/>
  <c r="W1000" i="15"/>
  <c r="W999" i="15"/>
  <c r="W998" i="15"/>
  <c r="W997" i="15"/>
  <c r="W996" i="15"/>
  <c r="W995" i="15"/>
  <c r="W994" i="15"/>
  <c r="W993" i="15"/>
  <c r="W992" i="15"/>
  <c r="W991" i="15"/>
  <c r="W990" i="15"/>
  <c r="W989" i="15"/>
  <c r="W988" i="15"/>
  <c r="W987" i="15"/>
  <c r="W986" i="15"/>
  <c r="W985" i="15"/>
  <c r="W984" i="15"/>
  <c r="W983" i="15"/>
  <c r="W982" i="15"/>
  <c r="W981" i="15"/>
  <c r="W980" i="15"/>
  <c r="W979" i="15"/>
  <c r="W978" i="15"/>
  <c r="W977" i="15"/>
  <c r="W976" i="15"/>
  <c r="W975" i="15"/>
  <c r="W974" i="15"/>
  <c r="W973" i="15"/>
  <c r="W972" i="15"/>
  <c r="W971" i="15"/>
  <c r="W970" i="15"/>
  <c r="W969" i="15"/>
  <c r="W968" i="15"/>
  <c r="W967" i="15"/>
  <c r="W966" i="15"/>
  <c r="W965" i="15"/>
  <c r="W964" i="15"/>
  <c r="W963" i="15"/>
  <c r="W962" i="15"/>
  <c r="W961" i="15"/>
  <c r="W960" i="15"/>
  <c r="W959" i="15"/>
  <c r="W958" i="15"/>
  <c r="W957" i="15"/>
  <c r="W956" i="15"/>
  <c r="W955" i="15"/>
  <c r="W954" i="15"/>
  <c r="W953" i="15"/>
  <c r="W952" i="15"/>
  <c r="W951" i="15"/>
  <c r="W950" i="15"/>
  <c r="W949" i="15"/>
  <c r="W948" i="15"/>
  <c r="W947" i="15"/>
  <c r="W946" i="15"/>
  <c r="W945" i="15"/>
  <c r="W944" i="15"/>
  <c r="W943" i="15"/>
  <c r="W942" i="15"/>
  <c r="W941" i="15"/>
  <c r="W940" i="15"/>
  <c r="W939" i="15"/>
  <c r="W938" i="15"/>
  <c r="W937" i="15"/>
  <c r="W936" i="15"/>
  <c r="W935" i="15"/>
  <c r="W934" i="15"/>
  <c r="W933" i="15"/>
  <c r="W932" i="15"/>
  <c r="W931" i="15"/>
  <c r="W930" i="15"/>
  <c r="W929" i="15"/>
  <c r="W928" i="15"/>
  <c r="W927" i="15"/>
  <c r="W926" i="15"/>
  <c r="W925" i="15"/>
  <c r="W924" i="15"/>
  <c r="W923" i="15"/>
  <c r="W922" i="15"/>
  <c r="W921" i="15"/>
  <c r="W920" i="15"/>
  <c r="W919" i="15"/>
  <c r="W918" i="15"/>
  <c r="W917" i="15"/>
  <c r="W916" i="15"/>
  <c r="W915" i="15"/>
  <c r="W914" i="15"/>
  <c r="W913" i="15"/>
  <c r="W912" i="15"/>
  <c r="W911" i="15"/>
  <c r="W910" i="15"/>
  <c r="W909" i="15"/>
  <c r="W908" i="15"/>
  <c r="W907" i="15"/>
  <c r="W906" i="15"/>
  <c r="W905" i="15"/>
  <c r="W904" i="15"/>
  <c r="W903" i="15"/>
  <c r="W902" i="15"/>
  <c r="W901" i="15"/>
  <c r="W900" i="15"/>
  <c r="W899" i="15"/>
  <c r="W898" i="15"/>
  <c r="W897" i="15"/>
  <c r="W896" i="15"/>
  <c r="W895" i="15"/>
  <c r="W894" i="15"/>
  <c r="W893" i="15"/>
  <c r="W892" i="15"/>
  <c r="W891" i="15"/>
  <c r="W890" i="15"/>
  <c r="W889" i="15"/>
  <c r="W888" i="15"/>
  <c r="W887" i="15"/>
  <c r="W886" i="15"/>
  <c r="W885" i="15"/>
  <c r="W884" i="15"/>
  <c r="W883" i="15"/>
  <c r="W882" i="15"/>
  <c r="W881" i="15"/>
  <c r="W880" i="15"/>
  <c r="W879" i="15"/>
  <c r="W878" i="15"/>
  <c r="W877" i="15"/>
  <c r="W876" i="15"/>
  <c r="W875" i="15"/>
  <c r="W874" i="15"/>
  <c r="W873" i="15"/>
  <c r="W872" i="15"/>
  <c r="W871" i="15"/>
  <c r="W870" i="15"/>
  <c r="W869" i="15"/>
  <c r="W868" i="15"/>
  <c r="W867" i="15"/>
  <c r="W866" i="15"/>
  <c r="W865" i="15"/>
  <c r="W864" i="15"/>
  <c r="W863" i="15"/>
  <c r="W862" i="15"/>
  <c r="W861" i="15"/>
  <c r="W860" i="15"/>
  <c r="W859" i="15"/>
  <c r="W858" i="15"/>
  <c r="W857" i="15"/>
  <c r="W856" i="15"/>
  <c r="W855" i="15"/>
  <c r="W854" i="15"/>
  <c r="W853" i="15"/>
  <c r="W852" i="15"/>
  <c r="W851" i="15"/>
  <c r="W850" i="15"/>
  <c r="W849" i="15"/>
  <c r="W848" i="15"/>
  <c r="W847" i="15"/>
  <c r="W846" i="15"/>
  <c r="W845" i="15"/>
  <c r="W844" i="15"/>
  <c r="W843" i="15"/>
  <c r="W842" i="15"/>
  <c r="W841" i="15"/>
  <c r="W840" i="15"/>
  <c r="W839" i="15"/>
  <c r="W838" i="15"/>
  <c r="W837" i="15"/>
  <c r="W836" i="15"/>
  <c r="W835" i="15"/>
  <c r="W834" i="15"/>
  <c r="W833" i="15"/>
  <c r="W832" i="15"/>
  <c r="W831" i="15"/>
  <c r="W830" i="15"/>
  <c r="W829" i="15"/>
  <c r="W828" i="15"/>
  <c r="W827" i="15"/>
  <c r="W826" i="15"/>
  <c r="W825" i="15"/>
  <c r="W824" i="15"/>
  <c r="W823" i="15"/>
  <c r="W822" i="15"/>
  <c r="W821" i="15"/>
  <c r="W820" i="15"/>
  <c r="W819" i="15"/>
  <c r="W818" i="15"/>
  <c r="W817" i="15"/>
  <c r="W816" i="15"/>
  <c r="W815" i="15"/>
  <c r="W814" i="15"/>
  <c r="W813" i="15"/>
  <c r="W812" i="15"/>
  <c r="W811" i="15"/>
  <c r="W810" i="15"/>
  <c r="W809" i="15"/>
  <c r="W808" i="15"/>
  <c r="W807" i="15"/>
  <c r="W806" i="15"/>
  <c r="W805" i="15"/>
  <c r="W804" i="15"/>
  <c r="W803" i="15"/>
  <c r="W802" i="15"/>
  <c r="W801" i="15"/>
  <c r="W800" i="15"/>
  <c r="W799" i="15"/>
  <c r="W798" i="15"/>
  <c r="W797" i="15"/>
  <c r="W796" i="15"/>
  <c r="W795" i="15"/>
  <c r="W794" i="15"/>
  <c r="W793" i="15"/>
  <c r="W792" i="15"/>
  <c r="W791" i="15"/>
  <c r="W790" i="15"/>
  <c r="W789" i="15"/>
  <c r="W788" i="15"/>
  <c r="W787" i="15"/>
  <c r="W786" i="15"/>
  <c r="W785" i="15"/>
  <c r="W784" i="15"/>
  <c r="W783" i="15"/>
  <c r="W782" i="15"/>
  <c r="W781" i="15"/>
  <c r="W780" i="15"/>
  <c r="W779" i="15"/>
  <c r="W778" i="15"/>
  <c r="W777" i="15"/>
  <c r="W776" i="15"/>
  <c r="W775" i="15"/>
  <c r="W774" i="15"/>
  <c r="W773" i="15"/>
  <c r="W772" i="15"/>
  <c r="W771" i="15"/>
  <c r="W770" i="15"/>
  <c r="W769" i="15"/>
  <c r="W768" i="15"/>
  <c r="W767" i="15"/>
  <c r="W766" i="15"/>
  <c r="W765" i="15"/>
  <c r="W764" i="15"/>
  <c r="W763" i="15"/>
  <c r="W762" i="15"/>
  <c r="W761" i="15"/>
  <c r="W760" i="15"/>
  <c r="W759" i="15"/>
  <c r="W758" i="15"/>
  <c r="W757" i="15"/>
  <c r="W756" i="15"/>
  <c r="W755" i="15"/>
  <c r="W754" i="15"/>
  <c r="W753" i="15"/>
  <c r="W752" i="15"/>
  <c r="W751" i="15"/>
  <c r="W750" i="15"/>
  <c r="W749" i="15"/>
  <c r="W748" i="15"/>
  <c r="W747" i="15"/>
  <c r="W746" i="15"/>
  <c r="W745" i="15"/>
  <c r="W744" i="15"/>
  <c r="W743" i="15"/>
  <c r="W742" i="15"/>
  <c r="W741" i="15"/>
  <c r="W740" i="15"/>
  <c r="W739" i="15"/>
  <c r="W738" i="15"/>
  <c r="W737" i="15"/>
  <c r="W736" i="15"/>
  <c r="W735" i="15"/>
  <c r="W734" i="15"/>
  <c r="W733" i="15"/>
  <c r="W732" i="15"/>
  <c r="W731" i="15"/>
  <c r="W730" i="15"/>
  <c r="W729" i="15"/>
  <c r="W728" i="15"/>
  <c r="W727" i="15"/>
  <c r="W726" i="15"/>
  <c r="W725" i="15"/>
  <c r="W724" i="15"/>
  <c r="W723" i="15"/>
  <c r="W722" i="15"/>
  <c r="W721" i="15"/>
  <c r="W720" i="15"/>
  <c r="W719" i="15"/>
  <c r="W718" i="15"/>
  <c r="W717" i="15"/>
  <c r="W716" i="15"/>
  <c r="W715" i="15"/>
  <c r="W714" i="15"/>
  <c r="W713" i="15"/>
  <c r="W712" i="15"/>
  <c r="W711" i="15"/>
  <c r="W710" i="15"/>
  <c r="W709" i="15"/>
  <c r="W708" i="15"/>
  <c r="W707" i="15"/>
  <c r="W706" i="15"/>
  <c r="W705" i="15"/>
  <c r="W704" i="15"/>
  <c r="W703" i="15"/>
  <c r="W702" i="15"/>
  <c r="W701" i="15"/>
  <c r="W700" i="15"/>
  <c r="W699" i="15"/>
  <c r="W698" i="15"/>
  <c r="W697" i="15"/>
  <c r="W696" i="15"/>
  <c r="W695" i="15"/>
  <c r="W694" i="15"/>
  <c r="W693" i="15"/>
  <c r="W692" i="15"/>
  <c r="W691" i="15"/>
  <c r="W690" i="15"/>
  <c r="W689" i="15"/>
  <c r="W688" i="15"/>
  <c r="W687" i="15"/>
  <c r="W686" i="15"/>
  <c r="W685" i="15"/>
  <c r="W684" i="15"/>
  <c r="W683" i="15"/>
  <c r="W682" i="15"/>
  <c r="W681" i="15"/>
  <c r="W680" i="15"/>
  <c r="W679" i="15"/>
  <c r="W678" i="15"/>
  <c r="W677" i="15"/>
  <c r="W676" i="15"/>
  <c r="W675" i="15"/>
  <c r="W674" i="15"/>
  <c r="W673" i="15"/>
  <c r="W672" i="15"/>
  <c r="W671" i="15"/>
  <c r="W670" i="15"/>
  <c r="W669" i="15"/>
  <c r="W668" i="15"/>
  <c r="W667" i="15"/>
  <c r="W666" i="15"/>
  <c r="W665" i="15"/>
  <c r="W664" i="15"/>
  <c r="W663" i="15"/>
  <c r="W662" i="15"/>
  <c r="W661" i="15"/>
  <c r="W660" i="15"/>
  <c r="W659" i="15"/>
  <c r="W658" i="15"/>
  <c r="W657" i="15"/>
  <c r="W656" i="15"/>
  <c r="W655" i="15"/>
  <c r="W654" i="15"/>
  <c r="W653" i="15"/>
  <c r="W652" i="15"/>
  <c r="W651" i="15"/>
  <c r="W650" i="15"/>
  <c r="W649" i="15"/>
  <c r="W648" i="15"/>
  <c r="W647" i="15"/>
  <c r="W646" i="15"/>
  <c r="W645" i="15"/>
  <c r="W644" i="15"/>
  <c r="W643" i="15"/>
  <c r="W642" i="15"/>
  <c r="W641" i="15"/>
  <c r="W640" i="15"/>
  <c r="W639" i="15"/>
  <c r="W638" i="15"/>
  <c r="W637" i="15"/>
  <c r="W636" i="15"/>
  <c r="W635" i="15"/>
  <c r="W634" i="15"/>
  <c r="W633" i="15"/>
  <c r="W632" i="15"/>
  <c r="W631" i="15"/>
  <c r="W630" i="15"/>
  <c r="W629" i="15"/>
  <c r="W628" i="15"/>
  <c r="W627" i="15"/>
  <c r="W626" i="15"/>
  <c r="W625" i="15"/>
  <c r="W624" i="15"/>
  <c r="W623" i="15"/>
  <c r="W622" i="15"/>
  <c r="W621" i="15"/>
  <c r="W620" i="15"/>
  <c r="W619" i="15"/>
  <c r="W618" i="15"/>
  <c r="W617" i="15"/>
  <c r="W616" i="15"/>
  <c r="W615" i="15"/>
  <c r="W614" i="15"/>
  <c r="W613" i="15"/>
  <c r="W612" i="15"/>
  <c r="W611" i="15"/>
  <c r="W610" i="15"/>
  <c r="W609" i="15"/>
  <c r="W608" i="15"/>
  <c r="W607" i="15"/>
  <c r="W606" i="15"/>
  <c r="W605" i="15"/>
  <c r="W604" i="15"/>
  <c r="W603" i="15"/>
  <c r="W602" i="15"/>
  <c r="W601" i="15"/>
  <c r="W600" i="15"/>
  <c r="W599" i="15"/>
  <c r="W598" i="15"/>
  <c r="W597" i="15"/>
  <c r="W596" i="15"/>
  <c r="W595" i="15"/>
  <c r="W594" i="15"/>
  <c r="W593" i="15"/>
  <c r="W592" i="15"/>
  <c r="W591" i="15"/>
  <c r="W590" i="15"/>
  <c r="W589" i="15"/>
  <c r="W588" i="15"/>
  <c r="W587" i="15"/>
  <c r="W586" i="15"/>
  <c r="W585" i="15"/>
  <c r="W584" i="15"/>
  <c r="W583" i="15"/>
  <c r="W582" i="15"/>
  <c r="W581" i="15"/>
  <c r="W580" i="15"/>
  <c r="W579" i="15"/>
  <c r="W578" i="15"/>
  <c r="W577" i="15"/>
  <c r="W576" i="15"/>
  <c r="W575" i="15"/>
  <c r="W574" i="15"/>
  <c r="W573" i="15"/>
  <c r="W572" i="15"/>
  <c r="W571" i="15"/>
  <c r="W570" i="15"/>
  <c r="W569" i="15"/>
  <c r="W568" i="15"/>
  <c r="W567" i="15"/>
  <c r="W566" i="15"/>
  <c r="W565" i="15"/>
  <c r="W564" i="15"/>
  <c r="W563" i="15"/>
  <c r="W562" i="15"/>
  <c r="W561" i="15"/>
  <c r="W560" i="15"/>
  <c r="W559" i="15"/>
  <c r="W558" i="15"/>
  <c r="W557" i="15"/>
  <c r="W556" i="15"/>
  <c r="W555" i="15"/>
  <c r="W554" i="15"/>
  <c r="W553" i="15"/>
  <c r="W552" i="15"/>
  <c r="W551" i="15"/>
  <c r="W550" i="15"/>
  <c r="W549" i="15"/>
  <c r="W548" i="15"/>
  <c r="W547" i="15"/>
  <c r="W546" i="15"/>
  <c r="W545" i="15"/>
  <c r="W544" i="15"/>
  <c r="W543" i="15"/>
  <c r="W542" i="15"/>
  <c r="W541" i="15"/>
  <c r="W540" i="15"/>
  <c r="W539" i="15"/>
  <c r="W538" i="15"/>
  <c r="W537" i="15"/>
  <c r="W536" i="15"/>
  <c r="W535" i="15"/>
  <c r="W534" i="15"/>
  <c r="W533" i="15"/>
  <c r="W532" i="15"/>
  <c r="W531" i="15"/>
  <c r="W530" i="15"/>
  <c r="W529" i="15"/>
  <c r="W528" i="15"/>
  <c r="W527" i="15"/>
  <c r="W526" i="15"/>
  <c r="W525" i="15"/>
  <c r="W524" i="15"/>
  <c r="W523" i="15"/>
  <c r="W522" i="15"/>
  <c r="W521" i="15"/>
  <c r="W520" i="15"/>
  <c r="W519" i="15"/>
  <c r="W518" i="15"/>
  <c r="W517" i="15"/>
  <c r="W516" i="15"/>
  <c r="W515" i="15"/>
  <c r="W514" i="15"/>
  <c r="W513" i="15"/>
  <c r="W512" i="15"/>
  <c r="W511" i="15"/>
  <c r="W510" i="15"/>
  <c r="W509" i="15"/>
  <c r="W508" i="15"/>
  <c r="W507" i="15"/>
  <c r="W506" i="15"/>
  <c r="W505" i="15"/>
  <c r="W504" i="15"/>
  <c r="W503" i="15"/>
  <c r="W502" i="15"/>
  <c r="W501" i="15"/>
  <c r="W500" i="15"/>
  <c r="W499" i="15"/>
  <c r="W498" i="15"/>
  <c r="W497" i="15"/>
  <c r="W496" i="15"/>
  <c r="W495" i="15"/>
  <c r="W494" i="15"/>
  <c r="W493" i="15"/>
  <c r="W492" i="15"/>
  <c r="W491" i="15"/>
  <c r="W490" i="15"/>
  <c r="W489" i="15"/>
  <c r="W488" i="15"/>
  <c r="W487" i="15"/>
  <c r="W486" i="15"/>
  <c r="W485" i="15"/>
  <c r="W484" i="15"/>
  <c r="W483" i="15"/>
  <c r="W482" i="15"/>
  <c r="W481" i="15"/>
  <c r="W480" i="15"/>
  <c r="W479" i="15"/>
  <c r="W478" i="15"/>
  <c r="W477" i="15"/>
  <c r="W476" i="15"/>
  <c r="W475" i="15"/>
  <c r="W474" i="15"/>
  <c r="W473" i="15"/>
  <c r="W472" i="15"/>
  <c r="W471" i="15"/>
  <c r="W470" i="15"/>
  <c r="W469" i="15"/>
  <c r="W468" i="15"/>
  <c r="W467" i="15"/>
  <c r="W466" i="15"/>
  <c r="W465" i="15"/>
  <c r="W464" i="15"/>
  <c r="W463" i="15"/>
  <c r="W462" i="15"/>
  <c r="W461" i="15"/>
  <c r="W460" i="15"/>
  <c r="W459" i="15"/>
  <c r="W458" i="15"/>
  <c r="W457" i="15"/>
  <c r="W456" i="15"/>
  <c r="W455" i="15"/>
  <c r="W454" i="15"/>
  <c r="W453" i="15"/>
  <c r="W452" i="15"/>
  <c r="W451" i="15"/>
  <c r="W450" i="15"/>
  <c r="W449" i="15"/>
  <c r="W448" i="15"/>
  <c r="W447" i="15"/>
  <c r="W446" i="15"/>
  <c r="W445" i="15"/>
  <c r="W444" i="15"/>
  <c r="W443" i="15"/>
  <c r="W442" i="15"/>
  <c r="W441" i="15"/>
  <c r="W440" i="15"/>
  <c r="W439" i="15"/>
  <c r="W438" i="15"/>
  <c r="W437" i="15"/>
  <c r="W436" i="15"/>
  <c r="W435" i="15"/>
  <c r="W434" i="15"/>
  <c r="W433" i="15"/>
  <c r="W432" i="15"/>
  <c r="W431" i="15"/>
  <c r="W430" i="15"/>
  <c r="W429" i="15"/>
  <c r="W428" i="15"/>
  <c r="W427" i="15"/>
  <c r="W426" i="15"/>
  <c r="W425" i="15"/>
  <c r="W424" i="15"/>
  <c r="W423" i="15"/>
  <c r="W422" i="15"/>
  <c r="W421" i="15"/>
  <c r="W420" i="15"/>
  <c r="W419" i="15"/>
  <c r="W418" i="15"/>
  <c r="W417" i="15"/>
  <c r="W416" i="15"/>
  <c r="W415" i="15"/>
  <c r="W414" i="15"/>
  <c r="W413" i="15"/>
  <c r="W412" i="15"/>
  <c r="W411" i="15"/>
  <c r="W410" i="15"/>
  <c r="W409" i="15"/>
  <c r="W408" i="15"/>
  <c r="W407" i="15"/>
  <c r="W406" i="15"/>
  <c r="W405" i="15"/>
  <c r="W404" i="15"/>
  <c r="W403" i="15"/>
  <c r="W402" i="15"/>
  <c r="W401" i="15"/>
  <c r="W400" i="15"/>
  <c r="W399" i="15"/>
  <c r="W398" i="15"/>
  <c r="W397" i="15"/>
  <c r="W396" i="15"/>
  <c r="W395" i="15"/>
  <c r="W394" i="15"/>
  <c r="W393" i="15"/>
  <c r="W392" i="15"/>
  <c r="W391" i="15"/>
  <c r="W390" i="15"/>
  <c r="W389" i="15"/>
  <c r="W388" i="15"/>
  <c r="W387" i="15"/>
  <c r="W386" i="15"/>
  <c r="W385" i="15"/>
  <c r="W384" i="15"/>
  <c r="W383" i="15"/>
  <c r="W382" i="15"/>
  <c r="W381" i="15"/>
  <c r="W380" i="15"/>
  <c r="W379" i="15"/>
  <c r="W378" i="15"/>
  <c r="W377" i="15"/>
  <c r="W376" i="15"/>
  <c r="W375" i="15"/>
  <c r="W374" i="15"/>
  <c r="W373" i="15"/>
  <c r="W372" i="15"/>
  <c r="W371" i="15"/>
  <c r="W370" i="15"/>
  <c r="W369" i="15"/>
  <c r="W368" i="15"/>
  <c r="W367" i="15"/>
  <c r="W366" i="15"/>
  <c r="W365" i="15"/>
  <c r="W364" i="15"/>
  <c r="W363" i="15"/>
  <c r="W362" i="15"/>
  <c r="W361" i="15"/>
  <c r="W360" i="15"/>
  <c r="W359" i="15"/>
  <c r="W358" i="15"/>
  <c r="W357" i="15"/>
  <c r="W356" i="15"/>
  <c r="W355" i="15"/>
  <c r="W354" i="15"/>
  <c r="W353" i="15"/>
  <c r="W352" i="15"/>
  <c r="W351" i="15"/>
  <c r="W350" i="15"/>
  <c r="W349" i="15"/>
  <c r="W348" i="15"/>
  <c r="W347" i="15"/>
  <c r="W346" i="15"/>
  <c r="W345" i="15"/>
  <c r="W344" i="15"/>
  <c r="W343" i="15"/>
  <c r="W342" i="15"/>
  <c r="W341" i="15"/>
  <c r="W340" i="15"/>
  <c r="W339" i="15"/>
  <c r="W338" i="15"/>
  <c r="W337" i="15"/>
  <c r="W336" i="15"/>
  <c r="W335" i="15"/>
  <c r="W334" i="15"/>
  <c r="W333" i="15"/>
  <c r="W332" i="15"/>
  <c r="W331" i="15"/>
  <c r="W330" i="15"/>
  <c r="W329" i="15"/>
  <c r="W328" i="15"/>
  <c r="W327" i="15"/>
  <c r="W326" i="15"/>
  <c r="W325" i="15"/>
  <c r="W324" i="15"/>
  <c r="W323" i="15"/>
  <c r="W322" i="15"/>
  <c r="W321" i="15"/>
  <c r="W320" i="15"/>
  <c r="W319" i="15"/>
  <c r="W318" i="15"/>
  <c r="W317" i="15"/>
  <c r="W316" i="15"/>
  <c r="W315" i="15"/>
  <c r="W314" i="15"/>
  <c r="W313" i="15"/>
  <c r="W312" i="15"/>
  <c r="W311" i="15"/>
  <c r="W310" i="15"/>
  <c r="W309" i="15"/>
  <c r="W308" i="15"/>
  <c r="W307" i="15"/>
  <c r="W306" i="15"/>
  <c r="W305" i="15"/>
  <c r="W304" i="15"/>
  <c r="W303" i="15"/>
  <c r="W302" i="15"/>
  <c r="W301" i="15"/>
  <c r="W300" i="15"/>
  <c r="W299" i="15"/>
  <c r="W298" i="15"/>
  <c r="W297" i="15"/>
  <c r="W296" i="15"/>
  <c r="W295" i="15"/>
  <c r="W294" i="15"/>
  <c r="W293" i="15"/>
  <c r="W292" i="15"/>
  <c r="W291" i="15"/>
  <c r="W290" i="15"/>
  <c r="W289" i="15"/>
  <c r="W288" i="15"/>
  <c r="W287" i="15"/>
  <c r="W286" i="15"/>
  <c r="W285" i="15"/>
  <c r="W284" i="15"/>
  <c r="W283" i="15"/>
  <c r="W282" i="15"/>
  <c r="W281" i="15"/>
  <c r="W280" i="15"/>
  <c r="W279" i="15"/>
  <c r="W278" i="15"/>
  <c r="W277" i="15"/>
  <c r="W276" i="15"/>
  <c r="W275" i="15"/>
  <c r="W274" i="15"/>
  <c r="W273" i="15"/>
  <c r="W272" i="15"/>
  <c r="W271" i="15"/>
  <c r="W270" i="15"/>
  <c r="W269" i="15"/>
  <c r="W268" i="15"/>
  <c r="W267" i="15"/>
  <c r="W266" i="15"/>
  <c r="W265" i="15"/>
  <c r="W264" i="15"/>
  <c r="W263" i="15"/>
  <c r="W262" i="15"/>
  <c r="W261" i="15"/>
  <c r="W260" i="15"/>
  <c r="W259" i="15"/>
  <c r="W258" i="15"/>
  <c r="W257" i="15"/>
  <c r="W256" i="15"/>
  <c r="W255" i="15"/>
  <c r="W254" i="15"/>
  <c r="W253" i="15"/>
  <c r="W252" i="15"/>
  <c r="W251" i="15"/>
  <c r="W250" i="15"/>
  <c r="W249" i="15"/>
  <c r="W248" i="15"/>
  <c r="W247" i="15"/>
  <c r="W246" i="15"/>
  <c r="W245" i="15"/>
  <c r="W244" i="15"/>
  <c r="W243" i="15"/>
  <c r="W242" i="15"/>
  <c r="W241" i="15"/>
  <c r="W240" i="15"/>
  <c r="W239" i="15"/>
  <c r="W238" i="15"/>
  <c r="W237" i="15"/>
  <c r="W236" i="15"/>
  <c r="W235" i="15"/>
  <c r="W234" i="15"/>
  <c r="W233" i="15"/>
  <c r="W232" i="15"/>
  <c r="W231" i="15"/>
  <c r="W230" i="15"/>
  <c r="W229" i="15"/>
  <c r="W228" i="15"/>
  <c r="W227" i="15"/>
  <c r="W226" i="15"/>
  <c r="W225" i="15"/>
  <c r="W224" i="15"/>
  <c r="W223" i="15"/>
  <c r="W222" i="15"/>
  <c r="W221" i="15"/>
  <c r="W220" i="15"/>
  <c r="W219" i="15"/>
  <c r="W218" i="15"/>
  <c r="W217" i="15"/>
  <c r="W216" i="15"/>
  <c r="W215" i="15"/>
  <c r="W214" i="15"/>
  <c r="W213" i="15"/>
  <c r="W212" i="15"/>
  <c r="W211" i="15"/>
  <c r="W210" i="15"/>
  <c r="W209" i="15"/>
  <c r="W208" i="15"/>
  <c r="W207" i="15"/>
  <c r="W206" i="15"/>
  <c r="W205" i="15"/>
  <c r="W204" i="15"/>
  <c r="W203" i="15"/>
  <c r="W202" i="15"/>
  <c r="W201" i="15"/>
  <c r="W200" i="15"/>
  <c r="W199" i="15"/>
  <c r="W198" i="15"/>
  <c r="W197" i="15"/>
  <c r="W196" i="15"/>
  <c r="W195" i="15"/>
  <c r="W194" i="15"/>
  <c r="W193" i="15"/>
  <c r="W192" i="15"/>
  <c r="W191" i="15"/>
  <c r="W190" i="15"/>
  <c r="W189" i="15"/>
  <c r="W188" i="15"/>
  <c r="W187" i="15"/>
  <c r="W186" i="15"/>
  <c r="W185" i="15"/>
  <c r="E23" i="15"/>
  <c r="E24" i="15" s="1"/>
  <c r="E25" i="15" s="1"/>
  <c r="H19" i="15"/>
  <c r="AA5" i="15"/>
  <c r="P5" i="15"/>
  <c r="U4" i="15"/>
  <c r="T4" i="15"/>
  <c r="N4" i="15"/>
  <c r="H184" i="18" l="1"/>
  <c r="I184" i="18"/>
  <c r="B186" i="18"/>
  <c r="E185" i="18"/>
  <c r="G185" i="18" s="1"/>
  <c r="V1224" i="21"/>
  <c r="D35" i="16"/>
  <c r="J10" i="16"/>
  <c r="C41" i="16"/>
  <c r="D41" i="16" s="1"/>
  <c r="C36" i="16"/>
  <c r="D36" i="16" s="1"/>
  <c r="L5" i="16"/>
  <c r="DT8" i="16"/>
  <c r="DT39" i="16" s="1"/>
  <c r="L6" i="16"/>
  <c r="M4" i="16"/>
  <c r="IP8" i="16"/>
  <c r="IP39" i="16" s="1"/>
  <c r="C39" i="16"/>
  <c r="D39" i="16" s="1"/>
  <c r="BH8" i="16"/>
  <c r="BH39" i="16" s="1"/>
  <c r="IB8" i="16"/>
  <c r="IB39" i="16" s="1"/>
  <c r="T4" i="16"/>
  <c r="T35" i="16" s="1"/>
  <c r="IO9" i="16"/>
  <c r="IO40" i="16" s="1"/>
  <c r="HW11" i="16"/>
  <c r="IL5" i="16"/>
  <c r="IL36" i="16" s="1"/>
  <c r="C40" i="16"/>
  <c r="D40" i="16" s="1"/>
  <c r="EI10" i="16"/>
  <c r="EI41" i="16" s="1"/>
  <c r="CX10" i="16"/>
  <c r="CX41" i="16" s="1"/>
  <c r="HD4" i="16"/>
  <c r="HD35" i="16" s="1"/>
  <c r="FT10" i="16"/>
  <c r="FT41" i="16" s="1"/>
  <c r="HD10" i="16"/>
  <c r="HD41" i="16" s="1"/>
  <c r="IO10" i="16"/>
  <c r="IO41" i="16" s="1"/>
  <c r="IL7" i="16"/>
  <c r="IL38" i="16" s="1"/>
  <c r="AC10" i="16"/>
  <c r="AC41" i="16" s="1"/>
  <c r="CJ11" i="16"/>
  <c r="BN10" i="16"/>
  <c r="BN41" i="16" s="1"/>
  <c r="CF4" i="16"/>
  <c r="CF35" i="16" s="1"/>
  <c r="ER4" i="16"/>
  <c r="ER35" i="16" s="1"/>
  <c r="GN4" i="16"/>
  <c r="GN35" i="16" s="1"/>
  <c r="HD6" i="16"/>
  <c r="HD37" i="16" s="1"/>
  <c r="T6" i="16"/>
  <c r="T37" i="16" s="1"/>
  <c r="CF6" i="16"/>
  <c r="CF37" i="16" s="1"/>
  <c r="ER6" i="16"/>
  <c r="ER37" i="16" s="1"/>
  <c r="GN6" i="16"/>
  <c r="GN37" i="16" s="1"/>
  <c r="BX4" i="16"/>
  <c r="BX35" i="16" s="1"/>
  <c r="EJ4" i="16"/>
  <c r="EJ35" i="16" s="1"/>
  <c r="GV4" i="16"/>
  <c r="GV35" i="16" s="1"/>
  <c r="AZ8" i="16"/>
  <c r="AZ39" i="16" s="1"/>
  <c r="DL8" i="16"/>
  <c r="DL39" i="16" s="1"/>
  <c r="FX8" i="16"/>
  <c r="FX39" i="16" s="1"/>
  <c r="IJ8" i="16"/>
  <c r="IJ39" i="16" s="1"/>
  <c r="AB4" i="16"/>
  <c r="AB35" i="16" s="1"/>
  <c r="CN4" i="16"/>
  <c r="CN35" i="16" s="1"/>
  <c r="EZ4" i="16"/>
  <c r="EZ35" i="16" s="1"/>
  <c r="HL4" i="16"/>
  <c r="HL35" i="16" s="1"/>
  <c r="BP8" i="16"/>
  <c r="BP39" i="16" s="1"/>
  <c r="EB8" i="16"/>
  <c r="EB39" i="16" s="1"/>
  <c r="GN8" i="16"/>
  <c r="GN39" i="16" s="1"/>
  <c r="AJ4" i="16"/>
  <c r="AJ35" i="16" s="1"/>
  <c r="CV4" i="16"/>
  <c r="CV35" i="16" s="1"/>
  <c r="FH4" i="16"/>
  <c r="FH35" i="16" s="1"/>
  <c r="HT4" i="16"/>
  <c r="HT35" i="16" s="1"/>
  <c r="L8" i="16"/>
  <c r="BX8" i="16"/>
  <c r="BX39" i="16" s="1"/>
  <c r="EJ8" i="16"/>
  <c r="EJ39" i="16" s="1"/>
  <c r="GV8" i="16"/>
  <c r="GV39" i="16" s="1"/>
  <c r="AR4" i="16"/>
  <c r="AR35" i="16" s="1"/>
  <c r="DD4" i="16"/>
  <c r="DD35" i="16" s="1"/>
  <c r="FP4" i="16"/>
  <c r="FP35" i="16" s="1"/>
  <c r="IB4" i="16"/>
  <c r="IB35" i="16" s="1"/>
  <c r="T8" i="16"/>
  <c r="T39" i="16" s="1"/>
  <c r="CF8" i="16"/>
  <c r="CF39" i="16" s="1"/>
  <c r="ER8" i="16"/>
  <c r="ER39" i="16" s="1"/>
  <c r="HD8" i="16"/>
  <c r="HD39" i="16" s="1"/>
  <c r="AZ4" i="16"/>
  <c r="AZ35" i="16" s="1"/>
  <c r="DL4" i="16"/>
  <c r="DL35" i="16" s="1"/>
  <c r="FX4" i="16"/>
  <c r="FX35" i="16" s="1"/>
  <c r="IJ4" i="16"/>
  <c r="IJ35" i="16" s="1"/>
  <c r="AB8" i="16"/>
  <c r="AB39" i="16" s="1"/>
  <c r="CN8" i="16"/>
  <c r="CN39" i="16" s="1"/>
  <c r="EZ8" i="16"/>
  <c r="EZ39" i="16" s="1"/>
  <c r="HL8" i="16"/>
  <c r="HL39" i="16" s="1"/>
  <c r="IO4" i="16"/>
  <c r="IO35" i="16" s="1"/>
  <c r="BH4" i="16"/>
  <c r="BH35" i="16" s="1"/>
  <c r="DT4" i="16"/>
  <c r="DT35" i="16" s="1"/>
  <c r="GF4" i="16"/>
  <c r="GF35" i="16" s="1"/>
  <c r="AJ8" i="16"/>
  <c r="AJ39" i="16" s="1"/>
  <c r="CV8" i="16"/>
  <c r="CV39" i="16" s="1"/>
  <c r="FH8" i="16"/>
  <c r="FH39" i="16" s="1"/>
  <c r="HT8" i="16"/>
  <c r="HT39" i="16" s="1"/>
  <c r="BP4" i="16"/>
  <c r="BP35" i="16" s="1"/>
  <c r="EB4" i="16"/>
  <c r="EB35" i="16" s="1"/>
  <c r="AR8" i="16"/>
  <c r="AR39" i="16" s="1"/>
  <c r="DD8" i="16"/>
  <c r="DD39" i="16" s="1"/>
  <c r="FP8" i="16"/>
  <c r="FP39" i="16" s="1"/>
  <c r="GI11" i="16"/>
  <c r="F25" i="15"/>
  <c r="F24" i="15"/>
  <c r="F23" i="15"/>
  <c r="BT11" i="16"/>
  <c r="HB11" i="16"/>
  <c r="DA11" i="16"/>
  <c r="IP11" i="16"/>
  <c r="IM11" i="16"/>
  <c r="DT11" i="16"/>
  <c r="EJ11" i="16"/>
  <c r="U11" i="16"/>
  <c r="FB11" i="16"/>
  <c r="AM11" i="16"/>
  <c r="FR11" i="16"/>
  <c r="BC11" i="16"/>
  <c r="BX6" i="16"/>
  <c r="BX37" i="16" s="1"/>
  <c r="EJ6" i="16"/>
  <c r="EJ37" i="16" s="1"/>
  <c r="GV6" i="16"/>
  <c r="GV37" i="16" s="1"/>
  <c r="Y10" i="16"/>
  <c r="Y41" i="16" s="1"/>
  <c r="BI10" i="16"/>
  <c r="BI41" i="16" s="1"/>
  <c r="CT10" i="16"/>
  <c r="CT41" i="16" s="1"/>
  <c r="ED10" i="16"/>
  <c r="ED41" i="16" s="1"/>
  <c r="FO10" i="16"/>
  <c r="FO41" i="16" s="1"/>
  <c r="GZ10" i="16"/>
  <c r="GZ41" i="16" s="1"/>
  <c r="IJ10" i="16"/>
  <c r="IJ41" i="16" s="1"/>
  <c r="AB6" i="16"/>
  <c r="AB37" i="16" s="1"/>
  <c r="CN6" i="16"/>
  <c r="CN37" i="16" s="1"/>
  <c r="EZ6" i="16"/>
  <c r="EZ37" i="16" s="1"/>
  <c r="HL6" i="16"/>
  <c r="HL37" i="16" s="1"/>
  <c r="AH10" i="16"/>
  <c r="AH41" i="16" s="1"/>
  <c r="BR10" i="16"/>
  <c r="BR41" i="16" s="1"/>
  <c r="DC10" i="16"/>
  <c r="DC41" i="16" s="1"/>
  <c r="EN10" i="16"/>
  <c r="EN41" i="16" s="1"/>
  <c r="FX10" i="16"/>
  <c r="FX41" i="16" s="1"/>
  <c r="HI10" i="16"/>
  <c r="HI41" i="16" s="1"/>
  <c r="AJ6" i="16"/>
  <c r="AJ37" i="16" s="1"/>
  <c r="CV6" i="16"/>
  <c r="CV37" i="16" s="1"/>
  <c r="FH6" i="16"/>
  <c r="FH37" i="16" s="1"/>
  <c r="HT6" i="16"/>
  <c r="HT37" i="16" s="1"/>
  <c r="II10" i="16"/>
  <c r="II41" i="16" s="1"/>
  <c r="AL10" i="16"/>
  <c r="AL41" i="16" s="1"/>
  <c r="BW10" i="16"/>
  <c r="BW41" i="16" s="1"/>
  <c r="DH10" i="16"/>
  <c r="DH41" i="16" s="1"/>
  <c r="ER10" i="16"/>
  <c r="ER41" i="16" s="1"/>
  <c r="GC10" i="16"/>
  <c r="GC41" i="16" s="1"/>
  <c r="HM10" i="16"/>
  <c r="HM41" i="16" s="1"/>
  <c r="AR6" i="16"/>
  <c r="AR37" i="16" s="1"/>
  <c r="DD6" i="16"/>
  <c r="DD37" i="16" s="1"/>
  <c r="FP6" i="16"/>
  <c r="FP37" i="16" s="1"/>
  <c r="IB6" i="16"/>
  <c r="IB37" i="16" s="1"/>
  <c r="AQ10" i="16"/>
  <c r="AQ41" i="16" s="1"/>
  <c r="CB10" i="16"/>
  <c r="CB41" i="16" s="1"/>
  <c r="DL10" i="16"/>
  <c r="DL41" i="16" s="1"/>
  <c r="EW10" i="16"/>
  <c r="EW41" i="16" s="1"/>
  <c r="GG10" i="16"/>
  <c r="GG41" i="16" s="1"/>
  <c r="HR10" i="16"/>
  <c r="HR41" i="16" s="1"/>
  <c r="IP6" i="16"/>
  <c r="IP37" i="16" s="1"/>
  <c r="AZ6" i="16"/>
  <c r="AZ37" i="16" s="1"/>
  <c r="DL6" i="16"/>
  <c r="DL37" i="16" s="1"/>
  <c r="FX6" i="16"/>
  <c r="FX37" i="16" s="1"/>
  <c r="IJ6" i="16"/>
  <c r="IJ37" i="16" s="1"/>
  <c r="AV10" i="16"/>
  <c r="AV41" i="16" s="1"/>
  <c r="CF10" i="16"/>
  <c r="CF41" i="16" s="1"/>
  <c r="DQ10" i="16"/>
  <c r="DQ41" i="16" s="1"/>
  <c r="FA10" i="16"/>
  <c r="FA41" i="16" s="1"/>
  <c r="GL10" i="16"/>
  <c r="GL41" i="16" s="1"/>
  <c r="HV10" i="16"/>
  <c r="HV41" i="16" s="1"/>
  <c r="BH6" i="16"/>
  <c r="BH37" i="16" s="1"/>
  <c r="DT6" i="16"/>
  <c r="DT37" i="16" s="1"/>
  <c r="GF6" i="16"/>
  <c r="GF37" i="16" s="1"/>
  <c r="P10" i="16"/>
  <c r="P41" i="16" s="1"/>
  <c r="AZ10" i="16"/>
  <c r="AZ41" i="16" s="1"/>
  <c r="CK10" i="16"/>
  <c r="CK41" i="16" s="1"/>
  <c r="DU10" i="16"/>
  <c r="DU41" i="16" s="1"/>
  <c r="FF10" i="16"/>
  <c r="FF41" i="16" s="1"/>
  <c r="GP10" i="16"/>
  <c r="GP41" i="16" s="1"/>
  <c r="IA10" i="16"/>
  <c r="IA41" i="16" s="1"/>
  <c r="BP6" i="16"/>
  <c r="BP37" i="16" s="1"/>
  <c r="EB6" i="16"/>
  <c r="EB37" i="16" s="1"/>
  <c r="T10" i="16"/>
  <c r="T41" i="16" s="1"/>
  <c r="BE10" i="16"/>
  <c r="BE41" i="16" s="1"/>
  <c r="CO10" i="16"/>
  <c r="CO41" i="16" s="1"/>
  <c r="DZ10" i="16"/>
  <c r="DZ41" i="16" s="1"/>
  <c r="FJ10" i="16"/>
  <c r="FJ41" i="16" s="1"/>
  <c r="GU10" i="16"/>
  <c r="GU41" i="16" s="1"/>
  <c r="W11" i="16"/>
  <c r="AN11" i="16"/>
  <c r="BD11" i="16"/>
  <c r="BU11" i="16"/>
  <c r="CN11" i="16"/>
  <c r="DD11" i="16"/>
  <c r="DV11" i="16"/>
  <c r="EL11" i="16"/>
  <c r="FC11" i="16"/>
  <c r="FU11" i="16"/>
  <c r="GK11" i="16"/>
  <c r="HD11" i="16"/>
  <c r="HX11" i="16"/>
  <c r="X11" i="16"/>
  <c r="AO11" i="16"/>
  <c r="BH11" i="16"/>
  <c r="BX11" i="16"/>
  <c r="CP11" i="16"/>
  <c r="DF11" i="16"/>
  <c r="DW11" i="16"/>
  <c r="EO11" i="16"/>
  <c r="FE11" i="16"/>
  <c r="FV11" i="16"/>
  <c r="GL11" i="16"/>
  <c r="HG11" i="16"/>
  <c r="IB11" i="16"/>
  <c r="L11" i="16"/>
  <c r="AB11" i="16"/>
  <c r="AR11" i="16"/>
  <c r="BJ11" i="16"/>
  <c r="BZ11" i="16"/>
  <c r="CQ11" i="16"/>
  <c r="DI11" i="16"/>
  <c r="DY11" i="16"/>
  <c r="EP11" i="16"/>
  <c r="FF11" i="16"/>
  <c r="FX11" i="16"/>
  <c r="GQ11" i="16"/>
  <c r="HI11" i="16"/>
  <c r="IE11" i="16"/>
  <c r="N11" i="16"/>
  <c r="AD11" i="16"/>
  <c r="AT11" i="16"/>
  <c r="BK11" i="16"/>
  <c r="CC11" i="16"/>
  <c r="CS11" i="16"/>
  <c r="DJ11" i="16"/>
  <c r="DZ11" i="16"/>
  <c r="ER11" i="16"/>
  <c r="FK11" i="16"/>
  <c r="GA11" i="16"/>
  <c r="GR11" i="16"/>
  <c r="HJ11" i="16"/>
  <c r="IF11" i="16"/>
  <c r="O11" i="16"/>
  <c r="AE11" i="16"/>
  <c r="AW11" i="16"/>
  <c r="BM11" i="16"/>
  <c r="CD11" i="16"/>
  <c r="CT11" i="16"/>
  <c r="DL11" i="16"/>
  <c r="EE11" i="16"/>
  <c r="EU11" i="16"/>
  <c r="FL11" i="16"/>
  <c r="GB11" i="16"/>
  <c r="GS11" i="16"/>
  <c r="HP11" i="16"/>
  <c r="IH11" i="16"/>
  <c r="R11" i="16"/>
  <c r="AG11" i="16"/>
  <c r="AX11" i="16"/>
  <c r="BN11" i="16"/>
  <c r="CF11" i="16"/>
  <c r="CY11" i="16"/>
  <c r="DO11" i="16"/>
  <c r="EF11" i="16"/>
  <c r="EV11" i="16"/>
  <c r="FM11" i="16"/>
  <c r="GF11" i="16"/>
  <c r="GV11" i="16"/>
  <c r="HQ11" i="16"/>
  <c r="IJ11" i="16"/>
  <c r="T11" i="16"/>
  <c r="AH11" i="16"/>
  <c r="AZ11" i="16"/>
  <c r="BS11" i="16"/>
  <c r="CI11" i="16"/>
  <c r="CZ11" i="16"/>
  <c r="DP11" i="16"/>
  <c r="EG11" i="16"/>
  <c r="EZ11" i="16"/>
  <c r="FP11" i="16"/>
  <c r="GH11" i="16"/>
  <c r="GY11" i="16"/>
  <c r="HR11" i="16"/>
  <c r="IO11" i="16"/>
  <c r="AF5" i="16"/>
  <c r="AF36" i="16" s="1"/>
  <c r="FT5" i="16"/>
  <c r="FT36" i="16" s="1"/>
  <c r="AV7" i="16"/>
  <c r="AV38" i="16" s="1"/>
  <c r="CZ7" i="16"/>
  <c r="CZ38" i="16" s="1"/>
  <c r="EV7" i="16"/>
  <c r="EV38" i="16" s="1"/>
  <c r="GJ7" i="16"/>
  <c r="GJ38" i="16" s="1"/>
  <c r="IF7" i="16"/>
  <c r="IF38" i="16" s="1"/>
  <c r="AF9" i="16"/>
  <c r="AF40" i="16" s="1"/>
  <c r="CB9" i="16"/>
  <c r="CB40" i="16" s="1"/>
  <c r="DX9" i="16"/>
  <c r="DX40" i="16" s="1"/>
  <c r="GR9" i="16"/>
  <c r="GR40" i="16" s="1"/>
  <c r="J4" i="16"/>
  <c r="S4" i="16"/>
  <c r="S35" i="16" s="1"/>
  <c r="AA4" i="16"/>
  <c r="AA35" i="16" s="1"/>
  <c r="AI4" i="16"/>
  <c r="AI35" i="16" s="1"/>
  <c r="AQ4" i="16"/>
  <c r="AQ35" i="16" s="1"/>
  <c r="AY4" i="16"/>
  <c r="AY35" i="16" s="1"/>
  <c r="BG4" i="16"/>
  <c r="BG35" i="16" s="1"/>
  <c r="BO4" i="16"/>
  <c r="BO35" i="16" s="1"/>
  <c r="BW4" i="16"/>
  <c r="BW35" i="16" s="1"/>
  <c r="CE4" i="16"/>
  <c r="CE35" i="16" s="1"/>
  <c r="CM4" i="16"/>
  <c r="CM35" i="16" s="1"/>
  <c r="CU4" i="16"/>
  <c r="CU35" i="16" s="1"/>
  <c r="DC4" i="16"/>
  <c r="DC35" i="16" s="1"/>
  <c r="DK4" i="16"/>
  <c r="DK35" i="16" s="1"/>
  <c r="DS4" i="16"/>
  <c r="DS35" i="16" s="1"/>
  <c r="EA4" i="16"/>
  <c r="EA35" i="16" s="1"/>
  <c r="EI4" i="16"/>
  <c r="EI35" i="16" s="1"/>
  <c r="EQ4" i="16"/>
  <c r="EQ35" i="16" s="1"/>
  <c r="EY4" i="16"/>
  <c r="EY35" i="16" s="1"/>
  <c r="FG4" i="16"/>
  <c r="FG35" i="16" s="1"/>
  <c r="FO4" i="16"/>
  <c r="FO35" i="16" s="1"/>
  <c r="FW4" i="16"/>
  <c r="FW35" i="16" s="1"/>
  <c r="GE4" i="16"/>
  <c r="GE35" i="16" s="1"/>
  <c r="GM4" i="16"/>
  <c r="GM35" i="16" s="1"/>
  <c r="GU4" i="16"/>
  <c r="GU35" i="16" s="1"/>
  <c r="HC4" i="16"/>
  <c r="HC35" i="16" s="1"/>
  <c r="HK4" i="16"/>
  <c r="HK35" i="16" s="1"/>
  <c r="HS4" i="16"/>
  <c r="HS35" i="16" s="1"/>
  <c r="IA4" i="16"/>
  <c r="IA35" i="16" s="1"/>
  <c r="II4" i="16"/>
  <c r="II35" i="16" s="1"/>
  <c r="IQ4" i="16"/>
  <c r="IQ35" i="16" s="1"/>
  <c r="O5" i="16"/>
  <c r="O36" i="16" s="1"/>
  <c r="W5" i="16"/>
  <c r="W36" i="16" s="1"/>
  <c r="AE5" i="16"/>
  <c r="AE36" i="16" s="1"/>
  <c r="AM5" i="16"/>
  <c r="AM36" i="16" s="1"/>
  <c r="AU5" i="16"/>
  <c r="AU36" i="16" s="1"/>
  <c r="BC5" i="16"/>
  <c r="BC36" i="16" s="1"/>
  <c r="BK5" i="16"/>
  <c r="BK36" i="16" s="1"/>
  <c r="BS5" i="16"/>
  <c r="BS36" i="16" s="1"/>
  <c r="CA5" i="16"/>
  <c r="CA36" i="16" s="1"/>
  <c r="CI5" i="16"/>
  <c r="CI36" i="16" s="1"/>
  <c r="CQ5" i="16"/>
  <c r="CQ36" i="16" s="1"/>
  <c r="CY5" i="16"/>
  <c r="CY36" i="16" s="1"/>
  <c r="DG5" i="16"/>
  <c r="DG36" i="16" s="1"/>
  <c r="DO5" i="16"/>
  <c r="DO36" i="16" s="1"/>
  <c r="DW5" i="16"/>
  <c r="DW36" i="16" s="1"/>
  <c r="EE5" i="16"/>
  <c r="EE36" i="16" s="1"/>
  <c r="EM5" i="16"/>
  <c r="EM36" i="16" s="1"/>
  <c r="EU5" i="16"/>
  <c r="EU36" i="16" s="1"/>
  <c r="FC5" i="16"/>
  <c r="FC36" i="16" s="1"/>
  <c r="FK5" i="16"/>
  <c r="FK36" i="16" s="1"/>
  <c r="FS5" i="16"/>
  <c r="FS36" i="16" s="1"/>
  <c r="GA5" i="16"/>
  <c r="GA36" i="16" s="1"/>
  <c r="GI5" i="16"/>
  <c r="GI36" i="16" s="1"/>
  <c r="GQ5" i="16"/>
  <c r="GQ36" i="16" s="1"/>
  <c r="GY5" i="16"/>
  <c r="GY36" i="16" s="1"/>
  <c r="HG5" i="16"/>
  <c r="HG36" i="16" s="1"/>
  <c r="HO5" i="16"/>
  <c r="HO36" i="16" s="1"/>
  <c r="HW5" i="16"/>
  <c r="HW36" i="16" s="1"/>
  <c r="IE5" i="16"/>
  <c r="IE36" i="16" s="1"/>
  <c r="IM5" i="16"/>
  <c r="IM36" i="16" s="1"/>
  <c r="J6" i="16"/>
  <c r="S6" i="16"/>
  <c r="S37" i="16" s="1"/>
  <c r="AA6" i="16"/>
  <c r="AA37" i="16" s="1"/>
  <c r="AI6" i="16"/>
  <c r="AI37" i="16" s="1"/>
  <c r="AQ6" i="16"/>
  <c r="AQ37" i="16" s="1"/>
  <c r="AY6" i="16"/>
  <c r="AY37" i="16" s="1"/>
  <c r="BG6" i="16"/>
  <c r="BG37" i="16" s="1"/>
  <c r="BO6" i="16"/>
  <c r="BO37" i="16" s="1"/>
  <c r="BW6" i="16"/>
  <c r="BW37" i="16" s="1"/>
  <c r="CE6" i="16"/>
  <c r="CE37" i="16" s="1"/>
  <c r="CM6" i="16"/>
  <c r="CM37" i="16" s="1"/>
  <c r="CU6" i="16"/>
  <c r="CU37" i="16" s="1"/>
  <c r="DC6" i="16"/>
  <c r="DC37" i="16" s="1"/>
  <c r="DK6" i="16"/>
  <c r="DK37" i="16" s="1"/>
  <c r="DS6" i="16"/>
  <c r="DS37" i="16" s="1"/>
  <c r="EA6" i="16"/>
  <c r="EA37" i="16" s="1"/>
  <c r="EI6" i="16"/>
  <c r="EI37" i="16" s="1"/>
  <c r="EQ6" i="16"/>
  <c r="EQ37" i="16" s="1"/>
  <c r="EY6" i="16"/>
  <c r="EY37" i="16" s="1"/>
  <c r="FG6" i="16"/>
  <c r="FG37" i="16" s="1"/>
  <c r="FO6" i="16"/>
  <c r="FO37" i="16" s="1"/>
  <c r="FW6" i="16"/>
  <c r="FW37" i="16" s="1"/>
  <c r="GE6" i="16"/>
  <c r="GE37" i="16" s="1"/>
  <c r="GM6" i="16"/>
  <c r="GM37" i="16" s="1"/>
  <c r="GU6" i="16"/>
  <c r="GU37" i="16" s="1"/>
  <c r="HC6" i="16"/>
  <c r="HC37" i="16" s="1"/>
  <c r="HK6" i="16"/>
  <c r="HK37" i="16" s="1"/>
  <c r="HS6" i="16"/>
  <c r="HS37" i="16" s="1"/>
  <c r="IA6" i="16"/>
  <c r="IA37" i="16" s="1"/>
  <c r="II6" i="16"/>
  <c r="II37" i="16" s="1"/>
  <c r="IQ6" i="16"/>
  <c r="IQ37" i="16" s="1"/>
  <c r="O7" i="16"/>
  <c r="O38" i="16" s="1"/>
  <c r="W7" i="16"/>
  <c r="W38" i="16" s="1"/>
  <c r="AE7" i="16"/>
  <c r="AE38" i="16" s="1"/>
  <c r="AM7" i="16"/>
  <c r="AM38" i="16" s="1"/>
  <c r="AU7" i="16"/>
  <c r="AU38" i="16" s="1"/>
  <c r="BC7" i="16"/>
  <c r="BC38" i="16" s="1"/>
  <c r="BK7" i="16"/>
  <c r="BK38" i="16" s="1"/>
  <c r="BS7" i="16"/>
  <c r="BS38" i="16" s="1"/>
  <c r="CA7" i="16"/>
  <c r="CA38" i="16" s="1"/>
  <c r="CI7" i="16"/>
  <c r="CI38" i="16" s="1"/>
  <c r="CQ7" i="16"/>
  <c r="CQ38" i="16" s="1"/>
  <c r="CY7" i="16"/>
  <c r="CY38" i="16" s="1"/>
  <c r="DG7" i="16"/>
  <c r="DG38" i="16" s="1"/>
  <c r="DO7" i="16"/>
  <c r="DO38" i="16" s="1"/>
  <c r="DW7" i="16"/>
  <c r="DW38" i="16" s="1"/>
  <c r="EE7" i="16"/>
  <c r="EE38" i="16" s="1"/>
  <c r="EM7" i="16"/>
  <c r="EM38" i="16" s="1"/>
  <c r="EU7" i="16"/>
  <c r="EU38" i="16" s="1"/>
  <c r="FC7" i="16"/>
  <c r="FC38" i="16" s="1"/>
  <c r="FK7" i="16"/>
  <c r="FK38" i="16" s="1"/>
  <c r="FS7" i="16"/>
  <c r="FS38" i="16" s="1"/>
  <c r="GA7" i="16"/>
  <c r="GA38" i="16" s="1"/>
  <c r="GI7" i="16"/>
  <c r="GI38" i="16" s="1"/>
  <c r="GQ7" i="16"/>
  <c r="GQ38" i="16" s="1"/>
  <c r="GY7" i="16"/>
  <c r="GY38" i="16" s="1"/>
  <c r="HG7" i="16"/>
  <c r="HG38" i="16" s="1"/>
  <c r="HO7" i="16"/>
  <c r="HO38" i="16" s="1"/>
  <c r="HW7" i="16"/>
  <c r="HW38" i="16" s="1"/>
  <c r="IE7" i="16"/>
  <c r="IE38" i="16" s="1"/>
  <c r="IM7" i="16"/>
  <c r="IM38" i="16" s="1"/>
  <c r="J8" i="16"/>
  <c r="S8" i="16"/>
  <c r="S39" i="16" s="1"/>
  <c r="AA8" i="16"/>
  <c r="AA39" i="16" s="1"/>
  <c r="AI8" i="16"/>
  <c r="AI39" i="16" s="1"/>
  <c r="AQ8" i="16"/>
  <c r="AQ39" i="16" s="1"/>
  <c r="AY8" i="16"/>
  <c r="AY39" i="16" s="1"/>
  <c r="BG8" i="16"/>
  <c r="BG39" i="16" s="1"/>
  <c r="BO8" i="16"/>
  <c r="BO39" i="16" s="1"/>
  <c r="BW8" i="16"/>
  <c r="BW39" i="16" s="1"/>
  <c r="CE8" i="16"/>
  <c r="CE39" i="16" s="1"/>
  <c r="CM8" i="16"/>
  <c r="CM39" i="16" s="1"/>
  <c r="CU8" i="16"/>
  <c r="CU39" i="16" s="1"/>
  <c r="DC8" i="16"/>
  <c r="DC39" i="16" s="1"/>
  <c r="DK8" i="16"/>
  <c r="DK39" i="16" s="1"/>
  <c r="DS8" i="16"/>
  <c r="DS39" i="16" s="1"/>
  <c r="EA8" i="16"/>
  <c r="EA39" i="16" s="1"/>
  <c r="EI8" i="16"/>
  <c r="EI39" i="16" s="1"/>
  <c r="EQ8" i="16"/>
  <c r="EQ39" i="16" s="1"/>
  <c r="EY8" i="16"/>
  <c r="EY39" i="16" s="1"/>
  <c r="FG8" i="16"/>
  <c r="FG39" i="16" s="1"/>
  <c r="FO8" i="16"/>
  <c r="FO39" i="16" s="1"/>
  <c r="FW8" i="16"/>
  <c r="FW39" i="16" s="1"/>
  <c r="GE8" i="16"/>
  <c r="GE39" i="16" s="1"/>
  <c r="GM8" i="16"/>
  <c r="GM39" i="16" s="1"/>
  <c r="GU8" i="16"/>
  <c r="GU39" i="16" s="1"/>
  <c r="HC8" i="16"/>
  <c r="HC39" i="16" s="1"/>
  <c r="HK8" i="16"/>
  <c r="HK39" i="16" s="1"/>
  <c r="HS8" i="16"/>
  <c r="HS39" i="16" s="1"/>
  <c r="IA8" i="16"/>
  <c r="IA39" i="16" s="1"/>
  <c r="II8" i="16"/>
  <c r="II39" i="16" s="1"/>
  <c r="IQ8" i="16"/>
  <c r="IQ39" i="16" s="1"/>
  <c r="O9" i="16"/>
  <c r="O40" i="16" s="1"/>
  <c r="W9" i="16"/>
  <c r="W40" i="16" s="1"/>
  <c r="AE9" i="16"/>
  <c r="AE40" i="16" s="1"/>
  <c r="AM9" i="16"/>
  <c r="AM40" i="16" s="1"/>
  <c r="AU9" i="16"/>
  <c r="AU40" i="16" s="1"/>
  <c r="BC9" i="16"/>
  <c r="BC40" i="16" s="1"/>
  <c r="BK9" i="16"/>
  <c r="BK40" i="16" s="1"/>
  <c r="BS9" i="16"/>
  <c r="BS40" i="16" s="1"/>
  <c r="CA9" i="16"/>
  <c r="CA40" i="16" s="1"/>
  <c r="CI9" i="16"/>
  <c r="CI40" i="16" s="1"/>
  <c r="CQ9" i="16"/>
  <c r="CQ40" i="16" s="1"/>
  <c r="CY9" i="16"/>
  <c r="CY40" i="16" s="1"/>
  <c r="DG9" i="16"/>
  <c r="DG40" i="16" s="1"/>
  <c r="DO9" i="16"/>
  <c r="DO40" i="16" s="1"/>
  <c r="DW9" i="16"/>
  <c r="DW40" i="16" s="1"/>
  <c r="EE9" i="16"/>
  <c r="EE40" i="16" s="1"/>
  <c r="EN9" i="16"/>
  <c r="EN40" i="16" s="1"/>
  <c r="EW9" i="16"/>
  <c r="EW40" i="16" s="1"/>
  <c r="FF9" i="16"/>
  <c r="FF40" i="16" s="1"/>
  <c r="FP9" i="16"/>
  <c r="FP40" i="16" s="1"/>
  <c r="FY9" i="16"/>
  <c r="FY40" i="16" s="1"/>
  <c r="GH9" i="16"/>
  <c r="GH40" i="16" s="1"/>
  <c r="GQ9" i="16"/>
  <c r="GQ40" i="16" s="1"/>
  <c r="GZ9" i="16"/>
  <c r="GZ40" i="16" s="1"/>
  <c r="HI9" i="16"/>
  <c r="HI40" i="16" s="1"/>
  <c r="HR9" i="16"/>
  <c r="HR40" i="16" s="1"/>
  <c r="IB9" i="16"/>
  <c r="IB40" i="16" s="1"/>
  <c r="IK9" i="16"/>
  <c r="IK40" i="16" s="1"/>
  <c r="S10" i="16"/>
  <c r="S41" i="16" s="1"/>
  <c r="AB10" i="16"/>
  <c r="AB41" i="16" s="1"/>
  <c r="AK10" i="16"/>
  <c r="AK41" i="16" s="1"/>
  <c r="AT10" i="16"/>
  <c r="AT41" i="16" s="1"/>
  <c r="BD10" i="16"/>
  <c r="BD41" i="16" s="1"/>
  <c r="BM10" i="16"/>
  <c r="BM41" i="16" s="1"/>
  <c r="BV10" i="16"/>
  <c r="BV41" i="16" s="1"/>
  <c r="CE10" i="16"/>
  <c r="CE41" i="16" s="1"/>
  <c r="CN10" i="16"/>
  <c r="CN41" i="16" s="1"/>
  <c r="CW10" i="16"/>
  <c r="CW41" i="16" s="1"/>
  <c r="DF10" i="16"/>
  <c r="DF41" i="16" s="1"/>
  <c r="DP10" i="16"/>
  <c r="DP41" i="16" s="1"/>
  <c r="DY10" i="16"/>
  <c r="DY41" i="16" s="1"/>
  <c r="EH10" i="16"/>
  <c r="EH41" i="16" s="1"/>
  <c r="EQ10" i="16"/>
  <c r="EQ41" i="16" s="1"/>
  <c r="EZ10" i="16"/>
  <c r="EZ41" i="16" s="1"/>
  <c r="FI10" i="16"/>
  <c r="FI41" i="16" s="1"/>
  <c r="FR10" i="16"/>
  <c r="FR41" i="16" s="1"/>
  <c r="GB10" i="16"/>
  <c r="GB41" i="16" s="1"/>
  <c r="GK10" i="16"/>
  <c r="GK41" i="16" s="1"/>
  <c r="GT10" i="16"/>
  <c r="GT41" i="16" s="1"/>
  <c r="HC10" i="16"/>
  <c r="HC41" i="16" s="1"/>
  <c r="HL10" i="16"/>
  <c r="HL41" i="16" s="1"/>
  <c r="HU10" i="16"/>
  <c r="HU41" i="16" s="1"/>
  <c r="ID10" i="16"/>
  <c r="ID41" i="16" s="1"/>
  <c r="IN10" i="16"/>
  <c r="IN41" i="16" s="1"/>
  <c r="M11" i="16"/>
  <c r="V11" i="16"/>
  <c r="AF11" i="16"/>
  <c r="AP11" i="16"/>
  <c r="BB11" i="16"/>
  <c r="BL11" i="16"/>
  <c r="BV11" i="16"/>
  <c r="CH11" i="16"/>
  <c r="CR11" i="16"/>
  <c r="DB11" i="16"/>
  <c r="DN11" i="16"/>
  <c r="DX11" i="16"/>
  <c r="EH11" i="16"/>
  <c r="ET11" i="16"/>
  <c r="FD11" i="16"/>
  <c r="FN11" i="16"/>
  <c r="FZ11" i="16"/>
  <c r="GJ11" i="16"/>
  <c r="GT11" i="16"/>
  <c r="HH11" i="16"/>
  <c r="HT11" i="16"/>
  <c r="IG11" i="16"/>
  <c r="BL5" i="16"/>
  <c r="BL36" i="16" s="1"/>
  <c r="CR5" i="16"/>
  <c r="CR36" i="16" s="1"/>
  <c r="EN5" i="16"/>
  <c r="EN36" i="16" s="1"/>
  <c r="GR5" i="16"/>
  <c r="GR36" i="16" s="1"/>
  <c r="IF5" i="16"/>
  <c r="IF36" i="16" s="1"/>
  <c r="P7" i="16"/>
  <c r="P38" i="16" s="1"/>
  <c r="BT7" i="16"/>
  <c r="BT38" i="16" s="1"/>
  <c r="DH7" i="16"/>
  <c r="DH38" i="16" s="1"/>
  <c r="FD7" i="16"/>
  <c r="FD38" i="16" s="1"/>
  <c r="GR7" i="16"/>
  <c r="GR38" i="16" s="1"/>
  <c r="X9" i="16"/>
  <c r="X40" i="16" s="1"/>
  <c r="CZ9" i="16"/>
  <c r="CZ40" i="16" s="1"/>
  <c r="FZ9" i="16"/>
  <c r="FZ40" i="16" s="1"/>
  <c r="U4" i="16"/>
  <c r="U35" i="16" s="1"/>
  <c r="AC4" i="16"/>
  <c r="AC35" i="16" s="1"/>
  <c r="AK4" i="16"/>
  <c r="AK35" i="16" s="1"/>
  <c r="AS4" i="16"/>
  <c r="AS35" i="16" s="1"/>
  <c r="BA4" i="16"/>
  <c r="BA35" i="16" s="1"/>
  <c r="BI4" i="16"/>
  <c r="BI35" i="16" s="1"/>
  <c r="BQ4" i="16"/>
  <c r="BQ35" i="16" s="1"/>
  <c r="BY4" i="16"/>
  <c r="BY35" i="16" s="1"/>
  <c r="CG4" i="16"/>
  <c r="CG35" i="16" s="1"/>
  <c r="CO4" i="16"/>
  <c r="CO35" i="16" s="1"/>
  <c r="CW4" i="16"/>
  <c r="CW35" i="16" s="1"/>
  <c r="DE4" i="16"/>
  <c r="DE35" i="16" s="1"/>
  <c r="DM4" i="16"/>
  <c r="DM35" i="16" s="1"/>
  <c r="DU4" i="16"/>
  <c r="DU35" i="16" s="1"/>
  <c r="EC4" i="16"/>
  <c r="EC35" i="16" s="1"/>
  <c r="EK4" i="16"/>
  <c r="EK35" i="16" s="1"/>
  <c r="ES4" i="16"/>
  <c r="ES35" i="16" s="1"/>
  <c r="FA4" i="16"/>
  <c r="FA35" i="16" s="1"/>
  <c r="FI4" i="16"/>
  <c r="FI35" i="16" s="1"/>
  <c r="FQ4" i="16"/>
  <c r="FQ35" i="16" s="1"/>
  <c r="FY4" i="16"/>
  <c r="FY35" i="16" s="1"/>
  <c r="GG4" i="16"/>
  <c r="GG35" i="16" s="1"/>
  <c r="GO4" i="16"/>
  <c r="GO35" i="16" s="1"/>
  <c r="GW4" i="16"/>
  <c r="GW35" i="16" s="1"/>
  <c r="HE4" i="16"/>
  <c r="HE35" i="16" s="1"/>
  <c r="HM4" i="16"/>
  <c r="HM35" i="16" s="1"/>
  <c r="HU4" i="16"/>
  <c r="HU35" i="16" s="1"/>
  <c r="IC4" i="16"/>
  <c r="IC35" i="16" s="1"/>
  <c r="IK4" i="16"/>
  <c r="IK35" i="16" s="1"/>
  <c r="Q5" i="16"/>
  <c r="Q36" i="16" s="1"/>
  <c r="Y5" i="16"/>
  <c r="Y36" i="16" s="1"/>
  <c r="AG5" i="16"/>
  <c r="AG36" i="16" s="1"/>
  <c r="AO5" i="16"/>
  <c r="AO36" i="16" s="1"/>
  <c r="AW5" i="16"/>
  <c r="AW36" i="16" s="1"/>
  <c r="BE5" i="16"/>
  <c r="BE36" i="16" s="1"/>
  <c r="BM5" i="16"/>
  <c r="BM36" i="16" s="1"/>
  <c r="BU5" i="16"/>
  <c r="BU36" i="16" s="1"/>
  <c r="CC5" i="16"/>
  <c r="CC36" i="16" s="1"/>
  <c r="CK5" i="16"/>
  <c r="CK36" i="16" s="1"/>
  <c r="CS5" i="16"/>
  <c r="CS36" i="16" s="1"/>
  <c r="DA5" i="16"/>
  <c r="DA36" i="16" s="1"/>
  <c r="DI5" i="16"/>
  <c r="DI36" i="16" s="1"/>
  <c r="DQ5" i="16"/>
  <c r="DQ36" i="16" s="1"/>
  <c r="DY5" i="16"/>
  <c r="DY36" i="16" s="1"/>
  <c r="EG5" i="16"/>
  <c r="EG36" i="16" s="1"/>
  <c r="EO5" i="16"/>
  <c r="EO36" i="16" s="1"/>
  <c r="EW5" i="16"/>
  <c r="EW36" i="16" s="1"/>
  <c r="FE5" i="16"/>
  <c r="FE36" i="16" s="1"/>
  <c r="FM5" i="16"/>
  <c r="FM36" i="16" s="1"/>
  <c r="FU5" i="16"/>
  <c r="FU36" i="16" s="1"/>
  <c r="GC5" i="16"/>
  <c r="GC36" i="16" s="1"/>
  <c r="GK5" i="16"/>
  <c r="GK36" i="16" s="1"/>
  <c r="GS5" i="16"/>
  <c r="GS36" i="16" s="1"/>
  <c r="HA5" i="16"/>
  <c r="HA36" i="16" s="1"/>
  <c r="HI5" i="16"/>
  <c r="HI36" i="16" s="1"/>
  <c r="HQ5" i="16"/>
  <c r="HQ36" i="16" s="1"/>
  <c r="HY5" i="16"/>
  <c r="HY36" i="16" s="1"/>
  <c r="IG5" i="16"/>
  <c r="IG36" i="16" s="1"/>
  <c r="IO5" i="16"/>
  <c r="IO36" i="16" s="1"/>
  <c r="M6" i="16"/>
  <c r="U6" i="16"/>
  <c r="U37" i="16" s="1"/>
  <c r="AC6" i="16"/>
  <c r="AC37" i="16" s="1"/>
  <c r="AK6" i="16"/>
  <c r="AK37" i="16" s="1"/>
  <c r="AS6" i="16"/>
  <c r="AS37" i="16" s="1"/>
  <c r="BA6" i="16"/>
  <c r="BA37" i="16" s="1"/>
  <c r="BI6" i="16"/>
  <c r="BI37" i="16" s="1"/>
  <c r="BQ6" i="16"/>
  <c r="BQ37" i="16" s="1"/>
  <c r="BY6" i="16"/>
  <c r="BY37" i="16" s="1"/>
  <c r="CG6" i="16"/>
  <c r="CG37" i="16" s="1"/>
  <c r="CO6" i="16"/>
  <c r="CO37" i="16" s="1"/>
  <c r="CW6" i="16"/>
  <c r="CW37" i="16" s="1"/>
  <c r="DE6" i="16"/>
  <c r="DE37" i="16" s="1"/>
  <c r="DM6" i="16"/>
  <c r="DM37" i="16" s="1"/>
  <c r="DU6" i="16"/>
  <c r="DU37" i="16" s="1"/>
  <c r="EC6" i="16"/>
  <c r="EC37" i="16" s="1"/>
  <c r="EK6" i="16"/>
  <c r="EK37" i="16" s="1"/>
  <c r="ES6" i="16"/>
  <c r="ES37" i="16" s="1"/>
  <c r="FA6" i="16"/>
  <c r="FA37" i="16" s="1"/>
  <c r="FI6" i="16"/>
  <c r="FI37" i="16" s="1"/>
  <c r="FQ6" i="16"/>
  <c r="FQ37" i="16" s="1"/>
  <c r="FY6" i="16"/>
  <c r="FY37" i="16" s="1"/>
  <c r="GG6" i="16"/>
  <c r="GG37" i="16" s="1"/>
  <c r="GO6" i="16"/>
  <c r="GO37" i="16" s="1"/>
  <c r="GW6" i="16"/>
  <c r="GW37" i="16" s="1"/>
  <c r="HE6" i="16"/>
  <c r="HE37" i="16" s="1"/>
  <c r="HM6" i="16"/>
  <c r="HM37" i="16" s="1"/>
  <c r="HU6" i="16"/>
  <c r="HU37" i="16" s="1"/>
  <c r="IC6" i="16"/>
  <c r="IC37" i="16" s="1"/>
  <c r="IK6" i="16"/>
  <c r="IK37" i="16" s="1"/>
  <c r="Q7" i="16"/>
  <c r="Q38" i="16" s="1"/>
  <c r="Y7" i="16"/>
  <c r="Y38" i="16" s="1"/>
  <c r="AG7" i="16"/>
  <c r="AG38" i="16" s="1"/>
  <c r="AO7" i="16"/>
  <c r="AO38" i="16" s="1"/>
  <c r="AW7" i="16"/>
  <c r="AW38" i="16" s="1"/>
  <c r="BE7" i="16"/>
  <c r="BE38" i="16" s="1"/>
  <c r="BM7" i="16"/>
  <c r="BM38" i="16" s="1"/>
  <c r="BU7" i="16"/>
  <c r="BU38" i="16" s="1"/>
  <c r="CC7" i="16"/>
  <c r="CC38" i="16" s="1"/>
  <c r="CK7" i="16"/>
  <c r="CK38" i="16" s="1"/>
  <c r="CS7" i="16"/>
  <c r="CS38" i="16" s="1"/>
  <c r="DA7" i="16"/>
  <c r="DA38" i="16" s="1"/>
  <c r="DI7" i="16"/>
  <c r="DI38" i="16" s="1"/>
  <c r="DQ7" i="16"/>
  <c r="DQ38" i="16" s="1"/>
  <c r="DY7" i="16"/>
  <c r="DY38" i="16" s="1"/>
  <c r="EG7" i="16"/>
  <c r="EG38" i="16" s="1"/>
  <c r="EO7" i="16"/>
  <c r="EO38" i="16" s="1"/>
  <c r="EW7" i="16"/>
  <c r="EW38" i="16" s="1"/>
  <c r="FE7" i="16"/>
  <c r="FE38" i="16" s="1"/>
  <c r="FM7" i="16"/>
  <c r="FM38" i="16" s="1"/>
  <c r="FU7" i="16"/>
  <c r="FU38" i="16" s="1"/>
  <c r="GC7" i="16"/>
  <c r="GC38" i="16" s="1"/>
  <c r="GK7" i="16"/>
  <c r="GK38" i="16" s="1"/>
  <c r="GS7" i="16"/>
  <c r="GS38" i="16" s="1"/>
  <c r="HA7" i="16"/>
  <c r="HA38" i="16" s="1"/>
  <c r="HI7" i="16"/>
  <c r="HI38" i="16" s="1"/>
  <c r="HQ7" i="16"/>
  <c r="HQ38" i="16" s="1"/>
  <c r="HY7" i="16"/>
  <c r="HY38" i="16" s="1"/>
  <c r="IG7" i="16"/>
  <c r="IG38" i="16" s="1"/>
  <c r="IO7" i="16"/>
  <c r="IO38" i="16" s="1"/>
  <c r="M8" i="16"/>
  <c r="U8" i="16"/>
  <c r="U39" i="16" s="1"/>
  <c r="AC8" i="16"/>
  <c r="AC39" i="16" s="1"/>
  <c r="AK8" i="16"/>
  <c r="AK39" i="16" s="1"/>
  <c r="AS8" i="16"/>
  <c r="AS39" i="16" s="1"/>
  <c r="BA8" i="16"/>
  <c r="BA39" i="16" s="1"/>
  <c r="BI8" i="16"/>
  <c r="BI39" i="16" s="1"/>
  <c r="BQ8" i="16"/>
  <c r="BQ39" i="16" s="1"/>
  <c r="BY8" i="16"/>
  <c r="BY39" i="16" s="1"/>
  <c r="CG8" i="16"/>
  <c r="CG39" i="16" s="1"/>
  <c r="CO8" i="16"/>
  <c r="CO39" i="16" s="1"/>
  <c r="CW8" i="16"/>
  <c r="CW39" i="16" s="1"/>
  <c r="DE8" i="16"/>
  <c r="DE39" i="16" s="1"/>
  <c r="DM8" i="16"/>
  <c r="DM39" i="16" s="1"/>
  <c r="DU8" i="16"/>
  <c r="DU39" i="16" s="1"/>
  <c r="EC8" i="16"/>
  <c r="EC39" i="16" s="1"/>
  <c r="EK8" i="16"/>
  <c r="EK39" i="16" s="1"/>
  <c r="ES8" i="16"/>
  <c r="ES39" i="16" s="1"/>
  <c r="FA8" i="16"/>
  <c r="FA39" i="16" s="1"/>
  <c r="FI8" i="16"/>
  <c r="FI39" i="16" s="1"/>
  <c r="FQ8" i="16"/>
  <c r="FQ39" i="16" s="1"/>
  <c r="FY8" i="16"/>
  <c r="FY39" i="16" s="1"/>
  <c r="GG8" i="16"/>
  <c r="GG39" i="16" s="1"/>
  <c r="GO8" i="16"/>
  <c r="GO39" i="16" s="1"/>
  <c r="GW8" i="16"/>
  <c r="GW39" i="16" s="1"/>
  <c r="HE8" i="16"/>
  <c r="HE39" i="16" s="1"/>
  <c r="HM8" i="16"/>
  <c r="HM39" i="16" s="1"/>
  <c r="HU8" i="16"/>
  <c r="HU39" i="16" s="1"/>
  <c r="IC8" i="16"/>
  <c r="IC39" i="16" s="1"/>
  <c r="IK8" i="16"/>
  <c r="IK39" i="16" s="1"/>
  <c r="Q9" i="16"/>
  <c r="Q40" i="16" s="1"/>
  <c r="Y9" i="16"/>
  <c r="Y40" i="16" s="1"/>
  <c r="AG9" i="16"/>
  <c r="AG40" i="16" s="1"/>
  <c r="AO9" i="16"/>
  <c r="AO40" i="16" s="1"/>
  <c r="AW9" i="16"/>
  <c r="AW40" i="16" s="1"/>
  <c r="BE9" i="16"/>
  <c r="BE40" i="16" s="1"/>
  <c r="BM9" i="16"/>
  <c r="BM40" i="16" s="1"/>
  <c r="BU9" i="16"/>
  <c r="BU40" i="16" s="1"/>
  <c r="CC9" i="16"/>
  <c r="CC40" i="16" s="1"/>
  <c r="CK9" i="16"/>
  <c r="CK40" i="16" s="1"/>
  <c r="CS9" i="16"/>
  <c r="CS40" i="16" s="1"/>
  <c r="DA9" i="16"/>
  <c r="DA40" i="16" s="1"/>
  <c r="DI9" i="16"/>
  <c r="DI40" i="16" s="1"/>
  <c r="DQ9" i="16"/>
  <c r="DQ40" i="16" s="1"/>
  <c r="DY9" i="16"/>
  <c r="DY40" i="16" s="1"/>
  <c r="EG9" i="16"/>
  <c r="EG40" i="16" s="1"/>
  <c r="EP9" i="16"/>
  <c r="EP40" i="16" s="1"/>
  <c r="EZ9" i="16"/>
  <c r="EZ40" i="16" s="1"/>
  <c r="FI9" i="16"/>
  <c r="FI40" i="16" s="1"/>
  <c r="FR9" i="16"/>
  <c r="FR40" i="16" s="1"/>
  <c r="GA9" i="16"/>
  <c r="GA40" i="16" s="1"/>
  <c r="GJ9" i="16"/>
  <c r="GJ40" i="16" s="1"/>
  <c r="GS9" i="16"/>
  <c r="GS40" i="16" s="1"/>
  <c r="HB9" i="16"/>
  <c r="HB40" i="16" s="1"/>
  <c r="HL9" i="16"/>
  <c r="HL40" i="16" s="1"/>
  <c r="HU9" i="16"/>
  <c r="HU40" i="16" s="1"/>
  <c r="ID9" i="16"/>
  <c r="ID40" i="16" s="1"/>
  <c r="IM9" i="16"/>
  <c r="IM40" i="16" s="1"/>
  <c r="L10" i="16"/>
  <c r="U10" i="16"/>
  <c r="U41" i="16" s="1"/>
  <c r="AD10" i="16"/>
  <c r="AD41" i="16" s="1"/>
  <c r="AN10" i="16"/>
  <c r="AN41" i="16" s="1"/>
  <c r="AW10" i="16"/>
  <c r="AW41" i="16" s="1"/>
  <c r="BF10" i="16"/>
  <c r="BF41" i="16" s="1"/>
  <c r="BO10" i="16"/>
  <c r="BO41" i="16" s="1"/>
  <c r="BX10" i="16"/>
  <c r="BX41" i="16" s="1"/>
  <c r="CG10" i="16"/>
  <c r="CG41" i="16" s="1"/>
  <c r="CP10" i="16"/>
  <c r="CP41" i="16" s="1"/>
  <c r="CZ10" i="16"/>
  <c r="CZ41" i="16" s="1"/>
  <c r="DI10" i="16"/>
  <c r="DI41" i="16" s="1"/>
  <c r="DR10" i="16"/>
  <c r="DR41" i="16" s="1"/>
  <c r="EA10" i="16"/>
  <c r="EA41" i="16" s="1"/>
  <c r="EJ10" i="16"/>
  <c r="EJ41" i="16" s="1"/>
  <c r="ES10" i="16"/>
  <c r="ES41" i="16" s="1"/>
  <c r="FB10" i="16"/>
  <c r="FB41" i="16" s="1"/>
  <c r="FL10" i="16"/>
  <c r="FL41" i="16" s="1"/>
  <c r="FU10" i="16"/>
  <c r="FU41" i="16" s="1"/>
  <c r="GD10" i="16"/>
  <c r="GD41" i="16" s="1"/>
  <c r="GM10" i="16"/>
  <c r="GM41" i="16" s="1"/>
  <c r="GV10" i="16"/>
  <c r="GV41" i="16" s="1"/>
  <c r="HE10" i="16"/>
  <c r="HE41" i="16" s="1"/>
  <c r="HN10" i="16"/>
  <c r="HN41" i="16" s="1"/>
  <c r="HX10" i="16"/>
  <c r="HX41" i="16" s="1"/>
  <c r="IG10" i="16"/>
  <c r="IG41" i="16" s="1"/>
  <c r="IP10" i="16"/>
  <c r="IP41" i="16" s="1"/>
  <c r="X5" i="16"/>
  <c r="X36" i="16" s="1"/>
  <c r="CJ5" i="16"/>
  <c r="CJ36" i="16" s="1"/>
  <c r="GB5" i="16"/>
  <c r="GB36" i="16" s="1"/>
  <c r="AN7" i="16"/>
  <c r="AN38" i="16" s="1"/>
  <c r="CR7" i="16"/>
  <c r="CR38" i="16" s="1"/>
  <c r="EN7" i="16"/>
  <c r="EN38" i="16" s="1"/>
  <c r="GB7" i="16"/>
  <c r="GB38" i="16" s="1"/>
  <c r="HX7" i="16"/>
  <c r="HX38" i="16" s="1"/>
  <c r="AN9" i="16"/>
  <c r="AN40" i="16" s="1"/>
  <c r="CR9" i="16"/>
  <c r="CR40" i="16" s="1"/>
  <c r="EO9" i="16"/>
  <c r="EO40" i="16" s="1"/>
  <c r="HT9" i="16"/>
  <c r="HT40" i="16" s="1"/>
  <c r="N4" i="16"/>
  <c r="N35" i="16" s="1"/>
  <c r="V4" i="16"/>
  <c r="V35" i="16" s="1"/>
  <c r="AD4" i="16"/>
  <c r="AD35" i="16" s="1"/>
  <c r="AL4" i="16"/>
  <c r="AL35" i="16" s="1"/>
  <c r="AT4" i="16"/>
  <c r="AT35" i="16" s="1"/>
  <c r="BB4" i="16"/>
  <c r="BB35" i="16" s="1"/>
  <c r="BJ4" i="16"/>
  <c r="BJ35" i="16" s="1"/>
  <c r="BR4" i="16"/>
  <c r="BR35" i="16" s="1"/>
  <c r="BZ4" i="16"/>
  <c r="BZ35" i="16" s="1"/>
  <c r="CH4" i="16"/>
  <c r="CH35" i="16" s="1"/>
  <c r="CP4" i="16"/>
  <c r="CP35" i="16" s="1"/>
  <c r="CX4" i="16"/>
  <c r="CX35" i="16" s="1"/>
  <c r="DF4" i="16"/>
  <c r="DF35" i="16" s="1"/>
  <c r="DN4" i="16"/>
  <c r="DN35" i="16" s="1"/>
  <c r="DV4" i="16"/>
  <c r="DV35" i="16" s="1"/>
  <c r="ED4" i="16"/>
  <c r="ED35" i="16" s="1"/>
  <c r="EL4" i="16"/>
  <c r="EL35" i="16" s="1"/>
  <c r="ET4" i="16"/>
  <c r="ET35" i="16" s="1"/>
  <c r="FB4" i="16"/>
  <c r="FB35" i="16" s="1"/>
  <c r="FJ4" i="16"/>
  <c r="FJ35" i="16" s="1"/>
  <c r="FR4" i="16"/>
  <c r="FR35" i="16" s="1"/>
  <c r="FZ4" i="16"/>
  <c r="FZ35" i="16" s="1"/>
  <c r="GH4" i="16"/>
  <c r="GH35" i="16" s="1"/>
  <c r="GP4" i="16"/>
  <c r="GP35" i="16" s="1"/>
  <c r="GX4" i="16"/>
  <c r="GX35" i="16" s="1"/>
  <c r="HF4" i="16"/>
  <c r="HF35" i="16" s="1"/>
  <c r="HN4" i="16"/>
  <c r="HN35" i="16" s="1"/>
  <c r="HV4" i="16"/>
  <c r="HV35" i="16" s="1"/>
  <c r="ID4" i="16"/>
  <c r="ID35" i="16" s="1"/>
  <c r="IL4" i="16"/>
  <c r="IL35" i="16" s="1"/>
  <c r="R5" i="16"/>
  <c r="R36" i="16" s="1"/>
  <c r="Z5" i="16"/>
  <c r="Z36" i="16" s="1"/>
  <c r="AH5" i="16"/>
  <c r="AH36" i="16" s="1"/>
  <c r="AP5" i="16"/>
  <c r="AP36" i="16" s="1"/>
  <c r="AX5" i="16"/>
  <c r="AX36" i="16" s="1"/>
  <c r="BF5" i="16"/>
  <c r="BF36" i="16" s="1"/>
  <c r="BN5" i="16"/>
  <c r="BN36" i="16" s="1"/>
  <c r="BV5" i="16"/>
  <c r="BV36" i="16" s="1"/>
  <c r="CD5" i="16"/>
  <c r="CD36" i="16" s="1"/>
  <c r="CL5" i="16"/>
  <c r="CL36" i="16" s="1"/>
  <c r="CT5" i="16"/>
  <c r="CT36" i="16" s="1"/>
  <c r="DB5" i="16"/>
  <c r="DB36" i="16" s="1"/>
  <c r="DJ5" i="16"/>
  <c r="DJ36" i="16" s="1"/>
  <c r="DR5" i="16"/>
  <c r="DR36" i="16" s="1"/>
  <c r="DZ5" i="16"/>
  <c r="DZ36" i="16" s="1"/>
  <c r="EH5" i="16"/>
  <c r="EH36" i="16" s="1"/>
  <c r="EP5" i="16"/>
  <c r="EP36" i="16" s="1"/>
  <c r="EX5" i="16"/>
  <c r="EX36" i="16" s="1"/>
  <c r="FF5" i="16"/>
  <c r="FF36" i="16" s="1"/>
  <c r="FN5" i="16"/>
  <c r="FN36" i="16" s="1"/>
  <c r="FV5" i="16"/>
  <c r="FV36" i="16" s="1"/>
  <c r="GD5" i="16"/>
  <c r="GD36" i="16" s="1"/>
  <c r="GL5" i="16"/>
  <c r="GL36" i="16" s="1"/>
  <c r="GT5" i="16"/>
  <c r="GT36" i="16" s="1"/>
  <c r="HB5" i="16"/>
  <c r="HB36" i="16" s="1"/>
  <c r="HJ5" i="16"/>
  <c r="HJ36" i="16" s="1"/>
  <c r="HR5" i="16"/>
  <c r="HR36" i="16" s="1"/>
  <c r="HZ5" i="16"/>
  <c r="HZ36" i="16" s="1"/>
  <c r="IH5" i="16"/>
  <c r="IH36" i="16" s="1"/>
  <c r="IP5" i="16"/>
  <c r="IP36" i="16" s="1"/>
  <c r="N6" i="16"/>
  <c r="N37" i="16" s="1"/>
  <c r="V6" i="16"/>
  <c r="V37" i="16" s="1"/>
  <c r="AD6" i="16"/>
  <c r="AD37" i="16" s="1"/>
  <c r="AL6" i="16"/>
  <c r="AL37" i="16" s="1"/>
  <c r="AT6" i="16"/>
  <c r="AT37" i="16" s="1"/>
  <c r="BB6" i="16"/>
  <c r="BB37" i="16" s="1"/>
  <c r="BJ6" i="16"/>
  <c r="BJ37" i="16" s="1"/>
  <c r="BR6" i="16"/>
  <c r="BR37" i="16" s="1"/>
  <c r="BZ6" i="16"/>
  <c r="BZ37" i="16" s="1"/>
  <c r="CH6" i="16"/>
  <c r="CH37" i="16" s="1"/>
  <c r="CP6" i="16"/>
  <c r="CP37" i="16" s="1"/>
  <c r="CX6" i="16"/>
  <c r="CX37" i="16" s="1"/>
  <c r="DF6" i="16"/>
  <c r="DF37" i="16" s="1"/>
  <c r="DN6" i="16"/>
  <c r="DN37" i="16" s="1"/>
  <c r="DV6" i="16"/>
  <c r="DV37" i="16" s="1"/>
  <c r="ED6" i="16"/>
  <c r="ED37" i="16" s="1"/>
  <c r="EL6" i="16"/>
  <c r="EL37" i="16" s="1"/>
  <c r="ET6" i="16"/>
  <c r="ET37" i="16" s="1"/>
  <c r="FB6" i="16"/>
  <c r="FB37" i="16" s="1"/>
  <c r="FJ6" i="16"/>
  <c r="FJ37" i="16" s="1"/>
  <c r="FR6" i="16"/>
  <c r="FR37" i="16" s="1"/>
  <c r="FZ6" i="16"/>
  <c r="FZ37" i="16" s="1"/>
  <c r="GH6" i="16"/>
  <c r="GH37" i="16" s="1"/>
  <c r="GP6" i="16"/>
  <c r="GP37" i="16" s="1"/>
  <c r="GX6" i="16"/>
  <c r="GX37" i="16" s="1"/>
  <c r="HF6" i="16"/>
  <c r="HF37" i="16" s="1"/>
  <c r="HN6" i="16"/>
  <c r="HN37" i="16" s="1"/>
  <c r="HV6" i="16"/>
  <c r="HV37" i="16" s="1"/>
  <c r="ID6" i="16"/>
  <c r="ID37" i="16" s="1"/>
  <c r="IL6" i="16"/>
  <c r="IL37" i="16" s="1"/>
  <c r="R7" i="16"/>
  <c r="R38" i="16" s="1"/>
  <c r="Z7" i="16"/>
  <c r="Z38" i="16" s="1"/>
  <c r="AH7" i="16"/>
  <c r="AH38" i="16" s="1"/>
  <c r="AP7" i="16"/>
  <c r="AP38" i="16" s="1"/>
  <c r="AX7" i="16"/>
  <c r="AX38" i="16" s="1"/>
  <c r="BF7" i="16"/>
  <c r="BF38" i="16" s="1"/>
  <c r="BN7" i="16"/>
  <c r="BN38" i="16" s="1"/>
  <c r="BV7" i="16"/>
  <c r="BV38" i="16" s="1"/>
  <c r="CD7" i="16"/>
  <c r="CD38" i="16" s="1"/>
  <c r="CL7" i="16"/>
  <c r="CL38" i="16" s="1"/>
  <c r="CT7" i="16"/>
  <c r="CT38" i="16" s="1"/>
  <c r="DB7" i="16"/>
  <c r="DB38" i="16" s="1"/>
  <c r="DJ7" i="16"/>
  <c r="DJ38" i="16" s="1"/>
  <c r="DR7" i="16"/>
  <c r="DR38" i="16" s="1"/>
  <c r="DZ7" i="16"/>
  <c r="DZ38" i="16" s="1"/>
  <c r="EH7" i="16"/>
  <c r="EH38" i="16" s="1"/>
  <c r="EP7" i="16"/>
  <c r="EP38" i="16" s="1"/>
  <c r="EX7" i="16"/>
  <c r="EX38" i="16" s="1"/>
  <c r="FF7" i="16"/>
  <c r="FF38" i="16" s="1"/>
  <c r="FN7" i="16"/>
  <c r="FN38" i="16" s="1"/>
  <c r="FV7" i="16"/>
  <c r="FV38" i="16" s="1"/>
  <c r="GD7" i="16"/>
  <c r="GD38" i="16" s="1"/>
  <c r="GL7" i="16"/>
  <c r="GL38" i="16" s="1"/>
  <c r="GT7" i="16"/>
  <c r="GT38" i="16" s="1"/>
  <c r="HB7" i="16"/>
  <c r="HB38" i="16" s="1"/>
  <c r="HJ7" i="16"/>
  <c r="HJ38" i="16" s="1"/>
  <c r="HR7" i="16"/>
  <c r="HR38" i="16" s="1"/>
  <c r="HZ7" i="16"/>
  <c r="HZ38" i="16" s="1"/>
  <c r="IH7" i="16"/>
  <c r="IH38" i="16" s="1"/>
  <c r="IP7" i="16"/>
  <c r="IP38" i="16" s="1"/>
  <c r="N8" i="16"/>
  <c r="N39" i="16" s="1"/>
  <c r="V8" i="16"/>
  <c r="V39" i="16" s="1"/>
  <c r="AD8" i="16"/>
  <c r="AD39" i="16" s="1"/>
  <c r="AL8" i="16"/>
  <c r="AL39" i="16" s="1"/>
  <c r="AT8" i="16"/>
  <c r="AT39" i="16" s="1"/>
  <c r="BB8" i="16"/>
  <c r="BB39" i="16" s="1"/>
  <c r="BJ8" i="16"/>
  <c r="BJ39" i="16" s="1"/>
  <c r="BR8" i="16"/>
  <c r="BR39" i="16" s="1"/>
  <c r="BZ8" i="16"/>
  <c r="BZ39" i="16" s="1"/>
  <c r="CH8" i="16"/>
  <c r="CH39" i="16" s="1"/>
  <c r="CP8" i="16"/>
  <c r="CP39" i="16" s="1"/>
  <c r="CX8" i="16"/>
  <c r="CX39" i="16" s="1"/>
  <c r="DF8" i="16"/>
  <c r="DF39" i="16" s="1"/>
  <c r="DN8" i="16"/>
  <c r="DN39" i="16" s="1"/>
  <c r="DV8" i="16"/>
  <c r="DV39" i="16" s="1"/>
  <c r="ED8" i="16"/>
  <c r="ED39" i="16" s="1"/>
  <c r="EL8" i="16"/>
  <c r="EL39" i="16" s="1"/>
  <c r="ET8" i="16"/>
  <c r="ET39" i="16" s="1"/>
  <c r="FB8" i="16"/>
  <c r="FB39" i="16" s="1"/>
  <c r="FJ8" i="16"/>
  <c r="FJ39" i="16" s="1"/>
  <c r="FR8" i="16"/>
  <c r="FR39" i="16" s="1"/>
  <c r="FZ8" i="16"/>
  <c r="FZ39" i="16" s="1"/>
  <c r="GH8" i="16"/>
  <c r="GH39" i="16" s="1"/>
  <c r="GP8" i="16"/>
  <c r="GP39" i="16" s="1"/>
  <c r="GX8" i="16"/>
  <c r="GX39" i="16" s="1"/>
  <c r="HF8" i="16"/>
  <c r="HF39" i="16" s="1"/>
  <c r="HN8" i="16"/>
  <c r="HN39" i="16" s="1"/>
  <c r="HV8" i="16"/>
  <c r="HV39" i="16" s="1"/>
  <c r="ID8" i="16"/>
  <c r="ID39" i="16" s="1"/>
  <c r="IL8" i="16"/>
  <c r="IL39" i="16" s="1"/>
  <c r="R9" i="16"/>
  <c r="R40" i="16" s="1"/>
  <c r="Z9" i="16"/>
  <c r="Z40" i="16" s="1"/>
  <c r="AH9" i="16"/>
  <c r="AH40" i="16" s="1"/>
  <c r="AP9" i="16"/>
  <c r="AP40" i="16" s="1"/>
  <c r="AX9" i="16"/>
  <c r="AX40" i="16" s="1"/>
  <c r="BF9" i="16"/>
  <c r="BF40" i="16" s="1"/>
  <c r="BN9" i="16"/>
  <c r="BN40" i="16" s="1"/>
  <c r="BV9" i="16"/>
  <c r="BV40" i="16" s="1"/>
  <c r="CD9" i="16"/>
  <c r="CD40" i="16" s="1"/>
  <c r="CL9" i="16"/>
  <c r="CL40" i="16" s="1"/>
  <c r="CT9" i="16"/>
  <c r="CT40" i="16" s="1"/>
  <c r="DB9" i="16"/>
  <c r="DB40" i="16" s="1"/>
  <c r="DJ9" i="16"/>
  <c r="DJ40" i="16" s="1"/>
  <c r="DR9" i="16"/>
  <c r="DR40" i="16" s="1"/>
  <c r="DZ9" i="16"/>
  <c r="DZ40" i="16" s="1"/>
  <c r="EH9" i="16"/>
  <c r="EH40" i="16" s="1"/>
  <c r="ER9" i="16"/>
  <c r="ER40" i="16" s="1"/>
  <c r="FA9" i="16"/>
  <c r="FA40" i="16" s="1"/>
  <c r="FJ9" i="16"/>
  <c r="FJ40" i="16" s="1"/>
  <c r="FS9" i="16"/>
  <c r="FS40" i="16" s="1"/>
  <c r="GB9" i="16"/>
  <c r="GB40" i="16" s="1"/>
  <c r="GK9" i="16"/>
  <c r="GK40" i="16" s="1"/>
  <c r="GT9" i="16"/>
  <c r="GT40" i="16" s="1"/>
  <c r="HD9" i="16"/>
  <c r="HD40" i="16" s="1"/>
  <c r="HM9" i="16"/>
  <c r="HM40" i="16" s="1"/>
  <c r="HV9" i="16"/>
  <c r="HV40" i="16" s="1"/>
  <c r="IE9" i="16"/>
  <c r="IE40" i="16" s="1"/>
  <c r="IN9" i="16"/>
  <c r="IN40" i="16" s="1"/>
  <c r="M10" i="16"/>
  <c r="V10" i="16"/>
  <c r="V41" i="16" s="1"/>
  <c r="AF10" i="16"/>
  <c r="AF41" i="16" s="1"/>
  <c r="AO10" i="16"/>
  <c r="AO41" i="16" s="1"/>
  <c r="AX10" i="16"/>
  <c r="AX41" i="16" s="1"/>
  <c r="BG10" i="16"/>
  <c r="BG41" i="16" s="1"/>
  <c r="BP10" i="16"/>
  <c r="BP41" i="16" s="1"/>
  <c r="BY10" i="16"/>
  <c r="BY41" i="16" s="1"/>
  <c r="CH10" i="16"/>
  <c r="CH41" i="16" s="1"/>
  <c r="CR10" i="16"/>
  <c r="CR41" i="16" s="1"/>
  <c r="DA10" i="16"/>
  <c r="DA41" i="16" s="1"/>
  <c r="DJ10" i="16"/>
  <c r="DJ41" i="16" s="1"/>
  <c r="DS10" i="16"/>
  <c r="DS41" i="16" s="1"/>
  <c r="EB10" i="16"/>
  <c r="EB41" i="16" s="1"/>
  <c r="EK10" i="16"/>
  <c r="EK41" i="16" s="1"/>
  <c r="ET10" i="16"/>
  <c r="ET41" i="16" s="1"/>
  <c r="FD10" i="16"/>
  <c r="FD41" i="16" s="1"/>
  <c r="FM10" i="16"/>
  <c r="FM41" i="16" s="1"/>
  <c r="FV10" i="16"/>
  <c r="FV41" i="16" s="1"/>
  <c r="GE10" i="16"/>
  <c r="GE41" i="16" s="1"/>
  <c r="GN10" i="16"/>
  <c r="GN41" i="16" s="1"/>
  <c r="GW10" i="16"/>
  <c r="GW41" i="16" s="1"/>
  <c r="HF10" i="16"/>
  <c r="HF41" i="16" s="1"/>
  <c r="HP10" i="16"/>
  <c r="HP41" i="16" s="1"/>
  <c r="HY10" i="16"/>
  <c r="HY41" i="16" s="1"/>
  <c r="IH10" i="16"/>
  <c r="IH41" i="16" s="1"/>
  <c r="IQ10" i="16"/>
  <c r="IQ41" i="16" s="1"/>
  <c r="P11" i="16"/>
  <c r="Y11" i="16"/>
  <c r="AJ11" i="16"/>
  <c r="AU11" i="16"/>
  <c r="BE11" i="16"/>
  <c r="BP11" i="16"/>
  <c r="CA11" i="16"/>
  <c r="CK11" i="16"/>
  <c r="CV11" i="16"/>
  <c r="DG11" i="16"/>
  <c r="DQ11" i="16"/>
  <c r="EB11" i="16"/>
  <c r="EM11" i="16"/>
  <c r="EW11" i="16"/>
  <c r="FH11" i="16"/>
  <c r="FS11" i="16"/>
  <c r="GC11" i="16"/>
  <c r="GN11" i="16"/>
  <c r="GZ11" i="16"/>
  <c r="HL11" i="16"/>
  <c r="HY11" i="16"/>
  <c r="AV5" i="16"/>
  <c r="AV36" i="16" s="1"/>
  <c r="DX5" i="16"/>
  <c r="DX36" i="16" s="1"/>
  <c r="EV5" i="16"/>
  <c r="EV36" i="16" s="1"/>
  <c r="GZ5" i="16"/>
  <c r="GZ36" i="16" s="1"/>
  <c r="HX5" i="16"/>
  <c r="HX36" i="16" s="1"/>
  <c r="BD7" i="16"/>
  <c r="BD38" i="16" s="1"/>
  <c r="EF7" i="16"/>
  <c r="EF38" i="16" s="1"/>
  <c r="HH7" i="16"/>
  <c r="HH38" i="16" s="1"/>
  <c r="BL9" i="16"/>
  <c r="BL40" i="16" s="1"/>
  <c r="GI9" i="16"/>
  <c r="GI40" i="16" s="1"/>
  <c r="O4" i="16"/>
  <c r="O35" i="16" s="1"/>
  <c r="W4" i="16"/>
  <c r="W35" i="16" s="1"/>
  <c r="AE4" i="16"/>
  <c r="AE35" i="16" s="1"/>
  <c r="AM4" i="16"/>
  <c r="AM35" i="16" s="1"/>
  <c r="AU4" i="16"/>
  <c r="AU35" i="16" s="1"/>
  <c r="BC4" i="16"/>
  <c r="BC35" i="16" s="1"/>
  <c r="BK4" i="16"/>
  <c r="BK35" i="16" s="1"/>
  <c r="BS4" i="16"/>
  <c r="BS35" i="16" s="1"/>
  <c r="CA4" i="16"/>
  <c r="CA35" i="16" s="1"/>
  <c r="CI4" i="16"/>
  <c r="CI35" i="16" s="1"/>
  <c r="CQ4" i="16"/>
  <c r="CQ35" i="16" s="1"/>
  <c r="CY4" i="16"/>
  <c r="CY35" i="16" s="1"/>
  <c r="DG4" i="16"/>
  <c r="DG35" i="16" s="1"/>
  <c r="DO4" i="16"/>
  <c r="DO35" i="16" s="1"/>
  <c r="DW4" i="16"/>
  <c r="DW35" i="16" s="1"/>
  <c r="EE4" i="16"/>
  <c r="EE35" i="16" s="1"/>
  <c r="EM4" i="16"/>
  <c r="EM35" i="16" s="1"/>
  <c r="EU4" i="16"/>
  <c r="EU35" i="16" s="1"/>
  <c r="FC4" i="16"/>
  <c r="FC35" i="16" s="1"/>
  <c r="FK4" i="16"/>
  <c r="FK35" i="16" s="1"/>
  <c r="FS4" i="16"/>
  <c r="FS35" i="16" s="1"/>
  <c r="GA4" i="16"/>
  <c r="GA35" i="16" s="1"/>
  <c r="GI4" i="16"/>
  <c r="GI35" i="16" s="1"/>
  <c r="GQ4" i="16"/>
  <c r="GQ35" i="16" s="1"/>
  <c r="GY4" i="16"/>
  <c r="GY35" i="16" s="1"/>
  <c r="HG4" i="16"/>
  <c r="HG35" i="16" s="1"/>
  <c r="HO4" i="16"/>
  <c r="HO35" i="16" s="1"/>
  <c r="HW4" i="16"/>
  <c r="HW35" i="16" s="1"/>
  <c r="IE4" i="16"/>
  <c r="IE35" i="16" s="1"/>
  <c r="IM4" i="16"/>
  <c r="IM35" i="16" s="1"/>
  <c r="J5" i="16"/>
  <c r="S5" i="16"/>
  <c r="S36" i="16" s="1"/>
  <c r="AA5" i="16"/>
  <c r="AA36" i="16" s="1"/>
  <c r="AI5" i="16"/>
  <c r="AI36" i="16" s="1"/>
  <c r="AQ5" i="16"/>
  <c r="AQ36" i="16" s="1"/>
  <c r="AY5" i="16"/>
  <c r="AY36" i="16" s="1"/>
  <c r="BG5" i="16"/>
  <c r="BG36" i="16" s="1"/>
  <c r="BO5" i="16"/>
  <c r="BO36" i="16" s="1"/>
  <c r="BW5" i="16"/>
  <c r="BW36" i="16" s="1"/>
  <c r="CE5" i="16"/>
  <c r="CE36" i="16" s="1"/>
  <c r="CM5" i="16"/>
  <c r="CM36" i="16" s="1"/>
  <c r="CU5" i="16"/>
  <c r="CU36" i="16" s="1"/>
  <c r="DC5" i="16"/>
  <c r="DC36" i="16" s="1"/>
  <c r="DK5" i="16"/>
  <c r="DK36" i="16" s="1"/>
  <c r="DS5" i="16"/>
  <c r="DS36" i="16" s="1"/>
  <c r="EA5" i="16"/>
  <c r="EA36" i="16" s="1"/>
  <c r="EI5" i="16"/>
  <c r="EI36" i="16" s="1"/>
  <c r="EQ5" i="16"/>
  <c r="EQ36" i="16" s="1"/>
  <c r="EY5" i="16"/>
  <c r="EY36" i="16" s="1"/>
  <c r="FG5" i="16"/>
  <c r="FG36" i="16" s="1"/>
  <c r="FO5" i="16"/>
  <c r="FO36" i="16" s="1"/>
  <c r="FW5" i="16"/>
  <c r="FW36" i="16" s="1"/>
  <c r="GE5" i="16"/>
  <c r="GE36" i="16" s="1"/>
  <c r="GM5" i="16"/>
  <c r="GM36" i="16" s="1"/>
  <c r="GU5" i="16"/>
  <c r="GU36" i="16" s="1"/>
  <c r="HC5" i="16"/>
  <c r="HC36" i="16" s="1"/>
  <c r="HK5" i="16"/>
  <c r="HK36" i="16" s="1"/>
  <c r="HS5" i="16"/>
  <c r="HS36" i="16" s="1"/>
  <c r="IA5" i="16"/>
  <c r="IA36" i="16" s="1"/>
  <c r="II5" i="16"/>
  <c r="II36" i="16" s="1"/>
  <c r="IQ5" i="16"/>
  <c r="IQ36" i="16" s="1"/>
  <c r="O6" i="16"/>
  <c r="O37" i="16" s="1"/>
  <c r="W6" i="16"/>
  <c r="W37" i="16" s="1"/>
  <c r="AE6" i="16"/>
  <c r="AE37" i="16" s="1"/>
  <c r="AM6" i="16"/>
  <c r="AM37" i="16" s="1"/>
  <c r="AU6" i="16"/>
  <c r="AU37" i="16" s="1"/>
  <c r="BC6" i="16"/>
  <c r="BC37" i="16" s="1"/>
  <c r="BK6" i="16"/>
  <c r="BK37" i="16" s="1"/>
  <c r="BS6" i="16"/>
  <c r="BS37" i="16" s="1"/>
  <c r="CA6" i="16"/>
  <c r="CA37" i="16" s="1"/>
  <c r="CI6" i="16"/>
  <c r="CI37" i="16" s="1"/>
  <c r="CQ6" i="16"/>
  <c r="CQ37" i="16" s="1"/>
  <c r="CY6" i="16"/>
  <c r="CY37" i="16" s="1"/>
  <c r="DG6" i="16"/>
  <c r="DG37" i="16" s="1"/>
  <c r="DO6" i="16"/>
  <c r="DO37" i="16" s="1"/>
  <c r="DW6" i="16"/>
  <c r="DW37" i="16" s="1"/>
  <c r="EE6" i="16"/>
  <c r="EE37" i="16" s="1"/>
  <c r="EM6" i="16"/>
  <c r="EM37" i="16" s="1"/>
  <c r="EU6" i="16"/>
  <c r="EU37" i="16" s="1"/>
  <c r="FC6" i="16"/>
  <c r="FC37" i="16" s="1"/>
  <c r="FK6" i="16"/>
  <c r="FK37" i="16" s="1"/>
  <c r="FS6" i="16"/>
  <c r="FS37" i="16" s="1"/>
  <c r="GA6" i="16"/>
  <c r="GA37" i="16" s="1"/>
  <c r="GI6" i="16"/>
  <c r="GI37" i="16" s="1"/>
  <c r="GQ6" i="16"/>
  <c r="GQ37" i="16" s="1"/>
  <c r="GY6" i="16"/>
  <c r="GY37" i="16" s="1"/>
  <c r="HG6" i="16"/>
  <c r="HG37" i="16" s="1"/>
  <c r="HO6" i="16"/>
  <c r="HO37" i="16" s="1"/>
  <c r="HW6" i="16"/>
  <c r="HW37" i="16" s="1"/>
  <c r="IE6" i="16"/>
  <c r="IE37" i="16" s="1"/>
  <c r="IM6" i="16"/>
  <c r="IM37" i="16" s="1"/>
  <c r="J7" i="16"/>
  <c r="S7" i="16"/>
  <c r="S38" i="16" s="1"/>
  <c r="AA7" i="16"/>
  <c r="AA38" i="16" s="1"/>
  <c r="AI7" i="16"/>
  <c r="AI38" i="16" s="1"/>
  <c r="AQ7" i="16"/>
  <c r="AQ38" i="16" s="1"/>
  <c r="AY7" i="16"/>
  <c r="AY38" i="16" s="1"/>
  <c r="BG7" i="16"/>
  <c r="BG38" i="16" s="1"/>
  <c r="BO7" i="16"/>
  <c r="BO38" i="16" s="1"/>
  <c r="BW7" i="16"/>
  <c r="BW38" i="16" s="1"/>
  <c r="CE7" i="16"/>
  <c r="CE38" i="16" s="1"/>
  <c r="CM7" i="16"/>
  <c r="CM38" i="16" s="1"/>
  <c r="CU7" i="16"/>
  <c r="CU38" i="16" s="1"/>
  <c r="DC7" i="16"/>
  <c r="DC38" i="16" s="1"/>
  <c r="DK7" i="16"/>
  <c r="DK38" i="16" s="1"/>
  <c r="DS7" i="16"/>
  <c r="DS38" i="16" s="1"/>
  <c r="EA7" i="16"/>
  <c r="EA38" i="16" s="1"/>
  <c r="EI7" i="16"/>
  <c r="EI38" i="16" s="1"/>
  <c r="EQ7" i="16"/>
  <c r="EQ38" i="16" s="1"/>
  <c r="EY7" i="16"/>
  <c r="EY38" i="16" s="1"/>
  <c r="FG7" i="16"/>
  <c r="FG38" i="16" s="1"/>
  <c r="FO7" i="16"/>
  <c r="FO38" i="16" s="1"/>
  <c r="FW7" i="16"/>
  <c r="FW38" i="16" s="1"/>
  <c r="GE7" i="16"/>
  <c r="GE38" i="16" s="1"/>
  <c r="GM7" i="16"/>
  <c r="GM38" i="16" s="1"/>
  <c r="GU7" i="16"/>
  <c r="GU38" i="16" s="1"/>
  <c r="HC7" i="16"/>
  <c r="HC38" i="16" s="1"/>
  <c r="HK7" i="16"/>
  <c r="HK38" i="16" s="1"/>
  <c r="HS7" i="16"/>
  <c r="HS38" i="16" s="1"/>
  <c r="IA7" i="16"/>
  <c r="IA38" i="16" s="1"/>
  <c r="II7" i="16"/>
  <c r="II38" i="16" s="1"/>
  <c r="IQ7" i="16"/>
  <c r="IQ38" i="16" s="1"/>
  <c r="O8" i="16"/>
  <c r="O39" i="16" s="1"/>
  <c r="W8" i="16"/>
  <c r="W39" i="16" s="1"/>
  <c r="AE8" i="16"/>
  <c r="AE39" i="16" s="1"/>
  <c r="AM8" i="16"/>
  <c r="AM39" i="16" s="1"/>
  <c r="AU8" i="16"/>
  <c r="AU39" i="16" s="1"/>
  <c r="BC8" i="16"/>
  <c r="BC39" i="16" s="1"/>
  <c r="BK8" i="16"/>
  <c r="BK39" i="16" s="1"/>
  <c r="BS8" i="16"/>
  <c r="BS39" i="16" s="1"/>
  <c r="CA8" i="16"/>
  <c r="CA39" i="16" s="1"/>
  <c r="CI8" i="16"/>
  <c r="CI39" i="16" s="1"/>
  <c r="CQ8" i="16"/>
  <c r="CQ39" i="16" s="1"/>
  <c r="CY8" i="16"/>
  <c r="CY39" i="16" s="1"/>
  <c r="DG8" i="16"/>
  <c r="DG39" i="16" s="1"/>
  <c r="DO8" i="16"/>
  <c r="DO39" i="16" s="1"/>
  <c r="DW8" i="16"/>
  <c r="DW39" i="16" s="1"/>
  <c r="EE8" i="16"/>
  <c r="EE39" i="16" s="1"/>
  <c r="EM8" i="16"/>
  <c r="EM39" i="16" s="1"/>
  <c r="EU8" i="16"/>
  <c r="EU39" i="16" s="1"/>
  <c r="FC8" i="16"/>
  <c r="FC39" i="16" s="1"/>
  <c r="FK8" i="16"/>
  <c r="FK39" i="16" s="1"/>
  <c r="FS8" i="16"/>
  <c r="FS39" i="16" s="1"/>
  <c r="GA8" i="16"/>
  <c r="GA39" i="16" s="1"/>
  <c r="GI8" i="16"/>
  <c r="GI39" i="16" s="1"/>
  <c r="GQ8" i="16"/>
  <c r="GQ39" i="16" s="1"/>
  <c r="GY8" i="16"/>
  <c r="GY39" i="16" s="1"/>
  <c r="HG8" i="16"/>
  <c r="HG39" i="16" s="1"/>
  <c r="HO8" i="16"/>
  <c r="HO39" i="16" s="1"/>
  <c r="HW8" i="16"/>
  <c r="HW39" i="16" s="1"/>
  <c r="IE8" i="16"/>
  <c r="IE39" i="16" s="1"/>
  <c r="IM8" i="16"/>
  <c r="IM39" i="16" s="1"/>
  <c r="S9" i="16"/>
  <c r="S40" i="16" s="1"/>
  <c r="AA9" i="16"/>
  <c r="AA40" i="16" s="1"/>
  <c r="AI9" i="16"/>
  <c r="AI40" i="16" s="1"/>
  <c r="AQ9" i="16"/>
  <c r="AQ40" i="16" s="1"/>
  <c r="AY9" i="16"/>
  <c r="AY40" i="16" s="1"/>
  <c r="BG9" i="16"/>
  <c r="BG40" i="16" s="1"/>
  <c r="BO9" i="16"/>
  <c r="BO40" i="16" s="1"/>
  <c r="BW9" i="16"/>
  <c r="BW40" i="16" s="1"/>
  <c r="CE9" i="16"/>
  <c r="CE40" i="16" s="1"/>
  <c r="CM9" i="16"/>
  <c r="CM40" i="16" s="1"/>
  <c r="CU9" i="16"/>
  <c r="CU40" i="16" s="1"/>
  <c r="DC9" i="16"/>
  <c r="DC40" i="16" s="1"/>
  <c r="DK9" i="16"/>
  <c r="DK40" i="16" s="1"/>
  <c r="DS9" i="16"/>
  <c r="DS40" i="16" s="1"/>
  <c r="EA9" i="16"/>
  <c r="EA40" i="16" s="1"/>
  <c r="EJ9" i="16"/>
  <c r="EJ40" i="16" s="1"/>
  <c r="ES9" i="16"/>
  <c r="ES40" i="16" s="1"/>
  <c r="FB9" i="16"/>
  <c r="FB40" i="16" s="1"/>
  <c r="FK9" i="16"/>
  <c r="FK40" i="16" s="1"/>
  <c r="FT9" i="16"/>
  <c r="FT40" i="16" s="1"/>
  <c r="GC9" i="16"/>
  <c r="GC40" i="16" s="1"/>
  <c r="GL9" i="16"/>
  <c r="GL40" i="16" s="1"/>
  <c r="GV9" i="16"/>
  <c r="GV40" i="16" s="1"/>
  <c r="HE9" i="16"/>
  <c r="HE40" i="16" s="1"/>
  <c r="HN9" i="16"/>
  <c r="HN40" i="16" s="1"/>
  <c r="HW9" i="16"/>
  <c r="HW40" i="16" s="1"/>
  <c r="IF9" i="16"/>
  <c r="IF40" i="16" s="1"/>
  <c r="N10" i="16"/>
  <c r="N41" i="16" s="1"/>
  <c r="X10" i="16"/>
  <c r="X41" i="16" s="1"/>
  <c r="AG10" i="16"/>
  <c r="AG41" i="16" s="1"/>
  <c r="AP10" i="16"/>
  <c r="AP41" i="16" s="1"/>
  <c r="AY10" i="16"/>
  <c r="AY41" i="16" s="1"/>
  <c r="BH10" i="16"/>
  <c r="BH41" i="16" s="1"/>
  <c r="BQ10" i="16"/>
  <c r="BQ41" i="16" s="1"/>
  <c r="BZ10" i="16"/>
  <c r="BZ41" i="16" s="1"/>
  <c r="CJ10" i="16"/>
  <c r="CJ41" i="16" s="1"/>
  <c r="CS10" i="16"/>
  <c r="CS41" i="16" s="1"/>
  <c r="DB10" i="16"/>
  <c r="DB41" i="16" s="1"/>
  <c r="DK10" i="16"/>
  <c r="DK41" i="16" s="1"/>
  <c r="DT10" i="16"/>
  <c r="DT41" i="16" s="1"/>
  <c r="EC10" i="16"/>
  <c r="EC41" i="16" s="1"/>
  <c r="EL10" i="16"/>
  <c r="EL41" i="16" s="1"/>
  <c r="EV10" i="16"/>
  <c r="EV41" i="16" s="1"/>
  <c r="FE10" i="16"/>
  <c r="FE41" i="16" s="1"/>
  <c r="FN10" i="16"/>
  <c r="FN41" i="16" s="1"/>
  <c r="FW10" i="16"/>
  <c r="FW41" i="16" s="1"/>
  <c r="GF10" i="16"/>
  <c r="GF41" i="16" s="1"/>
  <c r="GO10" i="16"/>
  <c r="GO41" i="16" s="1"/>
  <c r="GX10" i="16"/>
  <c r="GX41" i="16" s="1"/>
  <c r="HH10" i="16"/>
  <c r="HH41" i="16" s="1"/>
  <c r="HQ10" i="16"/>
  <c r="HQ41" i="16" s="1"/>
  <c r="HZ10" i="16"/>
  <c r="HZ41" i="16" s="1"/>
  <c r="IL11" i="16"/>
  <c r="ID11" i="16"/>
  <c r="HV11" i="16"/>
  <c r="HN11" i="16"/>
  <c r="HF11" i="16"/>
  <c r="GX11" i="16"/>
  <c r="IK11" i="16"/>
  <c r="IC11" i="16"/>
  <c r="HU11" i="16"/>
  <c r="HM11" i="16"/>
  <c r="HE11" i="16"/>
  <c r="GW11" i="16"/>
  <c r="GO11" i="16"/>
  <c r="GG11" i="16"/>
  <c r="FY11" i="16"/>
  <c r="FQ11" i="16"/>
  <c r="FI11" i="16"/>
  <c r="FA11" i="16"/>
  <c r="ES11" i="16"/>
  <c r="EK11" i="16"/>
  <c r="EC11" i="16"/>
  <c r="DU11" i="16"/>
  <c r="DM11" i="16"/>
  <c r="DE11" i="16"/>
  <c r="CW11" i="16"/>
  <c r="CO11" i="16"/>
  <c r="CG11" i="16"/>
  <c r="BY11" i="16"/>
  <c r="BQ11" i="16"/>
  <c r="BI11" i="16"/>
  <c r="BA11" i="16"/>
  <c r="AS11" i="16"/>
  <c r="AK11" i="16"/>
  <c r="AC11" i="16"/>
  <c r="IQ11" i="16"/>
  <c r="II11" i="16"/>
  <c r="IA11" i="16"/>
  <c r="HS11" i="16"/>
  <c r="HK11" i="16"/>
  <c r="HC11" i="16"/>
  <c r="GU11" i="16"/>
  <c r="GM11" i="16"/>
  <c r="GE11" i="16"/>
  <c r="FW11" i="16"/>
  <c r="FO11" i="16"/>
  <c r="FG11" i="16"/>
  <c r="EY11" i="16"/>
  <c r="EQ11" i="16"/>
  <c r="EI11" i="16"/>
  <c r="EA11" i="16"/>
  <c r="DS11" i="16"/>
  <c r="DK11" i="16"/>
  <c r="DC11" i="16"/>
  <c r="CU11" i="16"/>
  <c r="CM11" i="16"/>
  <c r="CE11" i="16"/>
  <c r="BW11" i="16"/>
  <c r="BO11" i="16"/>
  <c r="BG11" i="16"/>
  <c r="AY11" i="16"/>
  <c r="AQ11" i="16"/>
  <c r="AI11" i="16"/>
  <c r="AA11" i="16"/>
  <c r="S11" i="16"/>
  <c r="Q11" i="16"/>
  <c r="Z11" i="16"/>
  <c r="AL11" i="16"/>
  <c r="AV11" i="16"/>
  <c r="BF11" i="16"/>
  <c r="BR11" i="16"/>
  <c r="CB11" i="16"/>
  <c r="CL11" i="16"/>
  <c r="CX11" i="16"/>
  <c r="DH11" i="16"/>
  <c r="DR11" i="16"/>
  <c r="ED11" i="16"/>
  <c r="EN11" i="16"/>
  <c r="EX11" i="16"/>
  <c r="FJ11" i="16"/>
  <c r="FT11" i="16"/>
  <c r="GD11" i="16"/>
  <c r="GP11" i="16"/>
  <c r="HA11" i="16"/>
  <c r="HO11" i="16"/>
  <c r="HZ11" i="16"/>
  <c r="IN11" i="16"/>
  <c r="P5" i="16"/>
  <c r="P36" i="16" s="1"/>
  <c r="BT5" i="16"/>
  <c r="BT36" i="16" s="1"/>
  <c r="DH5" i="16"/>
  <c r="DH36" i="16" s="1"/>
  <c r="FL5" i="16"/>
  <c r="FL36" i="16" s="1"/>
  <c r="HP5" i="16"/>
  <c r="HP36" i="16" s="1"/>
  <c r="BL7" i="16"/>
  <c r="BL38" i="16" s="1"/>
  <c r="HP7" i="16"/>
  <c r="HP38" i="16" s="1"/>
  <c r="IQ9" i="16"/>
  <c r="IQ40" i="16" s="1"/>
  <c r="II9" i="16"/>
  <c r="II40" i="16" s="1"/>
  <c r="IA9" i="16"/>
  <c r="IA40" i="16" s="1"/>
  <c r="HS9" i="16"/>
  <c r="HS40" i="16" s="1"/>
  <c r="HK9" i="16"/>
  <c r="HK40" i="16" s="1"/>
  <c r="HC9" i="16"/>
  <c r="HC40" i="16" s="1"/>
  <c r="GU9" i="16"/>
  <c r="GU40" i="16" s="1"/>
  <c r="GM9" i="16"/>
  <c r="GM40" i="16" s="1"/>
  <c r="GE9" i="16"/>
  <c r="GE40" i="16" s="1"/>
  <c r="FW9" i="16"/>
  <c r="FW40" i="16" s="1"/>
  <c r="FO9" i="16"/>
  <c r="FO40" i="16" s="1"/>
  <c r="FG9" i="16"/>
  <c r="FG40" i="16" s="1"/>
  <c r="EY9" i="16"/>
  <c r="EY40" i="16" s="1"/>
  <c r="EQ9" i="16"/>
  <c r="EQ40" i="16" s="1"/>
  <c r="EI9" i="16"/>
  <c r="EI40" i="16" s="1"/>
  <c r="BD9" i="16"/>
  <c r="BD40" i="16" s="1"/>
  <c r="CJ9" i="16"/>
  <c r="CJ40" i="16" s="1"/>
  <c r="DH9" i="16"/>
  <c r="DH40" i="16" s="1"/>
  <c r="EF9" i="16"/>
  <c r="EF40" i="16" s="1"/>
  <c r="FH9" i="16"/>
  <c r="FH40" i="16" s="1"/>
  <c r="HA9" i="16"/>
  <c r="HA40" i="16" s="1"/>
  <c r="IC9" i="16"/>
  <c r="IC40" i="16" s="1"/>
  <c r="P4" i="16"/>
  <c r="P35" i="16" s="1"/>
  <c r="X4" i="16"/>
  <c r="X35" i="16" s="1"/>
  <c r="AF4" i="16"/>
  <c r="AF35" i="16" s="1"/>
  <c r="AN4" i="16"/>
  <c r="AN35" i="16" s="1"/>
  <c r="AV4" i="16"/>
  <c r="AV35" i="16" s="1"/>
  <c r="BD4" i="16"/>
  <c r="BD35" i="16" s="1"/>
  <c r="BL4" i="16"/>
  <c r="BL35" i="16" s="1"/>
  <c r="BT4" i="16"/>
  <c r="BT35" i="16" s="1"/>
  <c r="CB4" i="16"/>
  <c r="CB35" i="16" s="1"/>
  <c r="CJ4" i="16"/>
  <c r="CJ35" i="16" s="1"/>
  <c r="CR4" i="16"/>
  <c r="CR35" i="16" s="1"/>
  <c r="CZ4" i="16"/>
  <c r="CZ35" i="16" s="1"/>
  <c r="DH4" i="16"/>
  <c r="DH35" i="16" s="1"/>
  <c r="DP4" i="16"/>
  <c r="DP35" i="16" s="1"/>
  <c r="DX4" i="16"/>
  <c r="DX35" i="16" s="1"/>
  <c r="EF4" i="16"/>
  <c r="EF35" i="16" s="1"/>
  <c r="EN4" i="16"/>
  <c r="EN35" i="16" s="1"/>
  <c r="EV4" i="16"/>
  <c r="EV35" i="16" s="1"/>
  <c r="FD4" i="16"/>
  <c r="FD35" i="16" s="1"/>
  <c r="FL4" i="16"/>
  <c r="FL35" i="16" s="1"/>
  <c r="FT4" i="16"/>
  <c r="FT35" i="16" s="1"/>
  <c r="GB4" i="16"/>
  <c r="GB35" i="16" s="1"/>
  <c r="GJ4" i="16"/>
  <c r="GJ35" i="16" s="1"/>
  <c r="GR4" i="16"/>
  <c r="GR35" i="16" s="1"/>
  <c r="GZ4" i="16"/>
  <c r="GZ35" i="16" s="1"/>
  <c r="HH4" i="16"/>
  <c r="HH35" i="16" s="1"/>
  <c r="HP4" i="16"/>
  <c r="HP35" i="16" s="1"/>
  <c r="HX4" i="16"/>
  <c r="HX35" i="16" s="1"/>
  <c r="IF4" i="16"/>
  <c r="IF35" i="16" s="1"/>
  <c r="IN4" i="16"/>
  <c r="IN35" i="16" s="1"/>
  <c r="T5" i="16"/>
  <c r="T36" i="16" s="1"/>
  <c r="AB5" i="16"/>
  <c r="AB36" i="16" s="1"/>
  <c r="AJ5" i="16"/>
  <c r="AJ36" i="16" s="1"/>
  <c r="AR5" i="16"/>
  <c r="AR36" i="16" s="1"/>
  <c r="AZ5" i="16"/>
  <c r="AZ36" i="16" s="1"/>
  <c r="BH5" i="16"/>
  <c r="BH36" i="16" s="1"/>
  <c r="BP5" i="16"/>
  <c r="BP36" i="16" s="1"/>
  <c r="BX5" i="16"/>
  <c r="BX36" i="16" s="1"/>
  <c r="CF5" i="16"/>
  <c r="CF36" i="16" s="1"/>
  <c r="CN5" i="16"/>
  <c r="CN36" i="16" s="1"/>
  <c r="CV5" i="16"/>
  <c r="CV36" i="16" s="1"/>
  <c r="DD5" i="16"/>
  <c r="DD36" i="16" s="1"/>
  <c r="DL5" i="16"/>
  <c r="DL36" i="16" s="1"/>
  <c r="DT5" i="16"/>
  <c r="DT36" i="16" s="1"/>
  <c r="EB5" i="16"/>
  <c r="EB36" i="16" s="1"/>
  <c r="EJ5" i="16"/>
  <c r="EJ36" i="16" s="1"/>
  <c r="ER5" i="16"/>
  <c r="ER36" i="16" s="1"/>
  <c r="EZ5" i="16"/>
  <c r="EZ36" i="16" s="1"/>
  <c r="FH5" i="16"/>
  <c r="FH36" i="16" s="1"/>
  <c r="FP5" i="16"/>
  <c r="FP36" i="16" s="1"/>
  <c r="FX5" i="16"/>
  <c r="FX36" i="16" s="1"/>
  <c r="GF5" i="16"/>
  <c r="GF36" i="16" s="1"/>
  <c r="GN5" i="16"/>
  <c r="GN36" i="16" s="1"/>
  <c r="GV5" i="16"/>
  <c r="GV36" i="16" s="1"/>
  <c r="HD5" i="16"/>
  <c r="HD36" i="16" s="1"/>
  <c r="HL5" i="16"/>
  <c r="HL36" i="16" s="1"/>
  <c r="HT5" i="16"/>
  <c r="HT36" i="16" s="1"/>
  <c r="IB5" i="16"/>
  <c r="IB36" i="16" s="1"/>
  <c r="IJ5" i="16"/>
  <c r="IJ36" i="16" s="1"/>
  <c r="P6" i="16"/>
  <c r="P37" i="16" s="1"/>
  <c r="X6" i="16"/>
  <c r="X37" i="16" s="1"/>
  <c r="AF6" i="16"/>
  <c r="AF37" i="16" s="1"/>
  <c r="AN6" i="16"/>
  <c r="AN37" i="16" s="1"/>
  <c r="AV6" i="16"/>
  <c r="AV37" i="16" s="1"/>
  <c r="BD6" i="16"/>
  <c r="BD37" i="16" s="1"/>
  <c r="BL6" i="16"/>
  <c r="BL37" i="16" s="1"/>
  <c r="BT6" i="16"/>
  <c r="BT37" i="16" s="1"/>
  <c r="CB6" i="16"/>
  <c r="CB37" i="16" s="1"/>
  <c r="CJ6" i="16"/>
  <c r="CJ37" i="16" s="1"/>
  <c r="CR6" i="16"/>
  <c r="CR37" i="16" s="1"/>
  <c r="CZ6" i="16"/>
  <c r="CZ37" i="16" s="1"/>
  <c r="DH6" i="16"/>
  <c r="DH37" i="16" s="1"/>
  <c r="DP6" i="16"/>
  <c r="DP37" i="16" s="1"/>
  <c r="DX6" i="16"/>
  <c r="DX37" i="16" s="1"/>
  <c r="EF6" i="16"/>
  <c r="EF37" i="16" s="1"/>
  <c r="EN6" i="16"/>
  <c r="EN37" i="16" s="1"/>
  <c r="EV6" i="16"/>
  <c r="EV37" i="16" s="1"/>
  <c r="FD6" i="16"/>
  <c r="FD37" i="16" s="1"/>
  <c r="FL6" i="16"/>
  <c r="FL37" i="16" s="1"/>
  <c r="FT6" i="16"/>
  <c r="FT37" i="16" s="1"/>
  <c r="GB6" i="16"/>
  <c r="GB37" i="16" s="1"/>
  <c r="GJ6" i="16"/>
  <c r="GJ37" i="16" s="1"/>
  <c r="GR6" i="16"/>
  <c r="GR37" i="16" s="1"/>
  <c r="GZ6" i="16"/>
  <c r="GZ37" i="16" s="1"/>
  <c r="HH6" i="16"/>
  <c r="HH37" i="16" s="1"/>
  <c r="HP6" i="16"/>
  <c r="HP37" i="16" s="1"/>
  <c r="HX6" i="16"/>
  <c r="HX37" i="16" s="1"/>
  <c r="IF6" i="16"/>
  <c r="IF37" i="16" s="1"/>
  <c r="IN6" i="16"/>
  <c r="IN37" i="16" s="1"/>
  <c r="L7" i="16"/>
  <c r="T7" i="16"/>
  <c r="T38" i="16" s="1"/>
  <c r="AB7" i="16"/>
  <c r="AB38" i="16" s="1"/>
  <c r="AJ7" i="16"/>
  <c r="AJ38" i="16" s="1"/>
  <c r="AR7" i="16"/>
  <c r="AR38" i="16" s="1"/>
  <c r="AZ7" i="16"/>
  <c r="AZ38" i="16" s="1"/>
  <c r="BH7" i="16"/>
  <c r="BH38" i="16" s="1"/>
  <c r="BP7" i="16"/>
  <c r="BP38" i="16" s="1"/>
  <c r="BX7" i="16"/>
  <c r="BX38" i="16" s="1"/>
  <c r="CF7" i="16"/>
  <c r="CF38" i="16" s="1"/>
  <c r="CN7" i="16"/>
  <c r="CN38" i="16" s="1"/>
  <c r="CV7" i="16"/>
  <c r="CV38" i="16" s="1"/>
  <c r="DD7" i="16"/>
  <c r="DD38" i="16" s="1"/>
  <c r="DL7" i="16"/>
  <c r="DL38" i="16" s="1"/>
  <c r="DT7" i="16"/>
  <c r="DT38" i="16" s="1"/>
  <c r="EB7" i="16"/>
  <c r="EB38" i="16" s="1"/>
  <c r="EJ7" i="16"/>
  <c r="EJ38" i="16" s="1"/>
  <c r="ER7" i="16"/>
  <c r="ER38" i="16" s="1"/>
  <c r="EZ7" i="16"/>
  <c r="EZ38" i="16" s="1"/>
  <c r="FH7" i="16"/>
  <c r="FH38" i="16" s="1"/>
  <c r="FP7" i="16"/>
  <c r="FP38" i="16" s="1"/>
  <c r="FX7" i="16"/>
  <c r="FX38" i="16" s="1"/>
  <c r="GF7" i="16"/>
  <c r="GF38" i="16" s="1"/>
  <c r="GN7" i="16"/>
  <c r="GN38" i="16" s="1"/>
  <c r="GV7" i="16"/>
  <c r="GV38" i="16" s="1"/>
  <c r="HD7" i="16"/>
  <c r="HD38" i="16" s="1"/>
  <c r="HL7" i="16"/>
  <c r="HL38" i="16" s="1"/>
  <c r="HT7" i="16"/>
  <c r="HT38" i="16" s="1"/>
  <c r="IB7" i="16"/>
  <c r="IB38" i="16" s="1"/>
  <c r="IJ7" i="16"/>
  <c r="IJ38" i="16" s="1"/>
  <c r="P8" i="16"/>
  <c r="P39" i="16" s="1"/>
  <c r="X8" i="16"/>
  <c r="X39" i="16" s="1"/>
  <c r="AF8" i="16"/>
  <c r="AF39" i="16" s="1"/>
  <c r="AN8" i="16"/>
  <c r="AN39" i="16" s="1"/>
  <c r="AV8" i="16"/>
  <c r="AV39" i="16" s="1"/>
  <c r="BD8" i="16"/>
  <c r="BD39" i="16" s="1"/>
  <c r="BL8" i="16"/>
  <c r="BL39" i="16" s="1"/>
  <c r="BT8" i="16"/>
  <c r="BT39" i="16" s="1"/>
  <c r="CB8" i="16"/>
  <c r="CB39" i="16" s="1"/>
  <c r="CJ8" i="16"/>
  <c r="CJ39" i="16" s="1"/>
  <c r="CR8" i="16"/>
  <c r="CR39" i="16" s="1"/>
  <c r="CZ8" i="16"/>
  <c r="CZ39" i="16" s="1"/>
  <c r="DH8" i="16"/>
  <c r="DH39" i="16" s="1"/>
  <c r="DP8" i="16"/>
  <c r="DP39" i="16" s="1"/>
  <c r="DX8" i="16"/>
  <c r="DX39" i="16" s="1"/>
  <c r="EF8" i="16"/>
  <c r="EF39" i="16" s="1"/>
  <c r="EN8" i="16"/>
  <c r="EN39" i="16" s="1"/>
  <c r="EV8" i="16"/>
  <c r="EV39" i="16" s="1"/>
  <c r="FD8" i="16"/>
  <c r="FD39" i="16" s="1"/>
  <c r="FL8" i="16"/>
  <c r="FL39" i="16" s="1"/>
  <c r="FT8" i="16"/>
  <c r="FT39" i="16" s="1"/>
  <c r="GB8" i="16"/>
  <c r="GB39" i="16" s="1"/>
  <c r="GJ8" i="16"/>
  <c r="GJ39" i="16" s="1"/>
  <c r="GR8" i="16"/>
  <c r="GR39" i="16" s="1"/>
  <c r="GZ8" i="16"/>
  <c r="GZ39" i="16" s="1"/>
  <c r="HH8" i="16"/>
  <c r="HH39" i="16" s="1"/>
  <c r="HP8" i="16"/>
  <c r="HP39" i="16" s="1"/>
  <c r="HX8" i="16"/>
  <c r="HX39" i="16" s="1"/>
  <c r="IF8" i="16"/>
  <c r="IF39" i="16" s="1"/>
  <c r="IN8" i="16"/>
  <c r="IN39" i="16" s="1"/>
  <c r="L9" i="16"/>
  <c r="T9" i="16"/>
  <c r="T40" i="16" s="1"/>
  <c r="AB9" i="16"/>
  <c r="AB40" i="16" s="1"/>
  <c r="AJ9" i="16"/>
  <c r="AJ40" i="16" s="1"/>
  <c r="AR9" i="16"/>
  <c r="AR40" i="16" s="1"/>
  <c r="AZ9" i="16"/>
  <c r="AZ40" i="16" s="1"/>
  <c r="BH9" i="16"/>
  <c r="BH40" i="16" s="1"/>
  <c r="BP9" i="16"/>
  <c r="BP40" i="16" s="1"/>
  <c r="BX9" i="16"/>
  <c r="BX40" i="16" s="1"/>
  <c r="CF9" i="16"/>
  <c r="CF40" i="16" s="1"/>
  <c r="CN9" i="16"/>
  <c r="CN40" i="16" s="1"/>
  <c r="CV9" i="16"/>
  <c r="CV40" i="16" s="1"/>
  <c r="DD9" i="16"/>
  <c r="DD40" i="16" s="1"/>
  <c r="DL9" i="16"/>
  <c r="DL40" i="16" s="1"/>
  <c r="DT9" i="16"/>
  <c r="DT40" i="16" s="1"/>
  <c r="EB9" i="16"/>
  <c r="EB40" i="16" s="1"/>
  <c r="EK9" i="16"/>
  <c r="EK40" i="16" s="1"/>
  <c r="ET9" i="16"/>
  <c r="ET40" i="16" s="1"/>
  <c r="FC9" i="16"/>
  <c r="FC40" i="16" s="1"/>
  <c r="FL9" i="16"/>
  <c r="FL40" i="16" s="1"/>
  <c r="FU9" i="16"/>
  <c r="FU40" i="16" s="1"/>
  <c r="GD9" i="16"/>
  <c r="GD40" i="16" s="1"/>
  <c r="GN9" i="16"/>
  <c r="GN40" i="16" s="1"/>
  <c r="GW9" i="16"/>
  <c r="GW40" i="16" s="1"/>
  <c r="HF9" i="16"/>
  <c r="HF40" i="16" s="1"/>
  <c r="HO9" i="16"/>
  <c r="HO40" i="16" s="1"/>
  <c r="HX9" i="16"/>
  <c r="HX40" i="16" s="1"/>
  <c r="IG9" i="16"/>
  <c r="IG40" i="16" s="1"/>
  <c r="IP9" i="16"/>
  <c r="IP40" i="16" s="1"/>
  <c r="AN5" i="16"/>
  <c r="AN36" i="16" s="1"/>
  <c r="CB5" i="16"/>
  <c r="CB36" i="16" s="1"/>
  <c r="CZ5" i="16"/>
  <c r="CZ36" i="16" s="1"/>
  <c r="EF5" i="16"/>
  <c r="EF36" i="16" s="1"/>
  <c r="GJ5" i="16"/>
  <c r="GJ36" i="16" s="1"/>
  <c r="IN5" i="16"/>
  <c r="IN36" i="16" s="1"/>
  <c r="X7" i="16"/>
  <c r="X38" i="16" s="1"/>
  <c r="CB7" i="16"/>
  <c r="CB38" i="16" s="1"/>
  <c r="DP7" i="16"/>
  <c r="DP38" i="16" s="1"/>
  <c r="FL7" i="16"/>
  <c r="FL38" i="16" s="1"/>
  <c r="GZ7" i="16"/>
  <c r="GZ38" i="16" s="1"/>
  <c r="AV9" i="16"/>
  <c r="AV40" i="16" s="1"/>
  <c r="Q4" i="16"/>
  <c r="Q35" i="16" s="1"/>
  <c r="Y4" i="16"/>
  <c r="Y35" i="16" s="1"/>
  <c r="AG4" i="16"/>
  <c r="AG35" i="16" s="1"/>
  <c r="AO4" i="16"/>
  <c r="AO35" i="16" s="1"/>
  <c r="AW4" i="16"/>
  <c r="AW35" i="16" s="1"/>
  <c r="BE4" i="16"/>
  <c r="BE35" i="16" s="1"/>
  <c r="BM4" i="16"/>
  <c r="BM35" i="16" s="1"/>
  <c r="BU4" i="16"/>
  <c r="BU35" i="16" s="1"/>
  <c r="CC4" i="16"/>
  <c r="CC35" i="16" s="1"/>
  <c r="CK4" i="16"/>
  <c r="CK35" i="16" s="1"/>
  <c r="CS4" i="16"/>
  <c r="CS35" i="16" s="1"/>
  <c r="DA4" i="16"/>
  <c r="DA35" i="16" s="1"/>
  <c r="DI4" i="16"/>
  <c r="DI35" i="16" s="1"/>
  <c r="DQ4" i="16"/>
  <c r="DQ35" i="16" s="1"/>
  <c r="DY4" i="16"/>
  <c r="DY35" i="16" s="1"/>
  <c r="EG4" i="16"/>
  <c r="EG35" i="16" s="1"/>
  <c r="EO4" i="16"/>
  <c r="EO35" i="16" s="1"/>
  <c r="EW4" i="16"/>
  <c r="EW35" i="16" s="1"/>
  <c r="FE4" i="16"/>
  <c r="FE35" i="16" s="1"/>
  <c r="FM4" i="16"/>
  <c r="FM35" i="16" s="1"/>
  <c r="FU4" i="16"/>
  <c r="FU35" i="16" s="1"/>
  <c r="GC4" i="16"/>
  <c r="GC35" i="16" s="1"/>
  <c r="GK4" i="16"/>
  <c r="GK35" i="16" s="1"/>
  <c r="GS4" i="16"/>
  <c r="GS35" i="16" s="1"/>
  <c r="HA4" i="16"/>
  <c r="HA35" i="16" s="1"/>
  <c r="HI4" i="16"/>
  <c r="HI35" i="16" s="1"/>
  <c r="HQ4" i="16"/>
  <c r="HQ35" i="16" s="1"/>
  <c r="HY4" i="16"/>
  <c r="HY35" i="16" s="1"/>
  <c r="IG4" i="16"/>
  <c r="IG35" i="16" s="1"/>
  <c r="M5" i="16"/>
  <c r="U5" i="16"/>
  <c r="U36" i="16" s="1"/>
  <c r="AC5" i="16"/>
  <c r="AC36" i="16" s="1"/>
  <c r="AK5" i="16"/>
  <c r="AK36" i="16" s="1"/>
  <c r="AS5" i="16"/>
  <c r="AS36" i="16" s="1"/>
  <c r="BA5" i="16"/>
  <c r="BA36" i="16" s="1"/>
  <c r="BI5" i="16"/>
  <c r="BI36" i="16" s="1"/>
  <c r="BQ5" i="16"/>
  <c r="BQ36" i="16" s="1"/>
  <c r="BY5" i="16"/>
  <c r="BY36" i="16" s="1"/>
  <c r="CG5" i="16"/>
  <c r="CG36" i="16" s="1"/>
  <c r="CO5" i="16"/>
  <c r="CO36" i="16" s="1"/>
  <c r="CW5" i="16"/>
  <c r="CW36" i="16" s="1"/>
  <c r="DE5" i="16"/>
  <c r="DE36" i="16" s="1"/>
  <c r="DM5" i="16"/>
  <c r="DM36" i="16" s="1"/>
  <c r="DU5" i="16"/>
  <c r="DU36" i="16" s="1"/>
  <c r="EC5" i="16"/>
  <c r="EC36" i="16" s="1"/>
  <c r="EK5" i="16"/>
  <c r="EK36" i="16" s="1"/>
  <c r="ES5" i="16"/>
  <c r="ES36" i="16" s="1"/>
  <c r="FA5" i="16"/>
  <c r="FA36" i="16" s="1"/>
  <c r="FI5" i="16"/>
  <c r="FI36" i="16" s="1"/>
  <c r="FQ5" i="16"/>
  <c r="FQ36" i="16" s="1"/>
  <c r="FY5" i="16"/>
  <c r="FY36" i="16" s="1"/>
  <c r="GG5" i="16"/>
  <c r="GG36" i="16" s="1"/>
  <c r="GO5" i="16"/>
  <c r="GO36" i="16" s="1"/>
  <c r="GW5" i="16"/>
  <c r="GW36" i="16" s="1"/>
  <c r="HE5" i="16"/>
  <c r="HE36" i="16" s="1"/>
  <c r="HM5" i="16"/>
  <c r="HM36" i="16" s="1"/>
  <c r="HU5" i="16"/>
  <c r="HU36" i="16" s="1"/>
  <c r="IC5" i="16"/>
  <c r="IC36" i="16" s="1"/>
  <c r="IK5" i="16"/>
  <c r="IK36" i="16" s="1"/>
  <c r="Q6" i="16"/>
  <c r="Q37" i="16" s="1"/>
  <c r="Y6" i="16"/>
  <c r="Y37" i="16" s="1"/>
  <c r="AG6" i="16"/>
  <c r="AG37" i="16" s="1"/>
  <c r="AO6" i="16"/>
  <c r="AO37" i="16" s="1"/>
  <c r="AW6" i="16"/>
  <c r="AW37" i="16" s="1"/>
  <c r="BE6" i="16"/>
  <c r="BE37" i="16" s="1"/>
  <c r="BM6" i="16"/>
  <c r="BM37" i="16" s="1"/>
  <c r="BU6" i="16"/>
  <c r="BU37" i="16" s="1"/>
  <c r="CC6" i="16"/>
  <c r="CC37" i="16" s="1"/>
  <c r="CK6" i="16"/>
  <c r="CK37" i="16" s="1"/>
  <c r="CS6" i="16"/>
  <c r="CS37" i="16" s="1"/>
  <c r="DA6" i="16"/>
  <c r="DA37" i="16" s="1"/>
  <c r="DI6" i="16"/>
  <c r="DI37" i="16" s="1"/>
  <c r="DQ6" i="16"/>
  <c r="DQ37" i="16" s="1"/>
  <c r="DY6" i="16"/>
  <c r="DY37" i="16" s="1"/>
  <c r="EG6" i="16"/>
  <c r="EG37" i="16" s="1"/>
  <c r="EO6" i="16"/>
  <c r="EO37" i="16" s="1"/>
  <c r="EW6" i="16"/>
  <c r="EW37" i="16" s="1"/>
  <c r="FE6" i="16"/>
  <c r="FE37" i="16" s="1"/>
  <c r="FM6" i="16"/>
  <c r="FM37" i="16" s="1"/>
  <c r="FU6" i="16"/>
  <c r="FU37" i="16" s="1"/>
  <c r="GC6" i="16"/>
  <c r="GC37" i="16" s="1"/>
  <c r="GK6" i="16"/>
  <c r="GK37" i="16" s="1"/>
  <c r="GS6" i="16"/>
  <c r="GS37" i="16" s="1"/>
  <c r="HA6" i="16"/>
  <c r="HA37" i="16" s="1"/>
  <c r="HI6" i="16"/>
  <c r="HI37" i="16" s="1"/>
  <c r="HQ6" i="16"/>
  <c r="HQ37" i="16" s="1"/>
  <c r="HY6" i="16"/>
  <c r="HY37" i="16" s="1"/>
  <c r="IG6" i="16"/>
  <c r="IG37" i="16" s="1"/>
  <c r="IO6" i="16"/>
  <c r="IO37" i="16" s="1"/>
  <c r="M7" i="16"/>
  <c r="M38" i="16" s="1"/>
  <c r="U7" i="16"/>
  <c r="U38" i="16" s="1"/>
  <c r="AC7" i="16"/>
  <c r="AC38" i="16" s="1"/>
  <c r="AK7" i="16"/>
  <c r="AK38" i="16" s="1"/>
  <c r="AS7" i="16"/>
  <c r="AS38" i="16" s="1"/>
  <c r="BA7" i="16"/>
  <c r="BA38" i="16" s="1"/>
  <c r="BI7" i="16"/>
  <c r="BI38" i="16" s="1"/>
  <c r="BQ7" i="16"/>
  <c r="BQ38" i="16" s="1"/>
  <c r="BY7" i="16"/>
  <c r="BY38" i="16" s="1"/>
  <c r="CG7" i="16"/>
  <c r="CG38" i="16" s="1"/>
  <c r="CO7" i="16"/>
  <c r="CO38" i="16" s="1"/>
  <c r="CW7" i="16"/>
  <c r="CW38" i="16" s="1"/>
  <c r="DE7" i="16"/>
  <c r="DE38" i="16" s="1"/>
  <c r="DM7" i="16"/>
  <c r="DM38" i="16" s="1"/>
  <c r="DU7" i="16"/>
  <c r="DU38" i="16" s="1"/>
  <c r="EC7" i="16"/>
  <c r="EC38" i="16" s="1"/>
  <c r="EK7" i="16"/>
  <c r="EK38" i="16" s="1"/>
  <c r="ES7" i="16"/>
  <c r="ES38" i="16" s="1"/>
  <c r="FA7" i="16"/>
  <c r="FA38" i="16" s="1"/>
  <c r="FI7" i="16"/>
  <c r="FI38" i="16" s="1"/>
  <c r="FQ7" i="16"/>
  <c r="FQ38" i="16" s="1"/>
  <c r="FY7" i="16"/>
  <c r="FY38" i="16" s="1"/>
  <c r="GG7" i="16"/>
  <c r="GG38" i="16" s="1"/>
  <c r="GO7" i="16"/>
  <c r="GO38" i="16" s="1"/>
  <c r="GW7" i="16"/>
  <c r="GW38" i="16" s="1"/>
  <c r="HE7" i="16"/>
  <c r="HE38" i="16" s="1"/>
  <c r="HM7" i="16"/>
  <c r="HM38" i="16" s="1"/>
  <c r="HU7" i="16"/>
  <c r="HU38" i="16" s="1"/>
  <c r="IC7" i="16"/>
  <c r="IC38" i="16" s="1"/>
  <c r="IK7" i="16"/>
  <c r="IK38" i="16" s="1"/>
  <c r="Q8" i="16"/>
  <c r="Q39" i="16" s="1"/>
  <c r="Y8" i="16"/>
  <c r="Y39" i="16" s="1"/>
  <c r="AG8" i="16"/>
  <c r="AG39" i="16" s="1"/>
  <c r="AO8" i="16"/>
  <c r="AO39" i="16" s="1"/>
  <c r="AW8" i="16"/>
  <c r="AW39" i="16" s="1"/>
  <c r="BE8" i="16"/>
  <c r="BE39" i="16" s="1"/>
  <c r="BM8" i="16"/>
  <c r="BM39" i="16" s="1"/>
  <c r="BU8" i="16"/>
  <c r="BU39" i="16" s="1"/>
  <c r="CC8" i="16"/>
  <c r="CC39" i="16" s="1"/>
  <c r="CK8" i="16"/>
  <c r="CK39" i="16" s="1"/>
  <c r="CS8" i="16"/>
  <c r="CS39" i="16" s="1"/>
  <c r="DA8" i="16"/>
  <c r="DA39" i="16" s="1"/>
  <c r="DI8" i="16"/>
  <c r="DI39" i="16" s="1"/>
  <c r="DQ8" i="16"/>
  <c r="DQ39" i="16" s="1"/>
  <c r="DY8" i="16"/>
  <c r="DY39" i="16" s="1"/>
  <c r="EG8" i="16"/>
  <c r="EG39" i="16" s="1"/>
  <c r="EO8" i="16"/>
  <c r="EO39" i="16" s="1"/>
  <c r="EW8" i="16"/>
  <c r="EW39" i="16" s="1"/>
  <c r="FE8" i="16"/>
  <c r="FE39" i="16" s="1"/>
  <c r="FM8" i="16"/>
  <c r="FM39" i="16" s="1"/>
  <c r="FU8" i="16"/>
  <c r="FU39" i="16" s="1"/>
  <c r="GC8" i="16"/>
  <c r="GC39" i="16" s="1"/>
  <c r="GK8" i="16"/>
  <c r="GK39" i="16" s="1"/>
  <c r="GS8" i="16"/>
  <c r="GS39" i="16" s="1"/>
  <c r="HA8" i="16"/>
  <c r="HA39" i="16" s="1"/>
  <c r="HI8" i="16"/>
  <c r="HI39" i="16" s="1"/>
  <c r="HQ8" i="16"/>
  <c r="HQ39" i="16" s="1"/>
  <c r="HY8" i="16"/>
  <c r="HY39" i="16" s="1"/>
  <c r="IG8" i="16"/>
  <c r="IG39" i="16" s="1"/>
  <c r="IO8" i="16"/>
  <c r="IO39" i="16" s="1"/>
  <c r="M9" i="16"/>
  <c r="U9" i="16"/>
  <c r="U40" i="16" s="1"/>
  <c r="AC9" i="16"/>
  <c r="AC40" i="16" s="1"/>
  <c r="AK9" i="16"/>
  <c r="AK40" i="16" s="1"/>
  <c r="AS9" i="16"/>
  <c r="AS40" i="16" s="1"/>
  <c r="BA9" i="16"/>
  <c r="BA40" i="16" s="1"/>
  <c r="BI9" i="16"/>
  <c r="BI40" i="16" s="1"/>
  <c r="BQ9" i="16"/>
  <c r="BQ40" i="16" s="1"/>
  <c r="BY9" i="16"/>
  <c r="BY40" i="16" s="1"/>
  <c r="CG9" i="16"/>
  <c r="CG40" i="16" s="1"/>
  <c r="CO9" i="16"/>
  <c r="CO40" i="16" s="1"/>
  <c r="CW9" i="16"/>
  <c r="CW40" i="16" s="1"/>
  <c r="DE9" i="16"/>
  <c r="DE40" i="16" s="1"/>
  <c r="DM9" i="16"/>
  <c r="DM40" i="16" s="1"/>
  <c r="DU9" i="16"/>
  <c r="DU40" i="16" s="1"/>
  <c r="EC9" i="16"/>
  <c r="EC40" i="16" s="1"/>
  <c r="EL9" i="16"/>
  <c r="EL40" i="16" s="1"/>
  <c r="EU9" i="16"/>
  <c r="EU40" i="16" s="1"/>
  <c r="FD9" i="16"/>
  <c r="FD40" i="16" s="1"/>
  <c r="FM9" i="16"/>
  <c r="FM40" i="16" s="1"/>
  <c r="FV9" i="16"/>
  <c r="FV40" i="16" s="1"/>
  <c r="GF9" i="16"/>
  <c r="GF40" i="16" s="1"/>
  <c r="GO9" i="16"/>
  <c r="GO40" i="16" s="1"/>
  <c r="GX9" i="16"/>
  <c r="GX40" i="16" s="1"/>
  <c r="HG9" i="16"/>
  <c r="HG40" i="16" s="1"/>
  <c r="HP9" i="16"/>
  <c r="HP40" i="16" s="1"/>
  <c r="HY9" i="16"/>
  <c r="HY40" i="16" s="1"/>
  <c r="IH9" i="16"/>
  <c r="IH40" i="16" s="1"/>
  <c r="IM10" i="16"/>
  <c r="IM41" i="16" s="1"/>
  <c r="IE10" i="16"/>
  <c r="IE41" i="16" s="1"/>
  <c r="HW10" i="16"/>
  <c r="HW41" i="16" s="1"/>
  <c r="HO10" i="16"/>
  <c r="HO41" i="16" s="1"/>
  <c r="HG10" i="16"/>
  <c r="HG41" i="16" s="1"/>
  <c r="GY10" i="16"/>
  <c r="GY41" i="16" s="1"/>
  <c r="GQ10" i="16"/>
  <c r="GQ41" i="16" s="1"/>
  <c r="GI10" i="16"/>
  <c r="GI41" i="16" s="1"/>
  <c r="GA10" i="16"/>
  <c r="GA41" i="16" s="1"/>
  <c r="FS10" i="16"/>
  <c r="FS41" i="16" s="1"/>
  <c r="FK10" i="16"/>
  <c r="FK41" i="16" s="1"/>
  <c r="FC10" i="16"/>
  <c r="FC41" i="16" s="1"/>
  <c r="EU10" i="16"/>
  <c r="EU41" i="16" s="1"/>
  <c r="EM10" i="16"/>
  <c r="EM41" i="16" s="1"/>
  <c r="EE10" i="16"/>
  <c r="EE41" i="16" s="1"/>
  <c r="DW10" i="16"/>
  <c r="DW41" i="16" s="1"/>
  <c r="DO10" i="16"/>
  <c r="DO41" i="16" s="1"/>
  <c r="DG10" i="16"/>
  <c r="DG41" i="16" s="1"/>
  <c r="CY10" i="16"/>
  <c r="CY41" i="16" s="1"/>
  <c r="CQ10" i="16"/>
  <c r="CQ41" i="16" s="1"/>
  <c r="CI10" i="16"/>
  <c r="CI41" i="16" s="1"/>
  <c r="CA10" i="16"/>
  <c r="CA41" i="16" s="1"/>
  <c r="BS10" i="16"/>
  <c r="BS41" i="16" s="1"/>
  <c r="BK10" i="16"/>
  <c r="BK41" i="16" s="1"/>
  <c r="BC10" i="16"/>
  <c r="BC41" i="16" s="1"/>
  <c r="AU10" i="16"/>
  <c r="AU41" i="16" s="1"/>
  <c r="AM10" i="16"/>
  <c r="AM41" i="16" s="1"/>
  <c r="AE10" i="16"/>
  <c r="AE41" i="16" s="1"/>
  <c r="W10" i="16"/>
  <c r="W41" i="16" s="1"/>
  <c r="O10" i="16"/>
  <c r="O41" i="16" s="1"/>
  <c r="Q10" i="16"/>
  <c r="Q41" i="16" s="1"/>
  <c r="Z10" i="16"/>
  <c r="Z41" i="16" s="1"/>
  <c r="AI10" i="16"/>
  <c r="AI41" i="16" s="1"/>
  <c r="AR10" i="16"/>
  <c r="AR41" i="16" s="1"/>
  <c r="BA10" i="16"/>
  <c r="BA41" i="16" s="1"/>
  <c r="BJ10" i="16"/>
  <c r="BJ41" i="16" s="1"/>
  <c r="BT10" i="16"/>
  <c r="BT41" i="16" s="1"/>
  <c r="CC10" i="16"/>
  <c r="CC41" i="16" s="1"/>
  <c r="CL10" i="16"/>
  <c r="CL41" i="16" s="1"/>
  <c r="CU10" i="16"/>
  <c r="CU41" i="16" s="1"/>
  <c r="DD10" i="16"/>
  <c r="DD41" i="16" s="1"/>
  <c r="DM10" i="16"/>
  <c r="DM41" i="16" s="1"/>
  <c r="DV10" i="16"/>
  <c r="DV41" i="16" s="1"/>
  <c r="EF10" i="16"/>
  <c r="EF41" i="16" s="1"/>
  <c r="EO10" i="16"/>
  <c r="EO41" i="16" s="1"/>
  <c r="EX10" i="16"/>
  <c r="EX41" i="16" s="1"/>
  <c r="FG10" i="16"/>
  <c r="FG41" i="16" s="1"/>
  <c r="FP10" i="16"/>
  <c r="FP41" i="16" s="1"/>
  <c r="FY10" i="16"/>
  <c r="FY41" i="16" s="1"/>
  <c r="GH10" i="16"/>
  <c r="GH41" i="16" s="1"/>
  <c r="GR10" i="16"/>
  <c r="GR41" i="16" s="1"/>
  <c r="HA10" i="16"/>
  <c r="HA41" i="16" s="1"/>
  <c r="HJ10" i="16"/>
  <c r="HJ41" i="16" s="1"/>
  <c r="HS10" i="16"/>
  <c r="HS41" i="16" s="1"/>
  <c r="IB10" i="16"/>
  <c r="IB41" i="16" s="1"/>
  <c r="IK10" i="16"/>
  <c r="IK41" i="16" s="1"/>
  <c r="BD5" i="16"/>
  <c r="BD36" i="16" s="1"/>
  <c r="DP5" i="16"/>
  <c r="DP36" i="16" s="1"/>
  <c r="FD5" i="16"/>
  <c r="FD36" i="16" s="1"/>
  <c r="HH5" i="16"/>
  <c r="HH36" i="16" s="1"/>
  <c r="AF7" i="16"/>
  <c r="AF38" i="16" s="1"/>
  <c r="CJ7" i="16"/>
  <c r="CJ38" i="16" s="1"/>
  <c r="DX7" i="16"/>
  <c r="DX38" i="16" s="1"/>
  <c r="FT7" i="16"/>
  <c r="FT38" i="16" s="1"/>
  <c r="IN7" i="16"/>
  <c r="IN38" i="16" s="1"/>
  <c r="P9" i="16"/>
  <c r="P40" i="16" s="1"/>
  <c r="BT9" i="16"/>
  <c r="BT40" i="16" s="1"/>
  <c r="DP9" i="16"/>
  <c r="DP40" i="16" s="1"/>
  <c r="EX9" i="16"/>
  <c r="EX40" i="16" s="1"/>
  <c r="FQ9" i="16"/>
  <c r="FQ40" i="16" s="1"/>
  <c r="HJ9" i="16"/>
  <c r="HJ40" i="16" s="1"/>
  <c r="IL9" i="16"/>
  <c r="IL40" i="16" s="1"/>
  <c r="R4" i="16"/>
  <c r="R35" i="16" s="1"/>
  <c r="Z4" i="16"/>
  <c r="Z35" i="16" s="1"/>
  <c r="AH4" i="16"/>
  <c r="AH35" i="16" s="1"/>
  <c r="AP4" i="16"/>
  <c r="AP35" i="16" s="1"/>
  <c r="AX4" i="16"/>
  <c r="AX35" i="16" s="1"/>
  <c r="BF4" i="16"/>
  <c r="BF35" i="16" s="1"/>
  <c r="BN4" i="16"/>
  <c r="BN35" i="16" s="1"/>
  <c r="BV4" i="16"/>
  <c r="BV35" i="16" s="1"/>
  <c r="CD4" i="16"/>
  <c r="CD35" i="16" s="1"/>
  <c r="CL4" i="16"/>
  <c r="CL35" i="16" s="1"/>
  <c r="CT4" i="16"/>
  <c r="CT35" i="16" s="1"/>
  <c r="DB4" i="16"/>
  <c r="DB35" i="16" s="1"/>
  <c r="DJ4" i="16"/>
  <c r="DJ35" i="16" s="1"/>
  <c r="DR4" i="16"/>
  <c r="DR35" i="16" s="1"/>
  <c r="DZ4" i="16"/>
  <c r="DZ35" i="16" s="1"/>
  <c r="EH4" i="16"/>
  <c r="EH35" i="16" s="1"/>
  <c r="EP4" i="16"/>
  <c r="EP35" i="16" s="1"/>
  <c r="EX4" i="16"/>
  <c r="EX35" i="16" s="1"/>
  <c r="FF4" i="16"/>
  <c r="FF35" i="16" s="1"/>
  <c r="FN4" i="16"/>
  <c r="FN35" i="16" s="1"/>
  <c r="FV4" i="16"/>
  <c r="FV35" i="16" s="1"/>
  <c r="GD4" i="16"/>
  <c r="GD35" i="16" s="1"/>
  <c r="GL4" i="16"/>
  <c r="GL35" i="16" s="1"/>
  <c r="GT4" i="16"/>
  <c r="GT35" i="16" s="1"/>
  <c r="HB4" i="16"/>
  <c r="HB35" i="16" s="1"/>
  <c r="HJ4" i="16"/>
  <c r="HJ35" i="16" s="1"/>
  <c r="HR4" i="16"/>
  <c r="HR35" i="16" s="1"/>
  <c r="HZ4" i="16"/>
  <c r="HZ35" i="16" s="1"/>
  <c r="IH4" i="16"/>
  <c r="IH35" i="16" s="1"/>
  <c r="IP4" i="16"/>
  <c r="IP35" i="16" s="1"/>
  <c r="N5" i="16"/>
  <c r="N36" i="16" s="1"/>
  <c r="V5" i="16"/>
  <c r="V36" i="16" s="1"/>
  <c r="AD5" i="16"/>
  <c r="AD36" i="16" s="1"/>
  <c r="AL5" i="16"/>
  <c r="AL36" i="16" s="1"/>
  <c r="AT5" i="16"/>
  <c r="AT36" i="16" s="1"/>
  <c r="BB5" i="16"/>
  <c r="BB36" i="16" s="1"/>
  <c r="BJ5" i="16"/>
  <c r="BJ36" i="16" s="1"/>
  <c r="BR5" i="16"/>
  <c r="BR36" i="16" s="1"/>
  <c r="BZ5" i="16"/>
  <c r="BZ36" i="16" s="1"/>
  <c r="CH5" i="16"/>
  <c r="CH36" i="16" s="1"/>
  <c r="CP5" i="16"/>
  <c r="CP36" i="16" s="1"/>
  <c r="CX5" i="16"/>
  <c r="CX36" i="16" s="1"/>
  <c r="DF5" i="16"/>
  <c r="DF36" i="16" s="1"/>
  <c r="DN5" i="16"/>
  <c r="DN36" i="16" s="1"/>
  <c r="DV5" i="16"/>
  <c r="DV36" i="16" s="1"/>
  <c r="ED5" i="16"/>
  <c r="ED36" i="16" s="1"/>
  <c r="EL5" i="16"/>
  <c r="EL36" i="16" s="1"/>
  <c r="ET5" i="16"/>
  <c r="ET36" i="16" s="1"/>
  <c r="FB5" i="16"/>
  <c r="FB36" i="16" s="1"/>
  <c r="FJ5" i="16"/>
  <c r="FJ36" i="16" s="1"/>
  <c r="FR5" i="16"/>
  <c r="FR36" i="16" s="1"/>
  <c r="FZ5" i="16"/>
  <c r="FZ36" i="16" s="1"/>
  <c r="GH5" i="16"/>
  <c r="GH36" i="16" s="1"/>
  <c r="GP5" i="16"/>
  <c r="GP36" i="16" s="1"/>
  <c r="GX5" i="16"/>
  <c r="GX36" i="16" s="1"/>
  <c r="HF5" i="16"/>
  <c r="HF36" i="16" s="1"/>
  <c r="HN5" i="16"/>
  <c r="HN36" i="16" s="1"/>
  <c r="HV5" i="16"/>
  <c r="HV36" i="16" s="1"/>
  <c r="ID5" i="16"/>
  <c r="ID36" i="16" s="1"/>
  <c r="R6" i="16"/>
  <c r="R37" i="16" s="1"/>
  <c r="Z6" i="16"/>
  <c r="Z37" i="16" s="1"/>
  <c r="AH6" i="16"/>
  <c r="AH37" i="16" s="1"/>
  <c r="AP6" i="16"/>
  <c r="AP37" i="16" s="1"/>
  <c r="AX6" i="16"/>
  <c r="AX37" i="16" s="1"/>
  <c r="BF6" i="16"/>
  <c r="BF37" i="16" s="1"/>
  <c r="BN6" i="16"/>
  <c r="BN37" i="16" s="1"/>
  <c r="BV6" i="16"/>
  <c r="BV37" i="16" s="1"/>
  <c r="CD6" i="16"/>
  <c r="CD37" i="16" s="1"/>
  <c r="CL6" i="16"/>
  <c r="CL37" i="16" s="1"/>
  <c r="CT6" i="16"/>
  <c r="CT37" i="16" s="1"/>
  <c r="DB6" i="16"/>
  <c r="DB37" i="16" s="1"/>
  <c r="DJ6" i="16"/>
  <c r="DJ37" i="16" s="1"/>
  <c r="DR6" i="16"/>
  <c r="DR37" i="16" s="1"/>
  <c r="DZ6" i="16"/>
  <c r="DZ37" i="16" s="1"/>
  <c r="EH6" i="16"/>
  <c r="EH37" i="16" s="1"/>
  <c r="EP6" i="16"/>
  <c r="EP37" i="16" s="1"/>
  <c r="EX6" i="16"/>
  <c r="EX37" i="16" s="1"/>
  <c r="FF6" i="16"/>
  <c r="FF37" i="16" s="1"/>
  <c r="FN6" i="16"/>
  <c r="FN37" i="16" s="1"/>
  <c r="FV6" i="16"/>
  <c r="FV37" i="16" s="1"/>
  <c r="GD6" i="16"/>
  <c r="GD37" i="16" s="1"/>
  <c r="GL6" i="16"/>
  <c r="GL37" i="16" s="1"/>
  <c r="GT6" i="16"/>
  <c r="GT37" i="16" s="1"/>
  <c r="HB6" i="16"/>
  <c r="HB37" i="16" s="1"/>
  <c r="HJ6" i="16"/>
  <c r="HJ37" i="16" s="1"/>
  <c r="HR6" i="16"/>
  <c r="HR37" i="16" s="1"/>
  <c r="HZ6" i="16"/>
  <c r="HZ37" i="16" s="1"/>
  <c r="IH6" i="16"/>
  <c r="IH37" i="16" s="1"/>
  <c r="N7" i="16"/>
  <c r="N38" i="16" s="1"/>
  <c r="V7" i="16"/>
  <c r="V38" i="16" s="1"/>
  <c r="AD7" i="16"/>
  <c r="AD38" i="16" s="1"/>
  <c r="AL7" i="16"/>
  <c r="AL38" i="16" s="1"/>
  <c r="AT7" i="16"/>
  <c r="AT38" i="16" s="1"/>
  <c r="BB7" i="16"/>
  <c r="BB38" i="16" s="1"/>
  <c r="BJ7" i="16"/>
  <c r="BJ38" i="16" s="1"/>
  <c r="BR7" i="16"/>
  <c r="BR38" i="16" s="1"/>
  <c r="BZ7" i="16"/>
  <c r="BZ38" i="16" s="1"/>
  <c r="CH7" i="16"/>
  <c r="CH38" i="16" s="1"/>
  <c r="CP7" i="16"/>
  <c r="CP38" i="16" s="1"/>
  <c r="CX7" i="16"/>
  <c r="CX38" i="16" s="1"/>
  <c r="DF7" i="16"/>
  <c r="DF38" i="16" s="1"/>
  <c r="DN7" i="16"/>
  <c r="DN38" i="16" s="1"/>
  <c r="DV7" i="16"/>
  <c r="DV38" i="16" s="1"/>
  <c r="ED7" i="16"/>
  <c r="ED38" i="16" s="1"/>
  <c r="EL7" i="16"/>
  <c r="EL38" i="16" s="1"/>
  <c r="ET7" i="16"/>
  <c r="ET38" i="16" s="1"/>
  <c r="FB7" i="16"/>
  <c r="FB38" i="16" s="1"/>
  <c r="FJ7" i="16"/>
  <c r="FJ38" i="16" s="1"/>
  <c r="FR7" i="16"/>
  <c r="FR38" i="16" s="1"/>
  <c r="FZ7" i="16"/>
  <c r="FZ38" i="16" s="1"/>
  <c r="GH7" i="16"/>
  <c r="GH38" i="16" s="1"/>
  <c r="GP7" i="16"/>
  <c r="GP38" i="16" s="1"/>
  <c r="GX7" i="16"/>
  <c r="GX38" i="16" s="1"/>
  <c r="HF7" i="16"/>
  <c r="HF38" i="16" s="1"/>
  <c r="HN7" i="16"/>
  <c r="HN38" i="16" s="1"/>
  <c r="HV7" i="16"/>
  <c r="HV38" i="16" s="1"/>
  <c r="ID7" i="16"/>
  <c r="ID38" i="16" s="1"/>
  <c r="R8" i="16"/>
  <c r="R39" i="16" s="1"/>
  <c r="Z8" i="16"/>
  <c r="Z39" i="16" s="1"/>
  <c r="AH8" i="16"/>
  <c r="AH39" i="16" s="1"/>
  <c r="AP8" i="16"/>
  <c r="AP39" i="16" s="1"/>
  <c r="AX8" i="16"/>
  <c r="AX39" i="16" s="1"/>
  <c r="BF8" i="16"/>
  <c r="BF39" i="16" s="1"/>
  <c r="BN8" i="16"/>
  <c r="BN39" i="16" s="1"/>
  <c r="BV8" i="16"/>
  <c r="BV39" i="16" s="1"/>
  <c r="CD8" i="16"/>
  <c r="CD39" i="16" s="1"/>
  <c r="CL8" i="16"/>
  <c r="CL39" i="16" s="1"/>
  <c r="CT8" i="16"/>
  <c r="CT39" i="16" s="1"/>
  <c r="DB8" i="16"/>
  <c r="DB39" i="16" s="1"/>
  <c r="DJ8" i="16"/>
  <c r="DJ39" i="16" s="1"/>
  <c r="DR8" i="16"/>
  <c r="DR39" i="16" s="1"/>
  <c r="DZ8" i="16"/>
  <c r="DZ39" i="16" s="1"/>
  <c r="EH8" i="16"/>
  <c r="EH39" i="16" s="1"/>
  <c r="EP8" i="16"/>
  <c r="EP39" i="16" s="1"/>
  <c r="EX8" i="16"/>
  <c r="EX39" i="16" s="1"/>
  <c r="FF8" i="16"/>
  <c r="FF39" i="16" s="1"/>
  <c r="FN8" i="16"/>
  <c r="FN39" i="16" s="1"/>
  <c r="FV8" i="16"/>
  <c r="FV39" i="16" s="1"/>
  <c r="GD8" i="16"/>
  <c r="GD39" i="16" s="1"/>
  <c r="GL8" i="16"/>
  <c r="GL39" i="16" s="1"/>
  <c r="GT8" i="16"/>
  <c r="GT39" i="16" s="1"/>
  <c r="HB8" i="16"/>
  <c r="HB39" i="16" s="1"/>
  <c r="HJ8" i="16"/>
  <c r="HJ39" i="16" s="1"/>
  <c r="HR8" i="16"/>
  <c r="HR39" i="16" s="1"/>
  <c r="HZ8" i="16"/>
  <c r="HZ39" i="16" s="1"/>
  <c r="IH8" i="16"/>
  <c r="IH39" i="16" s="1"/>
  <c r="N9" i="16"/>
  <c r="N40" i="16" s="1"/>
  <c r="V9" i="16"/>
  <c r="V40" i="16" s="1"/>
  <c r="AD9" i="16"/>
  <c r="AD40" i="16" s="1"/>
  <c r="AL9" i="16"/>
  <c r="AL40" i="16" s="1"/>
  <c r="AT9" i="16"/>
  <c r="AT40" i="16" s="1"/>
  <c r="BB9" i="16"/>
  <c r="BB40" i="16" s="1"/>
  <c r="BJ9" i="16"/>
  <c r="BJ40" i="16" s="1"/>
  <c r="BR9" i="16"/>
  <c r="BR40" i="16" s="1"/>
  <c r="BZ9" i="16"/>
  <c r="BZ40" i="16" s="1"/>
  <c r="CH9" i="16"/>
  <c r="CH40" i="16" s="1"/>
  <c r="CP9" i="16"/>
  <c r="CP40" i="16" s="1"/>
  <c r="CX9" i="16"/>
  <c r="CX40" i="16" s="1"/>
  <c r="DF9" i="16"/>
  <c r="DF40" i="16" s="1"/>
  <c r="DN9" i="16"/>
  <c r="DN40" i="16" s="1"/>
  <c r="DV9" i="16"/>
  <c r="DV40" i="16" s="1"/>
  <c r="ED9" i="16"/>
  <c r="ED40" i="16" s="1"/>
  <c r="EM9" i="16"/>
  <c r="EM40" i="16" s="1"/>
  <c r="EV9" i="16"/>
  <c r="EV40" i="16" s="1"/>
  <c r="FE9" i="16"/>
  <c r="FE40" i="16" s="1"/>
  <c r="FN9" i="16"/>
  <c r="FN40" i="16" s="1"/>
  <c r="FX9" i="16"/>
  <c r="FX40" i="16" s="1"/>
  <c r="GG9" i="16"/>
  <c r="GG40" i="16" s="1"/>
  <c r="GP9" i="16"/>
  <c r="GP40" i="16" s="1"/>
  <c r="GY9" i="16"/>
  <c r="GY40" i="16" s="1"/>
  <c r="HH9" i="16"/>
  <c r="HH40" i="16" s="1"/>
  <c r="HQ9" i="16"/>
  <c r="HQ40" i="16" s="1"/>
  <c r="HZ9" i="16"/>
  <c r="HZ40" i="16" s="1"/>
  <c r="IJ9" i="16"/>
  <c r="IJ40" i="16" s="1"/>
  <c r="R10" i="16"/>
  <c r="R41" i="16" s="1"/>
  <c r="AA10" i="16"/>
  <c r="AA41" i="16" s="1"/>
  <c r="AJ10" i="16"/>
  <c r="AJ41" i="16" s="1"/>
  <c r="AS10" i="16"/>
  <c r="AS41" i="16" s="1"/>
  <c r="BB10" i="16"/>
  <c r="BB41" i="16" s="1"/>
  <c r="BL10" i="16"/>
  <c r="BL41" i="16" s="1"/>
  <c r="BU10" i="16"/>
  <c r="BU41" i="16" s="1"/>
  <c r="CD10" i="16"/>
  <c r="CD41" i="16" s="1"/>
  <c r="CM10" i="16"/>
  <c r="CM41" i="16" s="1"/>
  <c r="CV10" i="16"/>
  <c r="CV41" i="16" s="1"/>
  <c r="DE10" i="16"/>
  <c r="DE41" i="16" s="1"/>
  <c r="DN10" i="16"/>
  <c r="DN41" i="16" s="1"/>
  <c r="DX10" i="16"/>
  <c r="DX41" i="16" s="1"/>
  <c r="EG10" i="16"/>
  <c r="EG41" i="16" s="1"/>
  <c r="EP10" i="16"/>
  <c r="EP41" i="16" s="1"/>
  <c r="EY10" i="16"/>
  <c r="EY41" i="16" s="1"/>
  <c r="FH10" i="16"/>
  <c r="FH41" i="16" s="1"/>
  <c r="FQ10" i="16"/>
  <c r="FQ41" i="16" s="1"/>
  <c r="FZ10" i="16"/>
  <c r="FZ41" i="16" s="1"/>
  <c r="GJ10" i="16"/>
  <c r="GJ41" i="16" s="1"/>
  <c r="GS10" i="16"/>
  <c r="GS41" i="16" s="1"/>
  <c r="HB10" i="16"/>
  <c r="HB41" i="16" s="1"/>
  <c r="HK10" i="16"/>
  <c r="HK41" i="16" s="1"/>
  <c r="HT10" i="16"/>
  <c r="HT41" i="16" s="1"/>
  <c r="IC10" i="16"/>
  <c r="IC41" i="16" s="1"/>
  <c r="IL10" i="16"/>
  <c r="IL41" i="16" s="1"/>
  <c r="E26" i="15"/>
  <c r="F26" i="15" s="1"/>
  <c r="T5" i="15"/>
  <c r="U5" i="15"/>
  <c r="P6" i="15"/>
  <c r="Q4" i="15"/>
  <c r="R4" i="15"/>
  <c r="AA6" i="15"/>
  <c r="Q5" i="15"/>
  <c r="H185" i="18" l="1"/>
  <c r="I185" i="18"/>
  <c r="B187" i="18"/>
  <c r="E186" i="18"/>
  <c r="G186" i="18" s="1"/>
  <c r="V1225" i="21"/>
  <c r="C34" i="16"/>
  <c r="D34" i="16"/>
  <c r="AX34" i="16"/>
  <c r="IP34" i="16"/>
  <c r="AP34" i="16"/>
  <c r="IG34" i="16"/>
  <c r="FU34" i="16"/>
  <c r="DI34" i="16"/>
  <c r="AW34" i="16"/>
  <c r="AF34" i="16"/>
  <c r="HZ34" i="16"/>
  <c r="DB34" i="16"/>
  <c r="FN34" i="16"/>
  <c r="BJ34" i="16"/>
  <c r="HG34" i="16"/>
  <c r="EU34" i="16"/>
  <c r="CI34" i="16"/>
  <c r="W34" i="16"/>
  <c r="HP34" i="16"/>
  <c r="FD34" i="16"/>
  <c r="CR34" i="16"/>
  <c r="L1" i="16"/>
  <c r="EL34" i="16"/>
  <c r="DF34" i="16"/>
  <c r="EA34" i="16"/>
  <c r="BO34" i="16"/>
  <c r="BI34" i="16"/>
  <c r="IH34" i="16"/>
  <c r="FV34" i="16"/>
  <c r="DJ34" i="16"/>
  <c r="M40" i="16"/>
  <c r="M36" i="16"/>
  <c r="GC34" i="16"/>
  <c r="DQ34" i="16"/>
  <c r="BE34" i="16"/>
  <c r="P34" i="16"/>
  <c r="HX34" i="16"/>
  <c r="FL34" i="16"/>
  <c r="CZ34" i="16"/>
  <c r="AN34" i="16"/>
  <c r="BZ34" i="16"/>
  <c r="HO34" i="16"/>
  <c r="FC34" i="16"/>
  <c r="CQ34" i="16"/>
  <c r="AE34" i="16"/>
  <c r="GO34" i="16"/>
  <c r="EC34" i="16"/>
  <c r="BQ34" i="16"/>
  <c r="GU34" i="16"/>
  <c r="EI34" i="16"/>
  <c r="BW34" i="16"/>
  <c r="BB34" i="16"/>
  <c r="HR34" i="16"/>
  <c r="FF34" i="16"/>
  <c r="CT34" i="16"/>
  <c r="AH34" i="16"/>
  <c r="DV34" i="16"/>
  <c r="HY34" i="16"/>
  <c r="FM34" i="16"/>
  <c r="DA34" i="16"/>
  <c r="AO34" i="16"/>
  <c r="L38" i="16"/>
  <c r="HH34" i="16"/>
  <c r="EV34" i="16"/>
  <c r="CJ34" i="16"/>
  <c r="X34" i="16"/>
  <c r="GX34" i="16"/>
  <c r="GY34" i="16"/>
  <c r="EM34" i="16"/>
  <c r="CA34" i="16"/>
  <c r="O34" i="16"/>
  <c r="AT34" i="16"/>
  <c r="IK34" i="16"/>
  <c r="FY34" i="16"/>
  <c r="DM34" i="16"/>
  <c r="BA34" i="16"/>
  <c r="FR34" i="16"/>
  <c r="IQ34" i="16"/>
  <c r="GE34" i="16"/>
  <c r="DS34" i="16"/>
  <c r="BG34" i="16"/>
  <c r="BR34" i="16"/>
  <c r="M35" i="16"/>
  <c r="M1" i="16"/>
  <c r="DN34" i="16"/>
  <c r="HJ34" i="16"/>
  <c r="EX34" i="16"/>
  <c r="CL34" i="16"/>
  <c r="Z34" i="16"/>
  <c r="GH34" i="16"/>
  <c r="HQ34" i="16"/>
  <c r="FE34" i="16"/>
  <c r="CS34" i="16"/>
  <c r="AG34" i="16"/>
  <c r="GZ34" i="16"/>
  <c r="EN34" i="16"/>
  <c r="CB34" i="16"/>
  <c r="GQ34" i="16"/>
  <c r="EE34" i="16"/>
  <c r="BS34" i="16"/>
  <c r="AL34" i="16"/>
  <c r="M37" i="16"/>
  <c r="IC34" i="16"/>
  <c r="FQ34" i="16"/>
  <c r="DE34" i="16"/>
  <c r="AS34" i="16"/>
  <c r="ID34" i="16"/>
  <c r="II34" i="16"/>
  <c r="FW34" i="16"/>
  <c r="DK34" i="16"/>
  <c r="AY34" i="16"/>
  <c r="ED34" i="16"/>
  <c r="L39" i="16"/>
  <c r="HL34" i="16"/>
  <c r="GV34" i="16"/>
  <c r="GN34" i="16"/>
  <c r="L37" i="16"/>
  <c r="L35" i="16"/>
  <c r="FZ34" i="16"/>
  <c r="HB34" i="16"/>
  <c r="EP34" i="16"/>
  <c r="CD34" i="16"/>
  <c r="R34" i="16"/>
  <c r="HI34" i="16"/>
  <c r="EW34" i="16"/>
  <c r="CK34" i="16"/>
  <c r="Y34" i="16"/>
  <c r="GR34" i="16"/>
  <c r="EF34" i="16"/>
  <c r="BT34" i="16"/>
  <c r="GI34" i="16"/>
  <c r="DW34" i="16"/>
  <c r="BK34" i="16"/>
  <c r="CH34" i="16"/>
  <c r="M41" i="16"/>
  <c r="AD34" i="16"/>
  <c r="CP34" i="16"/>
  <c r="HU34" i="16"/>
  <c r="FI34" i="16"/>
  <c r="CW34" i="16"/>
  <c r="AK34" i="16"/>
  <c r="IA34" i="16"/>
  <c r="FO34" i="16"/>
  <c r="DC34" i="16"/>
  <c r="AQ34" i="16"/>
  <c r="GF34" i="16"/>
  <c r="IJ34" i="16"/>
  <c r="IB34" i="16"/>
  <c r="HT34" i="16"/>
  <c r="EZ34" i="16"/>
  <c r="EJ34" i="16"/>
  <c r="ER34" i="16"/>
  <c r="T34" i="16"/>
  <c r="GM34" i="16"/>
  <c r="IL34" i="16"/>
  <c r="GT34" i="16"/>
  <c r="EH34" i="16"/>
  <c r="BV34" i="16"/>
  <c r="HA34" i="16"/>
  <c r="EO34" i="16"/>
  <c r="CC34" i="16"/>
  <c r="Q34" i="16"/>
  <c r="GJ34" i="16"/>
  <c r="DX34" i="16"/>
  <c r="BL34" i="16"/>
  <c r="IM34" i="16"/>
  <c r="GA34" i="16"/>
  <c r="DO34" i="16"/>
  <c r="BC34" i="16"/>
  <c r="ET34" i="16"/>
  <c r="V34" i="16"/>
  <c r="FB34" i="16"/>
  <c r="L41" i="16"/>
  <c r="HM34" i="16"/>
  <c r="FA34" i="16"/>
  <c r="CO34" i="16"/>
  <c r="AC34" i="16"/>
  <c r="HS34" i="16"/>
  <c r="FG34" i="16"/>
  <c r="CU34" i="16"/>
  <c r="AI34" i="16"/>
  <c r="FJ34" i="16"/>
  <c r="GP34" i="16"/>
  <c r="DT34" i="16"/>
  <c r="FX34" i="16"/>
  <c r="FP34" i="16"/>
  <c r="FH34" i="16"/>
  <c r="CN34" i="16"/>
  <c r="BX34" i="16"/>
  <c r="CF34" i="16"/>
  <c r="HD34" i="16"/>
  <c r="L36" i="16"/>
  <c r="DU34" i="16"/>
  <c r="GL34" i="16"/>
  <c r="DZ34" i="16"/>
  <c r="BN34" i="16"/>
  <c r="GS34" i="16"/>
  <c r="EG34" i="16"/>
  <c r="BU34" i="16"/>
  <c r="L40" i="16"/>
  <c r="IN34" i="16"/>
  <c r="GB34" i="16"/>
  <c r="DP34" i="16"/>
  <c r="BD34" i="16"/>
  <c r="IE34" i="16"/>
  <c r="FS34" i="16"/>
  <c r="DG34" i="16"/>
  <c r="AU34" i="16"/>
  <c r="HF34" i="16"/>
  <c r="N34" i="16"/>
  <c r="HN34" i="16"/>
  <c r="HE34" i="16"/>
  <c r="ES34" i="16"/>
  <c r="CG34" i="16"/>
  <c r="U34" i="16"/>
  <c r="HK34" i="16"/>
  <c r="EY34" i="16"/>
  <c r="CM34" i="16"/>
  <c r="AA34" i="16"/>
  <c r="HV34" i="16"/>
  <c r="EB34" i="16"/>
  <c r="BH34" i="16"/>
  <c r="DL34" i="16"/>
  <c r="DD34" i="16"/>
  <c r="CV34" i="16"/>
  <c r="AB34" i="16"/>
  <c r="CX34" i="16"/>
  <c r="GG34" i="16"/>
  <c r="GD34" i="16"/>
  <c r="DR34" i="16"/>
  <c r="BF34" i="16"/>
  <c r="GK34" i="16"/>
  <c r="DY34" i="16"/>
  <c r="BM34" i="16"/>
  <c r="IF34" i="16"/>
  <c r="FT34" i="16"/>
  <c r="DH34" i="16"/>
  <c r="AV34" i="16"/>
  <c r="HW34" i="16"/>
  <c r="FK34" i="16"/>
  <c r="CY34" i="16"/>
  <c r="AM34" i="16"/>
  <c r="M39" i="16"/>
  <c r="GW34" i="16"/>
  <c r="EK34" i="16"/>
  <c r="BY34" i="16"/>
  <c r="HC34" i="16"/>
  <c r="EQ34" i="16"/>
  <c r="CE34" i="16"/>
  <c r="S34" i="16"/>
  <c r="BP34" i="16"/>
  <c r="IO34" i="16"/>
  <c r="AZ34" i="16"/>
  <c r="AR34" i="16"/>
  <c r="AJ34" i="16"/>
  <c r="Q6" i="15"/>
  <c r="DT1" i="16"/>
  <c r="BH1" i="16"/>
  <c r="BP1" i="16"/>
  <c r="IJ1" i="16"/>
  <c r="FX1" i="16"/>
  <c r="DL1" i="16"/>
  <c r="AZ1" i="16"/>
  <c r="GN1" i="16"/>
  <c r="GF1" i="16"/>
  <c r="T1" i="16"/>
  <c r="CV1" i="16"/>
  <c r="GV1" i="16"/>
  <c r="IB1" i="16"/>
  <c r="FP1" i="16"/>
  <c r="DD1" i="16"/>
  <c r="AR1" i="16"/>
  <c r="HT1" i="16"/>
  <c r="FH1" i="16"/>
  <c r="AJ1" i="16"/>
  <c r="HL1" i="16"/>
  <c r="EZ1" i="16"/>
  <c r="CN1" i="16"/>
  <c r="AB1" i="16"/>
  <c r="IO1" i="16"/>
  <c r="HD1" i="16"/>
  <c r="ER1" i="16"/>
  <c r="CF1" i="16"/>
  <c r="EB1" i="16"/>
  <c r="EJ1" i="16"/>
  <c r="BX1" i="16"/>
  <c r="BN1" i="16"/>
  <c r="AA1" i="16"/>
  <c r="GT1" i="16"/>
  <c r="EH1" i="16"/>
  <c r="BV1" i="16"/>
  <c r="GK1" i="16"/>
  <c r="DY1" i="16"/>
  <c r="BM1" i="16"/>
  <c r="HX1" i="16"/>
  <c r="FL1" i="16"/>
  <c r="CZ1" i="16"/>
  <c r="AN1" i="16"/>
  <c r="HW1" i="16"/>
  <c r="FK1" i="16"/>
  <c r="CY1" i="16"/>
  <c r="AM1" i="16"/>
  <c r="GX1" i="16"/>
  <c r="EL1" i="16"/>
  <c r="BZ1" i="16"/>
  <c r="N1" i="16"/>
  <c r="GG1" i="16"/>
  <c r="DU1" i="16"/>
  <c r="BI1" i="16"/>
  <c r="HS1" i="16"/>
  <c r="FG1" i="16"/>
  <c r="CU1" i="16"/>
  <c r="AI1" i="16"/>
  <c r="CQ1" i="16"/>
  <c r="BR1" i="16"/>
  <c r="IK1" i="16"/>
  <c r="HK1" i="16"/>
  <c r="IP1" i="16"/>
  <c r="GD1" i="16"/>
  <c r="DR1" i="16"/>
  <c r="BF1" i="16"/>
  <c r="IG1" i="16"/>
  <c r="FU1" i="16"/>
  <c r="DI1" i="16"/>
  <c r="AW1" i="16"/>
  <c r="HH1" i="16"/>
  <c r="EV1" i="16"/>
  <c r="CJ1" i="16"/>
  <c r="X1" i="16"/>
  <c r="HG1" i="16"/>
  <c r="EU1" i="16"/>
  <c r="CI1" i="16"/>
  <c r="W1" i="16"/>
  <c r="GH1" i="16"/>
  <c r="DV1" i="16"/>
  <c r="BJ1" i="16"/>
  <c r="IC1" i="16"/>
  <c r="FQ1" i="16"/>
  <c r="DE1" i="16"/>
  <c r="AS1" i="16"/>
  <c r="HC1" i="16"/>
  <c r="EQ1" i="16"/>
  <c r="CE1" i="16"/>
  <c r="S1" i="16"/>
  <c r="BE1" i="16"/>
  <c r="CR1" i="16"/>
  <c r="FC1" i="16"/>
  <c r="BA1" i="16"/>
  <c r="IH1" i="16"/>
  <c r="FV1" i="16"/>
  <c r="DJ1" i="16"/>
  <c r="AX1" i="16"/>
  <c r="HY1" i="16"/>
  <c r="FM1" i="16"/>
  <c r="DA1" i="16"/>
  <c r="AO1" i="16"/>
  <c r="GZ1" i="16"/>
  <c r="EN1" i="16"/>
  <c r="CB1" i="16"/>
  <c r="P1" i="16"/>
  <c r="GY1" i="16"/>
  <c r="EM1" i="16"/>
  <c r="CA1" i="16"/>
  <c r="O1" i="16"/>
  <c r="IL1" i="16"/>
  <c r="FZ1" i="16"/>
  <c r="DN1" i="16"/>
  <c r="BB1" i="16"/>
  <c r="HU1" i="16"/>
  <c r="FI1" i="16"/>
  <c r="CW1" i="16"/>
  <c r="AK1" i="16"/>
  <c r="GU1" i="16"/>
  <c r="EI1" i="16"/>
  <c r="BW1" i="16"/>
  <c r="DQ1" i="16"/>
  <c r="AF1" i="16"/>
  <c r="HO1" i="16"/>
  <c r="DM1" i="16"/>
  <c r="HZ1" i="16"/>
  <c r="FN1" i="16"/>
  <c r="DB1" i="16"/>
  <c r="AP1" i="16"/>
  <c r="HQ1" i="16"/>
  <c r="FE1" i="16"/>
  <c r="CS1" i="16"/>
  <c r="AG1" i="16"/>
  <c r="GR1" i="16"/>
  <c r="EF1" i="16"/>
  <c r="BT1" i="16"/>
  <c r="GQ1" i="16"/>
  <c r="EE1" i="16"/>
  <c r="BS1" i="16"/>
  <c r="ID1" i="16"/>
  <c r="FR1" i="16"/>
  <c r="DF1" i="16"/>
  <c r="AT1" i="16"/>
  <c r="HM1" i="16"/>
  <c r="FA1" i="16"/>
  <c r="CO1" i="16"/>
  <c r="AC1" i="16"/>
  <c r="GM1" i="16"/>
  <c r="EA1" i="16"/>
  <c r="BO1" i="16"/>
  <c r="DZ1" i="16"/>
  <c r="FD1" i="16"/>
  <c r="EY1" i="16"/>
  <c r="HR1" i="16"/>
  <c r="FF1" i="16"/>
  <c r="CT1" i="16"/>
  <c r="AH1" i="16"/>
  <c r="HI1" i="16"/>
  <c r="EW1" i="16"/>
  <c r="CK1" i="16"/>
  <c r="Y1" i="16"/>
  <c r="GJ1" i="16"/>
  <c r="DX1" i="16"/>
  <c r="BL1" i="16"/>
  <c r="GI1" i="16"/>
  <c r="DW1" i="16"/>
  <c r="BK1" i="16"/>
  <c r="HV1" i="16"/>
  <c r="FJ1" i="16"/>
  <c r="CX1" i="16"/>
  <c r="AL1" i="16"/>
  <c r="HE1" i="16"/>
  <c r="ES1" i="16"/>
  <c r="CG1" i="16"/>
  <c r="U1" i="16"/>
  <c r="IQ1" i="16"/>
  <c r="GE1" i="16"/>
  <c r="DS1" i="16"/>
  <c r="BG1" i="16"/>
  <c r="GL1" i="16"/>
  <c r="GC1" i="16"/>
  <c r="HP1" i="16"/>
  <c r="GP1" i="16"/>
  <c r="HJ1" i="16"/>
  <c r="EX1" i="16"/>
  <c r="CL1" i="16"/>
  <c r="Z1" i="16"/>
  <c r="HA1" i="16"/>
  <c r="EO1" i="16"/>
  <c r="CC1" i="16"/>
  <c r="Q1" i="16"/>
  <c r="IN1" i="16"/>
  <c r="GB1" i="16"/>
  <c r="DP1" i="16"/>
  <c r="BD1" i="16"/>
  <c r="IM1" i="16"/>
  <c r="GA1" i="16"/>
  <c r="DO1" i="16"/>
  <c r="BC1" i="16"/>
  <c r="HN1" i="16"/>
  <c r="FB1" i="16"/>
  <c r="CP1" i="16"/>
  <c r="AD1" i="16"/>
  <c r="GW1" i="16"/>
  <c r="EK1" i="16"/>
  <c r="BY1" i="16"/>
  <c r="II1" i="16"/>
  <c r="FW1" i="16"/>
  <c r="DK1" i="16"/>
  <c r="AY1" i="16"/>
  <c r="AE1" i="16"/>
  <c r="ED1" i="16"/>
  <c r="FY1" i="16"/>
  <c r="CM1" i="16"/>
  <c r="HB1" i="16"/>
  <c r="EP1" i="16"/>
  <c r="CD1" i="16"/>
  <c r="R1" i="16"/>
  <c r="GS1" i="16"/>
  <c r="EG1" i="16"/>
  <c r="BU1" i="16"/>
  <c r="IF1" i="16"/>
  <c r="FT1" i="16"/>
  <c r="DH1" i="16"/>
  <c r="AV1" i="16"/>
  <c r="IE1" i="16"/>
  <c r="FS1" i="16"/>
  <c r="DG1" i="16"/>
  <c r="AU1" i="16"/>
  <c r="HF1" i="16"/>
  <c r="ET1" i="16"/>
  <c r="CH1" i="16"/>
  <c r="V1" i="16"/>
  <c r="GO1" i="16"/>
  <c r="EC1" i="16"/>
  <c r="BQ1" i="16"/>
  <c r="IA1" i="16"/>
  <c r="FO1" i="16"/>
  <c r="DC1" i="16"/>
  <c r="AQ1" i="16"/>
  <c r="E27" i="15"/>
  <c r="F27" i="15" s="1"/>
  <c r="T6" i="15"/>
  <c r="U6" i="15"/>
  <c r="P7" i="15"/>
  <c r="AA7" i="15"/>
  <c r="H186" i="18" l="1"/>
  <c r="I186" i="18"/>
  <c r="B188" i="18"/>
  <c r="E187" i="18"/>
  <c r="G187" i="18" s="1"/>
  <c r="V1226" i="21"/>
  <c r="AX33" i="16"/>
  <c r="S4" i="15"/>
  <c r="S6" i="15"/>
  <c r="S5" i="15"/>
  <c r="G33" i="16"/>
  <c r="CY33" i="16"/>
  <c r="DY33" i="16"/>
  <c r="CV33" i="16"/>
  <c r="HF33" i="16"/>
  <c r="IN33" i="16"/>
  <c r="DU33" i="16"/>
  <c r="FX33" i="16"/>
  <c r="AC33" i="16"/>
  <c r="BC33" i="16"/>
  <c r="CC33" i="16"/>
  <c r="T33" i="16"/>
  <c r="AQ33" i="16"/>
  <c r="CP33" i="16"/>
  <c r="EF33" i="16"/>
  <c r="EP33" i="16"/>
  <c r="DE33" i="16"/>
  <c r="Z33" i="16"/>
  <c r="BG33" i="16"/>
  <c r="IK33" i="16"/>
  <c r="CJ33" i="16"/>
  <c r="GU33" i="16"/>
  <c r="BZ33" i="16"/>
  <c r="GC33" i="16"/>
  <c r="EA33" i="16"/>
  <c r="CI33" i="16"/>
  <c r="AW33" i="16"/>
  <c r="FK33" i="16"/>
  <c r="GK33" i="16"/>
  <c r="HK33" i="16"/>
  <c r="AU33" i="16"/>
  <c r="DT33" i="16"/>
  <c r="CO33" i="16"/>
  <c r="DO33" i="16"/>
  <c r="EO33" i="16"/>
  <c r="ER33" i="16"/>
  <c r="DC33" i="16"/>
  <c r="AD33" i="16"/>
  <c r="GR33" i="16"/>
  <c r="HB33" i="16"/>
  <c r="ED33" i="16"/>
  <c r="FQ33" i="16"/>
  <c r="CL33" i="16"/>
  <c r="DS33" i="16"/>
  <c r="AT33" i="16"/>
  <c r="AH33" i="16"/>
  <c r="BQ33" i="16"/>
  <c r="AN33" i="16"/>
  <c r="DF33" i="16"/>
  <c r="EU33" i="16"/>
  <c r="DI33" i="16"/>
  <c r="S33" i="16"/>
  <c r="AM33" i="16"/>
  <c r="BM33" i="16"/>
  <c r="AB33" i="16"/>
  <c r="CM33" i="16"/>
  <c r="N33" i="16"/>
  <c r="GB33" i="16"/>
  <c r="GL33" i="16"/>
  <c r="FP33" i="16"/>
  <c r="HS33" i="16"/>
  <c r="ET33" i="16"/>
  <c r="Q33" i="16"/>
  <c r="GM33" i="16"/>
  <c r="GF33" i="16"/>
  <c r="HU33" i="16"/>
  <c r="BT33" i="16"/>
  <c r="CD33" i="16"/>
  <c r="HL33" i="16"/>
  <c r="AS33" i="16"/>
  <c r="GQ33" i="16"/>
  <c r="GH33" i="16"/>
  <c r="BR33" i="16"/>
  <c r="FY33" i="16"/>
  <c r="X33" i="16"/>
  <c r="HY33" i="16"/>
  <c r="EI33" i="16"/>
  <c r="HO33" i="16"/>
  <c r="DQ33" i="16"/>
  <c r="BO33" i="16"/>
  <c r="W33" i="16"/>
  <c r="AF33" i="16"/>
  <c r="CB33" i="16"/>
  <c r="EQ33" i="16"/>
  <c r="EN33" i="16"/>
  <c r="AJ33" i="16"/>
  <c r="HC33" i="16"/>
  <c r="HW33" i="16"/>
  <c r="BF33" i="16"/>
  <c r="DL33" i="16"/>
  <c r="U33" i="16"/>
  <c r="DG33" i="16"/>
  <c r="BU33" i="16"/>
  <c r="HD33" i="16"/>
  <c r="GP33" i="16"/>
  <c r="FA33" i="16"/>
  <c r="GA33" i="16"/>
  <c r="HA33" i="16"/>
  <c r="EJ33" i="16"/>
  <c r="FO33" i="16"/>
  <c r="Y33" i="16"/>
  <c r="FZ33" i="16"/>
  <c r="AY33" i="16"/>
  <c r="IC33" i="16"/>
  <c r="GZ33" i="16"/>
  <c r="EX33" i="16"/>
  <c r="GE33" i="16"/>
  <c r="O33" i="16"/>
  <c r="HH33" i="16"/>
  <c r="CT33" i="16"/>
  <c r="EC33" i="16"/>
  <c r="CZ33" i="16"/>
  <c r="EL33" i="16"/>
  <c r="HG33" i="16"/>
  <c r="FU33" i="16"/>
  <c r="DV33" i="16"/>
  <c r="EV33" i="16"/>
  <c r="AR33" i="16"/>
  <c r="BY33" i="16"/>
  <c r="AV33" i="16"/>
  <c r="DR33" i="16"/>
  <c r="BH33" i="16"/>
  <c r="CG33" i="16"/>
  <c r="FS33" i="16"/>
  <c r="EG33" i="16"/>
  <c r="CF33" i="16"/>
  <c r="FJ33" i="16"/>
  <c r="HM33" i="16"/>
  <c r="IM33" i="16"/>
  <c r="BV33" i="16"/>
  <c r="EZ33" i="16"/>
  <c r="IA33" i="16"/>
  <c r="CH33" i="16"/>
  <c r="CK33" i="16"/>
  <c r="DK33" i="16"/>
  <c r="AG33" i="16"/>
  <c r="HJ33" i="16"/>
  <c r="IQ33" i="16"/>
  <c r="CA33" i="16"/>
  <c r="FF33" i="16"/>
  <c r="GO33" i="16"/>
  <c r="FL33" i="16"/>
  <c r="DJ33" i="16"/>
  <c r="BJ33" i="16"/>
  <c r="IG33" i="16"/>
  <c r="EY33" i="16"/>
  <c r="DD33" i="16"/>
  <c r="AZ33" i="16"/>
  <c r="EK33" i="16"/>
  <c r="DH33" i="16"/>
  <c r="GD33" i="16"/>
  <c r="EB33" i="16"/>
  <c r="ES33" i="16"/>
  <c r="IE33" i="16"/>
  <c r="GS33" i="16"/>
  <c r="BX33" i="16"/>
  <c r="AI33" i="16"/>
  <c r="BL33" i="16"/>
  <c r="EH33" i="16"/>
  <c r="HT33" i="16"/>
  <c r="AK33" i="16"/>
  <c r="BK33" i="16"/>
  <c r="EW33" i="16"/>
  <c r="FW33" i="16"/>
  <c r="AL33" i="16"/>
  <c r="CS33" i="16"/>
  <c r="DN33" i="16"/>
  <c r="FR33" i="16"/>
  <c r="EM33" i="16"/>
  <c r="AO33" i="16"/>
  <c r="HR33" i="16"/>
  <c r="AE33" i="16"/>
  <c r="HX33" i="16"/>
  <c r="FV33" i="16"/>
  <c r="CR33" i="16"/>
  <c r="FN33" i="16"/>
  <c r="AP33" i="16"/>
  <c r="IO33" i="16"/>
  <c r="GW33" i="16"/>
  <c r="FT33" i="16"/>
  <c r="GG33" i="16"/>
  <c r="HV33" i="16"/>
  <c r="HE33" i="16"/>
  <c r="BD33" i="16"/>
  <c r="BN33" i="16"/>
  <c r="CN33" i="16"/>
  <c r="CU33" i="16"/>
  <c r="FB33" i="16"/>
  <c r="DX33" i="16"/>
  <c r="GT33" i="16"/>
  <c r="IB33" i="16"/>
  <c r="CW33" i="16"/>
  <c r="DW33" i="16"/>
  <c r="HI33" i="16"/>
  <c r="GN33" i="16"/>
  <c r="II33" i="16"/>
  <c r="BS33" i="16"/>
  <c r="FE33" i="16"/>
  <c r="BA33" i="16"/>
  <c r="GY33" i="16"/>
  <c r="DA33" i="16"/>
  <c r="BB33" i="16"/>
  <c r="CQ33" i="16"/>
  <c r="P33" i="16"/>
  <c r="IH33" i="16"/>
  <c r="FD33" i="16"/>
  <c r="DB33" i="16"/>
  <c r="IP33" i="16"/>
  <c r="CE33" i="16"/>
  <c r="BP33" i="16"/>
  <c r="IF33" i="16"/>
  <c r="CX33" i="16"/>
  <c r="AA33" i="16"/>
  <c r="HN33" i="16"/>
  <c r="DP33" i="16"/>
  <c r="DZ33" i="16"/>
  <c r="FH33" i="16"/>
  <c r="FG33" i="16"/>
  <c r="V33" i="16"/>
  <c r="GJ33" i="16"/>
  <c r="IL33" i="16"/>
  <c r="IJ33" i="16"/>
  <c r="FI33" i="16"/>
  <c r="GI33" i="16"/>
  <c r="R33" i="16"/>
  <c r="GV33" i="16"/>
  <c r="ID33" i="16"/>
  <c r="EE33" i="16"/>
  <c r="HQ33" i="16"/>
  <c r="DM33" i="16"/>
  <c r="GX33" i="16"/>
  <c r="FM33" i="16"/>
  <c r="BW33" i="16"/>
  <c r="FC33" i="16"/>
  <c r="BE33" i="16"/>
  <c r="BI33" i="16"/>
  <c r="HP33" i="16"/>
  <c r="HZ33" i="16"/>
  <c r="S7" i="15"/>
  <c r="L34" i="16"/>
  <c r="L33" i="16" s="1"/>
  <c r="M34" i="16"/>
  <c r="M33" i="16" s="1"/>
  <c r="E28" i="15"/>
  <c r="F28" i="15" s="1"/>
  <c r="AA8" i="15"/>
  <c r="P8" i="15"/>
  <c r="S8" i="15" s="1"/>
  <c r="U7" i="15"/>
  <c r="T7" i="15"/>
  <c r="Q7" i="15"/>
  <c r="H187" i="18" l="1"/>
  <c r="I187" i="18"/>
  <c r="B189" i="18"/>
  <c r="E188" i="18"/>
  <c r="G188" i="18" s="1"/>
  <c r="V1227" i="21"/>
  <c r="M4" i="15"/>
  <c r="W4" i="15" s="1"/>
  <c r="P9" i="15"/>
  <c r="S9" i="15" s="1"/>
  <c r="U8" i="15"/>
  <c r="T8" i="15"/>
  <c r="Q8" i="15"/>
  <c r="AA9" i="15"/>
  <c r="E29" i="15"/>
  <c r="F29" i="15" s="1"/>
  <c r="H188" i="18" l="1"/>
  <c r="I188" i="18"/>
  <c r="B190" i="18"/>
  <c r="E189" i="18"/>
  <c r="G189" i="18" s="1"/>
  <c r="V1228" i="21"/>
  <c r="AA10" i="15"/>
  <c r="T9" i="15"/>
  <c r="P10" i="15"/>
  <c r="S10" i="15" s="1"/>
  <c r="U9" i="15"/>
  <c r="Q9" i="15"/>
  <c r="E30" i="15"/>
  <c r="F30" i="15" s="1"/>
  <c r="H189" i="18" l="1"/>
  <c r="I189" i="18"/>
  <c r="B191" i="18"/>
  <c r="E190" i="18"/>
  <c r="G190" i="18" s="1"/>
  <c r="V1229" i="21"/>
  <c r="E31" i="15"/>
  <c r="F31" i="15" s="1"/>
  <c r="AA11" i="15"/>
  <c r="P11" i="15"/>
  <c r="S11" i="15" s="1"/>
  <c r="U10" i="15"/>
  <c r="T10" i="15"/>
  <c r="Q10" i="15"/>
  <c r="I190" i="18" l="1"/>
  <c r="H190" i="18"/>
  <c r="B192" i="18"/>
  <c r="E191" i="18"/>
  <c r="G191" i="18" s="1"/>
  <c r="V1230" i="21"/>
  <c r="AA12" i="15"/>
  <c r="E32" i="15"/>
  <c r="F32" i="15" s="1"/>
  <c r="P12" i="15"/>
  <c r="S12" i="15" s="1"/>
  <c r="U11" i="15"/>
  <c r="T11" i="15"/>
  <c r="Q11" i="15"/>
  <c r="H191" i="18" l="1"/>
  <c r="I191" i="18"/>
  <c r="B193" i="18"/>
  <c r="E192" i="18"/>
  <c r="G192" i="18" s="1"/>
  <c r="V1231" i="21"/>
  <c r="T12" i="15"/>
  <c r="P13" i="15"/>
  <c r="S13" i="15" s="1"/>
  <c r="U12" i="15"/>
  <c r="Q12" i="15"/>
  <c r="E33" i="15"/>
  <c r="F33" i="15" s="1"/>
  <c r="AA13" i="15"/>
  <c r="H192" i="18" l="1"/>
  <c r="I192" i="18"/>
  <c r="B194" i="18"/>
  <c r="E193" i="18"/>
  <c r="G193" i="18" s="1"/>
  <c r="V1232" i="21"/>
  <c r="E34" i="15"/>
  <c r="F34" i="15" s="1"/>
  <c r="P14" i="15"/>
  <c r="S14" i="15" s="1"/>
  <c r="U13" i="15"/>
  <c r="T13" i="15"/>
  <c r="Q13" i="15"/>
  <c r="AA14" i="15"/>
  <c r="H193" i="18" l="1"/>
  <c r="I193" i="18"/>
  <c r="B195" i="18"/>
  <c r="E194" i="18"/>
  <c r="G194" i="18" s="1"/>
  <c r="V1233" i="21"/>
  <c r="P15" i="15"/>
  <c r="S15" i="15" s="1"/>
  <c r="U14" i="15"/>
  <c r="T14" i="15"/>
  <c r="Q14" i="15"/>
  <c r="AA15" i="15"/>
  <c r="E35" i="15"/>
  <c r="F35" i="15" s="1"/>
  <c r="H194" i="18" l="1"/>
  <c r="I194" i="18"/>
  <c r="B196" i="18"/>
  <c r="E195" i="18"/>
  <c r="G195" i="18" s="1"/>
  <c r="V1234" i="21"/>
  <c r="AA16" i="15"/>
  <c r="E36" i="15"/>
  <c r="F36" i="15" s="1"/>
  <c r="P16" i="15"/>
  <c r="T16" i="15" s="1"/>
  <c r="U16" i="15" s="1"/>
  <c r="U15" i="15"/>
  <c r="T15" i="15"/>
  <c r="Q15" i="15"/>
  <c r="H195" i="18" l="1"/>
  <c r="I195" i="18"/>
  <c r="B197" i="18"/>
  <c r="E196" i="18"/>
  <c r="G196" i="18" s="1"/>
  <c r="V1235" i="21"/>
  <c r="S16" i="15"/>
  <c r="R16" i="15"/>
  <c r="P17" i="15"/>
  <c r="Q16" i="15"/>
  <c r="E37" i="15"/>
  <c r="F37" i="15" s="1"/>
  <c r="AA17" i="15"/>
  <c r="I196" i="18" l="1"/>
  <c r="H196" i="18"/>
  <c r="B198" i="18"/>
  <c r="E197" i="18"/>
  <c r="G197" i="18" s="1"/>
  <c r="V1236" i="21"/>
  <c r="S17" i="15"/>
  <c r="T17" i="15"/>
  <c r="U17" i="15" s="1"/>
  <c r="E38" i="15"/>
  <c r="F38" i="15" s="1"/>
  <c r="AA18" i="15"/>
  <c r="P18" i="15"/>
  <c r="S18" i="15" s="1"/>
  <c r="Q17" i="15"/>
  <c r="H197" i="18" l="1"/>
  <c r="I197" i="18"/>
  <c r="B199" i="18"/>
  <c r="E198" i="18"/>
  <c r="G198" i="18" s="1"/>
  <c r="V1237" i="21"/>
  <c r="AA19" i="15"/>
  <c r="T18" i="15"/>
  <c r="U18" i="15" s="1"/>
  <c r="P19" i="15"/>
  <c r="S19" i="15" s="1"/>
  <c r="Q18" i="15"/>
  <c r="E39" i="15"/>
  <c r="F39" i="15" s="1"/>
  <c r="H198" i="18" l="1"/>
  <c r="I198" i="18"/>
  <c r="B200" i="18"/>
  <c r="E199" i="18"/>
  <c r="G199" i="18" s="1"/>
  <c r="V1238" i="21"/>
  <c r="E40" i="15"/>
  <c r="F40" i="15" s="1"/>
  <c r="P20" i="15"/>
  <c r="S20" i="15" s="1"/>
  <c r="T19" i="15"/>
  <c r="U19" i="15" s="1"/>
  <c r="Q19" i="15"/>
  <c r="AA20" i="15"/>
  <c r="H199" i="18" l="1"/>
  <c r="I199" i="18"/>
  <c r="B201" i="18"/>
  <c r="E200" i="18"/>
  <c r="G200" i="18" s="1"/>
  <c r="V1239" i="21"/>
  <c r="AA21" i="15"/>
  <c r="P21" i="15"/>
  <c r="S21" i="15" s="1"/>
  <c r="T20" i="15"/>
  <c r="U20" i="15" s="1"/>
  <c r="Q20" i="15"/>
  <c r="E41" i="15"/>
  <c r="F41" i="15" s="1"/>
  <c r="H200" i="18" l="1"/>
  <c r="I200" i="18"/>
  <c r="B202" i="18"/>
  <c r="E201" i="18"/>
  <c r="G201" i="18" s="1"/>
  <c r="V1240" i="21"/>
  <c r="E42" i="15"/>
  <c r="F42" i="15" s="1"/>
  <c r="T21" i="15"/>
  <c r="U21" i="15" s="1"/>
  <c r="P22" i="15"/>
  <c r="S22" i="15" s="1"/>
  <c r="Q21" i="15"/>
  <c r="AA22" i="15"/>
  <c r="H201" i="18" l="1"/>
  <c r="I201" i="18"/>
  <c r="B203" i="18"/>
  <c r="E202" i="18"/>
  <c r="G202" i="18" s="1"/>
  <c r="V1241" i="21"/>
  <c r="AA23" i="15"/>
  <c r="T22" i="15"/>
  <c r="U22" i="15" s="1"/>
  <c r="P23" i="15"/>
  <c r="S23" i="15" s="1"/>
  <c r="Q22" i="15"/>
  <c r="E43" i="15"/>
  <c r="F43" i="15" s="1"/>
  <c r="H202" i="18" l="1"/>
  <c r="I202" i="18"/>
  <c r="B204" i="18"/>
  <c r="E203" i="18"/>
  <c r="G203" i="18" s="1"/>
  <c r="V1242" i="21"/>
  <c r="E44" i="15"/>
  <c r="F44" i="15" s="1"/>
  <c r="T23" i="15"/>
  <c r="U23" i="15" s="1"/>
  <c r="P24" i="15"/>
  <c r="S24" i="15" s="1"/>
  <c r="Q23" i="15"/>
  <c r="AA24" i="15"/>
  <c r="H203" i="18" l="1"/>
  <c r="I203" i="18"/>
  <c r="B205" i="18"/>
  <c r="E204" i="18"/>
  <c r="G204" i="18" s="1"/>
  <c r="V1243" i="21"/>
  <c r="AA25" i="15"/>
  <c r="T24" i="15"/>
  <c r="U24" i="15" s="1"/>
  <c r="P25" i="15"/>
  <c r="S25" i="15" s="1"/>
  <c r="Q24" i="15"/>
  <c r="E45" i="15"/>
  <c r="F45" i="15" s="1"/>
  <c r="I204" i="18" l="1"/>
  <c r="H204" i="18"/>
  <c r="B206" i="18"/>
  <c r="E205" i="18"/>
  <c r="G205" i="18" s="1"/>
  <c r="V1244" i="21"/>
  <c r="T25" i="15"/>
  <c r="U25" i="15" s="1"/>
  <c r="P26" i="15"/>
  <c r="S26" i="15" s="1"/>
  <c r="Q25" i="15"/>
  <c r="E46" i="15"/>
  <c r="F46" i="15" s="1"/>
  <c r="AA26" i="15"/>
  <c r="H205" i="18" l="1"/>
  <c r="I205" i="18"/>
  <c r="B207" i="18"/>
  <c r="E206" i="18"/>
  <c r="G206" i="18" s="1"/>
  <c r="V1245" i="21"/>
  <c r="AA27" i="15"/>
  <c r="E47" i="15"/>
  <c r="F47" i="15" s="1"/>
  <c r="P27" i="15"/>
  <c r="S27" i="15" s="1"/>
  <c r="T26" i="15"/>
  <c r="U26" i="15" s="1"/>
  <c r="Q26" i="15"/>
  <c r="I206" i="18" l="1"/>
  <c r="H206" i="18"/>
  <c r="B208" i="18"/>
  <c r="E207" i="18"/>
  <c r="G207" i="18" s="1"/>
  <c r="V1246" i="21"/>
  <c r="P28" i="15"/>
  <c r="S28" i="15" s="1"/>
  <c r="T27" i="15"/>
  <c r="U27" i="15" s="1"/>
  <c r="Q27" i="15"/>
  <c r="E48" i="15"/>
  <c r="F48" i="15" s="1"/>
  <c r="AA28" i="15"/>
  <c r="H207" i="18" l="1"/>
  <c r="I207" i="18"/>
  <c r="B209" i="18"/>
  <c r="E208" i="18"/>
  <c r="G208" i="18" s="1"/>
  <c r="V1247" i="21"/>
  <c r="AA29" i="15"/>
  <c r="E49" i="15"/>
  <c r="F49" i="15" s="1"/>
  <c r="P29" i="15"/>
  <c r="S29" i="15" s="1"/>
  <c r="T28" i="15"/>
  <c r="U28" i="15" s="1"/>
  <c r="R28" i="15"/>
  <c r="Q28" i="15"/>
  <c r="H208" i="18" l="1"/>
  <c r="I208" i="18"/>
  <c r="B210" i="18"/>
  <c r="E209" i="18"/>
  <c r="G209" i="18" s="1"/>
  <c r="V1248" i="21"/>
  <c r="E50" i="15"/>
  <c r="F50" i="15" s="1"/>
  <c r="P30" i="15"/>
  <c r="S30" i="15" s="1"/>
  <c r="T29" i="15"/>
  <c r="U29" i="15" s="1"/>
  <c r="Q29" i="15"/>
  <c r="AA30" i="15"/>
  <c r="H209" i="18" l="1"/>
  <c r="I209" i="18"/>
  <c r="B211" i="18"/>
  <c r="E210" i="18"/>
  <c r="G210" i="18" s="1"/>
  <c r="V1249" i="21"/>
  <c r="AA31" i="15"/>
  <c r="P31" i="15"/>
  <c r="S31" i="15" s="1"/>
  <c r="T30" i="15"/>
  <c r="U30" i="15" s="1"/>
  <c r="Q30" i="15"/>
  <c r="E51" i="15"/>
  <c r="F51" i="15" s="1"/>
  <c r="H210" i="18" l="1"/>
  <c r="I210" i="18"/>
  <c r="B212" i="18"/>
  <c r="E211" i="18"/>
  <c r="G211" i="18" s="1"/>
  <c r="V1250" i="21"/>
  <c r="E52" i="15"/>
  <c r="F52" i="15" s="1"/>
  <c r="T31" i="15"/>
  <c r="U31" i="15" s="1"/>
  <c r="P32" i="15"/>
  <c r="S32" i="15" s="1"/>
  <c r="Q31" i="15"/>
  <c r="AA32" i="15"/>
  <c r="H211" i="18" l="1"/>
  <c r="I211" i="18"/>
  <c r="B213" i="18"/>
  <c r="E212" i="18"/>
  <c r="G212" i="18" s="1"/>
  <c r="V1251" i="21"/>
  <c r="AA33" i="15"/>
  <c r="T32" i="15"/>
  <c r="U32" i="15" s="1"/>
  <c r="P33" i="15"/>
  <c r="S33" i="15" s="1"/>
  <c r="Q32" i="15"/>
  <c r="E53" i="15"/>
  <c r="F53" i="15" s="1"/>
  <c r="H212" i="18" l="1"/>
  <c r="I212" i="18"/>
  <c r="B214" i="18"/>
  <c r="E213" i="18"/>
  <c r="G213" i="18" s="1"/>
  <c r="V1252" i="21"/>
  <c r="E54" i="15"/>
  <c r="F54" i="15" s="1"/>
  <c r="T33" i="15"/>
  <c r="U33" i="15" s="1"/>
  <c r="P34" i="15"/>
  <c r="S34" i="15" s="1"/>
  <c r="Q33" i="15"/>
  <c r="AA34" i="15"/>
  <c r="H213" i="18" l="1"/>
  <c r="I213" i="18"/>
  <c r="B215" i="18"/>
  <c r="E214" i="18"/>
  <c r="G214" i="18" s="1"/>
  <c r="V1253" i="21"/>
  <c r="AA35" i="15"/>
  <c r="P35" i="15"/>
  <c r="S35" i="15" s="1"/>
  <c r="T34" i="15"/>
  <c r="U34" i="15" s="1"/>
  <c r="Q34" i="15"/>
  <c r="E55" i="15"/>
  <c r="F55" i="15" s="1"/>
  <c r="I214" i="18" l="1"/>
  <c r="H214" i="18"/>
  <c r="B216" i="18"/>
  <c r="E215" i="18"/>
  <c r="G215" i="18" s="1"/>
  <c r="V1254" i="21"/>
  <c r="E56" i="15"/>
  <c r="F56" i="15" s="1"/>
  <c r="T35" i="15"/>
  <c r="U35" i="15" s="1"/>
  <c r="P36" i="15"/>
  <c r="S36" i="15" s="1"/>
  <c r="Q35" i="15"/>
  <c r="AA36" i="15"/>
  <c r="H215" i="18" l="1"/>
  <c r="I215" i="18"/>
  <c r="B217" i="18"/>
  <c r="E216" i="18"/>
  <c r="G216" i="18" s="1"/>
  <c r="V1255" i="21"/>
  <c r="AA37" i="15"/>
  <c r="P37" i="15"/>
  <c r="S37" i="15" s="1"/>
  <c r="T36" i="15"/>
  <c r="U36" i="15" s="1"/>
  <c r="Q36" i="15"/>
  <c r="E57" i="15"/>
  <c r="F57" i="15" s="1"/>
  <c r="H216" i="18" l="1"/>
  <c r="I216" i="18"/>
  <c r="B218" i="18"/>
  <c r="E217" i="18"/>
  <c r="G217" i="18" s="1"/>
  <c r="V1256" i="21"/>
  <c r="E58" i="15"/>
  <c r="F58" i="15" s="1"/>
  <c r="P38" i="15"/>
  <c r="S38" i="15" s="1"/>
  <c r="T37" i="15"/>
  <c r="U37" i="15" s="1"/>
  <c r="Q37" i="15"/>
  <c r="AA38" i="15"/>
  <c r="H217" i="18" l="1"/>
  <c r="I217" i="18"/>
  <c r="B219" i="18"/>
  <c r="E218" i="18"/>
  <c r="G218" i="18" s="1"/>
  <c r="V1257" i="21"/>
  <c r="AA39" i="15"/>
  <c r="P39" i="15"/>
  <c r="S39" i="15" s="1"/>
  <c r="T38" i="15"/>
  <c r="U38" i="15" s="1"/>
  <c r="Q38" i="15"/>
  <c r="E59" i="15"/>
  <c r="F59" i="15" s="1"/>
  <c r="H218" i="18" l="1"/>
  <c r="I218" i="18"/>
  <c r="B220" i="18"/>
  <c r="E219" i="18"/>
  <c r="G219" i="18" s="1"/>
  <c r="V1258" i="21"/>
  <c r="E60" i="15"/>
  <c r="F60" i="15" s="1"/>
  <c r="P40" i="15"/>
  <c r="S40" i="15" s="1"/>
  <c r="T39" i="15"/>
  <c r="U39" i="15" s="1"/>
  <c r="Q39" i="15"/>
  <c r="AA40" i="15"/>
  <c r="H219" i="18" l="1"/>
  <c r="I219" i="18"/>
  <c r="B221" i="18"/>
  <c r="E220" i="18"/>
  <c r="G220" i="18" s="1"/>
  <c r="V1259" i="21"/>
  <c r="P41" i="15"/>
  <c r="S41" i="15" s="1"/>
  <c r="T40" i="15"/>
  <c r="U40" i="15" s="1"/>
  <c r="R40" i="15"/>
  <c r="Q40" i="15"/>
  <c r="AA41" i="15"/>
  <c r="E61" i="15"/>
  <c r="F61" i="15" s="1"/>
  <c r="I220" i="18" l="1"/>
  <c r="H220" i="18"/>
  <c r="B222" i="18"/>
  <c r="E221" i="18"/>
  <c r="G221" i="18" s="1"/>
  <c r="V1260" i="21"/>
  <c r="E62" i="15"/>
  <c r="F62" i="15" s="1"/>
  <c r="AA42" i="15"/>
  <c r="T41" i="15"/>
  <c r="U41" i="15" s="1"/>
  <c r="P42" i="15"/>
  <c r="S42" i="15" s="1"/>
  <c r="Q41" i="15"/>
  <c r="H221" i="18" l="1"/>
  <c r="I221" i="18"/>
  <c r="B223" i="18"/>
  <c r="E222" i="18"/>
  <c r="G222" i="18" s="1"/>
  <c r="V1261" i="21"/>
  <c r="T42" i="15"/>
  <c r="U42" i="15" s="1"/>
  <c r="P43" i="15"/>
  <c r="S43" i="15" s="1"/>
  <c r="Q42" i="15"/>
  <c r="AA43" i="15"/>
  <c r="E63" i="15"/>
  <c r="F63" i="15" s="1"/>
  <c r="H222" i="18" l="1"/>
  <c r="I222" i="18"/>
  <c r="B224" i="18"/>
  <c r="E223" i="18"/>
  <c r="G223" i="18" s="1"/>
  <c r="V1262" i="21"/>
  <c r="E64" i="15"/>
  <c r="F64" i="15" s="1"/>
  <c r="T43" i="15"/>
  <c r="U43" i="15" s="1"/>
  <c r="P44" i="15"/>
  <c r="S44" i="15" s="1"/>
  <c r="Q43" i="15"/>
  <c r="AA44" i="15"/>
  <c r="I223" i="18" l="1"/>
  <c r="H223" i="18"/>
  <c r="B225" i="18"/>
  <c r="E224" i="18"/>
  <c r="G224" i="18" s="1"/>
  <c r="V1263" i="21"/>
  <c r="AA45" i="15"/>
  <c r="T44" i="15"/>
  <c r="U44" i="15" s="1"/>
  <c r="P45" i="15"/>
  <c r="S45" i="15" s="1"/>
  <c r="Q44" i="15"/>
  <c r="E65" i="15"/>
  <c r="F65" i="15" s="1"/>
  <c r="H224" i="18" l="1"/>
  <c r="I224" i="18"/>
  <c r="B226" i="18"/>
  <c r="E225" i="18"/>
  <c r="G225" i="18" s="1"/>
  <c r="V1264" i="21"/>
  <c r="E66" i="15"/>
  <c r="F66" i="15" s="1"/>
  <c r="P46" i="15"/>
  <c r="S46" i="15" s="1"/>
  <c r="T45" i="15"/>
  <c r="U45" i="15" s="1"/>
  <c r="Q45" i="15"/>
  <c r="AA46" i="15"/>
  <c r="H225" i="18" l="1"/>
  <c r="I225" i="18"/>
  <c r="B227" i="18"/>
  <c r="E226" i="18"/>
  <c r="G226" i="18" s="1"/>
  <c r="V1265" i="21"/>
  <c r="AA47" i="15"/>
  <c r="P47" i="15"/>
  <c r="S47" i="15" s="1"/>
  <c r="T46" i="15"/>
  <c r="U46" i="15" s="1"/>
  <c r="Q46" i="15"/>
  <c r="E67" i="15"/>
  <c r="F67" i="15" s="1"/>
  <c r="H226" i="18" l="1"/>
  <c r="I226" i="18"/>
  <c r="B228" i="18"/>
  <c r="E227" i="18"/>
  <c r="G227" i="18" s="1"/>
  <c r="V1266" i="21"/>
  <c r="E68" i="15"/>
  <c r="F68" i="15" s="1"/>
  <c r="T47" i="15"/>
  <c r="U47" i="15" s="1"/>
  <c r="P48" i="15"/>
  <c r="S48" i="15" s="1"/>
  <c r="Q47" i="15"/>
  <c r="AA48" i="15"/>
  <c r="H227" i="18" l="1"/>
  <c r="I227" i="18"/>
  <c r="B229" i="18"/>
  <c r="E228" i="18"/>
  <c r="G228" i="18" s="1"/>
  <c r="V1267" i="21"/>
  <c r="P49" i="15"/>
  <c r="S49" i="15" s="1"/>
  <c r="T48" i="15"/>
  <c r="U48" i="15" s="1"/>
  <c r="Q48" i="15"/>
  <c r="E69" i="15"/>
  <c r="F69" i="15" s="1"/>
  <c r="AA49" i="15"/>
  <c r="I228" i="18" l="1"/>
  <c r="H228" i="18"/>
  <c r="B230" i="18"/>
  <c r="E229" i="18"/>
  <c r="G229" i="18" s="1"/>
  <c r="V1268" i="21"/>
  <c r="E70" i="15"/>
  <c r="F70" i="15" s="1"/>
  <c r="AA50" i="15"/>
  <c r="T49" i="15"/>
  <c r="U49" i="15" s="1"/>
  <c r="P50" i="15"/>
  <c r="S50" i="15" s="1"/>
  <c r="Q49" i="15"/>
  <c r="H229" i="18" l="1"/>
  <c r="I229" i="18"/>
  <c r="B231" i="18"/>
  <c r="E230" i="18"/>
  <c r="G230" i="18" s="1"/>
  <c r="V1269" i="21"/>
  <c r="T50" i="15"/>
  <c r="U50" i="15" s="1"/>
  <c r="P51" i="15"/>
  <c r="S51" i="15" s="1"/>
  <c r="Q50" i="15"/>
  <c r="AA51" i="15"/>
  <c r="E71" i="15"/>
  <c r="F71" i="15" s="1"/>
  <c r="H230" i="18" l="1"/>
  <c r="I230" i="18"/>
  <c r="B232" i="18"/>
  <c r="E231" i="18"/>
  <c r="G231" i="18" s="1"/>
  <c r="V1270" i="21"/>
  <c r="E72" i="15"/>
  <c r="F72" i="15" s="1"/>
  <c r="AA52" i="15"/>
  <c r="P52" i="15"/>
  <c r="S52" i="15" s="1"/>
  <c r="T51" i="15"/>
  <c r="U51" i="15" s="1"/>
  <c r="Q51" i="15"/>
  <c r="H231" i="18" l="1"/>
  <c r="I231" i="18"/>
  <c r="B233" i="18"/>
  <c r="E232" i="18"/>
  <c r="G232" i="18" s="1"/>
  <c r="V1271" i="21"/>
  <c r="P53" i="15"/>
  <c r="S53" i="15" s="1"/>
  <c r="T52" i="15"/>
  <c r="U52" i="15" s="1"/>
  <c r="R52" i="15"/>
  <c r="Q52" i="15"/>
  <c r="AA53" i="15"/>
  <c r="E73" i="15"/>
  <c r="F73" i="15" s="1"/>
  <c r="H232" i="18" l="1"/>
  <c r="I232" i="18"/>
  <c r="B234" i="18"/>
  <c r="E233" i="18"/>
  <c r="G233" i="18" s="1"/>
  <c r="V1272" i="21"/>
  <c r="E74" i="15"/>
  <c r="F74" i="15" s="1"/>
  <c r="AA54" i="15"/>
  <c r="T53" i="15"/>
  <c r="U53" i="15" s="1"/>
  <c r="P54" i="15"/>
  <c r="S54" i="15" s="1"/>
  <c r="Q53" i="15"/>
  <c r="H233" i="18" l="1"/>
  <c r="I233" i="18"/>
  <c r="B235" i="18"/>
  <c r="E234" i="18"/>
  <c r="G234" i="18" s="1"/>
  <c r="V1273" i="21"/>
  <c r="P55" i="15"/>
  <c r="S55" i="15" s="1"/>
  <c r="T54" i="15"/>
  <c r="U54" i="15" s="1"/>
  <c r="Q54" i="15"/>
  <c r="E75" i="15"/>
  <c r="F75" i="15" s="1"/>
  <c r="AA55" i="15"/>
  <c r="H234" i="18" l="1"/>
  <c r="I234" i="18"/>
  <c r="B236" i="18"/>
  <c r="E235" i="18"/>
  <c r="G235" i="18" s="1"/>
  <c r="V1274" i="21"/>
  <c r="AA56" i="15"/>
  <c r="E76" i="15"/>
  <c r="F76" i="15" s="1"/>
  <c r="P56" i="15"/>
  <c r="S56" i="15" s="1"/>
  <c r="T55" i="15"/>
  <c r="U55" i="15" s="1"/>
  <c r="Q55" i="15"/>
  <c r="H235" i="18" l="1"/>
  <c r="I235" i="18"/>
  <c r="B237" i="18"/>
  <c r="E236" i="18"/>
  <c r="G236" i="18" s="1"/>
  <c r="V1275" i="21"/>
  <c r="T56" i="15"/>
  <c r="U56" i="15" s="1"/>
  <c r="P57" i="15"/>
  <c r="S57" i="15" s="1"/>
  <c r="Q56" i="15"/>
  <c r="E77" i="15"/>
  <c r="F77" i="15" s="1"/>
  <c r="AA57" i="15"/>
  <c r="H236" i="18" l="1"/>
  <c r="I236" i="18"/>
  <c r="B238" i="18"/>
  <c r="E237" i="18"/>
  <c r="G237" i="18" s="1"/>
  <c r="V1276" i="21"/>
  <c r="AA58" i="15"/>
  <c r="E78" i="15"/>
  <c r="F78" i="15" s="1"/>
  <c r="P58" i="15"/>
  <c r="S58" i="15" s="1"/>
  <c r="T57" i="15"/>
  <c r="U57" i="15" s="1"/>
  <c r="Q57" i="15"/>
  <c r="H237" i="18" l="1"/>
  <c r="I237" i="18"/>
  <c r="B239" i="18"/>
  <c r="E238" i="18"/>
  <c r="G238" i="18" s="1"/>
  <c r="V1277" i="21"/>
  <c r="T58" i="15"/>
  <c r="U58" i="15" s="1"/>
  <c r="P59" i="15"/>
  <c r="S59" i="15" s="1"/>
  <c r="Q58" i="15"/>
  <c r="E79" i="15"/>
  <c r="F79" i="15" s="1"/>
  <c r="AA59" i="15"/>
  <c r="I238" i="18" l="1"/>
  <c r="H238" i="18"/>
  <c r="B240" i="18"/>
  <c r="E239" i="18"/>
  <c r="G239" i="18" s="1"/>
  <c r="V1278" i="21"/>
  <c r="AA60" i="15"/>
  <c r="E80" i="15"/>
  <c r="F80" i="15" s="1"/>
  <c r="T59" i="15"/>
  <c r="U59" i="15" s="1"/>
  <c r="P60" i="15"/>
  <c r="S60" i="15" s="1"/>
  <c r="Q59" i="15"/>
  <c r="H239" i="18" l="1"/>
  <c r="I239" i="18"/>
  <c r="B241" i="18"/>
  <c r="E240" i="18"/>
  <c r="G240" i="18" s="1"/>
  <c r="V1279" i="21"/>
  <c r="P61" i="15"/>
  <c r="S61" i="15" s="1"/>
  <c r="T60" i="15"/>
  <c r="U60" i="15" s="1"/>
  <c r="Q60" i="15"/>
  <c r="E81" i="15"/>
  <c r="F81" i="15" s="1"/>
  <c r="AA61" i="15"/>
  <c r="H240" i="18" l="1"/>
  <c r="I240" i="18"/>
  <c r="B242" i="18"/>
  <c r="E241" i="18"/>
  <c r="G241" i="18" s="1"/>
  <c r="V1280" i="21"/>
  <c r="E82" i="15"/>
  <c r="F82" i="15" s="1"/>
  <c r="AA62" i="15"/>
  <c r="T61" i="15"/>
  <c r="U61" i="15" s="1"/>
  <c r="P62" i="15"/>
  <c r="S62" i="15" s="1"/>
  <c r="Q61" i="15"/>
  <c r="H241" i="18" l="1"/>
  <c r="I241" i="18"/>
  <c r="B243" i="18"/>
  <c r="E242" i="18"/>
  <c r="G242" i="18" s="1"/>
  <c r="V1281" i="21"/>
  <c r="P63" i="15"/>
  <c r="S63" i="15" s="1"/>
  <c r="T62" i="15"/>
  <c r="U62" i="15" s="1"/>
  <c r="Q62" i="15"/>
  <c r="AA63" i="15"/>
  <c r="E83" i="15"/>
  <c r="F83" i="15" s="1"/>
  <c r="H242" i="18" l="1"/>
  <c r="I242" i="18"/>
  <c r="B244" i="18"/>
  <c r="E243" i="18"/>
  <c r="G243" i="18" s="1"/>
  <c r="V1282" i="21"/>
  <c r="AA64" i="15"/>
  <c r="E84" i="15"/>
  <c r="F84" i="15" s="1"/>
  <c r="P64" i="15"/>
  <c r="S64" i="15" s="1"/>
  <c r="T63" i="15"/>
  <c r="U63" i="15" s="1"/>
  <c r="Q63" i="15"/>
  <c r="H243" i="18" l="1"/>
  <c r="I243" i="18"/>
  <c r="B245" i="18"/>
  <c r="E244" i="18"/>
  <c r="G244" i="18" s="1"/>
  <c r="V1283" i="21"/>
  <c r="P65" i="15"/>
  <c r="S65" i="15" s="1"/>
  <c r="T64" i="15"/>
  <c r="U64" i="15" s="1"/>
  <c r="R64" i="15"/>
  <c r="Q64" i="15"/>
  <c r="E85" i="15"/>
  <c r="F85" i="15" s="1"/>
  <c r="AA65" i="15"/>
  <c r="I244" i="18" l="1"/>
  <c r="H244" i="18"/>
  <c r="B246" i="18"/>
  <c r="E245" i="18"/>
  <c r="G245" i="18" s="1"/>
  <c r="V1284" i="21"/>
  <c r="AA66" i="15"/>
  <c r="E86" i="15"/>
  <c r="F86" i="15" s="1"/>
  <c r="T65" i="15"/>
  <c r="U65" i="15" s="1"/>
  <c r="P66" i="15"/>
  <c r="S66" i="15" s="1"/>
  <c r="Q65" i="15"/>
  <c r="H245" i="18" l="1"/>
  <c r="I245" i="18"/>
  <c r="B247" i="18"/>
  <c r="E246" i="18"/>
  <c r="G246" i="18" s="1"/>
  <c r="V1285" i="21"/>
  <c r="P67" i="15"/>
  <c r="S67" i="15" s="1"/>
  <c r="T66" i="15"/>
  <c r="U66" i="15" s="1"/>
  <c r="Q66" i="15"/>
  <c r="E87" i="15"/>
  <c r="F87" i="15" s="1"/>
  <c r="AA67" i="15"/>
  <c r="H246" i="18" l="1"/>
  <c r="I246" i="18"/>
  <c r="B248" i="18"/>
  <c r="E247" i="18"/>
  <c r="G247" i="18" s="1"/>
  <c r="V1286" i="21"/>
  <c r="AA68" i="15"/>
  <c r="E88" i="15"/>
  <c r="F88" i="15" s="1"/>
  <c r="T67" i="15"/>
  <c r="U67" i="15" s="1"/>
  <c r="P68" i="15"/>
  <c r="S68" i="15" s="1"/>
  <c r="Q67" i="15"/>
  <c r="H247" i="18" l="1"/>
  <c r="I247" i="18"/>
  <c r="B249" i="18"/>
  <c r="E248" i="18"/>
  <c r="G248" i="18" s="1"/>
  <c r="V1287" i="21"/>
  <c r="T68" i="15"/>
  <c r="U68" i="15" s="1"/>
  <c r="P69" i="15"/>
  <c r="S69" i="15" s="1"/>
  <c r="Q68" i="15"/>
  <c r="E89" i="15"/>
  <c r="F89" i="15" s="1"/>
  <c r="AA69" i="15"/>
  <c r="H248" i="18" l="1"/>
  <c r="I248" i="18"/>
  <c r="B250" i="18"/>
  <c r="E249" i="18"/>
  <c r="G249" i="18" s="1"/>
  <c r="V1288" i="21"/>
  <c r="E90" i="15"/>
  <c r="F90" i="15" s="1"/>
  <c r="AA70" i="15"/>
  <c r="P70" i="15"/>
  <c r="S70" i="15" s="1"/>
  <c r="T69" i="15"/>
  <c r="U69" i="15" s="1"/>
  <c r="Q69" i="15"/>
  <c r="H249" i="18" l="1"/>
  <c r="I249" i="18"/>
  <c r="B251" i="18"/>
  <c r="E250" i="18"/>
  <c r="G250" i="18" s="1"/>
  <c r="V1289" i="21"/>
  <c r="T70" i="15"/>
  <c r="U70" i="15" s="1"/>
  <c r="P71" i="15"/>
  <c r="S71" i="15" s="1"/>
  <c r="Q70" i="15"/>
  <c r="AA71" i="15"/>
  <c r="E91" i="15"/>
  <c r="F91" i="15" s="1"/>
  <c r="H250" i="18" l="1"/>
  <c r="I250" i="18"/>
  <c r="B252" i="18"/>
  <c r="E251" i="18"/>
  <c r="G251" i="18" s="1"/>
  <c r="V1290" i="21"/>
  <c r="E92" i="15"/>
  <c r="F92" i="15" s="1"/>
  <c r="AA72" i="15"/>
  <c r="P72" i="15"/>
  <c r="S72" i="15" s="1"/>
  <c r="T71" i="15"/>
  <c r="U71" i="15" s="1"/>
  <c r="Q71" i="15"/>
  <c r="H251" i="18" l="1"/>
  <c r="I251" i="18"/>
  <c r="B253" i="18"/>
  <c r="E252" i="18"/>
  <c r="G252" i="18" s="1"/>
  <c r="V1291" i="21"/>
  <c r="P73" i="15"/>
  <c r="S73" i="15" s="1"/>
  <c r="T72" i="15"/>
  <c r="U72" i="15" s="1"/>
  <c r="Q72" i="15"/>
  <c r="E93" i="15"/>
  <c r="F93" i="15" s="1"/>
  <c r="AA73" i="15"/>
  <c r="I252" i="18" l="1"/>
  <c r="H252" i="18"/>
  <c r="B254" i="18"/>
  <c r="E253" i="18"/>
  <c r="G253" i="18" s="1"/>
  <c r="V1292" i="21"/>
  <c r="AA74" i="15"/>
  <c r="E94" i="15"/>
  <c r="F94" i="15" s="1"/>
  <c r="T73" i="15"/>
  <c r="U73" i="15" s="1"/>
  <c r="P74" i="15"/>
  <c r="S74" i="15" s="1"/>
  <c r="Q73" i="15"/>
  <c r="H253" i="18" l="1"/>
  <c r="I253" i="18"/>
  <c r="B255" i="18"/>
  <c r="E254" i="18"/>
  <c r="G254" i="18" s="1"/>
  <c r="V1293" i="21"/>
  <c r="P75" i="15"/>
  <c r="S75" i="15" s="1"/>
  <c r="T74" i="15"/>
  <c r="U74" i="15" s="1"/>
  <c r="Q74" i="15"/>
  <c r="E95" i="15"/>
  <c r="F95" i="15" s="1"/>
  <c r="AA75" i="15"/>
  <c r="I254" i="18" l="1"/>
  <c r="H254" i="18"/>
  <c r="B256" i="18"/>
  <c r="E255" i="18"/>
  <c r="G255" i="18" s="1"/>
  <c r="V1294" i="21"/>
  <c r="E96" i="15"/>
  <c r="F96" i="15" s="1"/>
  <c r="AA76" i="15"/>
  <c r="T75" i="15"/>
  <c r="U75" i="15" s="1"/>
  <c r="P76" i="15"/>
  <c r="S76" i="15" s="1"/>
  <c r="Q75" i="15"/>
  <c r="H255" i="18" l="1"/>
  <c r="I255" i="18"/>
  <c r="B257" i="18"/>
  <c r="E256" i="18"/>
  <c r="G256" i="18" s="1"/>
  <c r="V1295" i="21"/>
  <c r="T76" i="15"/>
  <c r="U76" i="15" s="1"/>
  <c r="P77" i="15"/>
  <c r="S77" i="15" s="1"/>
  <c r="R76" i="15"/>
  <c r="Q76" i="15"/>
  <c r="AA77" i="15"/>
  <c r="E97" i="15"/>
  <c r="F97" i="15" s="1"/>
  <c r="I256" i="18" l="1"/>
  <c r="H256" i="18"/>
  <c r="B258" i="18"/>
  <c r="E257" i="18"/>
  <c r="G257" i="18" s="1"/>
  <c r="V1296" i="21"/>
  <c r="E98" i="15"/>
  <c r="F98" i="15" s="1"/>
  <c r="AA78" i="15"/>
  <c r="T77" i="15"/>
  <c r="U77" i="15" s="1"/>
  <c r="P78" i="15"/>
  <c r="S78" i="15" s="1"/>
  <c r="Q77" i="15"/>
  <c r="H257" i="18" l="1"/>
  <c r="I257" i="18"/>
  <c r="B259" i="18"/>
  <c r="E258" i="18"/>
  <c r="G258" i="18" s="1"/>
  <c r="V1297" i="21"/>
  <c r="E99" i="15"/>
  <c r="F99" i="15" s="1"/>
  <c r="P79" i="15"/>
  <c r="S79" i="15" s="1"/>
  <c r="T78" i="15"/>
  <c r="U78" i="15" s="1"/>
  <c r="Q78" i="15"/>
  <c r="AA79" i="15"/>
  <c r="H258" i="18" l="1"/>
  <c r="I258" i="18"/>
  <c r="B260" i="18"/>
  <c r="E259" i="18"/>
  <c r="G259" i="18" s="1"/>
  <c r="V1298" i="21"/>
  <c r="AA80" i="15"/>
  <c r="T79" i="15"/>
  <c r="U79" i="15" s="1"/>
  <c r="P80" i="15"/>
  <c r="S80" i="15" s="1"/>
  <c r="Q79" i="15"/>
  <c r="E100" i="15"/>
  <c r="F100" i="15" s="1"/>
  <c r="H259" i="18" l="1"/>
  <c r="I259" i="18"/>
  <c r="B261" i="18"/>
  <c r="E260" i="18"/>
  <c r="G260" i="18" s="1"/>
  <c r="V1299" i="21"/>
  <c r="P81" i="15"/>
  <c r="S81" i="15" s="1"/>
  <c r="T80" i="15"/>
  <c r="U80" i="15" s="1"/>
  <c r="Q80" i="15"/>
  <c r="E101" i="15"/>
  <c r="F101" i="15" s="1"/>
  <c r="AA81" i="15"/>
  <c r="H260" i="18" l="1"/>
  <c r="I260" i="18"/>
  <c r="B262" i="18"/>
  <c r="E261" i="18"/>
  <c r="G261" i="18" s="1"/>
  <c r="V1300" i="21"/>
  <c r="AA82" i="15"/>
  <c r="E102" i="15"/>
  <c r="F102" i="15" s="1"/>
  <c r="P82" i="15"/>
  <c r="S82" i="15" s="1"/>
  <c r="T81" i="15"/>
  <c r="U81" i="15" s="1"/>
  <c r="Q81" i="15"/>
  <c r="H261" i="18" l="1"/>
  <c r="I261" i="18"/>
  <c r="B263" i="18"/>
  <c r="E262" i="18"/>
  <c r="G262" i="18" s="1"/>
  <c r="V1301" i="21"/>
  <c r="T82" i="15"/>
  <c r="U82" i="15" s="1"/>
  <c r="P83" i="15"/>
  <c r="S83" i="15" s="1"/>
  <c r="Q82" i="15"/>
  <c r="E103" i="15"/>
  <c r="F103" i="15" s="1"/>
  <c r="AA83" i="15"/>
  <c r="I262" i="18" l="1"/>
  <c r="H262" i="18"/>
  <c r="B264" i="18"/>
  <c r="E263" i="18"/>
  <c r="G263" i="18" s="1"/>
  <c r="V1302" i="21"/>
  <c r="P84" i="15"/>
  <c r="S84" i="15" s="1"/>
  <c r="T83" i="15"/>
  <c r="U83" i="15" s="1"/>
  <c r="Q83" i="15"/>
  <c r="AA84" i="15"/>
  <c r="E104" i="15"/>
  <c r="F104" i="15" s="1"/>
  <c r="H263" i="18" l="1"/>
  <c r="I263" i="18"/>
  <c r="B265" i="18"/>
  <c r="E264" i="18"/>
  <c r="G264" i="18" s="1"/>
  <c r="V1303" i="21"/>
  <c r="E105" i="15"/>
  <c r="F105" i="15" s="1"/>
  <c r="AA85" i="15"/>
  <c r="T84" i="15"/>
  <c r="U84" i="15" s="1"/>
  <c r="P85" i="15"/>
  <c r="S85" i="15" s="1"/>
  <c r="Q84" i="15"/>
  <c r="H264" i="18" l="1"/>
  <c r="I264" i="18"/>
  <c r="B266" i="18"/>
  <c r="E265" i="18"/>
  <c r="G265" i="18" s="1"/>
  <c r="V1304" i="21"/>
  <c r="T85" i="15"/>
  <c r="U85" i="15" s="1"/>
  <c r="P86" i="15"/>
  <c r="S86" i="15" s="1"/>
  <c r="Q85" i="15"/>
  <c r="AA86" i="15"/>
  <c r="E106" i="15"/>
  <c r="F106" i="15" s="1"/>
  <c r="H265" i="18" l="1"/>
  <c r="I265" i="18"/>
  <c r="B267" i="18"/>
  <c r="E266" i="18"/>
  <c r="G266" i="18" s="1"/>
  <c r="V1305" i="21"/>
  <c r="E107" i="15"/>
  <c r="F107" i="15" s="1"/>
  <c r="P87" i="15"/>
  <c r="S87" i="15" s="1"/>
  <c r="T86" i="15"/>
  <c r="U86" i="15" s="1"/>
  <c r="Q86" i="15"/>
  <c r="AA87" i="15"/>
  <c r="I266" i="18" l="1"/>
  <c r="H266" i="18"/>
  <c r="B268" i="18"/>
  <c r="E267" i="18"/>
  <c r="G267" i="18" s="1"/>
  <c r="V1306" i="21"/>
  <c r="AA88" i="15"/>
  <c r="T87" i="15"/>
  <c r="U87" i="15" s="1"/>
  <c r="P88" i="15"/>
  <c r="S88" i="15" s="1"/>
  <c r="Q87" i="15"/>
  <c r="E108" i="15"/>
  <c r="F108" i="15" s="1"/>
  <c r="H267" i="18" l="1"/>
  <c r="I267" i="18"/>
  <c r="B269" i="18"/>
  <c r="E268" i="18"/>
  <c r="G268" i="18" s="1"/>
  <c r="V1307" i="21"/>
  <c r="T88" i="15"/>
  <c r="U88" i="15" s="1"/>
  <c r="R88" i="15"/>
  <c r="P89" i="15"/>
  <c r="S89" i="15" s="1"/>
  <c r="Q88" i="15"/>
  <c r="E109" i="15"/>
  <c r="F109" i="15" s="1"/>
  <c r="AA89" i="15"/>
  <c r="H268" i="18" l="1"/>
  <c r="I268" i="18"/>
  <c r="B270" i="18"/>
  <c r="E269" i="18"/>
  <c r="G269" i="18" s="1"/>
  <c r="V1308" i="21"/>
  <c r="AA90" i="15"/>
  <c r="P90" i="15"/>
  <c r="S90" i="15" s="1"/>
  <c r="T89" i="15"/>
  <c r="U89" i="15" s="1"/>
  <c r="Q89" i="15"/>
  <c r="E110" i="15"/>
  <c r="F110" i="15" s="1"/>
  <c r="H269" i="18" l="1"/>
  <c r="I269" i="18"/>
  <c r="B271" i="18"/>
  <c r="E270" i="18"/>
  <c r="G270" i="18" s="1"/>
  <c r="V1309" i="21"/>
  <c r="E111" i="15"/>
  <c r="F111" i="15" s="1"/>
  <c r="P91" i="15"/>
  <c r="S91" i="15" s="1"/>
  <c r="T90" i="15"/>
  <c r="U90" i="15" s="1"/>
  <c r="Q90" i="15"/>
  <c r="AA91" i="15"/>
  <c r="H270" i="18" l="1"/>
  <c r="I270" i="18"/>
  <c r="B272" i="18"/>
  <c r="E271" i="18"/>
  <c r="G271" i="18" s="1"/>
  <c r="V1310" i="21"/>
  <c r="AA92" i="15"/>
  <c r="E112" i="15"/>
  <c r="F112" i="15" s="1"/>
  <c r="P92" i="15"/>
  <c r="S92" i="15" s="1"/>
  <c r="T91" i="15"/>
  <c r="U91" i="15" s="1"/>
  <c r="Q91" i="15"/>
  <c r="H271" i="18" l="1"/>
  <c r="I271" i="18"/>
  <c r="B273" i="18"/>
  <c r="E272" i="18"/>
  <c r="G272" i="18" s="1"/>
  <c r="V1311" i="21"/>
  <c r="E113" i="15"/>
  <c r="F113" i="15" s="1"/>
  <c r="P93" i="15"/>
  <c r="S93" i="15" s="1"/>
  <c r="T92" i="15"/>
  <c r="U92" i="15" s="1"/>
  <c r="Q92" i="15"/>
  <c r="AA93" i="15"/>
  <c r="H272" i="18" l="1"/>
  <c r="I272" i="18"/>
  <c r="B274" i="18"/>
  <c r="E273" i="18"/>
  <c r="G273" i="18" s="1"/>
  <c r="V1312" i="21"/>
  <c r="AA94" i="15"/>
  <c r="T93" i="15"/>
  <c r="U93" i="15" s="1"/>
  <c r="P94" i="15"/>
  <c r="S94" i="15" s="1"/>
  <c r="Q93" i="15"/>
  <c r="E114" i="15"/>
  <c r="F114" i="15" s="1"/>
  <c r="H273" i="18" l="1"/>
  <c r="I273" i="18"/>
  <c r="B275" i="18"/>
  <c r="E274" i="18"/>
  <c r="G274" i="18" s="1"/>
  <c r="V1313" i="21"/>
  <c r="E115" i="15"/>
  <c r="F115" i="15" s="1"/>
  <c r="T94" i="15"/>
  <c r="U94" i="15" s="1"/>
  <c r="P95" i="15"/>
  <c r="S95" i="15" s="1"/>
  <c r="Q94" i="15"/>
  <c r="AA95" i="15"/>
  <c r="H274" i="18" l="1"/>
  <c r="I274" i="18"/>
  <c r="B276" i="18"/>
  <c r="E275" i="18"/>
  <c r="G275" i="18" s="1"/>
  <c r="V1314" i="21"/>
  <c r="AA96" i="15"/>
  <c r="T95" i="15"/>
  <c r="U95" i="15" s="1"/>
  <c r="P96" i="15"/>
  <c r="S96" i="15" s="1"/>
  <c r="Q95" i="15"/>
  <c r="E116" i="15"/>
  <c r="F116" i="15" s="1"/>
  <c r="H275" i="18" l="1"/>
  <c r="I275" i="18"/>
  <c r="B277" i="18"/>
  <c r="E276" i="18"/>
  <c r="G276" i="18" s="1"/>
  <c r="V1315" i="21"/>
  <c r="E117" i="15"/>
  <c r="F117" i="15" s="1"/>
  <c r="T96" i="15"/>
  <c r="U96" i="15" s="1"/>
  <c r="P97" i="15"/>
  <c r="S97" i="15" s="1"/>
  <c r="Q96" i="15"/>
  <c r="AA97" i="15"/>
  <c r="I276" i="18" l="1"/>
  <c r="H276" i="18"/>
  <c r="B278" i="18"/>
  <c r="E277" i="18"/>
  <c r="G277" i="18" s="1"/>
  <c r="V1316" i="21"/>
  <c r="AA98" i="15"/>
  <c r="E118" i="15"/>
  <c r="F118" i="15" s="1"/>
  <c r="T97" i="15"/>
  <c r="U97" i="15" s="1"/>
  <c r="P98" i="15"/>
  <c r="S98" i="15" s="1"/>
  <c r="Q97" i="15"/>
  <c r="H277" i="18" l="1"/>
  <c r="I277" i="18"/>
  <c r="B279" i="18"/>
  <c r="E278" i="18"/>
  <c r="G278" i="18" s="1"/>
  <c r="V1317" i="21"/>
  <c r="P99" i="15"/>
  <c r="S99" i="15" s="1"/>
  <c r="T98" i="15"/>
  <c r="U98" i="15" s="1"/>
  <c r="Q98" i="15"/>
  <c r="E119" i="15"/>
  <c r="F119" i="15" s="1"/>
  <c r="AA99" i="15"/>
  <c r="I278" i="18" l="1"/>
  <c r="H278" i="18"/>
  <c r="B280" i="18"/>
  <c r="E279" i="18"/>
  <c r="G279" i="18" s="1"/>
  <c r="V1318" i="21"/>
  <c r="AA100" i="15"/>
  <c r="E120" i="15"/>
  <c r="F120" i="15" s="1"/>
  <c r="P100" i="15"/>
  <c r="S100" i="15" s="1"/>
  <c r="T99" i="15"/>
  <c r="U99" i="15" s="1"/>
  <c r="Q99" i="15"/>
  <c r="H279" i="18" l="1"/>
  <c r="I279" i="18"/>
  <c r="B281" i="18"/>
  <c r="E280" i="18"/>
  <c r="G280" i="18" s="1"/>
  <c r="V1319" i="21"/>
  <c r="P101" i="15"/>
  <c r="S101" i="15" s="1"/>
  <c r="T100" i="15"/>
  <c r="U100" i="15" s="1"/>
  <c r="R100" i="15"/>
  <c r="Q100" i="15"/>
  <c r="E121" i="15"/>
  <c r="F121" i="15" s="1"/>
  <c r="AA101" i="15"/>
  <c r="H280" i="18" l="1"/>
  <c r="I280" i="18"/>
  <c r="B282" i="18"/>
  <c r="E281" i="18"/>
  <c r="G281" i="18" s="1"/>
  <c r="V1320" i="21"/>
  <c r="AA102" i="15"/>
  <c r="E122" i="15"/>
  <c r="F122" i="15" s="1"/>
  <c r="P102" i="15"/>
  <c r="S102" i="15" s="1"/>
  <c r="T101" i="15"/>
  <c r="U101" i="15" s="1"/>
  <c r="Q101" i="15"/>
  <c r="H281" i="18" l="1"/>
  <c r="I281" i="18"/>
  <c r="B283" i="18"/>
  <c r="E282" i="18"/>
  <c r="G282" i="18" s="1"/>
  <c r="V1321" i="21"/>
  <c r="P103" i="15"/>
  <c r="S103" i="15" s="1"/>
  <c r="T102" i="15"/>
  <c r="U102" i="15" s="1"/>
  <c r="Q102" i="15"/>
  <c r="E123" i="15"/>
  <c r="F123" i="15" s="1"/>
  <c r="AA103" i="15"/>
  <c r="H282" i="18" l="1"/>
  <c r="I282" i="18"/>
  <c r="B284" i="18"/>
  <c r="E283" i="18"/>
  <c r="G283" i="18" s="1"/>
  <c r="V1322" i="21"/>
  <c r="AA104" i="15"/>
  <c r="E124" i="15"/>
  <c r="F124" i="15" s="1"/>
  <c r="T103" i="15"/>
  <c r="U103" i="15" s="1"/>
  <c r="P104" i="15"/>
  <c r="S104" i="15" s="1"/>
  <c r="Q103" i="15"/>
  <c r="H283" i="18" l="1"/>
  <c r="I283" i="18"/>
  <c r="B285" i="18"/>
  <c r="E284" i="18"/>
  <c r="G284" i="18" s="1"/>
  <c r="V1323" i="21"/>
  <c r="T104" i="15"/>
  <c r="U104" i="15" s="1"/>
  <c r="P105" i="15"/>
  <c r="S105" i="15" s="1"/>
  <c r="Q104" i="15"/>
  <c r="E125" i="15"/>
  <c r="F125" i="15" s="1"/>
  <c r="AA105" i="15"/>
  <c r="H284" i="18" l="1"/>
  <c r="I284" i="18"/>
  <c r="B286" i="18"/>
  <c r="E285" i="18"/>
  <c r="G285" i="18" s="1"/>
  <c r="V1324" i="21"/>
  <c r="E126" i="15"/>
  <c r="F126" i="15" s="1"/>
  <c r="T105" i="15"/>
  <c r="U105" i="15" s="1"/>
  <c r="P106" i="15"/>
  <c r="S106" i="15" s="1"/>
  <c r="Q105" i="15"/>
  <c r="AA106" i="15"/>
  <c r="H285" i="18" l="1"/>
  <c r="I285" i="18"/>
  <c r="B287" i="18"/>
  <c r="E286" i="18"/>
  <c r="G286" i="18" s="1"/>
  <c r="V1325" i="21"/>
  <c r="AA107" i="15"/>
  <c r="T106" i="15"/>
  <c r="U106" i="15" s="1"/>
  <c r="P107" i="15"/>
  <c r="S107" i="15" s="1"/>
  <c r="Q106" i="15"/>
  <c r="E127" i="15"/>
  <c r="F127" i="15" s="1"/>
  <c r="I286" i="18" l="1"/>
  <c r="H286" i="18"/>
  <c r="B288" i="18"/>
  <c r="E287" i="18"/>
  <c r="G287" i="18" s="1"/>
  <c r="V1326" i="21"/>
  <c r="E128" i="15"/>
  <c r="F128" i="15" s="1"/>
  <c r="P108" i="15"/>
  <c r="S108" i="15" s="1"/>
  <c r="T107" i="15"/>
  <c r="U107" i="15" s="1"/>
  <c r="Q107" i="15"/>
  <c r="AA108" i="15"/>
  <c r="H287" i="18" l="1"/>
  <c r="I287" i="18"/>
  <c r="B289" i="18"/>
  <c r="E288" i="18"/>
  <c r="G288" i="18" s="1"/>
  <c r="V1327" i="21"/>
  <c r="AA109" i="15"/>
  <c r="P109" i="15"/>
  <c r="S109" i="15" s="1"/>
  <c r="T108" i="15"/>
  <c r="U108" i="15" s="1"/>
  <c r="Q108" i="15"/>
  <c r="E129" i="15"/>
  <c r="F129" i="15" s="1"/>
  <c r="H288" i="18" l="1"/>
  <c r="I288" i="18"/>
  <c r="B290" i="18"/>
  <c r="E289" i="18"/>
  <c r="G289" i="18" s="1"/>
  <c r="V1328" i="21"/>
  <c r="E130" i="15"/>
  <c r="F130" i="15" s="1"/>
  <c r="P110" i="15"/>
  <c r="S110" i="15" s="1"/>
  <c r="T109" i="15"/>
  <c r="U109" i="15" s="1"/>
  <c r="Q109" i="15"/>
  <c r="AA110" i="15"/>
  <c r="H289" i="18" l="1"/>
  <c r="I289" i="18"/>
  <c r="B291" i="18"/>
  <c r="E290" i="18"/>
  <c r="G290" i="18" s="1"/>
  <c r="V1329" i="21"/>
  <c r="AA111" i="15"/>
  <c r="E131" i="15"/>
  <c r="F131" i="15" s="1"/>
  <c r="P111" i="15"/>
  <c r="S111" i="15" s="1"/>
  <c r="T110" i="15"/>
  <c r="U110" i="15" s="1"/>
  <c r="Q110" i="15"/>
  <c r="H290" i="18" l="1"/>
  <c r="I290" i="18"/>
  <c r="B292" i="18"/>
  <c r="E291" i="18"/>
  <c r="G291" i="18" s="1"/>
  <c r="V1330" i="21"/>
  <c r="T111" i="15"/>
  <c r="U111" i="15" s="1"/>
  <c r="P112" i="15"/>
  <c r="S112" i="15" s="1"/>
  <c r="Q111" i="15"/>
  <c r="E132" i="15"/>
  <c r="F132" i="15" s="1"/>
  <c r="AA112" i="15"/>
  <c r="H291" i="18" l="1"/>
  <c r="I291" i="18"/>
  <c r="B293" i="18"/>
  <c r="E292" i="18"/>
  <c r="G292" i="18" s="1"/>
  <c r="V1331" i="21"/>
  <c r="AA113" i="15"/>
  <c r="T112" i="15"/>
  <c r="U112" i="15" s="1"/>
  <c r="R112" i="15"/>
  <c r="P113" i="15"/>
  <c r="S113" i="15" s="1"/>
  <c r="Q112" i="15"/>
  <c r="E133" i="15"/>
  <c r="F133" i="15" s="1"/>
  <c r="H292" i="18" l="1"/>
  <c r="I292" i="18"/>
  <c r="B294" i="18"/>
  <c r="E293" i="18"/>
  <c r="G293" i="18" s="1"/>
  <c r="V1332" i="21"/>
  <c r="E134" i="15"/>
  <c r="F134" i="15" s="1"/>
  <c r="T113" i="15"/>
  <c r="U113" i="15" s="1"/>
  <c r="P114" i="15"/>
  <c r="S114" i="15" s="1"/>
  <c r="Q113" i="15"/>
  <c r="AA114" i="15"/>
  <c r="H293" i="18" l="1"/>
  <c r="I293" i="18"/>
  <c r="B295" i="18"/>
  <c r="E294" i="18"/>
  <c r="G294" i="18" s="1"/>
  <c r="V1333" i="21"/>
  <c r="AA115" i="15"/>
  <c r="T114" i="15"/>
  <c r="U114" i="15" s="1"/>
  <c r="P115" i="15"/>
  <c r="S115" i="15" s="1"/>
  <c r="Q114" i="15"/>
  <c r="E135" i="15"/>
  <c r="F135" i="15" s="1"/>
  <c r="H294" i="18" l="1"/>
  <c r="I294" i="18"/>
  <c r="B296" i="18"/>
  <c r="E295" i="18"/>
  <c r="G295" i="18" s="1"/>
  <c r="V1334" i="21"/>
  <c r="T115" i="15"/>
  <c r="U115" i="15" s="1"/>
  <c r="P116" i="15"/>
  <c r="S116" i="15" s="1"/>
  <c r="Q115" i="15"/>
  <c r="E136" i="15"/>
  <c r="F136" i="15" s="1"/>
  <c r="AA116" i="15"/>
  <c r="H295" i="18" l="1"/>
  <c r="I295" i="18"/>
  <c r="B297" i="18"/>
  <c r="E296" i="18"/>
  <c r="G296" i="18" s="1"/>
  <c r="V1335" i="21"/>
  <c r="E137" i="15"/>
  <c r="F137" i="15" s="1"/>
  <c r="P117" i="15"/>
  <c r="S117" i="15" s="1"/>
  <c r="T116" i="15"/>
  <c r="U116" i="15" s="1"/>
  <c r="Q116" i="15"/>
  <c r="AA117" i="15"/>
  <c r="H296" i="18" l="1"/>
  <c r="I296" i="18"/>
  <c r="B298" i="18"/>
  <c r="E297" i="18"/>
  <c r="G297" i="18" s="1"/>
  <c r="V1336" i="21"/>
  <c r="AA118" i="15"/>
  <c r="P118" i="15"/>
  <c r="S118" i="15" s="1"/>
  <c r="T117" i="15"/>
  <c r="U117" i="15" s="1"/>
  <c r="Q117" i="15"/>
  <c r="E138" i="15"/>
  <c r="F138" i="15" s="1"/>
  <c r="H297" i="18" l="1"/>
  <c r="I297" i="18"/>
  <c r="B299" i="18"/>
  <c r="E298" i="18"/>
  <c r="G298" i="18" s="1"/>
  <c r="V1337" i="21"/>
  <c r="E139" i="15"/>
  <c r="F139" i="15" s="1"/>
  <c r="P119" i="15"/>
  <c r="S119" i="15" s="1"/>
  <c r="T118" i="15"/>
  <c r="U118" i="15" s="1"/>
  <c r="Q118" i="15"/>
  <c r="AA119" i="15"/>
  <c r="H298" i="18" l="1"/>
  <c r="I298" i="18"/>
  <c r="B300" i="18"/>
  <c r="E299" i="18"/>
  <c r="G299" i="18" s="1"/>
  <c r="V1338" i="21"/>
  <c r="AA120" i="15"/>
  <c r="E140" i="15"/>
  <c r="F140" i="15" s="1"/>
  <c r="P120" i="15"/>
  <c r="S120" i="15" s="1"/>
  <c r="T119" i="15"/>
  <c r="U119" i="15" s="1"/>
  <c r="Q119" i="15"/>
  <c r="H299" i="18" l="1"/>
  <c r="I299" i="18"/>
  <c r="B301" i="18"/>
  <c r="E300" i="18"/>
  <c r="G300" i="18" s="1"/>
  <c r="V1339" i="21"/>
  <c r="T120" i="15"/>
  <c r="U120" i="15" s="1"/>
  <c r="P121" i="15"/>
  <c r="S121" i="15" s="1"/>
  <c r="Q120" i="15"/>
  <c r="E141" i="15"/>
  <c r="AA121" i="15"/>
  <c r="I300" i="18" l="1"/>
  <c r="H300" i="18"/>
  <c r="B302" i="18"/>
  <c r="E302" i="18" s="1"/>
  <c r="E301" i="18"/>
  <c r="G301" i="18" s="1"/>
  <c r="V1340" i="21"/>
  <c r="F141" i="15"/>
  <c r="F21" i="15" s="1"/>
  <c r="AA122" i="15"/>
  <c r="P122" i="15"/>
  <c r="S122" i="15" s="1"/>
  <c r="T121" i="15"/>
  <c r="U121" i="15" s="1"/>
  <c r="Q121" i="15"/>
  <c r="G302" i="18" l="1"/>
  <c r="H302" i="18" s="1"/>
  <c r="B58" i="18" s="1"/>
  <c r="H301" i="18"/>
  <c r="I301" i="18"/>
  <c r="I302" i="18"/>
  <c r="B57" i="18" s="1"/>
  <c r="E61" i="18"/>
  <c r="B56" i="18" s="1"/>
  <c r="V1341" i="21"/>
  <c r="H21" i="15"/>
  <c r="O144" i="15"/>
  <c r="O5" i="15"/>
  <c r="O31" i="15"/>
  <c r="O46" i="15"/>
  <c r="O89" i="15"/>
  <c r="O16" i="15"/>
  <c r="O36" i="15"/>
  <c r="O38" i="15"/>
  <c r="O75" i="15"/>
  <c r="O12" i="15"/>
  <c r="O32" i="15"/>
  <c r="O13" i="15"/>
  <c r="O58" i="15"/>
  <c r="O23" i="15"/>
  <c r="O21" i="15"/>
  <c r="O33" i="15"/>
  <c r="O34" i="15"/>
  <c r="O64" i="15"/>
  <c r="O10" i="15"/>
  <c r="O19" i="15"/>
  <c r="O42" i="15"/>
  <c r="O49" i="15"/>
  <c r="O9" i="15"/>
  <c r="O153" i="15"/>
  <c r="O41" i="15"/>
  <c r="O7" i="15"/>
  <c r="O30" i="15"/>
  <c r="O47" i="15"/>
  <c r="O6" i="15"/>
  <c r="O73" i="15"/>
  <c r="O140" i="15"/>
  <c r="O56" i="15"/>
  <c r="O8" i="15"/>
  <c r="O22" i="15"/>
  <c r="O24" i="15"/>
  <c r="O4" i="15"/>
  <c r="N5" i="15" s="1"/>
  <c r="O17" i="15"/>
  <c r="O18" i="15"/>
  <c r="O97" i="15"/>
  <c r="O53" i="15"/>
  <c r="O104" i="15"/>
  <c r="O61" i="15"/>
  <c r="O50" i="15"/>
  <c r="O118" i="15"/>
  <c r="O15" i="15"/>
  <c r="O11" i="15"/>
  <c r="O26" i="15"/>
  <c r="O45" i="15"/>
  <c r="O106" i="15"/>
  <c r="O70" i="15"/>
  <c r="O68" i="15"/>
  <c r="O55" i="15"/>
  <c r="O180" i="15"/>
  <c r="O20" i="15"/>
  <c r="O14" i="15"/>
  <c r="O40" i="15"/>
  <c r="O54" i="15"/>
  <c r="O115" i="15"/>
  <c r="O79" i="15"/>
  <c r="O111" i="15"/>
  <c r="O107" i="15"/>
  <c r="O28" i="15"/>
  <c r="O27" i="15"/>
  <c r="O65" i="15"/>
  <c r="O62" i="15"/>
  <c r="O125" i="15"/>
  <c r="O87" i="15"/>
  <c r="O143" i="15"/>
  <c r="O124" i="15"/>
  <c r="O29" i="15"/>
  <c r="O51" i="15"/>
  <c r="O82" i="15"/>
  <c r="O71" i="15"/>
  <c r="O35" i="15"/>
  <c r="O96" i="15"/>
  <c r="O39" i="15"/>
  <c r="O137" i="15"/>
  <c r="O37" i="15"/>
  <c r="O67" i="15"/>
  <c r="O93" i="15"/>
  <c r="O80" i="15"/>
  <c r="O44" i="15"/>
  <c r="O105" i="15"/>
  <c r="O57" i="15"/>
  <c r="O152" i="15"/>
  <c r="O43" i="15"/>
  <c r="O84" i="15"/>
  <c r="O25" i="15"/>
  <c r="O88" i="15"/>
  <c r="O52" i="15"/>
  <c r="O86" i="15"/>
  <c r="O101" i="15"/>
  <c r="O157" i="15"/>
  <c r="O95" i="15"/>
  <c r="O59" i="15"/>
  <c r="O134" i="15"/>
  <c r="O48" i="15"/>
  <c r="O109" i="15"/>
  <c r="O166" i="15"/>
  <c r="O116" i="15"/>
  <c r="O141" i="15"/>
  <c r="O168" i="15"/>
  <c r="O161" i="15"/>
  <c r="O114" i="15"/>
  <c r="O112" i="15"/>
  <c r="O76" i="15"/>
  <c r="O165" i="15"/>
  <c r="O66" i="15"/>
  <c r="O91" i="15"/>
  <c r="O63" i="15"/>
  <c r="O126" i="15"/>
  <c r="O160" i="15"/>
  <c r="O159" i="15"/>
  <c r="O120" i="15"/>
  <c r="O113" i="15"/>
  <c r="O77" i="15"/>
  <c r="O102" i="15"/>
  <c r="O74" i="15"/>
  <c r="O99" i="15"/>
  <c r="O72" i="15"/>
  <c r="O154" i="15"/>
  <c r="O163" i="15"/>
  <c r="O170" i="15"/>
  <c r="O60" i="15"/>
  <c r="O138" i="15"/>
  <c r="O85" i="15"/>
  <c r="O110" i="15"/>
  <c r="O83" i="15"/>
  <c r="O108" i="15"/>
  <c r="O81" i="15"/>
  <c r="O176" i="15"/>
  <c r="O171" i="15"/>
  <c r="O132" i="15"/>
  <c r="O69" i="15"/>
  <c r="O155" i="15"/>
  <c r="O94" i="15"/>
  <c r="O119" i="15"/>
  <c r="O92" i="15"/>
  <c r="O117" i="15"/>
  <c r="O90" i="15"/>
  <c r="O128" i="15"/>
  <c r="O127" i="15"/>
  <c r="O167" i="15"/>
  <c r="O78" i="15"/>
  <c r="O177" i="15"/>
  <c r="O103" i="15"/>
  <c r="O129" i="15"/>
  <c r="O100" i="15"/>
  <c r="O123" i="15"/>
  <c r="O98" i="15"/>
  <c r="O136" i="15"/>
  <c r="O149" i="15"/>
  <c r="O122" i="15"/>
  <c r="O162" i="15"/>
  <c r="O178" i="15"/>
  <c r="O169" i="15"/>
  <c r="O174" i="15"/>
  <c r="O179" i="15"/>
  <c r="O173" i="15"/>
  <c r="O131" i="15"/>
  <c r="O182" i="15"/>
  <c r="O133" i="15"/>
  <c r="O181" i="15"/>
  <c r="O142" i="15"/>
  <c r="O135" i="15"/>
  <c r="O148" i="15"/>
  <c r="O145" i="15"/>
  <c r="O175" i="15"/>
  <c r="O146" i="15"/>
  <c r="O151" i="15"/>
  <c r="O156" i="15"/>
  <c r="O183" i="15"/>
  <c r="O121" i="15"/>
  <c r="O130" i="15"/>
  <c r="O139" i="15"/>
  <c r="O147" i="15"/>
  <c r="O164" i="15"/>
  <c r="O150" i="15"/>
  <c r="O172" i="15"/>
  <c r="O158" i="15"/>
  <c r="P123" i="15"/>
  <c r="S123" i="15" s="1"/>
  <c r="T122" i="15"/>
  <c r="U122" i="15" s="1"/>
  <c r="Q122" i="15"/>
  <c r="AA123" i="15"/>
  <c r="C236" i="29" l="1"/>
  <c r="C224" i="29"/>
  <c r="C212" i="29"/>
  <c r="C200" i="29"/>
  <c r="C188" i="29"/>
  <c r="C176" i="29"/>
  <c r="C164" i="29"/>
  <c r="C152" i="29"/>
  <c r="C140" i="29"/>
  <c r="C128" i="29"/>
  <c r="C116" i="29"/>
  <c r="C104" i="29"/>
  <c r="C92" i="29"/>
  <c r="C80" i="29"/>
  <c r="C68" i="29"/>
  <c r="C56" i="29"/>
  <c r="C44" i="29"/>
  <c r="C32" i="29"/>
  <c r="C20" i="29"/>
  <c r="C175" i="29"/>
  <c r="C139" i="29"/>
  <c r="C115" i="29"/>
  <c r="C91" i="29"/>
  <c r="C67" i="29"/>
  <c r="C55" i="29"/>
  <c r="C31" i="29"/>
  <c r="C8" i="29"/>
  <c r="C222" i="29"/>
  <c r="C198" i="29"/>
  <c r="C186" i="29"/>
  <c r="C162" i="29"/>
  <c r="C138" i="29"/>
  <c r="C114" i="29"/>
  <c r="C90" i="29"/>
  <c r="C66" i="29"/>
  <c r="C42" i="29"/>
  <c r="C18" i="29"/>
  <c r="C209" i="29"/>
  <c r="C185" i="29"/>
  <c r="C161" i="29"/>
  <c r="C137" i="29"/>
  <c r="C113" i="29"/>
  <c r="C89" i="29"/>
  <c r="C65" i="29"/>
  <c r="C41" i="29"/>
  <c r="C17" i="29"/>
  <c r="C244" i="29"/>
  <c r="C220" i="29"/>
  <c r="C196" i="29"/>
  <c r="C172" i="29"/>
  <c r="C148" i="29"/>
  <c r="C124" i="29"/>
  <c r="C100" i="29"/>
  <c r="C76" i="29"/>
  <c r="C52" i="29"/>
  <c r="C40" i="29"/>
  <c r="C16" i="29"/>
  <c r="C231" i="29"/>
  <c r="C207" i="29"/>
  <c r="C183" i="29"/>
  <c r="C159" i="29"/>
  <c r="C135" i="29"/>
  <c r="C111" i="29"/>
  <c r="C87" i="29"/>
  <c r="C63" i="29"/>
  <c r="C39" i="29"/>
  <c r="C15" i="29"/>
  <c r="C242" i="29"/>
  <c r="C218" i="29"/>
  <c r="C206" i="29"/>
  <c r="C182" i="29"/>
  <c r="C158" i="29"/>
  <c r="C134" i="29"/>
  <c r="C110" i="29"/>
  <c r="C86" i="29"/>
  <c r="C74" i="29"/>
  <c r="C62" i="29"/>
  <c r="C38" i="29"/>
  <c r="C26" i="29"/>
  <c r="C235" i="29"/>
  <c r="C223" i="29"/>
  <c r="C211" i="29"/>
  <c r="C199" i="29"/>
  <c r="C187" i="29"/>
  <c r="C163" i="29"/>
  <c r="C151" i="29"/>
  <c r="C127" i="29"/>
  <c r="C103" i="29"/>
  <c r="C79" i="29"/>
  <c r="C43" i="29"/>
  <c r="C19" i="29"/>
  <c r="C234" i="29"/>
  <c r="C210" i="29"/>
  <c r="C174" i="29"/>
  <c r="C150" i="29"/>
  <c r="C126" i="29"/>
  <c r="C102" i="29"/>
  <c r="C78" i="29"/>
  <c r="C54" i="29"/>
  <c r="C30" i="29"/>
  <c r="C7" i="29"/>
  <c r="C233" i="29"/>
  <c r="C221" i="29"/>
  <c r="C197" i="29"/>
  <c r="C173" i="29"/>
  <c r="C149" i="29"/>
  <c r="C125" i="29"/>
  <c r="C101" i="29"/>
  <c r="C77" i="29"/>
  <c r="C53" i="29"/>
  <c r="C29" i="29"/>
  <c r="C6" i="29"/>
  <c r="C232" i="29"/>
  <c r="C208" i="29"/>
  <c r="C184" i="29"/>
  <c r="C160" i="29"/>
  <c r="C136" i="29"/>
  <c r="C112" i="29"/>
  <c r="C88" i="29"/>
  <c r="C64" i="29"/>
  <c r="C28" i="29"/>
  <c r="C243" i="29"/>
  <c r="C219" i="29"/>
  <c r="C195" i="29"/>
  <c r="C171" i="29"/>
  <c r="C147" i="29"/>
  <c r="C123" i="29"/>
  <c r="C99" i="29"/>
  <c r="C75" i="29"/>
  <c r="C51" i="29"/>
  <c r="C27" i="29"/>
  <c r="C5" i="29"/>
  <c r="B6" i="29" s="1"/>
  <c r="C230" i="29"/>
  <c r="C194" i="29"/>
  <c r="C170" i="29"/>
  <c r="C146" i="29"/>
  <c r="C122" i="29"/>
  <c r="C98" i="29"/>
  <c r="C50" i="29"/>
  <c r="C14" i="29"/>
  <c r="C241" i="29"/>
  <c r="C229" i="29"/>
  <c r="C217" i="29"/>
  <c r="C205" i="29"/>
  <c r="C193" i="29"/>
  <c r="C181" i="29"/>
  <c r="C169" i="29"/>
  <c r="C157" i="29"/>
  <c r="C145" i="29"/>
  <c r="C133" i="29"/>
  <c r="C121" i="29"/>
  <c r="C109" i="29"/>
  <c r="C97" i="29"/>
  <c r="C85" i="29"/>
  <c r="C73" i="29"/>
  <c r="C61" i="29"/>
  <c r="C49" i="29"/>
  <c r="C37" i="29"/>
  <c r="C25" i="29"/>
  <c r="C13" i="29"/>
  <c r="C240" i="29"/>
  <c r="C228" i="29"/>
  <c r="C216" i="29"/>
  <c r="C239" i="29"/>
  <c r="C201" i="29"/>
  <c r="C165" i="29"/>
  <c r="C129" i="29"/>
  <c r="C93" i="29"/>
  <c r="C57" i="29"/>
  <c r="C21" i="29"/>
  <c r="C238" i="29"/>
  <c r="C156" i="29"/>
  <c r="C120" i="29"/>
  <c r="C84" i="29"/>
  <c r="C48" i="29"/>
  <c r="C12" i="29"/>
  <c r="C237" i="29"/>
  <c r="C191" i="29"/>
  <c r="C155" i="29"/>
  <c r="C119" i="29"/>
  <c r="C83" i="29"/>
  <c r="C47" i="29"/>
  <c r="C227" i="29"/>
  <c r="C154" i="29"/>
  <c r="C82" i="29"/>
  <c r="C10" i="29"/>
  <c r="C189" i="29"/>
  <c r="C153" i="29"/>
  <c r="C81" i="29"/>
  <c r="C9" i="29"/>
  <c r="C180" i="29"/>
  <c r="C144" i="29"/>
  <c r="C72" i="29"/>
  <c r="C214" i="29"/>
  <c r="C142" i="29"/>
  <c r="C70" i="29"/>
  <c r="C213" i="29"/>
  <c r="C141" i="29"/>
  <c r="C69" i="29"/>
  <c r="C204" i="29"/>
  <c r="C132" i="29"/>
  <c r="C60" i="29"/>
  <c r="C192" i="29"/>
  <c r="C11" i="29"/>
  <c r="C190" i="29"/>
  <c r="C118" i="29"/>
  <c r="C46" i="29"/>
  <c r="C226" i="29"/>
  <c r="C117" i="29"/>
  <c r="C45" i="29"/>
  <c r="C225" i="29"/>
  <c r="C108" i="29"/>
  <c r="C36" i="29"/>
  <c r="C215" i="29"/>
  <c r="C179" i="29"/>
  <c r="C143" i="29"/>
  <c r="C107" i="29"/>
  <c r="C71" i="29"/>
  <c r="C35" i="29"/>
  <c r="C178" i="29"/>
  <c r="C106" i="29"/>
  <c r="C34" i="29"/>
  <c r="C177" i="29"/>
  <c r="C105" i="29"/>
  <c r="C33" i="29"/>
  <c r="C168" i="29"/>
  <c r="C96" i="29"/>
  <c r="C24" i="29"/>
  <c r="C203" i="29"/>
  <c r="C167" i="29"/>
  <c r="C131" i="29"/>
  <c r="C95" i="29"/>
  <c r="C23" i="29"/>
  <c r="C166" i="29"/>
  <c r="C130" i="29"/>
  <c r="C58" i="29"/>
  <c r="C59" i="29"/>
  <c r="C202" i="29"/>
  <c r="C94" i="29"/>
  <c r="C22" i="29"/>
  <c r="C125" i="21"/>
  <c r="C115" i="21"/>
  <c r="C147" i="21"/>
  <c r="C178" i="21"/>
  <c r="C180" i="21"/>
  <c r="C158" i="21"/>
  <c r="C155" i="21"/>
  <c r="C172" i="21"/>
  <c r="C137" i="21"/>
  <c r="C127" i="21"/>
  <c r="C117" i="21"/>
  <c r="C119" i="21"/>
  <c r="C159" i="21"/>
  <c r="C170" i="21"/>
  <c r="C153" i="21"/>
  <c r="C152" i="21"/>
  <c r="C154" i="21"/>
  <c r="C186" i="21"/>
  <c r="C149" i="21"/>
  <c r="C139" i="21"/>
  <c r="C129" i="21"/>
  <c r="C131" i="21"/>
  <c r="C121" i="21"/>
  <c r="C182" i="21"/>
  <c r="C145" i="21"/>
  <c r="C162" i="21"/>
  <c r="C168" i="21"/>
  <c r="C161" i="21"/>
  <c r="C151" i="21"/>
  <c r="C141" i="21"/>
  <c r="C143" i="21"/>
  <c r="C133" i="21"/>
  <c r="C123" i="21"/>
  <c r="C163" i="21"/>
  <c r="C164" i="21"/>
  <c r="C166" i="21"/>
  <c r="C173" i="21"/>
  <c r="C135" i="21"/>
  <c r="C124" i="21"/>
  <c r="C185" i="21"/>
  <c r="C175" i="21"/>
  <c r="C165" i="21"/>
  <c r="C167" i="21"/>
  <c r="C157" i="21"/>
  <c r="C171" i="21"/>
  <c r="C140" i="21"/>
  <c r="C134" i="21"/>
  <c r="C146" i="21"/>
  <c r="C136" i="21"/>
  <c r="C126" i="21"/>
  <c r="C116" i="21"/>
  <c r="C177" i="21"/>
  <c r="C179" i="21"/>
  <c r="C169" i="21"/>
  <c r="C183" i="21"/>
  <c r="C130" i="21"/>
  <c r="C132" i="21"/>
  <c r="C142" i="21"/>
  <c r="C122" i="21"/>
  <c r="C156" i="21"/>
  <c r="C114" i="21"/>
  <c r="C148" i="21"/>
  <c r="C138" i="21"/>
  <c r="C128" i="21"/>
  <c r="C118" i="21"/>
  <c r="C120" i="21"/>
  <c r="C181" i="21"/>
  <c r="C150" i="21"/>
  <c r="C113" i="21"/>
  <c r="C144" i="21"/>
  <c r="C174" i="21"/>
  <c r="C176" i="21"/>
  <c r="C160" i="21"/>
  <c r="C184" i="21"/>
  <c r="V1342" i="21"/>
  <c r="M5" i="15"/>
  <c r="W5" i="15" s="1"/>
  <c r="O2" i="15"/>
  <c r="N6" i="15"/>
  <c r="P124" i="15"/>
  <c r="S124" i="15" s="1"/>
  <c r="T123" i="15"/>
  <c r="U123" i="15" s="1"/>
  <c r="Q123" i="15"/>
  <c r="AA124" i="15"/>
  <c r="B7" i="29" l="1"/>
  <c r="E6" i="29"/>
  <c r="V1343" i="21"/>
  <c r="M6" i="15"/>
  <c r="AA125" i="15"/>
  <c r="R124" i="15"/>
  <c r="T124" i="15"/>
  <c r="U124" i="15" s="1"/>
  <c r="P125" i="15"/>
  <c r="S125" i="15" s="1"/>
  <c r="Q124" i="15"/>
  <c r="N7" i="15"/>
  <c r="E7" i="29" l="1"/>
  <c r="B8" i="29"/>
  <c r="V1344" i="21"/>
  <c r="M7" i="15"/>
  <c r="W6" i="15"/>
  <c r="T125" i="15"/>
  <c r="U125" i="15" s="1"/>
  <c r="P126" i="15"/>
  <c r="S126" i="15" s="1"/>
  <c r="Q125" i="15"/>
  <c r="N8" i="15"/>
  <c r="AA126" i="15"/>
  <c r="E8" i="29" l="1"/>
  <c r="B9" i="29"/>
  <c r="V1345" i="21"/>
  <c r="M8" i="15"/>
  <c r="T126" i="15"/>
  <c r="U126" i="15" s="1"/>
  <c r="P127" i="15"/>
  <c r="S127" i="15" s="1"/>
  <c r="Q126" i="15"/>
  <c r="N9" i="15"/>
  <c r="AA127" i="15"/>
  <c r="E9" i="29" l="1"/>
  <c r="B10" i="29"/>
  <c r="V1346" i="21"/>
  <c r="M9" i="15"/>
  <c r="T127" i="15"/>
  <c r="U127" i="15" s="1"/>
  <c r="P128" i="15"/>
  <c r="S128" i="15" s="1"/>
  <c r="Q127" i="15"/>
  <c r="N10" i="15"/>
  <c r="AA128" i="15"/>
  <c r="E10" i="29" l="1"/>
  <c r="B11" i="29"/>
  <c r="V1347" i="21"/>
  <c r="M10" i="15"/>
  <c r="AA129" i="15"/>
  <c r="N11" i="15"/>
  <c r="T128" i="15"/>
  <c r="U128" i="15" s="1"/>
  <c r="P129" i="15"/>
  <c r="S129" i="15" s="1"/>
  <c r="Q128" i="15"/>
  <c r="E11" i="29" l="1"/>
  <c r="B12" i="29"/>
  <c r="V1348" i="21"/>
  <c r="M11" i="15"/>
  <c r="N12" i="15"/>
  <c r="T129" i="15"/>
  <c r="U129" i="15" s="1"/>
  <c r="P130" i="15"/>
  <c r="S130" i="15" s="1"/>
  <c r="Q129" i="15"/>
  <c r="AA130" i="15"/>
  <c r="E12" i="29" l="1"/>
  <c r="B13" i="29"/>
  <c r="V1349" i="21"/>
  <c r="M12" i="15"/>
  <c r="P131" i="15"/>
  <c r="S131" i="15" s="1"/>
  <c r="T130" i="15"/>
  <c r="U130" i="15" s="1"/>
  <c r="Q130" i="15"/>
  <c r="N13" i="15"/>
  <c r="AA131" i="15"/>
  <c r="B14" i="29" l="1"/>
  <c r="E13" i="29"/>
  <c r="V1350" i="21"/>
  <c r="M13" i="15"/>
  <c r="N14" i="15"/>
  <c r="AA132" i="15"/>
  <c r="P132" i="15"/>
  <c r="S132" i="15" s="1"/>
  <c r="T131" i="15"/>
  <c r="U131" i="15" s="1"/>
  <c r="Q131" i="15"/>
  <c r="E14" i="29" l="1"/>
  <c r="B15" i="29"/>
  <c r="V1351" i="21"/>
  <c r="M14" i="15"/>
  <c r="AA133" i="15"/>
  <c r="P133" i="15"/>
  <c r="S133" i="15" s="1"/>
  <c r="T132" i="15"/>
  <c r="U132" i="15" s="1"/>
  <c r="Q132" i="15"/>
  <c r="N15" i="15"/>
  <c r="E15" i="29" l="1"/>
  <c r="B16" i="29"/>
  <c r="V1352" i="21"/>
  <c r="M15" i="15"/>
  <c r="P134" i="15"/>
  <c r="S134" i="15" s="1"/>
  <c r="T133" i="15"/>
  <c r="U133" i="15" s="1"/>
  <c r="Q133" i="15"/>
  <c r="AA134" i="15"/>
  <c r="N16" i="15"/>
  <c r="E16" i="29" l="1"/>
  <c r="B17" i="29"/>
  <c r="V1353" i="21"/>
  <c r="M16" i="15"/>
  <c r="AA135" i="15"/>
  <c r="N17" i="15"/>
  <c r="T134" i="15"/>
  <c r="U134" i="15" s="1"/>
  <c r="P135" i="15"/>
  <c r="S135" i="15" s="1"/>
  <c r="Q134" i="15"/>
  <c r="E17" i="29" l="1"/>
  <c r="B18" i="29"/>
  <c r="V1354" i="21"/>
  <c r="M17" i="15"/>
  <c r="N18" i="15"/>
  <c r="T135" i="15"/>
  <c r="U135" i="15" s="1"/>
  <c r="P136" i="15"/>
  <c r="S136" i="15" s="1"/>
  <c r="Q135" i="15"/>
  <c r="AA136" i="15"/>
  <c r="E18" i="29" l="1"/>
  <c r="B19" i="29"/>
  <c r="V1355" i="21"/>
  <c r="M18" i="15"/>
  <c r="T136" i="15"/>
  <c r="U136" i="15" s="1"/>
  <c r="R136" i="15"/>
  <c r="P137" i="15"/>
  <c r="S137" i="15" s="1"/>
  <c r="Q136" i="15"/>
  <c r="N19" i="15"/>
  <c r="AA137" i="15"/>
  <c r="E19" i="29" l="1"/>
  <c r="B20" i="29"/>
  <c r="V1356" i="21"/>
  <c r="M19" i="15"/>
  <c r="W19" i="15" s="1"/>
  <c r="T137" i="15"/>
  <c r="U137" i="15" s="1"/>
  <c r="P138" i="15"/>
  <c r="S138" i="15" s="1"/>
  <c r="Q137" i="15"/>
  <c r="N20" i="15"/>
  <c r="AA138" i="15"/>
  <c r="E20" i="29" l="1"/>
  <c r="B21" i="29"/>
  <c r="V1357" i="21"/>
  <c r="M20" i="15"/>
  <c r="N21" i="15"/>
  <c r="T138" i="15"/>
  <c r="U138" i="15" s="1"/>
  <c r="P139" i="15"/>
  <c r="S139" i="15" s="1"/>
  <c r="Q138" i="15"/>
  <c r="AA139" i="15"/>
  <c r="E21" i="29" l="1"/>
  <c r="B22" i="29"/>
  <c r="V1358" i="21"/>
  <c r="M21" i="15"/>
  <c r="P140" i="15"/>
  <c r="S140" i="15" s="1"/>
  <c r="T139" i="15"/>
  <c r="U139" i="15" s="1"/>
  <c r="Q139" i="15"/>
  <c r="AA140" i="15"/>
  <c r="N22" i="15"/>
  <c r="E22" i="29" l="1"/>
  <c r="B23" i="29"/>
  <c r="V1359" i="21"/>
  <c r="M22" i="15"/>
  <c r="N23" i="15"/>
  <c r="AA141" i="15"/>
  <c r="P141" i="15"/>
  <c r="S141" i="15" s="1"/>
  <c r="T140" i="15"/>
  <c r="U140" i="15" s="1"/>
  <c r="Q140" i="15"/>
  <c r="B24" i="29" l="1"/>
  <c r="E23" i="29"/>
  <c r="V1360" i="21"/>
  <c r="M23" i="15"/>
  <c r="P142" i="15"/>
  <c r="S142" i="15" s="1"/>
  <c r="T141" i="15"/>
  <c r="U141" i="15" s="1"/>
  <c r="Q141" i="15"/>
  <c r="AA142" i="15"/>
  <c r="N24" i="15"/>
  <c r="B25" i="29" l="1"/>
  <c r="E24" i="29"/>
  <c r="V1361" i="21"/>
  <c r="M24" i="15"/>
  <c r="AA143" i="15"/>
  <c r="N25" i="15"/>
  <c r="P143" i="15"/>
  <c r="S143" i="15" s="1"/>
  <c r="T142" i="15"/>
  <c r="U142" i="15" s="1"/>
  <c r="Q142" i="15"/>
  <c r="E25" i="29" l="1"/>
  <c r="B26" i="29"/>
  <c r="V1362" i="21"/>
  <c r="M25" i="15"/>
  <c r="T143" i="15"/>
  <c r="U143" i="15" s="1"/>
  <c r="P144" i="15"/>
  <c r="S144" i="15" s="1"/>
  <c r="Q143" i="15"/>
  <c r="N26" i="15"/>
  <c r="AA144" i="15"/>
  <c r="E26" i="29" l="1"/>
  <c r="B27" i="29"/>
  <c r="V1363" i="21"/>
  <c r="M26" i="15"/>
  <c r="N27" i="15"/>
  <c r="AA145" i="15"/>
  <c r="P145" i="15"/>
  <c r="S145" i="15" s="1"/>
  <c r="T144" i="15"/>
  <c r="U144" i="15" s="1"/>
  <c r="Q144" i="15"/>
  <c r="E27" i="29" l="1"/>
  <c r="B28" i="29"/>
  <c r="V1364" i="21"/>
  <c r="M27" i="15"/>
  <c r="AA146" i="15"/>
  <c r="T145" i="15"/>
  <c r="U145" i="15" s="1"/>
  <c r="P146" i="15"/>
  <c r="S146" i="15" s="1"/>
  <c r="Q145" i="15"/>
  <c r="N28" i="15"/>
  <c r="E28" i="29" l="1"/>
  <c r="B29" i="29"/>
  <c r="V1365" i="21"/>
  <c r="M28" i="15"/>
  <c r="N29" i="15"/>
  <c r="T146" i="15"/>
  <c r="U146" i="15" s="1"/>
  <c r="P147" i="15"/>
  <c r="S147" i="15" s="1"/>
  <c r="Q146" i="15"/>
  <c r="AA147" i="15"/>
  <c r="E29" i="29" l="1"/>
  <c r="B30" i="29"/>
  <c r="V1366" i="21"/>
  <c r="M29" i="15"/>
  <c r="AA148" i="15"/>
  <c r="P148" i="15"/>
  <c r="S148" i="15" s="1"/>
  <c r="T147" i="15"/>
  <c r="U147" i="15" s="1"/>
  <c r="Q147" i="15"/>
  <c r="N30" i="15"/>
  <c r="E30" i="29" l="1"/>
  <c r="B31" i="29"/>
  <c r="V1367" i="21"/>
  <c r="M30" i="15"/>
  <c r="N31" i="15"/>
  <c r="R148" i="15"/>
  <c r="T148" i="15"/>
  <c r="U148" i="15" s="1"/>
  <c r="P149" i="15"/>
  <c r="S149" i="15" s="1"/>
  <c r="Q148" i="15"/>
  <c r="AA149" i="15"/>
  <c r="E31" i="29" l="1"/>
  <c r="B32" i="29"/>
  <c r="V1368" i="21"/>
  <c r="M31" i="15"/>
  <c r="T149" i="15"/>
  <c r="U149" i="15" s="1"/>
  <c r="P150" i="15"/>
  <c r="S150" i="15" s="1"/>
  <c r="Q149" i="15"/>
  <c r="N32" i="15"/>
  <c r="AA150" i="15"/>
  <c r="E32" i="29" l="1"/>
  <c r="B33" i="29"/>
  <c r="V1369" i="21"/>
  <c r="M32" i="15"/>
  <c r="N33" i="15"/>
  <c r="P151" i="15"/>
  <c r="S151" i="15" s="1"/>
  <c r="T150" i="15"/>
  <c r="U150" i="15" s="1"/>
  <c r="Q150" i="15"/>
  <c r="AA151" i="15"/>
  <c r="B34" i="29" l="1"/>
  <c r="E33" i="29"/>
  <c r="V1370" i="21"/>
  <c r="M33" i="15"/>
  <c r="P152" i="15"/>
  <c r="S152" i="15" s="1"/>
  <c r="T151" i="15"/>
  <c r="U151" i="15" s="1"/>
  <c r="Q151" i="15"/>
  <c r="AA152" i="15"/>
  <c r="N34" i="15"/>
  <c r="E34" i="29" l="1"/>
  <c r="B35" i="29"/>
  <c r="V1371" i="21"/>
  <c r="M34" i="15"/>
  <c r="AA153" i="15"/>
  <c r="N35" i="15"/>
  <c r="P153" i="15"/>
  <c r="S153" i="15" s="1"/>
  <c r="T152" i="15"/>
  <c r="U152" i="15" s="1"/>
  <c r="Q152" i="15"/>
  <c r="E35" i="29" l="1"/>
  <c r="B36" i="29"/>
  <c r="V1372" i="21"/>
  <c r="M35" i="15"/>
  <c r="N36" i="15"/>
  <c r="P154" i="15"/>
  <c r="S154" i="15" s="1"/>
  <c r="T153" i="15"/>
  <c r="U153" i="15" s="1"/>
  <c r="Q153" i="15"/>
  <c r="AA154" i="15"/>
  <c r="E36" i="29" l="1"/>
  <c r="B37" i="29"/>
  <c r="V1373" i="21"/>
  <c r="M36" i="15"/>
  <c r="T154" i="15"/>
  <c r="U154" i="15" s="1"/>
  <c r="P155" i="15"/>
  <c r="S155" i="15" s="1"/>
  <c r="Q154" i="15"/>
  <c r="AA155" i="15"/>
  <c r="N37" i="15"/>
  <c r="E37" i="29" l="1"/>
  <c r="B38" i="29"/>
  <c r="V1374" i="21"/>
  <c r="M37" i="15"/>
  <c r="N38" i="15"/>
  <c r="AA156" i="15"/>
  <c r="P156" i="15"/>
  <c r="S156" i="15" s="1"/>
  <c r="T155" i="15"/>
  <c r="U155" i="15" s="1"/>
  <c r="Q155" i="15"/>
  <c r="E38" i="29" l="1"/>
  <c r="B39" i="29"/>
  <c r="V1375" i="21"/>
  <c r="M38" i="15"/>
  <c r="T156" i="15"/>
  <c r="U156" i="15" s="1"/>
  <c r="P157" i="15"/>
  <c r="S157" i="15" s="1"/>
  <c r="Q156" i="15"/>
  <c r="AA157" i="15"/>
  <c r="N39" i="15"/>
  <c r="B40" i="29" l="1"/>
  <c r="E39" i="29"/>
  <c r="V1376" i="21"/>
  <c r="M39" i="15"/>
  <c r="N40" i="15"/>
  <c r="AA158" i="15"/>
  <c r="T157" i="15"/>
  <c r="U157" i="15" s="1"/>
  <c r="P158" i="15"/>
  <c r="S158" i="15" s="1"/>
  <c r="Q157" i="15"/>
  <c r="E40" i="29" l="1"/>
  <c r="B41" i="29"/>
  <c r="V1377" i="21"/>
  <c r="M40" i="15"/>
  <c r="N41" i="15"/>
  <c r="P159" i="15"/>
  <c r="S159" i="15" s="1"/>
  <c r="T158" i="15"/>
  <c r="U158" i="15" s="1"/>
  <c r="Q158" i="15"/>
  <c r="AA159" i="15"/>
  <c r="E41" i="29" l="1"/>
  <c r="B42" i="29"/>
  <c r="V1378" i="21"/>
  <c r="M41" i="15"/>
  <c r="P160" i="15"/>
  <c r="S160" i="15" s="1"/>
  <c r="T159" i="15"/>
  <c r="U159" i="15" s="1"/>
  <c r="Q159" i="15"/>
  <c r="N42" i="15"/>
  <c r="AA160" i="15"/>
  <c r="E42" i="29" l="1"/>
  <c r="B43" i="29"/>
  <c r="V1379" i="21"/>
  <c r="M42" i="15"/>
  <c r="N43" i="15"/>
  <c r="AA161" i="15"/>
  <c r="T160" i="15"/>
  <c r="U160" i="15" s="1"/>
  <c r="R160" i="15"/>
  <c r="P161" i="15"/>
  <c r="S161" i="15" s="1"/>
  <c r="Q160" i="15"/>
  <c r="E43" i="29" l="1"/>
  <c r="B44" i="29"/>
  <c r="V1380" i="21"/>
  <c r="M43" i="15"/>
  <c r="P162" i="15"/>
  <c r="S162" i="15" s="1"/>
  <c r="T161" i="15"/>
  <c r="U161" i="15" s="1"/>
  <c r="Q161" i="15"/>
  <c r="AA162" i="15"/>
  <c r="N44" i="15"/>
  <c r="E44" i="29" l="1"/>
  <c r="B45" i="29"/>
  <c r="V1381" i="21"/>
  <c r="M44" i="15"/>
  <c r="AA163" i="15"/>
  <c r="P163" i="15"/>
  <c r="S163" i="15" s="1"/>
  <c r="T162" i="15"/>
  <c r="U162" i="15" s="1"/>
  <c r="Q162" i="15"/>
  <c r="N45" i="15"/>
  <c r="E45" i="29" l="1"/>
  <c r="B46" i="29"/>
  <c r="V1382" i="21"/>
  <c r="M45" i="15"/>
  <c r="N46" i="15"/>
  <c r="P164" i="15"/>
  <c r="S164" i="15" s="1"/>
  <c r="T163" i="15"/>
  <c r="U163" i="15" s="1"/>
  <c r="Q163" i="15"/>
  <c r="AA164" i="15"/>
  <c r="E46" i="29" l="1"/>
  <c r="B47" i="29"/>
  <c r="V1383" i="21"/>
  <c r="M46" i="15"/>
  <c r="P165" i="15"/>
  <c r="S165" i="15" s="1"/>
  <c r="T164" i="15"/>
  <c r="U164" i="15" s="1"/>
  <c r="Q164" i="15"/>
  <c r="AA165" i="15"/>
  <c r="N47" i="15"/>
  <c r="E47" i="29" l="1"/>
  <c r="B48" i="29"/>
  <c r="V1384" i="21"/>
  <c r="M47" i="15"/>
  <c r="N48" i="15"/>
  <c r="AA166" i="15"/>
  <c r="T165" i="15"/>
  <c r="U165" i="15" s="1"/>
  <c r="P166" i="15"/>
  <c r="S166" i="15" s="1"/>
  <c r="Q165" i="15"/>
  <c r="E48" i="29" l="1"/>
  <c r="B49" i="29"/>
  <c r="V1385" i="21"/>
  <c r="M48" i="15"/>
  <c r="P167" i="15"/>
  <c r="S167" i="15" s="1"/>
  <c r="T166" i="15"/>
  <c r="U166" i="15" s="1"/>
  <c r="Q166" i="15"/>
  <c r="AA167" i="15"/>
  <c r="N49" i="15"/>
  <c r="E49" i="29" l="1"/>
  <c r="B50" i="29"/>
  <c r="V1386" i="21"/>
  <c r="M49" i="15"/>
  <c r="N50" i="15"/>
  <c r="AA168" i="15"/>
  <c r="T167" i="15"/>
  <c r="U167" i="15" s="1"/>
  <c r="P168" i="15"/>
  <c r="S168" i="15" s="1"/>
  <c r="Q167" i="15"/>
  <c r="E50" i="29" l="1"/>
  <c r="B51" i="29"/>
  <c r="V1387" i="21"/>
  <c r="M50" i="15"/>
  <c r="T168" i="15"/>
  <c r="U168" i="15" s="1"/>
  <c r="P169" i="15"/>
  <c r="S169" i="15" s="1"/>
  <c r="Q168" i="15"/>
  <c r="AA169" i="15"/>
  <c r="N51" i="15"/>
  <c r="E51" i="29" l="1"/>
  <c r="B52" i="29"/>
  <c r="V1388" i="21"/>
  <c r="M51" i="15"/>
  <c r="AA170" i="15"/>
  <c r="N52" i="15"/>
  <c r="P170" i="15"/>
  <c r="S170" i="15" s="1"/>
  <c r="T169" i="15"/>
  <c r="U169" i="15" s="1"/>
  <c r="Q169" i="15"/>
  <c r="E52" i="29" l="1"/>
  <c r="B53" i="29"/>
  <c r="V1389" i="21"/>
  <c r="M52" i="15"/>
  <c r="N53" i="15"/>
  <c r="AA171" i="15"/>
  <c r="P171" i="15"/>
  <c r="S171" i="15" s="1"/>
  <c r="T170" i="15"/>
  <c r="U170" i="15" s="1"/>
  <c r="Q170" i="15"/>
  <c r="E53" i="29" l="1"/>
  <c r="B54" i="29"/>
  <c r="V1390" i="21"/>
  <c r="M53" i="15"/>
  <c r="AA172" i="15"/>
  <c r="P172" i="15"/>
  <c r="S172" i="15" s="1"/>
  <c r="T171" i="15"/>
  <c r="U171" i="15" s="1"/>
  <c r="Q171" i="15"/>
  <c r="N54" i="15"/>
  <c r="E54" i="29" l="1"/>
  <c r="B55" i="29"/>
  <c r="V1391" i="21"/>
  <c r="M54" i="15"/>
  <c r="N55" i="15"/>
  <c r="P173" i="15"/>
  <c r="S173" i="15" s="1"/>
  <c r="R172" i="15"/>
  <c r="R3" i="15" s="1"/>
  <c r="T172" i="15"/>
  <c r="U172" i="15" s="1"/>
  <c r="Q172" i="15"/>
  <c r="AA173" i="15"/>
  <c r="E55" i="29" l="1"/>
  <c r="B56" i="29"/>
  <c r="V1392" i="21"/>
  <c r="M55" i="15"/>
  <c r="P174" i="15"/>
  <c r="S174" i="15" s="1"/>
  <c r="T173" i="15"/>
  <c r="U173" i="15" s="1"/>
  <c r="Q173" i="15"/>
  <c r="AA174" i="15"/>
  <c r="N56" i="15"/>
  <c r="E56" i="29" l="1"/>
  <c r="B57" i="29"/>
  <c r="V1393" i="21"/>
  <c r="M56" i="15"/>
  <c r="N57" i="15"/>
  <c r="AA175" i="15"/>
  <c r="P175" i="15"/>
  <c r="S175" i="15" s="1"/>
  <c r="T174" i="15"/>
  <c r="U174" i="15" s="1"/>
  <c r="Q174" i="15"/>
  <c r="E57" i="29" l="1"/>
  <c r="B58" i="29"/>
  <c r="V1394" i="21"/>
  <c r="M57" i="15"/>
  <c r="P176" i="15"/>
  <c r="S176" i="15" s="1"/>
  <c r="T175" i="15"/>
  <c r="U175" i="15" s="1"/>
  <c r="Q175" i="15"/>
  <c r="AA176" i="15"/>
  <c r="N58" i="15"/>
  <c r="E58" i="29" l="1"/>
  <c r="B59" i="29"/>
  <c r="V1395" i="21"/>
  <c r="M58" i="15"/>
  <c r="AA177" i="15"/>
  <c r="T176" i="15"/>
  <c r="U176" i="15" s="1"/>
  <c r="P177" i="15"/>
  <c r="S177" i="15" s="1"/>
  <c r="Q176" i="15"/>
  <c r="N59" i="15"/>
  <c r="E59" i="29" l="1"/>
  <c r="B60" i="29"/>
  <c r="V1396" i="21"/>
  <c r="M59" i="15"/>
  <c r="P178" i="15"/>
  <c r="S178" i="15" s="1"/>
  <c r="T177" i="15"/>
  <c r="U177" i="15" s="1"/>
  <c r="Q177" i="15"/>
  <c r="N60" i="15"/>
  <c r="AA178" i="15"/>
  <c r="E60" i="29" l="1"/>
  <c r="B61" i="29"/>
  <c r="V1397" i="21"/>
  <c r="M60" i="15"/>
  <c r="T178" i="15"/>
  <c r="U178" i="15" s="1"/>
  <c r="P179" i="15"/>
  <c r="S179" i="15" s="1"/>
  <c r="Q178" i="15"/>
  <c r="N61" i="15"/>
  <c r="AA179" i="15"/>
  <c r="E61" i="29" l="1"/>
  <c r="B62" i="29"/>
  <c r="V1398" i="21"/>
  <c r="M61" i="15"/>
  <c r="N62" i="15"/>
  <c r="AA180" i="15"/>
  <c r="T179" i="15"/>
  <c r="U179" i="15" s="1"/>
  <c r="P180" i="15"/>
  <c r="S180" i="15" s="1"/>
  <c r="Q179" i="15"/>
  <c r="E62" i="29" l="1"/>
  <c r="B63" i="29"/>
  <c r="V1399" i="21"/>
  <c r="M62" i="15"/>
  <c r="AA181" i="15"/>
  <c r="P181" i="15"/>
  <c r="S181" i="15" s="1"/>
  <c r="T180" i="15"/>
  <c r="U180" i="15" s="1"/>
  <c r="Q180" i="15"/>
  <c r="N63" i="15"/>
  <c r="E63" i="29" l="1"/>
  <c r="B64" i="29"/>
  <c r="V1400" i="21"/>
  <c r="M63" i="15"/>
  <c r="N64" i="15"/>
  <c r="P182" i="15"/>
  <c r="S182" i="15" s="1"/>
  <c r="T181" i="15"/>
  <c r="U181" i="15" s="1"/>
  <c r="Q181" i="15"/>
  <c r="AA182" i="15"/>
  <c r="E64" i="29" l="1"/>
  <c r="B65" i="29"/>
  <c r="V1401" i="21"/>
  <c r="M64" i="15"/>
  <c r="W64" i="15" s="1"/>
  <c r="N65" i="15"/>
  <c r="AA183" i="15"/>
  <c r="P183" i="15"/>
  <c r="S183" i="15" s="1"/>
  <c r="T182" i="15"/>
  <c r="U182" i="15" s="1"/>
  <c r="Q182" i="15"/>
  <c r="B66" i="29" l="1"/>
  <c r="E65" i="29"/>
  <c r="V1402" i="21"/>
  <c r="M65" i="15"/>
  <c r="T183" i="15"/>
  <c r="U183" i="15" s="1"/>
  <c r="Q183" i="15"/>
  <c r="W184" i="15" s="1"/>
  <c r="AA184" i="15"/>
  <c r="N66" i="15"/>
  <c r="E66" i="29" l="1"/>
  <c r="B67" i="29"/>
  <c r="V1403" i="21"/>
  <c r="M66" i="15"/>
  <c r="N67" i="15"/>
  <c r="AA185" i="15"/>
  <c r="E67" i="29" l="1"/>
  <c r="B68" i="29"/>
  <c r="V1404" i="21"/>
  <c r="M67" i="15"/>
  <c r="AA186" i="15"/>
  <c r="N68" i="15"/>
  <c r="E68" i="29" l="1"/>
  <c r="B69" i="29"/>
  <c r="V1405" i="21"/>
  <c r="M68" i="15"/>
  <c r="N69" i="15"/>
  <c r="AA187" i="15"/>
  <c r="E69" i="29" l="1"/>
  <c r="B70" i="29"/>
  <c r="V1406" i="21"/>
  <c r="M69" i="15"/>
  <c r="AA188" i="15"/>
  <c r="N70" i="15"/>
  <c r="E70" i="29" l="1"/>
  <c r="B71" i="29"/>
  <c r="V1407" i="21"/>
  <c r="M70" i="15"/>
  <c r="N71" i="15"/>
  <c r="AA189" i="15"/>
  <c r="E71" i="29" l="1"/>
  <c r="B72" i="29"/>
  <c r="V1408" i="21"/>
  <c r="M71" i="15"/>
  <c r="AA190" i="15"/>
  <c r="N72" i="15"/>
  <c r="E72" i="29" l="1"/>
  <c r="B73" i="29"/>
  <c r="V1409" i="21"/>
  <c r="M72" i="15"/>
  <c r="N73" i="15"/>
  <c r="AA191" i="15"/>
  <c r="E73" i="29" l="1"/>
  <c r="B74" i="29"/>
  <c r="V1410" i="21"/>
  <c r="M73" i="15"/>
  <c r="AA192" i="15"/>
  <c r="N74" i="15"/>
  <c r="E74" i="29" l="1"/>
  <c r="B75" i="29"/>
  <c r="V1411" i="21"/>
  <c r="M74" i="15"/>
  <c r="N75" i="15"/>
  <c r="AA193" i="15"/>
  <c r="E75" i="29" l="1"/>
  <c r="B76" i="29"/>
  <c r="V1412" i="21"/>
  <c r="M75" i="15"/>
  <c r="AA194" i="15"/>
  <c r="N76" i="15"/>
  <c r="E76" i="29" l="1"/>
  <c r="B77" i="29"/>
  <c r="V1413" i="21"/>
  <c r="M76" i="15"/>
  <c r="N77" i="15"/>
  <c r="AA195" i="15"/>
  <c r="E77" i="29" l="1"/>
  <c r="B78" i="29"/>
  <c r="V1414" i="21"/>
  <c r="M77" i="15"/>
  <c r="N78" i="15"/>
  <c r="AA196" i="15"/>
  <c r="E78" i="29" l="1"/>
  <c r="B79" i="29"/>
  <c r="V1415" i="21"/>
  <c r="M78" i="15"/>
  <c r="AA197" i="15"/>
  <c r="N79" i="15"/>
  <c r="E79" i="29" l="1"/>
  <c r="B80" i="29"/>
  <c r="V1416" i="21"/>
  <c r="M79" i="15"/>
  <c r="N80" i="15"/>
  <c r="AA198" i="15"/>
  <c r="E80" i="29" l="1"/>
  <c r="B81" i="29"/>
  <c r="V1417" i="21"/>
  <c r="M80" i="15"/>
  <c r="AA199" i="15"/>
  <c r="N81" i="15"/>
  <c r="E81" i="29" l="1"/>
  <c r="B82" i="29"/>
  <c r="V1418" i="21"/>
  <c r="M81" i="15"/>
  <c r="N82" i="15"/>
  <c r="AA200" i="15"/>
  <c r="E82" i="29" l="1"/>
  <c r="B83" i="29"/>
  <c r="V1419" i="21"/>
  <c r="M82" i="15"/>
  <c r="N83" i="15"/>
  <c r="AA201" i="15"/>
  <c r="E83" i="29" l="1"/>
  <c r="B84" i="29"/>
  <c r="V1420" i="21"/>
  <c r="M83" i="15"/>
  <c r="AA202" i="15"/>
  <c r="N84" i="15"/>
  <c r="E84" i="29" l="1"/>
  <c r="B85" i="29"/>
  <c r="V1421" i="21"/>
  <c r="M84" i="15"/>
  <c r="N85" i="15"/>
  <c r="AA203" i="15"/>
  <c r="B86" i="29" l="1"/>
  <c r="E85" i="29"/>
  <c r="V1422" i="21"/>
  <c r="M85" i="15"/>
  <c r="N86" i="15"/>
  <c r="AA204" i="15"/>
  <c r="E86" i="29" l="1"/>
  <c r="B87" i="29"/>
  <c r="V1423" i="21"/>
  <c r="M86" i="15"/>
  <c r="AA205" i="15"/>
  <c r="N87" i="15"/>
  <c r="E87" i="29" l="1"/>
  <c r="B88" i="29"/>
  <c r="V1424" i="21"/>
  <c r="M87" i="15"/>
  <c r="N88" i="15"/>
  <c r="AA206" i="15"/>
  <c r="E88" i="29" l="1"/>
  <c r="B89" i="29"/>
  <c r="V1425" i="21"/>
  <c r="M88" i="15"/>
  <c r="AA207" i="15"/>
  <c r="N89" i="15"/>
  <c r="E89" i="29" l="1"/>
  <c r="B90" i="29"/>
  <c r="V1426" i="21"/>
  <c r="M89" i="15"/>
  <c r="N90" i="15"/>
  <c r="AA208" i="15"/>
  <c r="E90" i="29" l="1"/>
  <c r="B91" i="29"/>
  <c r="V1427" i="21"/>
  <c r="M90" i="15"/>
  <c r="N91" i="15"/>
  <c r="AA209" i="15"/>
  <c r="E91" i="29" l="1"/>
  <c r="B92" i="29"/>
  <c r="V1428" i="21"/>
  <c r="M91" i="15"/>
  <c r="AA210" i="15"/>
  <c r="N92" i="15"/>
  <c r="E92" i="29" l="1"/>
  <c r="B93" i="29"/>
  <c r="V1429" i="21"/>
  <c r="M92" i="15"/>
  <c r="N93" i="15"/>
  <c r="AA211" i="15"/>
  <c r="E93" i="29" l="1"/>
  <c r="B94" i="29"/>
  <c r="V1430" i="21"/>
  <c r="M93" i="15"/>
  <c r="AA212" i="15"/>
  <c r="N94" i="15"/>
  <c r="E94" i="29" l="1"/>
  <c r="B95" i="29"/>
  <c r="V1431" i="21"/>
  <c r="M94" i="15"/>
  <c r="N95" i="15"/>
  <c r="AA213" i="15"/>
  <c r="B96" i="29" l="1"/>
  <c r="E95" i="29"/>
  <c r="V1432" i="21"/>
  <c r="M95" i="15"/>
  <c r="N96" i="15"/>
  <c r="AA214" i="15"/>
  <c r="E96" i="29" l="1"/>
  <c r="B97" i="29"/>
  <c r="V1433" i="21"/>
  <c r="M96" i="15"/>
  <c r="N97" i="15"/>
  <c r="AA215" i="15"/>
  <c r="B98" i="29" l="1"/>
  <c r="E97" i="29"/>
  <c r="V1434" i="21"/>
  <c r="M97" i="15"/>
  <c r="AA216" i="15"/>
  <c r="N98" i="15"/>
  <c r="E98" i="29" l="1"/>
  <c r="B99" i="29"/>
  <c r="V1435" i="21"/>
  <c r="M98" i="15"/>
  <c r="N99" i="15"/>
  <c r="AA217" i="15"/>
  <c r="E99" i="29" l="1"/>
  <c r="B100" i="29"/>
  <c r="V1436" i="21"/>
  <c r="M99" i="15"/>
  <c r="N100" i="15"/>
  <c r="AA218" i="15"/>
  <c r="E100" i="29" l="1"/>
  <c r="B101" i="29"/>
  <c r="V1437" i="21"/>
  <c r="M100" i="15"/>
  <c r="N101" i="15"/>
  <c r="AA219" i="15"/>
  <c r="E101" i="29" l="1"/>
  <c r="B102" i="29"/>
  <c r="V1438" i="21"/>
  <c r="M101" i="15"/>
  <c r="AA220" i="15"/>
  <c r="N102" i="15"/>
  <c r="E102" i="29" l="1"/>
  <c r="B103" i="29"/>
  <c r="V1439" i="21"/>
  <c r="M102" i="15"/>
  <c r="N103" i="15"/>
  <c r="AA221" i="15"/>
  <c r="E103" i="29" l="1"/>
  <c r="B104" i="29"/>
  <c r="V1440" i="21"/>
  <c r="M103" i="15"/>
  <c r="N104" i="15"/>
  <c r="AA222" i="15"/>
  <c r="E104" i="29" l="1"/>
  <c r="B105" i="29"/>
  <c r="V1441" i="21"/>
  <c r="M104" i="15"/>
  <c r="AA223" i="15"/>
  <c r="N105" i="15"/>
  <c r="E105" i="29" l="1"/>
  <c r="B106" i="29"/>
  <c r="V1442" i="21"/>
  <c r="M105" i="15"/>
  <c r="N106" i="15"/>
  <c r="AA224" i="15"/>
  <c r="E106" i="29" l="1"/>
  <c r="B107" i="29"/>
  <c r="V1443" i="21"/>
  <c r="M106" i="15"/>
  <c r="AA225" i="15"/>
  <c r="N107" i="15"/>
  <c r="E107" i="29" l="1"/>
  <c r="B108" i="29"/>
  <c r="V1444" i="21"/>
  <c r="M107" i="15"/>
  <c r="N108" i="15"/>
  <c r="AA226" i="15"/>
  <c r="E108" i="29" l="1"/>
  <c r="B109" i="29"/>
  <c r="V1445" i="21"/>
  <c r="M108" i="15"/>
  <c r="N109" i="15"/>
  <c r="AA227" i="15"/>
  <c r="E109" i="29" l="1"/>
  <c r="B110" i="29"/>
  <c r="V1446" i="21"/>
  <c r="M109" i="15"/>
  <c r="AA228" i="15"/>
  <c r="N110" i="15"/>
  <c r="E110" i="29" l="1"/>
  <c r="B111" i="29"/>
  <c r="V1447" i="21"/>
  <c r="M110" i="15"/>
  <c r="N111" i="15"/>
  <c r="AA229" i="15"/>
  <c r="E111" i="29" l="1"/>
  <c r="B112" i="29"/>
  <c r="V1448" i="21"/>
  <c r="M111" i="15"/>
  <c r="N112" i="15"/>
  <c r="AA230" i="15"/>
  <c r="E112" i="29" l="1"/>
  <c r="B113" i="29"/>
  <c r="V1449" i="21"/>
  <c r="M112" i="15"/>
  <c r="N113" i="15"/>
  <c r="AA231" i="15"/>
  <c r="E113" i="29" l="1"/>
  <c r="B114" i="29"/>
  <c r="V1450" i="21"/>
  <c r="M113" i="15"/>
  <c r="AA232" i="15"/>
  <c r="N114" i="15"/>
  <c r="E114" i="29" l="1"/>
  <c r="B115" i="29"/>
  <c r="V1451" i="21"/>
  <c r="M114" i="15"/>
  <c r="N115" i="15"/>
  <c r="AA233" i="15"/>
  <c r="E115" i="29" l="1"/>
  <c r="B116" i="29"/>
  <c r="V1452" i="21"/>
  <c r="M115" i="15"/>
  <c r="AA234" i="15"/>
  <c r="N116" i="15"/>
  <c r="E116" i="29" l="1"/>
  <c r="B117" i="29"/>
  <c r="V1453" i="21"/>
  <c r="M116" i="15"/>
  <c r="N117" i="15"/>
  <c r="AA235" i="15"/>
  <c r="E117" i="29" l="1"/>
  <c r="B118" i="29"/>
  <c r="V1454" i="21"/>
  <c r="M117" i="15"/>
  <c r="AA236" i="15"/>
  <c r="N118" i="15"/>
  <c r="E118" i="29" l="1"/>
  <c r="B119" i="29"/>
  <c r="V1455" i="21"/>
  <c r="M118" i="15"/>
  <c r="N119" i="15"/>
  <c r="AA237" i="15"/>
  <c r="E119" i="29" l="1"/>
  <c r="B120" i="29"/>
  <c r="V1456" i="21"/>
  <c r="M119" i="15"/>
  <c r="AA238" i="15"/>
  <c r="N120" i="15"/>
  <c r="E120" i="29" l="1"/>
  <c r="B121" i="29"/>
  <c r="V1457" i="21"/>
  <c r="M120" i="15"/>
  <c r="N121" i="15"/>
  <c r="AA239" i="15"/>
  <c r="E121" i="29" l="1"/>
  <c r="B122" i="29"/>
  <c r="V1458" i="21"/>
  <c r="M121" i="15"/>
  <c r="AA240" i="15"/>
  <c r="N122" i="15"/>
  <c r="E122" i="29" l="1"/>
  <c r="B123" i="29"/>
  <c r="V1459" i="21"/>
  <c r="M122" i="15"/>
  <c r="N123" i="15"/>
  <c r="AA241" i="15"/>
  <c r="E123" i="29" l="1"/>
  <c r="B124" i="29"/>
  <c r="V1460" i="21"/>
  <c r="M123" i="15"/>
  <c r="AA242" i="15"/>
  <c r="N124" i="15"/>
  <c r="E124" i="29" l="1"/>
  <c r="B125" i="29"/>
  <c r="V1461" i="21"/>
  <c r="M124" i="15"/>
  <c r="N125" i="15"/>
  <c r="AA243" i="15"/>
  <c r="E125" i="29" l="1"/>
  <c r="B126" i="29"/>
  <c r="V1462" i="21"/>
  <c r="M125" i="15"/>
  <c r="AA244" i="15"/>
  <c r="N126" i="15"/>
  <c r="E126" i="29" l="1"/>
  <c r="B127" i="29"/>
  <c r="V1463" i="21"/>
  <c r="M126" i="15"/>
  <c r="N127" i="15"/>
  <c r="AA245" i="15"/>
  <c r="B128" i="29" l="1"/>
  <c r="E127" i="29"/>
  <c r="V1464" i="21"/>
  <c r="M127" i="15"/>
  <c r="AA246" i="15"/>
  <c r="N128" i="15"/>
  <c r="E128" i="29" l="1"/>
  <c r="B129" i="29"/>
  <c r="V1465" i="21"/>
  <c r="M128" i="15"/>
  <c r="N129" i="15"/>
  <c r="AA247" i="15"/>
  <c r="E129" i="29" l="1"/>
  <c r="B130" i="29"/>
  <c r="V1466" i="21"/>
  <c r="M129" i="15"/>
  <c r="AA248" i="15"/>
  <c r="N130" i="15"/>
  <c r="B131" i="29" l="1"/>
  <c r="E130" i="29"/>
  <c r="V1467" i="21"/>
  <c r="M130" i="15"/>
  <c r="N131" i="15"/>
  <c r="AA249" i="15"/>
  <c r="E131" i="29" l="1"/>
  <c r="B132" i="29"/>
  <c r="V1468" i="21"/>
  <c r="M131" i="15"/>
  <c r="AA250" i="15"/>
  <c r="N132" i="15"/>
  <c r="E132" i="29" l="1"/>
  <c r="B133" i="29"/>
  <c r="V1469" i="21"/>
  <c r="M132" i="15"/>
  <c r="N133" i="15"/>
  <c r="AA251" i="15"/>
  <c r="E133" i="29" l="1"/>
  <c r="B134" i="29"/>
  <c r="V1470" i="21"/>
  <c r="M133" i="15"/>
  <c r="AA252" i="15"/>
  <c r="N134" i="15"/>
  <c r="E134" i="29" l="1"/>
  <c r="B135" i="29"/>
  <c r="V1471" i="21"/>
  <c r="M134" i="15"/>
  <c r="N135" i="15"/>
  <c r="AA253" i="15"/>
  <c r="B136" i="29" l="1"/>
  <c r="E135" i="29"/>
  <c r="V1472" i="21"/>
  <c r="M135" i="15"/>
  <c r="N136" i="15"/>
  <c r="AA254" i="15"/>
  <c r="E136" i="29" l="1"/>
  <c r="B137" i="29"/>
  <c r="V1473" i="21"/>
  <c r="M136" i="15"/>
  <c r="N137" i="15"/>
  <c r="AA255" i="15"/>
  <c r="E137" i="29" l="1"/>
  <c r="B138" i="29"/>
  <c r="V1474" i="21"/>
  <c r="M137" i="15"/>
  <c r="N138" i="15"/>
  <c r="AA256" i="15"/>
  <c r="E138" i="29" l="1"/>
  <c r="B139" i="29"/>
  <c r="V1475" i="21"/>
  <c r="M138" i="15"/>
  <c r="AA257" i="15"/>
  <c r="N139" i="15"/>
  <c r="E139" i="29" l="1"/>
  <c r="B140" i="29"/>
  <c r="V1476" i="21"/>
  <c r="M139" i="15"/>
  <c r="N140" i="15"/>
  <c r="AA258" i="15"/>
  <c r="E140" i="29" l="1"/>
  <c r="B141" i="29"/>
  <c r="V1477" i="21"/>
  <c r="M140" i="15"/>
  <c r="N141" i="15"/>
  <c r="AA259" i="15"/>
  <c r="E141" i="29" l="1"/>
  <c r="B142" i="29"/>
  <c r="V1478" i="21"/>
  <c r="M141" i="15"/>
  <c r="AA260" i="15"/>
  <c r="N142" i="15"/>
  <c r="E142" i="29" l="1"/>
  <c r="B143" i="29"/>
  <c r="V1479" i="21"/>
  <c r="M142" i="15"/>
  <c r="N143" i="15"/>
  <c r="AA261" i="15"/>
  <c r="E143" i="29" l="1"/>
  <c r="B144" i="29"/>
  <c r="V1480" i="21"/>
  <c r="M143" i="15"/>
  <c r="AA262" i="15"/>
  <c r="N144" i="15"/>
  <c r="E144" i="29" l="1"/>
  <c r="B145" i="29"/>
  <c r="V1481" i="21"/>
  <c r="M144" i="15"/>
  <c r="N145" i="15"/>
  <c r="AA263" i="15"/>
  <c r="E145" i="29" l="1"/>
  <c r="B146" i="29"/>
  <c r="V1482" i="21"/>
  <c r="M145" i="15"/>
  <c r="AA264" i="15"/>
  <c r="N146" i="15"/>
  <c r="B147" i="29" l="1"/>
  <c r="E146" i="29"/>
  <c r="V1483" i="21"/>
  <c r="M146" i="15"/>
  <c r="N147" i="15"/>
  <c r="AA265" i="15"/>
  <c r="E147" i="29" l="1"/>
  <c r="B148" i="29"/>
  <c r="V1484" i="21"/>
  <c r="M147" i="15"/>
  <c r="AA266" i="15"/>
  <c r="N148" i="15"/>
  <c r="E148" i="29" l="1"/>
  <c r="B149" i="29"/>
  <c r="V1485" i="21"/>
  <c r="M148" i="15"/>
  <c r="N149" i="15"/>
  <c r="AA267" i="15"/>
  <c r="E149" i="29" l="1"/>
  <c r="B150" i="29"/>
  <c r="V1486" i="21"/>
  <c r="M149" i="15"/>
  <c r="AA268" i="15"/>
  <c r="N150" i="15"/>
  <c r="E150" i="29" l="1"/>
  <c r="B151" i="29"/>
  <c r="V1487" i="21"/>
  <c r="M150" i="15"/>
  <c r="N151" i="15"/>
  <c r="AA269" i="15"/>
  <c r="E151" i="29" l="1"/>
  <c r="B152" i="29"/>
  <c r="V1488" i="21"/>
  <c r="M151" i="15"/>
  <c r="N152" i="15"/>
  <c r="AA270" i="15"/>
  <c r="E152" i="29" l="1"/>
  <c r="B153" i="29"/>
  <c r="V1489" i="21"/>
  <c r="M152" i="15"/>
  <c r="N153" i="15"/>
  <c r="AA271" i="15"/>
  <c r="B154" i="29" l="1"/>
  <c r="E153" i="29"/>
  <c r="V1490" i="21"/>
  <c r="M153" i="15"/>
  <c r="AA272" i="15"/>
  <c r="N154" i="15"/>
  <c r="E154" i="29" l="1"/>
  <c r="B155" i="29"/>
  <c r="V1491" i="21"/>
  <c r="M154" i="15"/>
  <c r="N155" i="15"/>
  <c r="AA273" i="15"/>
  <c r="E155" i="29" l="1"/>
  <c r="B156" i="29"/>
  <c r="V1492" i="21"/>
  <c r="M155" i="15"/>
  <c r="AA274" i="15"/>
  <c r="N156" i="15"/>
  <c r="E156" i="29" l="1"/>
  <c r="B157" i="29"/>
  <c r="V1493" i="21"/>
  <c r="M156" i="15"/>
  <c r="N157" i="15"/>
  <c r="AA275" i="15"/>
  <c r="E157" i="29" l="1"/>
  <c r="B158" i="29"/>
  <c r="V1494" i="21"/>
  <c r="M157" i="15"/>
  <c r="N158" i="15"/>
  <c r="AA276" i="15"/>
  <c r="E158" i="29" l="1"/>
  <c r="B159" i="29"/>
  <c r="V1495" i="21"/>
  <c r="M158" i="15"/>
  <c r="AA277" i="15"/>
  <c r="N159" i="15"/>
  <c r="E159" i="29" l="1"/>
  <c r="B160" i="29"/>
  <c r="V1496" i="21"/>
  <c r="M159" i="15"/>
  <c r="N160" i="15"/>
  <c r="AA278" i="15"/>
  <c r="B161" i="29" l="1"/>
  <c r="E160" i="29"/>
  <c r="V1497" i="21"/>
  <c r="M160" i="15"/>
  <c r="AA279" i="15"/>
  <c r="N161" i="15"/>
  <c r="E161" i="29" l="1"/>
  <c r="B162" i="29"/>
  <c r="V1498" i="21"/>
  <c r="M161" i="15"/>
  <c r="N162" i="15"/>
  <c r="AA280" i="15"/>
  <c r="E162" i="29" l="1"/>
  <c r="B163" i="29"/>
  <c r="V1499" i="21"/>
  <c r="M162" i="15"/>
  <c r="AA281" i="15"/>
  <c r="N163" i="15"/>
  <c r="E163" i="29" l="1"/>
  <c r="B164" i="29"/>
  <c r="V1500" i="21"/>
  <c r="M163" i="15"/>
  <c r="N164" i="15"/>
  <c r="AA282" i="15"/>
  <c r="E164" i="29" l="1"/>
  <c r="B165" i="29"/>
  <c r="V1501" i="21"/>
  <c r="M164" i="15"/>
  <c r="AA283" i="15"/>
  <c r="N165" i="15"/>
  <c r="E165" i="29" l="1"/>
  <c r="B166" i="29"/>
  <c r="V1502" i="21"/>
  <c r="M165" i="15"/>
  <c r="N166" i="15"/>
  <c r="AA284" i="15"/>
  <c r="E166" i="29" l="1"/>
  <c r="B167" i="29"/>
  <c r="V1503" i="21"/>
  <c r="M166" i="15"/>
  <c r="AA285" i="15"/>
  <c r="N167" i="15"/>
  <c r="E167" i="29" l="1"/>
  <c r="B168" i="29"/>
  <c r="V1504" i="21"/>
  <c r="M167" i="15"/>
  <c r="N168" i="15"/>
  <c r="AA286" i="15"/>
  <c r="E168" i="29" l="1"/>
  <c r="B169" i="29"/>
  <c r="V1505" i="21"/>
  <c r="M168" i="15"/>
  <c r="N169" i="15"/>
  <c r="AA287" i="15"/>
  <c r="E169" i="29" l="1"/>
  <c r="B170" i="29"/>
  <c r="V1506" i="21"/>
  <c r="M169" i="15"/>
  <c r="AA288" i="15"/>
  <c r="N170" i="15"/>
  <c r="E170" i="29" l="1"/>
  <c r="B171" i="29"/>
  <c r="V1507" i="21"/>
  <c r="M170" i="15"/>
  <c r="N171" i="15"/>
  <c r="AA289" i="15"/>
  <c r="E171" i="29" l="1"/>
  <c r="B172" i="29"/>
  <c r="V1508" i="21"/>
  <c r="M171" i="15"/>
  <c r="AA290" i="15"/>
  <c r="N172" i="15"/>
  <c r="E172" i="29" l="1"/>
  <c r="B173" i="29"/>
  <c r="V1509" i="21"/>
  <c r="M172" i="15"/>
  <c r="N173" i="15"/>
  <c r="AA291" i="15"/>
  <c r="E173" i="29" l="1"/>
  <c r="B174" i="29"/>
  <c r="V1510" i="21"/>
  <c r="M173" i="15"/>
  <c r="N174" i="15"/>
  <c r="AA292" i="15"/>
  <c r="E174" i="29" l="1"/>
  <c r="B175" i="29"/>
  <c r="V1511" i="21"/>
  <c r="M174" i="15"/>
  <c r="AA293" i="15"/>
  <c r="N175" i="15"/>
  <c r="E175" i="29" l="1"/>
  <c r="B176" i="29"/>
  <c r="V1512" i="21"/>
  <c r="M175" i="15"/>
  <c r="N176" i="15"/>
  <c r="AA294" i="15"/>
  <c r="E176" i="29" l="1"/>
  <c r="B177" i="29"/>
  <c r="V1513" i="21"/>
  <c r="M176" i="15"/>
  <c r="N177" i="15"/>
  <c r="AA295" i="15"/>
  <c r="E177" i="29" l="1"/>
  <c r="B178" i="29"/>
  <c r="V1514" i="21"/>
  <c r="M177" i="15"/>
  <c r="AA296" i="15"/>
  <c r="N178" i="15"/>
  <c r="E178" i="29" l="1"/>
  <c r="B179" i="29"/>
  <c r="V1515" i="21"/>
  <c r="M178" i="15"/>
  <c r="N179" i="15"/>
  <c r="AA297" i="15"/>
  <c r="E179" i="29" l="1"/>
  <c r="B180" i="29"/>
  <c r="V1516" i="21"/>
  <c r="M179" i="15"/>
  <c r="AA298" i="15"/>
  <c r="N180" i="15"/>
  <c r="E180" i="29" l="1"/>
  <c r="B181" i="29"/>
  <c r="V1517" i="21"/>
  <c r="M180" i="15"/>
  <c r="N181" i="15"/>
  <c r="AA299" i="15"/>
  <c r="B182" i="29" l="1"/>
  <c r="E181" i="29"/>
  <c r="V1518" i="21"/>
  <c r="M181" i="15"/>
  <c r="N182" i="15"/>
  <c r="AA300" i="15"/>
  <c r="E182" i="29" l="1"/>
  <c r="B183" i="29"/>
  <c r="V1519" i="21"/>
  <c r="M182" i="15"/>
  <c r="AA301" i="15"/>
  <c r="N183" i="15"/>
  <c r="Z296" i="15"/>
  <c r="Z292" i="15"/>
  <c r="Z298" i="15"/>
  <c r="Z294" i="15"/>
  <c r="B184" i="29" l="1"/>
  <c r="E183" i="29"/>
  <c r="V1520" i="21"/>
  <c r="M183" i="15"/>
  <c r="H20" i="15"/>
  <c r="Z300" i="15"/>
  <c r="Z41" i="15"/>
  <c r="Z4" i="15"/>
  <c r="Z25" i="15"/>
  <c r="Z5" i="15"/>
  <c r="Z33" i="15"/>
  <c r="Z82" i="15"/>
  <c r="Z57" i="15"/>
  <c r="Z48" i="15"/>
  <c r="Z45" i="15"/>
  <c r="Z8" i="15"/>
  <c r="Z74" i="15"/>
  <c r="Z98" i="15"/>
  <c r="Z21" i="15"/>
  <c r="Z97" i="15"/>
  <c r="Z53" i="15"/>
  <c r="Z24" i="15"/>
  <c r="Z68" i="15"/>
  <c r="Z9" i="15"/>
  <c r="Z90" i="15"/>
  <c r="Z89" i="15"/>
  <c r="Z103" i="15"/>
  <c r="Z54" i="15"/>
  <c r="Z61" i="15"/>
  <c r="Z69" i="15"/>
  <c r="Z72" i="15"/>
  <c r="Z93" i="15"/>
  <c r="Z83" i="15"/>
  <c r="Z109" i="15"/>
  <c r="Z13" i="15"/>
  <c r="Z26" i="15"/>
  <c r="Z42" i="15"/>
  <c r="Z119" i="15"/>
  <c r="Z88" i="15"/>
  <c r="Z15" i="15"/>
  <c r="Z87" i="15"/>
  <c r="Z66" i="15"/>
  <c r="Z12" i="15"/>
  <c r="Z121" i="15"/>
  <c r="Z106" i="15"/>
  <c r="Z52" i="15"/>
  <c r="Z14" i="15"/>
  <c r="Z22" i="15"/>
  <c r="Z114" i="15"/>
  <c r="Z80" i="15"/>
  <c r="Z113" i="15"/>
  <c r="Z65" i="15"/>
  <c r="Z92" i="15"/>
  <c r="Z73" i="15"/>
  <c r="Z50" i="15"/>
  <c r="Z70" i="15"/>
  <c r="Z120" i="15"/>
  <c r="Z77" i="15"/>
  <c r="Z85" i="15"/>
  <c r="Z108" i="15"/>
  <c r="Z55" i="15"/>
  <c r="Z101" i="15"/>
  <c r="Z39" i="15"/>
  <c r="Z23" i="15"/>
  <c r="Z18" i="15"/>
  <c r="Z122" i="15"/>
  <c r="Z27" i="15"/>
  <c r="Z78" i="15"/>
  <c r="Z20" i="15"/>
  <c r="Z31" i="15"/>
  <c r="Z99" i="15"/>
  <c r="Z29" i="15"/>
  <c r="Z34" i="15"/>
  <c r="Z35" i="15"/>
  <c r="Z76" i="15"/>
  <c r="Z43" i="15"/>
  <c r="Z102" i="15"/>
  <c r="Z16" i="15"/>
  <c r="Z10" i="15"/>
  <c r="Z94" i="15"/>
  <c r="Z37" i="15"/>
  <c r="Z28" i="15"/>
  <c r="Z59" i="15"/>
  <c r="Z95" i="15"/>
  <c r="Z105" i="15"/>
  <c r="Z115" i="15"/>
  <c r="Z67" i="15"/>
  <c r="Z86" i="15"/>
  <c r="Z60" i="15"/>
  <c r="Z17" i="15"/>
  <c r="Z84" i="15"/>
  <c r="Z75" i="15"/>
  <c r="Z6" i="15"/>
  <c r="Z36" i="15"/>
  <c r="Z116" i="15"/>
  <c r="Z79" i="15"/>
  <c r="Z47" i="15"/>
  <c r="Z7" i="15"/>
  <c r="Z96" i="15"/>
  <c r="Z62" i="15"/>
  <c r="Z51" i="15"/>
  <c r="Z110" i="15"/>
  <c r="Z46" i="15"/>
  <c r="Z19" i="15"/>
  <c r="Z91" i="15"/>
  <c r="Z112" i="15"/>
  <c r="Z100" i="15"/>
  <c r="Z64" i="15"/>
  <c r="Z38" i="15"/>
  <c r="Z104" i="15"/>
  <c r="Z111" i="15"/>
  <c r="Z58" i="15"/>
  <c r="Z30" i="15"/>
  <c r="Z63" i="15"/>
  <c r="Z49" i="15"/>
  <c r="Z107" i="15"/>
  <c r="Z56" i="15"/>
  <c r="Z32" i="15"/>
  <c r="Z11" i="15"/>
  <c r="Z44" i="15"/>
  <c r="Z40" i="15"/>
  <c r="Z81" i="15"/>
  <c r="Z117" i="15"/>
  <c r="Z118" i="15"/>
  <c r="Z71" i="15"/>
  <c r="Z123" i="15"/>
  <c r="Z125" i="15"/>
  <c r="Z127" i="15"/>
  <c r="Z124" i="15"/>
  <c r="Z126" i="15"/>
  <c r="Z129" i="15"/>
  <c r="Z128" i="15"/>
  <c r="Z130" i="15"/>
  <c r="Z131" i="15"/>
  <c r="Z132" i="15"/>
  <c r="Z134" i="15"/>
  <c r="Z133" i="15"/>
  <c r="Z135" i="15"/>
  <c r="Z139" i="15"/>
  <c r="Z137" i="15"/>
  <c r="Z138" i="15"/>
  <c r="Z136" i="15"/>
  <c r="Z140" i="15"/>
  <c r="Z141" i="15"/>
  <c r="Z143" i="15"/>
  <c r="Z142" i="15"/>
  <c r="Z147" i="15"/>
  <c r="Z145" i="15"/>
  <c r="Z144" i="15"/>
  <c r="Z146" i="15"/>
  <c r="Z148" i="15"/>
  <c r="Z149" i="15"/>
  <c r="Z150" i="15"/>
  <c r="Z151" i="15"/>
  <c r="Z154" i="15"/>
  <c r="Z152" i="15"/>
  <c r="Z153" i="15"/>
  <c r="Z157" i="15"/>
  <c r="Z155" i="15"/>
  <c r="Z156" i="15"/>
  <c r="Z158" i="15"/>
  <c r="Z160" i="15"/>
  <c r="Z159" i="15"/>
  <c r="Z162" i="15"/>
  <c r="Z161" i="15"/>
  <c r="Z163" i="15"/>
  <c r="Z166" i="15"/>
  <c r="Z164" i="15"/>
  <c r="Z165" i="15"/>
  <c r="Z167" i="15"/>
  <c r="Z169" i="15"/>
  <c r="Z168" i="15"/>
  <c r="Z171" i="15"/>
  <c r="Z170" i="15"/>
  <c r="Z173" i="15"/>
  <c r="Z174" i="15"/>
  <c r="Z172" i="15"/>
  <c r="Z175" i="15"/>
  <c r="Z178" i="15"/>
  <c r="Z176" i="15"/>
  <c r="Z177" i="15"/>
  <c r="Z179" i="15"/>
  <c r="Z180" i="15"/>
  <c r="Z181" i="15"/>
  <c r="Z183" i="15"/>
  <c r="Z182" i="15"/>
  <c r="Z187" i="15"/>
  <c r="Z184" i="15"/>
  <c r="Z185" i="15"/>
  <c r="Z186" i="15"/>
  <c r="Z189" i="15"/>
  <c r="Z188" i="15"/>
  <c r="Z190" i="15"/>
  <c r="Z191" i="15"/>
  <c r="Z192" i="15"/>
  <c r="Z196" i="15"/>
  <c r="Z193" i="15"/>
  <c r="Z194" i="15"/>
  <c r="Z199" i="15"/>
  <c r="Z195" i="15"/>
  <c r="Z197" i="15"/>
  <c r="Z198" i="15"/>
  <c r="Z200" i="15"/>
  <c r="Z201" i="15"/>
  <c r="Z202" i="15"/>
  <c r="Z203" i="15"/>
  <c r="Z204" i="15"/>
  <c r="Z206" i="15"/>
  <c r="Z205" i="15"/>
  <c r="Z207" i="15"/>
  <c r="Z208" i="15"/>
  <c r="Z210" i="15"/>
  <c r="Z209" i="15"/>
  <c r="Z211" i="15"/>
  <c r="Z212" i="15"/>
  <c r="Z214" i="15"/>
  <c r="Z215" i="15"/>
  <c r="Z213" i="15"/>
  <c r="Z216" i="15"/>
  <c r="Z218" i="15"/>
  <c r="Z217" i="15"/>
  <c r="Z220" i="15"/>
  <c r="Z219" i="15"/>
  <c r="Z222" i="15"/>
  <c r="Z221" i="15"/>
  <c r="Z223" i="15"/>
  <c r="Z224" i="15"/>
  <c r="Z225" i="15"/>
  <c r="Z226" i="15"/>
  <c r="Z227" i="15"/>
  <c r="Z229" i="15"/>
  <c r="Z228" i="15"/>
  <c r="Z231" i="15"/>
  <c r="Z230" i="15"/>
  <c r="Z232" i="15"/>
  <c r="Z233" i="15"/>
  <c r="Z234" i="15"/>
  <c r="Z235" i="15"/>
  <c r="Z236" i="15"/>
  <c r="Z237" i="15"/>
  <c r="Z238" i="15"/>
  <c r="Z239" i="15"/>
  <c r="Z240" i="15"/>
  <c r="Z241" i="15"/>
  <c r="Z242" i="15"/>
  <c r="Z243" i="15"/>
  <c r="Z244" i="15"/>
  <c r="Z245" i="15"/>
  <c r="Z246" i="15"/>
  <c r="Z247" i="15"/>
  <c r="Z248" i="15"/>
  <c r="Z249" i="15"/>
  <c r="Z250" i="15"/>
  <c r="Z251" i="15"/>
  <c r="Z252" i="15"/>
  <c r="Z253" i="15"/>
  <c r="Z254" i="15"/>
  <c r="Z255" i="15"/>
  <c r="Z256" i="15"/>
  <c r="Z257" i="15"/>
  <c r="Z258" i="15"/>
  <c r="Z259" i="15"/>
  <c r="Z260" i="15"/>
  <c r="Z261" i="15"/>
  <c r="Z262" i="15"/>
  <c r="Z263" i="15"/>
  <c r="Z264" i="15"/>
  <c r="Z265" i="15"/>
  <c r="Z266" i="15"/>
  <c r="Z267" i="15"/>
  <c r="Z268" i="15"/>
  <c r="Z269" i="15"/>
  <c r="Z270" i="15"/>
  <c r="Z271" i="15"/>
  <c r="Z272" i="15"/>
  <c r="Z273" i="15"/>
  <c r="Z274" i="15"/>
  <c r="Z275" i="15"/>
  <c r="Z276" i="15"/>
  <c r="Z277" i="15"/>
  <c r="Z278" i="15"/>
  <c r="Z279" i="15"/>
  <c r="Z280" i="15"/>
  <c r="Z281" i="15"/>
  <c r="Z282" i="15"/>
  <c r="Z283" i="15"/>
  <c r="Z284" i="15"/>
  <c r="Z285" i="15"/>
  <c r="Z286" i="15"/>
  <c r="Z287" i="15"/>
  <c r="Z288" i="15"/>
  <c r="Z289" i="15"/>
  <c r="Z290" i="15"/>
  <c r="Z291" i="15"/>
  <c r="Z297" i="15"/>
  <c r="Z295" i="15"/>
  <c r="Z299" i="15"/>
  <c r="Z293" i="15"/>
  <c r="Z301" i="15"/>
  <c r="AA302" i="15"/>
  <c r="E184" i="29" l="1"/>
  <c r="B185" i="29"/>
  <c r="V1521" i="21"/>
  <c r="Z302" i="15"/>
  <c r="AA303" i="15"/>
  <c r="B186" i="29" l="1"/>
  <c r="E185" i="29"/>
  <c r="V1522" i="21"/>
  <c r="AA304" i="15"/>
  <c r="Z303" i="15"/>
  <c r="E186" i="29" l="1"/>
  <c r="B187" i="29"/>
  <c r="V1523" i="21"/>
  <c r="AA305" i="15"/>
  <c r="Z304" i="15"/>
  <c r="E187" i="29" l="1"/>
  <c r="B188" i="29"/>
  <c r="V1524" i="21"/>
  <c r="AA306" i="15"/>
  <c r="Z305" i="15"/>
  <c r="E188" i="29" l="1"/>
  <c r="B189" i="29"/>
  <c r="V1525" i="21"/>
  <c r="Z306" i="15"/>
  <c r="AA307" i="15"/>
  <c r="E189" i="29" l="1"/>
  <c r="B190" i="29"/>
  <c r="V1526" i="21"/>
  <c r="AA308" i="15"/>
  <c r="Z307" i="15"/>
  <c r="E190" i="29" l="1"/>
  <c r="B191" i="29"/>
  <c r="V1527" i="21"/>
  <c r="Z308" i="15"/>
  <c r="AA309" i="15"/>
  <c r="B192" i="29" l="1"/>
  <c r="E191" i="29"/>
  <c r="V1528" i="21"/>
  <c r="Z309" i="15"/>
  <c r="AA310" i="15"/>
  <c r="E192" i="29" l="1"/>
  <c r="B193" i="29"/>
  <c r="V1529" i="21"/>
  <c r="Z310" i="15"/>
  <c r="AA311" i="15"/>
  <c r="E193" i="29" l="1"/>
  <c r="B194" i="29"/>
  <c r="V1530" i="21"/>
  <c r="AA312" i="15"/>
  <c r="Z311" i="15"/>
  <c r="E194" i="29" l="1"/>
  <c r="B195" i="29"/>
  <c r="V1531" i="21"/>
  <c r="AA313" i="15"/>
  <c r="Z312" i="15"/>
  <c r="E195" i="29" l="1"/>
  <c r="B196" i="29"/>
  <c r="V1532" i="21"/>
  <c r="Z313" i="15"/>
  <c r="AA314" i="15"/>
  <c r="B197" i="29" l="1"/>
  <c r="E196" i="29"/>
  <c r="V1533" i="21"/>
  <c r="Z314" i="15"/>
  <c r="AA315" i="15"/>
  <c r="E197" i="29" l="1"/>
  <c r="B198" i="29"/>
  <c r="V1534" i="21"/>
  <c r="AA316" i="15"/>
  <c r="Z315" i="15"/>
  <c r="E198" i="29" l="1"/>
  <c r="B199" i="29"/>
  <c r="V1535" i="21"/>
  <c r="Z316" i="15"/>
  <c r="AA317" i="15"/>
  <c r="E199" i="29" l="1"/>
  <c r="B200" i="29"/>
  <c r="V1536" i="21"/>
  <c r="Z317" i="15"/>
  <c r="AA318" i="15"/>
  <c r="E200" i="29" l="1"/>
  <c r="B201" i="29"/>
  <c r="V1537" i="21"/>
  <c r="Z318" i="15"/>
  <c r="AA319" i="15"/>
  <c r="E201" i="29" l="1"/>
  <c r="B202" i="29"/>
  <c r="V1538" i="21"/>
  <c r="AA320" i="15"/>
  <c r="Z319" i="15"/>
  <c r="B203" i="29" l="1"/>
  <c r="E202" i="29"/>
  <c r="V1539" i="21"/>
  <c r="AA321" i="15"/>
  <c r="Z320" i="15"/>
  <c r="E203" i="29" l="1"/>
  <c r="B204" i="29"/>
  <c r="V1540" i="21"/>
  <c r="Z321" i="15"/>
  <c r="AA322" i="15"/>
  <c r="E204" i="29" l="1"/>
  <c r="B205" i="29"/>
  <c r="V1541" i="21"/>
  <c r="Z322" i="15"/>
  <c r="AA323" i="15"/>
  <c r="E205" i="29" l="1"/>
  <c r="B206" i="29"/>
  <c r="V1542" i="21"/>
  <c r="AA324" i="15"/>
  <c r="Z323" i="15"/>
  <c r="E206" i="29" l="1"/>
  <c r="B207" i="29"/>
  <c r="V1543" i="21"/>
  <c r="Z324" i="15"/>
  <c r="AA325" i="15"/>
  <c r="E207" i="29" l="1"/>
  <c r="B208" i="29"/>
  <c r="V1544" i="21"/>
  <c r="Z325" i="15"/>
  <c r="AA326" i="15"/>
  <c r="E208" i="29" l="1"/>
  <c r="B209" i="29"/>
  <c r="V1545" i="21"/>
  <c r="Z326" i="15"/>
  <c r="AA327" i="15"/>
  <c r="E209" i="29" l="1"/>
  <c r="B210" i="29"/>
  <c r="V1546" i="21"/>
  <c r="AA328" i="15"/>
  <c r="Z327" i="15"/>
  <c r="E210" i="29" l="1"/>
  <c r="B211" i="29"/>
  <c r="V1547" i="21"/>
  <c r="AA329" i="15"/>
  <c r="Z328" i="15"/>
  <c r="E211" i="29" l="1"/>
  <c r="B212" i="29"/>
  <c r="V1548" i="21"/>
  <c r="Z329" i="15"/>
  <c r="AA330" i="15"/>
  <c r="B213" i="29" l="1"/>
  <c r="E212" i="29"/>
  <c r="V1549" i="21"/>
  <c r="Z330" i="15"/>
  <c r="AA331" i="15"/>
  <c r="E213" i="29" l="1"/>
  <c r="B214" i="29"/>
  <c r="V1550" i="21"/>
  <c r="AA332" i="15"/>
  <c r="Z331" i="15"/>
  <c r="E214" i="29" l="1"/>
  <c r="B215" i="29"/>
  <c r="V1551" i="21"/>
  <c r="Z332" i="15"/>
  <c r="AA333" i="15"/>
  <c r="E215" i="29" l="1"/>
  <c r="B216" i="29"/>
  <c r="V1552" i="21"/>
  <c r="Z333" i="15"/>
  <c r="AA334" i="15"/>
  <c r="E216" i="29" l="1"/>
  <c r="B217" i="29"/>
  <c r="V1553" i="21"/>
  <c r="Z334" i="15"/>
  <c r="AA335" i="15"/>
  <c r="E217" i="29" l="1"/>
  <c r="B218" i="29"/>
  <c r="V1554" i="21"/>
  <c r="AA336" i="15"/>
  <c r="Z335" i="15"/>
  <c r="E218" i="29" l="1"/>
  <c r="B219" i="29"/>
  <c r="V1555" i="21"/>
  <c r="AA337" i="15"/>
  <c r="Z336" i="15"/>
  <c r="E219" i="29" l="1"/>
  <c r="B220" i="29"/>
  <c r="V1556" i="21"/>
  <c r="Z337" i="15"/>
  <c r="AA338" i="15"/>
  <c r="E220" i="29" l="1"/>
  <c r="B221" i="29"/>
  <c r="V1557" i="21"/>
  <c r="Z338" i="15"/>
  <c r="AA339" i="15"/>
  <c r="E221" i="29" l="1"/>
  <c r="B222" i="29"/>
  <c r="V1558" i="21"/>
  <c r="AA340" i="15"/>
  <c r="Z339" i="15"/>
  <c r="E222" i="29" l="1"/>
  <c r="B223" i="29"/>
  <c r="V1559" i="21"/>
  <c r="Z340" i="15"/>
  <c r="AA341" i="15"/>
  <c r="E223" i="29" l="1"/>
  <c r="B224" i="29"/>
  <c r="V1560" i="21"/>
  <c r="Z341" i="15"/>
  <c r="AA342" i="15"/>
  <c r="E224" i="29" l="1"/>
  <c r="B225" i="29"/>
  <c r="V1561" i="21"/>
  <c r="Z342" i="15"/>
  <c r="AA343" i="15"/>
  <c r="E225" i="29" l="1"/>
  <c r="B226" i="29"/>
  <c r="V1562" i="21"/>
  <c r="AA344" i="15"/>
  <c r="Z343" i="15"/>
  <c r="E226" i="29" l="1"/>
  <c r="B227" i="29"/>
  <c r="V1563" i="21"/>
  <c r="AA345" i="15"/>
  <c r="Z344" i="15"/>
  <c r="E227" i="29" l="1"/>
  <c r="B228" i="29"/>
  <c r="V1564" i="21"/>
  <c r="Z345" i="15"/>
  <c r="AA346" i="15"/>
  <c r="E228" i="29" l="1"/>
  <c r="B229" i="29"/>
  <c r="V1565" i="21"/>
  <c r="Z346" i="15"/>
  <c r="AA347" i="15"/>
  <c r="E229" i="29" l="1"/>
  <c r="B230" i="29"/>
  <c r="V1566" i="21"/>
  <c r="AA348" i="15"/>
  <c r="Z347" i="15"/>
  <c r="E230" i="29" l="1"/>
  <c r="B231" i="29"/>
  <c r="V1567" i="21"/>
  <c r="Z348" i="15"/>
  <c r="AA349" i="15"/>
  <c r="E231" i="29" l="1"/>
  <c r="B232" i="29"/>
  <c r="V1568" i="21"/>
  <c r="Z349" i="15"/>
  <c r="AA350" i="15"/>
  <c r="E232" i="29" l="1"/>
  <c r="B233" i="29"/>
  <c r="V1569" i="21"/>
  <c r="Z350" i="15"/>
  <c r="AA351" i="15"/>
  <c r="E233" i="29" l="1"/>
  <c r="B234" i="29"/>
  <c r="V1570" i="21"/>
  <c r="Z351" i="15"/>
  <c r="AA352" i="15"/>
  <c r="E234" i="29" l="1"/>
  <c r="B235" i="29"/>
  <c r="V1571" i="21"/>
  <c r="AA353" i="15"/>
  <c r="Z352" i="15"/>
  <c r="E235" i="29" l="1"/>
  <c r="B236" i="29"/>
  <c r="V1572" i="21"/>
  <c r="Z353" i="15"/>
  <c r="AA354" i="15"/>
  <c r="E236" i="29" l="1"/>
  <c r="B237" i="29"/>
  <c r="V1573" i="21"/>
  <c r="Z354" i="15"/>
  <c r="AA355" i="15"/>
  <c r="E237" i="29" l="1"/>
  <c r="B238" i="29"/>
  <c r="V1574" i="21"/>
  <c r="AA356" i="15"/>
  <c r="Z355" i="15"/>
  <c r="E238" i="29" l="1"/>
  <c r="B239" i="29"/>
  <c r="V1575" i="21"/>
  <c r="Z356" i="15"/>
  <c r="AA357" i="15"/>
  <c r="E239" i="29" l="1"/>
  <c r="B240" i="29"/>
  <c r="V1576" i="21"/>
  <c r="Z357" i="15"/>
  <c r="AA358" i="15"/>
  <c r="E240" i="29" l="1"/>
  <c r="B241" i="29"/>
  <c r="V1577" i="21"/>
  <c r="Z358" i="15"/>
  <c r="AA359" i="15"/>
  <c r="E241" i="29" l="1"/>
  <c r="B242" i="29"/>
  <c r="V1578" i="21"/>
  <c r="Z359" i="15"/>
  <c r="AA360" i="15"/>
  <c r="E242" i="29" l="1"/>
  <c r="B243" i="29"/>
  <c r="V1579" i="21"/>
  <c r="AA361" i="15"/>
  <c r="Z360" i="15"/>
  <c r="E243" i="29" l="1"/>
  <c r="B244" i="29"/>
  <c r="V1580" i="21"/>
  <c r="Z361" i="15"/>
  <c r="AA362" i="15"/>
  <c r="E244" i="29" l="1"/>
  <c r="E1" i="29" s="1"/>
  <c r="V1581" i="21"/>
  <c r="Z362" i="15"/>
  <c r="AA363" i="15"/>
  <c r="V1582" i="21" l="1"/>
  <c r="AA364" i="15"/>
  <c r="Z363" i="15"/>
  <c r="V1583" i="21" l="1"/>
  <c r="Z364" i="15"/>
  <c r="AA365" i="15"/>
  <c r="V1584" i="21" l="1"/>
  <c r="Z365" i="15"/>
  <c r="AA366" i="15"/>
  <c r="V1585" i="21" l="1"/>
  <c r="Z366" i="15"/>
  <c r="AA367" i="15"/>
  <c r="V1586" i="21" l="1"/>
  <c r="Z367" i="15"/>
  <c r="AA368" i="15"/>
  <c r="V1587" i="21" l="1"/>
  <c r="AA369" i="15"/>
  <c r="Z368" i="15"/>
  <c r="V1588" i="21" l="1"/>
  <c r="Z369" i="15"/>
  <c r="AA370" i="15"/>
  <c r="V1589" i="21" l="1"/>
  <c r="Z370" i="15"/>
  <c r="AA371" i="15"/>
  <c r="V1590" i="21" l="1"/>
  <c r="AA372" i="15"/>
  <c r="Z371" i="15"/>
  <c r="V1591" i="21" l="1"/>
  <c r="Z372" i="15"/>
  <c r="AA373" i="15"/>
  <c r="V1592" i="21" l="1"/>
  <c r="Z373" i="15"/>
  <c r="AA374" i="15"/>
  <c r="V1593" i="21" l="1"/>
  <c r="Z374" i="15"/>
  <c r="AA375" i="15"/>
  <c r="V1594" i="21" l="1"/>
  <c r="Z375" i="15"/>
  <c r="AA376" i="15"/>
  <c r="V1595" i="21" l="1"/>
  <c r="AA377" i="15"/>
  <c r="Z376" i="15"/>
  <c r="V1596" i="21" l="1"/>
  <c r="Z377" i="15"/>
  <c r="AA378" i="15"/>
  <c r="V1597" i="21" l="1"/>
  <c r="Z378" i="15"/>
  <c r="AA379" i="15"/>
  <c r="V1598" i="21" l="1"/>
  <c r="AA380" i="15"/>
  <c r="Z379" i="15"/>
  <c r="V1599" i="21" l="1"/>
  <c r="Z380" i="15"/>
  <c r="AA381" i="15"/>
  <c r="V1600" i="21" l="1"/>
  <c r="Z381" i="15"/>
  <c r="AA382" i="15"/>
  <c r="V1601" i="21" l="1"/>
  <c r="Z382" i="15"/>
  <c r="AA383" i="15"/>
  <c r="V1602" i="21" l="1"/>
  <c r="Z383" i="15"/>
  <c r="AA384" i="15"/>
  <c r="V1603" i="21" l="1"/>
  <c r="AA385" i="15"/>
  <c r="Z384" i="15"/>
  <c r="V1604" i="21" l="1"/>
  <c r="Z385" i="15"/>
  <c r="AA386" i="15"/>
  <c r="V1605" i="21" l="1"/>
  <c r="Z386" i="15"/>
  <c r="AA387" i="15"/>
  <c r="V1606" i="21" l="1"/>
  <c r="AA388" i="15"/>
  <c r="Z387" i="15"/>
  <c r="V1607" i="21" l="1"/>
  <c r="Z388" i="15"/>
  <c r="AA389" i="15"/>
  <c r="V1608" i="21" l="1"/>
  <c r="Z389" i="15"/>
  <c r="AA390" i="15"/>
  <c r="V1609" i="21" l="1"/>
  <c r="Z390" i="15"/>
  <c r="AA391" i="15"/>
  <c r="V1610" i="21" l="1"/>
  <c r="Z391" i="15"/>
  <c r="AA392" i="15"/>
  <c r="V1611" i="21" l="1"/>
  <c r="AA393" i="15"/>
  <c r="Z392" i="15"/>
  <c r="V1612" i="21" l="1"/>
  <c r="Z393" i="15"/>
  <c r="AA394" i="15"/>
  <c r="V1613" i="21" l="1"/>
  <c r="Z394" i="15"/>
  <c r="AA395" i="15"/>
  <c r="V1614" i="21" l="1"/>
  <c r="AA396" i="15"/>
  <c r="Z395" i="15"/>
  <c r="V1615" i="21" l="1"/>
  <c r="Z396" i="15"/>
  <c r="AA397" i="15"/>
  <c r="V1616" i="21" l="1"/>
  <c r="Z397" i="15"/>
  <c r="AA398" i="15"/>
  <c r="V1617" i="21" l="1"/>
  <c r="Z398" i="15"/>
  <c r="AA399" i="15"/>
  <c r="V1618" i="21" l="1"/>
  <c r="Z399" i="15"/>
  <c r="AA400" i="15"/>
  <c r="V1619" i="21" l="1"/>
  <c r="AA401" i="15"/>
  <c r="Z400" i="15"/>
  <c r="V1620" i="21" l="1"/>
  <c r="Z401" i="15"/>
  <c r="AA402" i="15"/>
  <c r="V1621" i="21" l="1"/>
  <c r="Z402" i="15"/>
  <c r="AA403" i="15"/>
  <c r="V1622" i="21" l="1"/>
  <c r="AA404" i="15"/>
  <c r="Z403" i="15"/>
  <c r="V1623" i="21" l="1"/>
  <c r="Z404" i="15"/>
  <c r="AA405" i="15"/>
  <c r="V1624" i="21" l="1"/>
  <c r="Z405" i="15"/>
  <c r="AA406" i="15"/>
  <c r="V1625" i="21" l="1"/>
  <c r="Z406" i="15"/>
  <c r="AA407" i="15"/>
  <c r="V1626" i="21" l="1"/>
  <c r="Z407" i="15"/>
  <c r="AA408" i="15"/>
  <c r="V1627" i="21" l="1"/>
  <c r="AA409" i="15"/>
  <c r="Z408" i="15"/>
  <c r="V1628" i="21" l="1"/>
  <c r="Z409" i="15"/>
  <c r="AA410" i="15"/>
  <c r="V1629" i="21" l="1"/>
  <c r="Z410" i="15"/>
  <c r="AA411" i="15"/>
  <c r="V1630" i="21" l="1"/>
  <c r="AA412" i="15"/>
  <c r="Z411" i="15"/>
  <c r="V1631" i="21" l="1"/>
  <c r="Z412" i="15"/>
  <c r="AA413" i="15"/>
  <c r="V1632" i="21" l="1"/>
  <c r="Z413" i="15"/>
  <c r="AA414" i="15"/>
  <c r="V1633" i="21" l="1"/>
  <c r="Z414" i="15"/>
  <c r="AA415" i="15"/>
  <c r="V1634" i="21" l="1"/>
  <c r="Z415" i="15"/>
  <c r="AA416" i="15"/>
  <c r="V1635" i="21" l="1"/>
  <c r="AA417" i="15"/>
  <c r="Z416" i="15"/>
  <c r="V1636" i="21" l="1"/>
  <c r="Z417" i="15"/>
  <c r="AA418" i="15"/>
  <c r="V1637" i="21" l="1"/>
  <c r="Z418" i="15"/>
  <c r="AA419" i="15"/>
  <c r="V1638" i="21" l="1"/>
  <c r="AA420" i="15"/>
  <c r="Z419" i="15"/>
  <c r="V1639" i="21" l="1"/>
  <c r="Z420" i="15"/>
  <c r="AA421" i="15"/>
  <c r="V1640" i="21" l="1"/>
  <c r="Z421" i="15"/>
  <c r="AA422" i="15"/>
  <c r="V1641" i="21" l="1"/>
  <c r="Z422" i="15"/>
  <c r="AA423" i="15"/>
  <c r="V1642" i="21" l="1"/>
  <c r="Z423" i="15"/>
  <c r="AA424" i="15"/>
  <c r="V1643" i="21" l="1"/>
  <c r="AA425" i="15"/>
  <c r="Z424" i="15"/>
  <c r="V1644" i="21" l="1"/>
  <c r="Z425" i="15"/>
  <c r="AA426" i="15"/>
  <c r="V1645" i="21" l="1"/>
  <c r="Z426" i="15"/>
  <c r="AA427" i="15"/>
  <c r="V1646" i="21" l="1"/>
  <c r="AA428" i="15"/>
  <c r="Z427" i="15"/>
  <c r="V1647" i="21" l="1"/>
  <c r="Z428" i="15"/>
  <c r="AA429" i="15"/>
  <c r="V1648" i="21" l="1"/>
  <c r="Z429" i="15"/>
  <c r="AA430" i="15"/>
  <c r="V1649" i="21" l="1"/>
  <c r="Z430" i="15"/>
  <c r="AA431" i="15"/>
  <c r="V1650" i="21" l="1"/>
  <c r="Z431" i="15"/>
  <c r="AA432" i="15"/>
  <c r="V1651" i="21" l="1"/>
  <c r="AA433" i="15"/>
  <c r="Z432" i="15"/>
  <c r="V1652" i="21" l="1"/>
  <c r="Z433" i="15"/>
  <c r="AA434" i="15"/>
  <c r="V1653" i="21" l="1"/>
  <c r="Z434" i="15"/>
  <c r="AA435" i="15"/>
  <c r="V1654" i="21" l="1"/>
  <c r="AA436" i="15"/>
  <c r="Z435" i="15"/>
  <c r="V1655" i="21" l="1"/>
  <c r="Z436" i="15"/>
  <c r="AA437" i="15"/>
  <c r="V1656" i="21" l="1"/>
  <c r="Z437" i="15"/>
  <c r="AA438" i="15"/>
  <c r="V1657" i="21" l="1"/>
  <c r="Z438" i="15"/>
  <c r="AA439" i="15"/>
  <c r="V1658" i="21" l="1"/>
  <c r="Z439" i="15"/>
  <c r="AA440" i="15"/>
  <c r="V1659" i="21" l="1"/>
  <c r="AA441" i="15"/>
  <c r="Z440" i="15"/>
  <c r="V1660" i="21" l="1"/>
  <c r="Z441" i="15"/>
  <c r="AA442" i="15"/>
  <c r="V1661" i="21" l="1"/>
  <c r="Z442" i="15"/>
  <c r="AA443" i="15"/>
  <c r="V1662" i="21" l="1"/>
  <c r="AA444" i="15"/>
  <c r="Z443" i="15"/>
  <c r="V1663" i="21" l="1"/>
  <c r="Z444" i="15"/>
  <c r="AA445" i="15"/>
  <c r="V1664" i="21" l="1"/>
  <c r="Z445" i="15"/>
  <c r="AA446" i="15"/>
  <c r="V1665" i="21" l="1"/>
  <c r="Z446" i="15"/>
  <c r="AA447" i="15"/>
  <c r="V1666" i="21" l="1"/>
  <c r="Z447" i="15"/>
  <c r="AA448" i="15"/>
  <c r="V1667" i="21" l="1"/>
  <c r="AA449" i="15"/>
  <c r="Z448" i="15"/>
  <c r="V1668" i="21" l="1"/>
  <c r="Z449" i="15"/>
  <c r="AA450" i="15"/>
  <c r="V1669" i="21" l="1"/>
  <c r="Z450" i="15"/>
  <c r="AA451" i="15"/>
  <c r="V1670" i="21" l="1"/>
  <c r="AA452" i="15"/>
  <c r="Z451" i="15"/>
  <c r="V1671" i="21" l="1"/>
  <c r="Z452" i="15"/>
  <c r="AA453" i="15"/>
  <c r="V1672" i="21" l="1"/>
  <c r="Z453" i="15"/>
  <c r="AA454" i="15"/>
  <c r="V1673" i="21" l="1"/>
  <c r="Z454" i="15"/>
  <c r="AA455" i="15"/>
  <c r="V1674" i="21" l="1"/>
  <c r="Z455" i="15"/>
  <c r="AA456" i="15"/>
  <c r="V1675" i="21" l="1"/>
  <c r="AA457" i="15"/>
  <c r="Z456" i="15"/>
  <c r="V1676" i="21" l="1"/>
  <c r="Z457" i="15"/>
  <c r="AA458" i="15"/>
  <c r="V1677" i="21" l="1"/>
  <c r="Z458" i="15"/>
  <c r="AA459" i="15"/>
  <c r="V1678" i="21" l="1"/>
  <c r="AA460" i="15"/>
  <c r="Z459" i="15"/>
  <c r="V1679" i="21" l="1"/>
  <c r="Z460" i="15"/>
  <c r="AA461" i="15"/>
  <c r="V1680" i="21" l="1"/>
  <c r="Z461" i="15"/>
  <c r="AA462" i="15"/>
  <c r="V1681" i="21" l="1"/>
  <c r="Z462" i="15"/>
  <c r="AA463" i="15"/>
  <c r="V1682" i="21" l="1"/>
  <c r="Z463" i="15"/>
  <c r="AA464" i="15"/>
  <c r="V1683" i="21" l="1"/>
  <c r="AA465" i="15"/>
  <c r="Z464" i="15"/>
  <c r="V1684" i="21" l="1"/>
  <c r="Z465" i="15"/>
  <c r="AA466" i="15"/>
  <c r="V1685" i="21" l="1"/>
  <c r="Z466" i="15"/>
  <c r="AA467" i="15"/>
  <c r="V1686" i="21" l="1"/>
  <c r="AA468" i="15"/>
  <c r="Z467" i="15"/>
  <c r="V1687" i="21" l="1"/>
  <c r="Z468" i="15"/>
  <c r="AA469" i="15"/>
  <c r="V1688" i="21" l="1"/>
  <c r="Z469" i="15"/>
  <c r="AA470" i="15"/>
  <c r="V1689" i="21" l="1"/>
  <c r="Z470" i="15"/>
  <c r="AA471" i="15"/>
  <c r="V1690" i="21" l="1"/>
  <c r="Z471" i="15"/>
  <c r="AA472" i="15"/>
  <c r="V1691" i="21" l="1"/>
  <c r="AA473" i="15"/>
  <c r="Z472" i="15"/>
  <c r="V1692" i="21" l="1"/>
  <c r="Z473" i="15"/>
  <c r="AA474" i="15"/>
  <c r="V1693" i="21" l="1"/>
  <c r="Z474" i="15"/>
  <c r="AA475" i="15"/>
  <c r="V1694" i="21" l="1"/>
  <c r="AA476" i="15"/>
  <c r="Z475" i="15"/>
  <c r="V1695" i="21" l="1"/>
  <c r="Z476" i="15"/>
  <c r="AA477" i="15"/>
  <c r="V1696" i="21" l="1"/>
  <c r="Z477" i="15"/>
  <c r="AA478" i="15"/>
  <c r="V1697" i="21" l="1"/>
  <c r="Z478" i="15"/>
  <c r="AA479" i="15"/>
  <c r="V1698" i="21" l="1"/>
  <c r="Z479" i="15"/>
  <c r="AA480" i="15"/>
  <c r="V1699" i="21" l="1"/>
  <c r="AA481" i="15"/>
  <c r="Z480" i="15"/>
  <c r="V1700" i="21" l="1"/>
  <c r="Z481" i="15"/>
  <c r="AA482" i="15"/>
  <c r="V1701" i="21" l="1"/>
  <c r="Z482" i="15"/>
  <c r="AA483" i="15"/>
  <c r="V1702" i="21" l="1"/>
  <c r="AA484" i="15"/>
  <c r="Z483" i="15"/>
  <c r="V1703" i="21" l="1"/>
  <c r="Z484" i="15"/>
  <c r="AA485" i="15"/>
  <c r="V1704" i="21" l="1"/>
  <c r="Z485" i="15"/>
  <c r="AA486" i="15"/>
  <c r="V1705" i="21" l="1"/>
  <c r="Z486" i="15"/>
  <c r="AA487" i="15"/>
  <c r="V1706" i="21" l="1"/>
  <c r="Z487" i="15"/>
  <c r="AA488" i="15"/>
  <c r="V1707" i="21" l="1"/>
  <c r="AA489" i="15"/>
  <c r="Z488" i="15"/>
  <c r="V1708" i="21" l="1"/>
  <c r="Z489" i="15"/>
  <c r="AA490" i="15"/>
  <c r="V1709" i="21" l="1"/>
  <c r="Z490" i="15"/>
  <c r="AA491" i="15"/>
  <c r="V1710" i="21" l="1"/>
  <c r="AA492" i="15"/>
  <c r="Z491" i="15"/>
  <c r="V1711" i="21" l="1"/>
  <c r="Z492" i="15"/>
  <c r="AA493" i="15"/>
  <c r="V1712" i="21" l="1"/>
  <c r="Z493" i="15"/>
  <c r="AA494" i="15"/>
  <c r="V1713" i="21" l="1"/>
  <c r="Z494" i="15"/>
  <c r="AA495" i="15"/>
  <c r="V1714" i="21" l="1"/>
  <c r="Z495" i="15"/>
  <c r="AA496" i="15"/>
  <c r="V1715" i="21" l="1"/>
  <c r="AA497" i="15"/>
  <c r="Z496" i="15"/>
  <c r="V1716" i="21" l="1"/>
  <c r="Z497" i="15"/>
  <c r="AA498" i="15"/>
  <c r="V1717" i="21" l="1"/>
  <c r="Z498" i="15"/>
  <c r="AA499" i="15"/>
  <c r="V1718" i="21" l="1"/>
  <c r="AA500" i="15"/>
  <c r="Z499" i="15"/>
  <c r="V1719" i="21" l="1"/>
  <c r="Z500" i="15"/>
  <c r="AA501" i="15"/>
  <c r="V1720" i="21" l="1"/>
  <c r="Z501" i="15"/>
  <c r="AA502" i="15"/>
  <c r="V1721" i="21" l="1"/>
  <c r="Z502" i="15"/>
  <c r="AA503" i="15"/>
  <c r="V1722" i="21" l="1"/>
  <c r="Z503" i="15"/>
  <c r="AA504" i="15"/>
  <c r="V1723" i="21" l="1"/>
  <c r="AA505" i="15"/>
  <c r="Z504" i="15"/>
  <c r="V1724" i="21" l="1"/>
  <c r="Z505" i="15"/>
  <c r="AA506" i="15"/>
  <c r="V1725" i="21" l="1"/>
  <c r="Z506" i="15"/>
  <c r="AA507" i="15"/>
  <c r="V1726" i="21" l="1"/>
  <c r="AA508" i="15"/>
  <c r="Z507" i="15"/>
  <c r="V1727" i="21" l="1"/>
  <c r="Z508" i="15"/>
  <c r="AA509" i="15"/>
  <c r="V1728" i="21" l="1"/>
  <c r="Z509" i="15"/>
  <c r="AA510" i="15"/>
  <c r="V1729" i="21" l="1"/>
  <c r="Z510" i="15"/>
  <c r="AA511" i="15"/>
  <c r="V1730" i="21" l="1"/>
  <c r="Z511" i="15"/>
  <c r="AA512" i="15"/>
  <c r="V1731" i="21" l="1"/>
  <c r="AA513" i="15"/>
  <c r="Z512" i="15"/>
  <c r="V1732" i="21" l="1"/>
  <c r="Z513" i="15"/>
  <c r="AA514" i="15"/>
  <c r="V1733" i="21" l="1"/>
  <c r="Z514" i="15"/>
  <c r="AA515" i="15"/>
  <c r="V1734" i="21" l="1"/>
  <c r="AA516" i="15"/>
  <c r="Z515" i="15"/>
  <c r="V1735" i="21" l="1"/>
  <c r="Z516" i="15"/>
  <c r="AA517" i="15"/>
  <c r="V1736" i="21" l="1"/>
  <c r="Z517" i="15"/>
  <c r="AA518" i="15"/>
  <c r="V1737" i="21" l="1"/>
  <c r="Z518" i="15"/>
  <c r="AA519" i="15"/>
  <c r="V1738" i="21" l="1"/>
  <c r="Z519" i="15"/>
  <c r="AA520" i="15"/>
  <c r="V1739" i="21" l="1"/>
  <c r="AA521" i="15"/>
  <c r="Z520" i="15"/>
  <c r="V1740" i="21" l="1"/>
  <c r="Z521" i="15"/>
  <c r="AA522" i="15"/>
  <c r="V1741" i="21" l="1"/>
  <c r="Z522" i="15"/>
  <c r="AA523" i="15"/>
  <c r="V1742" i="21" l="1"/>
  <c r="AA524" i="15"/>
  <c r="Z523" i="15"/>
  <c r="V1743" i="21" l="1"/>
  <c r="Z524" i="15"/>
  <c r="AA525" i="15"/>
  <c r="V1744" i="21" l="1"/>
  <c r="Z525" i="15"/>
  <c r="AA526" i="15"/>
  <c r="V1745" i="21" l="1"/>
  <c r="Z526" i="15"/>
  <c r="AA527" i="15"/>
  <c r="V1746" i="21" l="1"/>
  <c r="Z527" i="15"/>
  <c r="AA528" i="15"/>
  <c r="V1747" i="21" l="1"/>
  <c r="AA529" i="15"/>
  <c r="Z528" i="15"/>
  <c r="V1748" i="21" l="1"/>
  <c r="Z529" i="15"/>
  <c r="AA530" i="15"/>
  <c r="V1749" i="21" l="1"/>
  <c r="Z530" i="15"/>
  <c r="AA531" i="15"/>
  <c r="V1750" i="21" l="1"/>
  <c r="AA532" i="15"/>
  <c r="Z531" i="15"/>
  <c r="V1751" i="21" l="1"/>
  <c r="Z532" i="15"/>
  <c r="AA533" i="15"/>
  <c r="V1752" i="21" l="1"/>
  <c r="Z533" i="15"/>
  <c r="AA534" i="15"/>
  <c r="V1753" i="21" l="1"/>
  <c r="Z534" i="15"/>
  <c r="AA535" i="15"/>
  <c r="V1754" i="21" l="1"/>
  <c r="Z535" i="15"/>
  <c r="AA536" i="15"/>
  <c r="V1755" i="21" l="1"/>
  <c r="AA537" i="15"/>
  <c r="Z536" i="15"/>
  <c r="V1756" i="21" l="1"/>
  <c r="Z537" i="15"/>
  <c r="AA538" i="15"/>
  <c r="V1757" i="21" l="1"/>
  <c r="Z538" i="15"/>
  <c r="AA539" i="15"/>
  <c r="V1758" i="21" l="1"/>
  <c r="AA540" i="15"/>
  <c r="Z539" i="15"/>
  <c r="V1759" i="21" l="1"/>
  <c r="Z540" i="15"/>
  <c r="AA541" i="15"/>
  <c r="V1760" i="21" l="1"/>
  <c r="Z541" i="15"/>
  <c r="AA542" i="15"/>
  <c r="V1761" i="21" l="1"/>
  <c r="Z542" i="15"/>
  <c r="AA543" i="15"/>
  <c r="V1762" i="21" l="1"/>
  <c r="Z543" i="15"/>
  <c r="AA544" i="15"/>
  <c r="V1763" i="21" l="1"/>
  <c r="AA545" i="15"/>
  <c r="Z544" i="15"/>
  <c r="V1764" i="21" l="1"/>
  <c r="Z545" i="15"/>
  <c r="AA546" i="15"/>
  <c r="V1765" i="21" l="1"/>
  <c r="Z546" i="15"/>
  <c r="AA547" i="15"/>
  <c r="V1766" i="21" l="1"/>
  <c r="AA548" i="15"/>
  <c r="Z547" i="15"/>
  <c r="V1767" i="21" l="1"/>
  <c r="Z548" i="15"/>
  <c r="AA549" i="15"/>
  <c r="V1768" i="21" l="1"/>
  <c r="AA550" i="15"/>
  <c r="Z549" i="15"/>
  <c r="V1769" i="21" l="1"/>
  <c r="Z550" i="15"/>
  <c r="AA551" i="15"/>
  <c r="V1770" i="21" l="1"/>
  <c r="AA552" i="15"/>
  <c r="Z551" i="15"/>
  <c r="V1771" i="21" l="1"/>
  <c r="AA553" i="15"/>
  <c r="Z552" i="15"/>
  <c r="V1772" i="21" l="1"/>
  <c r="Z553" i="15"/>
  <c r="AA554" i="15"/>
  <c r="V1773" i="21" l="1"/>
  <c r="AA555" i="15"/>
  <c r="Z554" i="15"/>
  <c r="V1774" i="21" l="1"/>
  <c r="Z555" i="15"/>
  <c r="AA556" i="15"/>
  <c r="V1775" i="21" l="1"/>
  <c r="Z556" i="15"/>
  <c r="AA557" i="15"/>
  <c r="V1776" i="21" l="1"/>
  <c r="Z557" i="15"/>
  <c r="AA558" i="15"/>
  <c r="V1777" i="21" l="1"/>
  <c r="AA559" i="15"/>
  <c r="Z558" i="15"/>
  <c r="V1778" i="21" l="1"/>
  <c r="AA560" i="15"/>
  <c r="Z559" i="15"/>
  <c r="V1779" i="21" l="1"/>
  <c r="AA561" i="15"/>
  <c r="Z560" i="15"/>
  <c r="V1780" i="21" l="1"/>
  <c r="Z561" i="15"/>
  <c r="AA562" i="15"/>
  <c r="V1781" i="21" l="1"/>
  <c r="Z562" i="15"/>
  <c r="AA563" i="15"/>
  <c r="V1782" i="21" l="1"/>
  <c r="Z563" i="15"/>
  <c r="AA564" i="15"/>
  <c r="V1783" i="21" l="1"/>
  <c r="Z564" i="15"/>
  <c r="AA565" i="15"/>
  <c r="V1784" i="21" l="1"/>
  <c r="Z565" i="15"/>
  <c r="AA566" i="15"/>
  <c r="V1785" i="21" l="1"/>
  <c r="AA567" i="15"/>
  <c r="Z566" i="15"/>
  <c r="V1786" i="21" l="1"/>
  <c r="AA568" i="15"/>
  <c r="Z567" i="15"/>
  <c r="V1787" i="21" l="1"/>
  <c r="AA569" i="15"/>
  <c r="Z568" i="15"/>
  <c r="V1788" i="21" l="1"/>
  <c r="Z569" i="15"/>
  <c r="AA570" i="15"/>
  <c r="V1789" i="21" l="1"/>
  <c r="AA571" i="15"/>
  <c r="Z570" i="15"/>
  <c r="V1790" i="21" l="1"/>
  <c r="Z571" i="15"/>
  <c r="AA572" i="15"/>
  <c r="V1791" i="21" l="1"/>
  <c r="Z572" i="15"/>
  <c r="AA573" i="15"/>
  <c r="V1792" i="21" l="1"/>
  <c r="Z573" i="15"/>
  <c r="AA574" i="15"/>
  <c r="V1793" i="21" l="1"/>
  <c r="AA575" i="15"/>
  <c r="Z574" i="15"/>
  <c r="V1794" i="21" l="1"/>
  <c r="AA576" i="15"/>
  <c r="Z575" i="15"/>
  <c r="V1795" i="21" l="1"/>
  <c r="Z576" i="15"/>
  <c r="AA577" i="15"/>
  <c r="V1796" i="21" l="1"/>
  <c r="Z577" i="15"/>
  <c r="AA578" i="15"/>
  <c r="V1797" i="21" l="1"/>
  <c r="AA579" i="15"/>
  <c r="Z578" i="15"/>
  <c r="V1798" i="21" l="1"/>
  <c r="Z579" i="15"/>
  <c r="AA580" i="15"/>
  <c r="V1799" i="21" l="1"/>
  <c r="Z580" i="15"/>
  <c r="AA581" i="15"/>
  <c r="V1800" i="21" l="1"/>
  <c r="Z581" i="15"/>
  <c r="AA582" i="15"/>
  <c r="V1801" i="21" l="1"/>
  <c r="AA583" i="15"/>
  <c r="Z582" i="15"/>
  <c r="V1802" i="21" l="1"/>
  <c r="AA584" i="15"/>
  <c r="Z583" i="15"/>
  <c r="V1803" i="21" l="1"/>
  <c r="Z584" i="15"/>
  <c r="AA585" i="15"/>
  <c r="V1804" i="21" l="1"/>
  <c r="Z585" i="15"/>
  <c r="AA586" i="15"/>
  <c r="V1805" i="21" l="1"/>
  <c r="AA587" i="15"/>
  <c r="Z586" i="15"/>
  <c r="V1806" i="21" l="1"/>
  <c r="Z587" i="15"/>
  <c r="AA588" i="15"/>
  <c r="V1807" i="21" l="1"/>
  <c r="Z588" i="15"/>
  <c r="AA589" i="15"/>
  <c r="V1808" i="21" l="1"/>
  <c r="Z589" i="15"/>
  <c r="AA590" i="15"/>
  <c r="V1809" i="21" l="1"/>
  <c r="AA591" i="15"/>
  <c r="Z590" i="15"/>
  <c r="V1810" i="21" l="1"/>
  <c r="AA592" i="15"/>
  <c r="Z591" i="15"/>
  <c r="V1811" i="21" l="1"/>
  <c r="Z592" i="15"/>
  <c r="AA593" i="15"/>
  <c r="V1812" i="21" l="1"/>
  <c r="AA594" i="15"/>
  <c r="Z593" i="15"/>
  <c r="V1813" i="21" l="1"/>
  <c r="Z594" i="15"/>
  <c r="AA595" i="15"/>
  <c r="V1814" i="21" l="1"/>
  <c r="Z595" i="15"/>
  <c r="AA596" i="15"/>
  <c r="V1815" i="21" l="1"/>
  <c r="Z596" i="15"/>
  <c r="AA597" i="15"/>
  <c r="V1816" i="21" l="1"/>
  <c r="Z597" i="15"/>
  <c r="AA598" i="15"/>
  <c r="V1817" i="21" l="1"/>
  <c r="AA599" i="15"/>
  <c r="Z598" i="15"/>
  <c r="V1818" i="21" l="1"/>
  <c r="Z599" i="15"/>
  <c r="AA600" i="15"/>
  <c r="V1819" i="21" l="1"/>
  <c r="Z600" i="15"/>
  <c r="AA601" i="15"/>
  <c r="V1820" i="21" l="1"/>
  <c r="AA602" i="15"/>
  <c r="Z601" i="15"/>
  <c r="V1821" i="21" l="1"/>
  <c r="Z602" i="15"/>
  <c r="AA603" i="15"/>
  <c r="V1822" i="21" l="1"/>
  <c r="Z603" i="15"/>
  <c r="AA604" i="15"/>
  <c r="V1823" i="21" l="1"/>
  <c r="Z604" i="15"/>
  <c r="AA605" i="15"/>
  <c r="V1824" i="21" l="1"/>
  <c r="Z605" i="15"/>
  <c r="AA606" i="15"/>
  <c r="V1825" i="21" l="1"/>
  <c r="AA607" i="15"/>
  <c r="Z606" i="15"/>
  <c r="V1826" i="21" l="1"/>
  <c r="Z607" i="15"/>
  <c r="AA608" i="15"/>
  <c r="V1827" i="21" l="1"/>
  <c r="Z608" i="15"/>
  <c r="AA609" i="15"/>
  <c r="V1828" i="21" l="1"/>
  <c r="AA610" i="15"/>
  <c r="Z609" i="15"/>
  <c r="V1829" i="21" l="1"/>
  <c r="Z610" i="15"/>
  <c r="AA611" i="15"/>
  <c r="V1830" i="21" l="1"/>
  <c r="Z611" i="15"/>
  <c r="AA612" i="15"/>
  <c r="V1831" i="21" l="1"/>
  <c r="Z612" i="15"/>
  <c r="AA613" i="15"/>
  <c r="V1832" i="21" l="1"/>
  <c r="Z613" i="15"/>
  <c r="AA614" i="15"/>
  <c r="V1833" i="21" l="1"/>
  <c r="AA615" i="15"/>
  <c r="Z614" i="15"/>
  <c r="V1834" i="21" l="1"/>
  <c r="Z615" i="15"/>
  <c r="AA616" i="15"/>
  <c r="V1835" i="21" l="1"/>
  <c r="Z616" i="15"/>
  <c r="AA617" i="15"/>
  <c r="V1836" i="21" l="1"/>
  <c r="AA618" i="15"/>
  <c r="Z617" i="15"/>
  <c r="V1837" i="21" l="1"/>
  <c r="Z618" i="15"/>
  <c r="AA619" i="15"/>
  <c r="V1838" i="21" l="1"/>
  <c r="Z619" i="15"/>
  <c r="AA620" i="15"/>
  <c r="V1839" i="21" l="1"/>
  <c r="Z620" i="15"/>
  <c r="AA621" i="15"/>
  <c r="V1840" i="21" l="1"/>
  <c r="Z621" i="15"/>
  <c r="AA622" i="15"/>
  <c r="V1841" i="21" l="1"/>
  <c r="AA623" i="15"/>
  <c r="Z622" i="15"/>
  <c r="V1842" i="21" l="1"/>
  <c r="Z623" i="15"/>
  <c r="AA624" i="15"/>
  <c r="V1843" i="21" l="1"/>
  <c r="Z624" i="15"/>
  <c r="AA625" i="15"/>
  <c r="V1844" i="21" l="1"/>
  <c r="AA626" i="15"/>
  <c r="Z625" i="15"/>
  <c r="V1845" i="21" l="1"/>
  <c r="Z626" i="15"/>
  <c r="AA627" i="15"/>
  <c r="V1846" i="21" l="1"/>
  <c r="Z627" i="15"/>
  <c r="AA628" i="15"/>
  <c r="V1847" i="21" l="1"/>
  <c r="Z628" i="15"/>
  <c r="AA629" i="15"/>
  <c r="V1848" i="21" l="1"/>
  <c r="Z629" i="15"/>
  <c r="AA630" i="15"/>
  <c r="V1849" i="21" l="1"/>
  <c r="AA631" i="15"/>
  <c r="Z630" i="15"/>
  <c r="V1850" i="21" l="1"/>
  <c r="Z631" i="15"/>
  <c r="AA632" i="15"/>
  <c r="V1851" i="21" l="1"/>
  <c r="Z632" i="15"/>
  <c r="AA633" i="15"/>
  <c r="V1852" i="21" l="1"/>
  <c r="AA634" i="15"/>
  <c r="Z633" i="15"/>
  <c r="V1853" i="21" l="1"/>
  <c r="Z634" i="15"/>
  <c r="AA635" i="15"/>
  <c r="V1854" i="21" l="1"/>
  <c r="Z635" i="15"/>
  <c r="AA636" i="15"/>
  <c r="V1855" i="21" l="1"/>
  <c r="Z636" i="15"/>
  <c r="AA637" i="15"/>
  <c r="V1856" i="21" l="1"/>
  <c r="Z637" i="15"/>
  <c r="AA638" i="15"/>
  <c r="V1857" i="21" l="1"/>
  <c r="AA639" i="15"/>
  <c r="Z638" i="15"/>
  <c r="V1858" i="21" l="1"/>
  <c r="Z639" i="15"/>
  <c r="AA640" i="15"/>
  <c r="V1859" i="21" l="1"/>
  <c r="Z640" i="15"/>
  <c r="AA641" i="15"/>
  <c r="V1860" i="21" l="1"/>
  <c r="AA642" i="15"/>
  <c r="Z641" i="15"/>
  <c r="V1861" i="21" l="1"/>
  <c r="Z642" i="15"/>
  <c r="AA643" i="15"/>
  <c r="V1862" i="21" l="1"/>
  <c r="Z643" i="15"/>
  <c r="AA644" i="15"/>
  <c r="V1863" i="21" l="1"/>
  <c r="Z644" i="15"/>
  <c r="AA645" i="15"/>
  <c r="V1864" i="21" l="1"/>
  <c r="Z645" i="15"/>
  <c r="AA646" i="15"/>
  <c r="V1865" i="21" l="1"/>
  <c r="AA647" i="15"/>
  <c r="Z646" i="15"/>
  <c r="V1866" i="21" l="1"/>
  <c r="Z647" i="15"/>
  <c r="AA648" i="15"/>
  <c r="V1867" i="21" l="1"/>
  <c r="Z648" i="15"/>
  <c r="AA649" i="15"/>
  <c r="V1868" i="21" l="1"/>
  <c r="AA650" i="15"/>
  <c r="Z649" i="15"/>
  <c r="V1869" i="21" l="1"/>
  <c r="Z650" i="15"/>
  <c r="AA651" i="15"/>
  <c r="V1870" i="21" l="1"/>
  <c r="Z651" i="15"/>
  <c r="AA652" i="15"/>
  <c r="V1871" i="21" l="1"/>
  <c r="Z652" i="15"/>
  <c r="AA653" i="15"/>
  <c r="V1872" i="21" l="1"/>
  <c r="Z653" i="15"/>
  <c r="AA654" i="15"/>
  <c r="V1873" i="21" l="1"/>
  <c r="AA655" i="15"/>
  <c r="Z654" i="15"/>
  <c r="V1874" i="21" l="1"/>
  <c r="Z655" i="15"/>
  <c r="AA656" i="15"/>
  <c r="V1875" i="21" l="1"/>
  <c r="Z656" i="15"/>
  <c r="AA657" i="15"/>
  <c r="V1876" i="21" l="1"/>
  <c r="AA658" i="15"/>
  <c r="Z657" i="15"/>
  <c r="V1877" i="21" l="1"/>
  <c r="Z658" i="15"/>
  <c r="AA659" i="15"/>
  <c r="V1878" i="21" l="1"/>
  <c r="Z659" i="15"/>
  <c r="AA660" i="15"/>
  <c r="V1879" i="21" l="1"/>
  <c r="Z660" i="15"/>
  <c r="AA661" i="15"/>
  <c r="V1880" i="21" l="1"/>
  <c r="Z661" i="15"/>
  <c r="AA662" i="15"/>
  <c r="V1881" i="21" l="1"/>
  <c r="AA663" i="15"/>
  <c r="Z662" i="15"/>
  <c r="V1882" i="21" l="1"/>
  <c r="Z663" i="15"/>
  <c r="AA664" i="15"/>
  <c r="V1883" i="21" l="1"/>
  <c r="Z664" i="15"/>
  <c r="AA665" i="15"/>
  <c r="V1884" i="21" l="1"/>
  <c r="AA666" i="15"/>
  <c r="Z665" i="15"/>
  <c r="V1885" i="21" l="1"/>
  <c r="Z666" i="15"/>
  <c r="AA667" i="15"/>
  <c r="V1886" i="21" l="1"/>
  <c r="Z667" i="15"/>
  <c r="AA668" i="15"/>
  <c r="V1887" i="21" l="1"/>
  <c r="Z668" i="15"/>
  <c r="AA669" i="15"/>
  <c r="V1888" i="21" l="1"/>
  <c r="Z669" i="15"/>
  <c r="AA670" i="15"/>
  <c r="V1889" i="21" l="1"/>
  <c r="AA671" i="15"/>
  <c r="Z670" i="15"/>
  <c r="V1890" i="21" l="1"/>
  <c r="Z671" i="15"/>
  <c r="AA672" i="15"/>
  <c r="V1891" i="21" l="1"/>
  <c r="Z672" i="15"/>
  <c r="AA673" i="15"/>
  <c r="V1892" i="21" l="1"/>
  <c r="AA674" i="15"/>
  <c r="Z673" i="15"/>
  <c r="V1893" i="21" l="1"/>
  <c r="Z674" i="15"/>
  <c r="AA675" i="15"/>
  <c r="V1894" i="21" l="1"/>
  <c r="Z675" i="15"/>
  <c r="AA676" i="15"/>
  <c r="V1895" i="21" l="1"/>
  <c r="Z676" i="15"/>
  <c r="AA677" i="15"/>
  <c r="V1896" i="21" l="1"/>
  <c r="Z677" i="15"/>
  <c r="AA678" i="15"/>
  <c r="V1897" i="21" l="1"/>
  <c r="AA679" i="15"/>
  <c r="Z678" i="15"/>
  <c r="V1898" i="21" l="1"/>
  <c r="Z679" i="15"/>
  <c r="AA680" i="15"/>
  <c r="V1899" i="21" l="1"/>
  <c r="Z680" i="15"/>
  <c r="AA681" i="15"/>
  <c r="V1900" i="21" l="1"/>
  <c r="AA682" i="15"/>
  <c r="Z681" i="15"/>
  <c r="V1901" i="21" l="1"/>
  <c r="Z682" i="15"/>
  <c r="AA683" i="15"/>
  <c r="V1902" i="21" l="1"/>
  <c r="Z683" i="15"/>
  <c r="AA684" i="15"/>
  <c r="V1903" i="21" l="1"/>
  <c r="Z684" i="15"/>
  <c r="AA685" i="15"/>
  <c r="V1904" i="21" l="1"/>
  <c r="Z685" i="15"/>
  <c r="AA686" i="15"/>
  <c r="V1905" i="21" l="1"/>
  <c r="AA687" i="15"/>
  <c r="Z686" i="15"/>
  <c r="V1906" i="21" l="1"/>
  <c r="Z687" i="15"/>
  <c r="AA688" i="15"/>
  <c r="V1907" i="21" l="1"/>
  <c r="Z688" i="15"/>
  <c r="AA689" i="15"/>
  <c r="V1908" i="21" l="1"/>
  <c r="AA690" i="15"/>
  <c r="Z689" i="15"/>
  <c r="V1909" i="21" l="1"/>
  <c r="Z690" i="15"/>
  <c r="AA691" i="15"/>
  <c r="V1910" i="21" l="1"/>
  <c r="Z691" i="15"/>
  <c r="AA692" i="15"/>
  <c r="V1911" i="21" l="1"/>
  <c r="Z692" i="15"/>
  <c r="AA693" i="15"/>
  <c r="V1912" i="21" l="1"/>
  <c r="Z693" i="15"/>
  <c r="AA694" i="15"/>
  <c r="V1913" i="21" l="1"/>
  <c r="AA695" i="15"/>
  <c r="Z694" i="15"/>
  <c r="V1914" i="21" l="1"/>
  <c r="Z695" i="15"/>
  <c r="AA696" i="15"/>
  <c r="V1915" i="21" l="1"/>
  <c r="Z696" i="15"/>
  <c r="AA697" i="15"/>
  <c r="V1916" i="21" l="1"/>
  <c r="AA698" i="15"/>
  <c r="Z697" i="15"/>
  <c r="V1917" i="21" l="1"/>
  <c r="Z698" i="15"/>
  <c r="AA699" i="15"/>
  <c r="V1918" i="21" l="1"/>
  <c r="Z699" i="15"/>
  <c r="AA700" i="15"/>
  <c r="V1919" i="21" l="1"/>
  <c r="Z700" i="15"/>
  <c r="AA701" i="15"/>
  <c r="V1920" i="21" l="1"/>
  <c r="Z701" i="15"/>
  <c r="AA702" i="15"/>
  <c r="V1921" i="21" l="1"/>
  <c r="AA703" i="15"/>
  <c r="Z702" i="15"/>
  <c r="V1922" i="21" l="1"/>
  <c r="Z703" i="15"/>
  <c r="AA704" i="15"/>
  <c r="V1923" i="21" l="1"/>
  <c r="Z704" i="15"/>
  <c r="AA705" i="15"/>
  <c r="V1924" i="21" l="1"/>
  <c r="AA706" i="15"/>
  <c r="Z705" i="15"/>
  <c r="V1925" i="21" l="1"/>
  <c r="Z706" i="15"/>
  <c r="AA707" i="15"/>
  <c r="V1926" i="21" l="1"/>
  <c r="Z707" i="15"/>
  <c r="AA708" i="15"/>
  <c r="V1927" i="21" l="1"/>
  <c r="Z708" i="15"/>
  <c r="AA709" i="15"/>
  <c r="V1928" i="21" l="1"/>
  <c r="Z709" i="15"/>
  <c r="AA710" i="15"/>
  <c r="V1929" i="21" l="1"/>
  <c r="AA711" i="15"/>
  <c r="Z710" i="15"/>
  <c r="V1930" i="21" l="1"/>
  <c r="Z711" i="15"/>
  <c r="AA712" i="15"/>
  <c r="V1931" i="21" l="1"/>
  <c r="Z712" i="15"/>
  <c r="AA713" i="15"/>
  <c r="V1932" i="21" l="1"/>
  <c r="AA714" i="15"/>
  <c r="Z713" i="15"/>
  <c r="V1933" i="21" l="1"/>
  <c r="Z714" i="15"/>
  <c r="AA715" i="15"/>
  <c r="V1934" i="21" l="1"/>
  <c r="Z715" i="15"/>
  <c r="AA716" i="15"/>
  <c r="V1935" i="21" l="1"/>
  <c r="Z716" i="15"/>
  <c r="AA717" i="15"/>
  <c r="V1936" i="21" l="1"/>
  <c r="Z717" i="15"/>
  <c r="AA718" i="15"/>
  <c r="V1937" i="21" l="1"/>
  <c r="AA719" i="15"/>
  <c r="Z718" i="15"/>
  <c r="V1938" i="21" l="1"/>
  <c r="Z719" i="15"/>
  <c r="AA720" i="15"/>
  <c r="V1939" i="21" l="1"/>
  <c r="Z720" i="15"/>
  <c r="AA721" i="15"/>
  <c r="V1940" i="21" l="1"/>
  <c r="AA722" i="15"/>
  <c r="Z721" i="15"/>
  <c r="V1941" i="21" l="1"/>
  <c r="Z722" i="15"/>
  <c r="AA723" i="15"/>
  <c r="V1942" i="21" l="1"/>
  <c r="Z723" i="15"/>
  <c r="AA724" i="15"/>
  <c r="V1943" i="21" l="1"/>
  <c r="Z724" i="15"/>
  <c r="AA725" i="15"/>
  <c r="V1944" i="21" l="1"/>
  <c r="Z725" i="15"/>
  <c r="AA726" i="15"/>
  <c r="V1945" i="21" l="1"/>
  <c r="AA727" i="15"/>
  <c r="Z726" i="15"/>
  <c r="V1946" i="21" l="1"/>
  <c r="Z727" i="15"/>
  <c r="AA728" i="15"/>
  <c r="V1947" i="21" l="1"/>
  <c r="Z728" i="15"/>
  <c r="AA729" i="15"/>
  <c r="V1948" i="21" l="1"/>
  <c r="AA730" i="15"/>
  <c r="Z729" i="15"/>
  <c r="V1949" i="21" l="1"/>
  <c r="Z730" i="15"/>
  <c r="AA731" i="15"/>
  <c r="V1950" i="21" l="1"/>
  <c r="Z731" i="15"/>
  <c r="AA732" i="15"/>
  <c r="V1951" i="21" l="1"/>
  <c r="Z732" i="15"/>
  <c r="AA733" i="15"/>
  <c r="V1952" i="21" l="1"/>
  <c r="Z733" i="15"/>
  <c r="AA734" i="15"/>
  <c r="V1953" i="21" l="1"/>
  <c r="AA735" i="15"/>
  <c r="Z734" i="15"/>
  <c r="V1954" i="21" l="1"/>
  <c r="Z735" i="15"/>
  <c r="AA736" i="15"/>
  <c r="V1955" i="21" l="1"/>
  <c r="Z736" i="15"/>
  <c r="AA737" i="15"/>
  <c r="V1956" i="21" l="1"/>
  <c r="AA738" i="15"/>
  <c r="Z737" i="15"/>
  <c r="V1957" i="21" l="1"/>
  <c r="Z738" i="15"/>
  <c r="AA739" i="15"/>
  <c r="V1958" i="21" l="1"/>
  <c r="Z739" i="15"/>
  <c r="AA740" i="15"/>
  <c r="V1959" i="21" l="1"/>
  <c r="Z740" i="15"/>
  <c r="AA741" i="15"/>
  <c r="V1960" i="21" l="1"/>
  <c r="Z741" i="15"/>
  <c r="AA742" i="15"/>
  <c r="V1961" i="21" l="1"/>
  <c r="AA743" i="15"/>
  <c r="Z742" i="15"/>
  <c r="V1962" i="21" l="1"/>
  <c r="Z743" i="15"/>
  <c r="AA744" i="15"/>
  <c r="V1963" i="21" l="1"/>
  <c r="Z744" i="15"/>
  <c r="AA745" i="15"/>
  <c r="V1964" i="21" l="1"/>
  <c r="AA746" i="15"/>
  <c r="Z745" i="15"/>
  <c r="V1965" i="21" l="1"/>
  <c r="Z746" i="15"/>
  <c r="AA747" i="15"/>
  <c r="V1966" i="21" l="1"/>
  <c r="Z747" i="15"/>
  <c r="AA748" i="15"/>
  <c r="V1967" i="21" l="1"/>
  <c r="Z748" i="15"/>
  <c r="AA749" i="15"/>
  <c r="V1968" i="21" l="1"/>
  <c r="Z749" i="15"/>
  <c r="AA750" i="15"/>
  <c r="V1969" i="21" l="1"/>
  <c r="AA751" i="15"/>
  <c r="Z750" i="15"/>
  <c r="V1970" i="21" l="1"/>
  <c r="Z751" i="15"/>
  <c r="AA752" i="15"/>
  <c r="V1971" i="21" l="1"/>
  <c r="Z752" i="15"/>
  <c r="AA753" i="15"/>
  <c r="V1972" i="21" l="1"/>
  <c r="AA754" i="15"/>
  <c r="Z753" i="15"/>
  <c r="V1973" i="21" l="1"/>
  <c r="Z754" i="15"/>
  <c r="AA755" i="15"/>
  <c r="V1974" i="21" l="1"/>
  <c r="Z755" i="15"/>
  <c r="AA756" i="15"/>
  <c r="V1975" i="21" l="1"/>
  <c r="Z756" i="15"/>
  <c r="AA757" i="15"/>
  <c r="V1976" i="21" l="1"/>
  <c r="Z757" i="15"/>
  <c r="AA758" i="15"/>
  <c r="V1977" i="21" l="1"/>
  <c r="AA759" i="15"/>
  <c r="Z758" i="15"/>
  <c r="V1978" i="21" l="1"/>
  <c r="Z759" i="15"/>
  <c r="AA760" i="15"/>
  <c r="V1979" i="21" l="1"/>
  <c r="Z760" i="15"/>
  <c r="AA761" i="15"/>
  <c r="V1980" i="21" l="1"/>
  <c r="AA762" i="15"/>
  <c r="Z761" i="15"/>
  <c r="V1981" i="21" l="1"/>
  <c r="Z762" i="15"/>
  <c r="AA763" i="15"/>
  <c r="V1982" i="21" l="1"/>
  <c r="Z763" i="15"/>
  <c r="AA764" i="15"/>
  <c r="V1983" i="21" l="1"/>
  <c r="Z764" i="15"/>
  <c r="AA765" i="15"/>
  <c r="V1984" i="21" l="1"/>
  <c r="Z765" i="15"/>
  <c r="AA766" i="15"/>
  <c r="V1985" i="21" l="1"/>
  <c r="AA767" i="15"/>
  <c r="Z766" i="15"/>
  <c r="V1986" i="21" l="1"/>
  <c r="Z767" i="15"/>
  <c r="AA768" i="15"/>
  <c r="V1987" i="21" l="1"/>
  <c r="Z768" i="15"/>
  <c r="AA769" i="15"/>
  <c r="V1988" i="21" l="1"/>
  <c r="AA770" i="15"/>
  <c r="Z769" i="15"/>
  <c r="V1989" i="21" l="1"/>
  <c r="Z770" i="15"/>
  <c r="AA771" i="15"/>
  <c r="V1990" i="21" l="1"/>
  <c r="Z771" i="15"/>
  <c r="AA772" i="15"/>
  <c r="V1991" i="21" l="1"/>
  <c r="Z772" i="15"/>
  <c r="AA773" i="15"/>
  <c r="V1992" i="21" l="1"/>
  <c r="Z773" i="15"/>
  <c r="AA774" i="15"/>
  <c r="V1993" i="21" l="1"/>
  <c r="AA775" i="15"/>
  <c r="Z774" i="15"/>
  <c r="V1994" i="21" l="1"/>
  <c r="Z775" i="15"/>
  <c r="AA776" i="15"/>
  <c r="V1995" i="21" l="1"/>
  <c r="Z776" i="15"/>
  <c r="AA777" i="15"/>
  <c r="V1996" i="21" l="1"/>
  <c r="AA778" i="15"/>
  <c r="Z777" i="15"/>
  <c r="V1997" i="21" l="1"/>
  <c r="Z778" i="15"/>
  <c r="AA779" i="15"/>
  <c r="V1998" i="21" l="1"/>
  <c r="Z779" i="15"/>
  <c r="AA780" i="15"/>
  <c r="V1999" i="21" l="1"/>
  <c r="Z780" i="15"/>
  <c r="AA781" i="15"/>
  <c r="V2000" i="21" l="1"/>
  <c r="Z781" i="15"/>
  <c r="AA782" i="15"/>
  <c r="V2001" i="21" l="1"/>
  <c r="AA783" i="15"/>
  <c r="Z782" i="15"/>
  <c r="V2002" i="21" l="1"/>
  <c r="Z783" i="15"/>
  <c r="AA784" i="15"/>
  <c r="V2003" i="21" l="1"/>
  <c r="Z784" i="15"/>
  <c r="AA785" i="15"/>
  <c r="V2004" i="21" l="1"/>
  <c r="AA786" i="15"/>
  <c r="Z785" i="15"/>
  <c r="V2005" i="21" l="1"/>
  <c r="Z786" i="15"/>
  <c r="AA787" i="15"/>
  <c r="V2006" i="21" l="1"/>
  <c r="Z787" i="15"/>
  <c r="AA788" i="15"/>
  <c r="V2007" i="21" l="1"/>
  <c r="Z788" i="15"/>
  <c r="AA789" i="15"/>
  <c r="V2008" i="21" l="1"/>
  <c r="Z789" i="15"/>
  <c r="AA790" i="15"/>
  <c r="V2009" i="21" l="1"/>
  <c r="AA791" i="15"/>
  <c r="Z790" i="15"/>
  <c r="V2010" i="21" l="1"/>
  <c r="Z791" i="15"/>
  <c r="AA792" i="15"/>
  <c r="V2011" i="21" l="1"/>
  <c r="Z792" i="15"/>
  <c r="AA793" i="15"/>
  <c r="V2012" i="21" l="1"/>
  <c r="AA794" i="15"/>
  <c r="Z793" i="15"/>
  <c r="V2013" i="21" l="1"/>
  <c r="Z794" i="15"/>
  <c r="AA795" i="15"/>
  <c r="V2014" i="21" l="1"/>
  <c r="Z795" i="15"/>
  <c r="AA796" i="15"/>
  <c r="V2015" i="21" l="1"/>
  <c r="Z796" i="15"/>
  <c r="AA797" i="15"/>
  <c r="V2016" i="21" l="1"/>
  <c r="Z797" i="15"/>
  <c r="AA798" i="15"/>
  <c r="V2017" i="21" l="1"/>
  <c r="AA799" i="15"/>
  <c r="Z798" i="15"/>
  <c r="V2018" i="21" l="1"/>
  <c r="Z799" i="15"/>
  <c r="AA800" i="15"/>
  <c r="V2019" i="21" l="1"/>
  <c r="Z800" i="15"/>
  <c r="AA801" i="15"/>
  <c r="V2020" i="21" l="1"/>
  <c r="AA802" i="15"/>
  <c r="Z801" i="15"/>
  <c r="V2021" i="21" l="1"/>
  <c r="Z802" i="15"/>
  <c r="AA803" i="15"/>
  <c r="V2022" i="21" l="1"/>
  <c r="Z803" i="15"/>
  <c r="AA804" i="15"/>
  <c r="V2023" i="21" l="1"/>
  <c r="Z804" i="15"/>
  <c r="AA805" i="15"/>
  <c r="V2024" i="21" l="1"/>
  <c r="Z805" i="15"/>
  <c r="AA806" i="15"/>
  <c r="V2025" i="21" l="1"/>
  <c r="AA807" i="15"/>
  <c r="Z806" i="15"/>
  <c r="V2026" i="21" l="1"/>
  <c r="AA808" i="15"/>
  <c r="Z807" i="15"/>
  <c r="V2027" i="21" l="1"/>
  <c r="Z808" i="15"/>
  <c r="AA809" i="15"/>
  <c r="V2028" i="21" l="1"/>
  <c r="Z809" i="15"/>
  <c r="AA810" i="15"/>
  <c r="V2029" i="21" l="1"/>
  <c r="AA811" i="15"/>
  <c r="Z810" i="15"/>
  <c r="V2030" i="21" l="1"/>
  <c r="AA812" i="15"/>
  <c r="Z811" i="15"/>
  <c r="V2031" i="21" l="1"/>
  <c r="Z812" i="15"/>
  <c r="AA813" i="15"/>
  <c r="V2032" i="21" l="1"/>
  <c r="Z813" i="15"/>
  <c r="AA814" i="15"/>
  <c r="V2033" i="21" l="1"/>
  <c r="AA815" i="15"/>
  <c r="Z814" i="15"/>
  <c r="V2034" i="21" l="1"/>
  <c r="Z815" i="15"/>
  <c r="AA816" i="15"/>
  <c r="V2035" i="21" l="1"/>
  <c r="Z816" i="15"/>
  <c r="AA817" i="15"/>
  <c r="V2036" i="21" l="1"/>
  <c r="Z817" i="15"/>
  <c r="AA818" i="15"/>
  <c r="V2037" i="21" l="1"/>
  <c r="AA819" i="15"/>
  <c r="Z818" i="15"/>
  <c r="V2038" i="21" l="1"/>
  <c r="AA820" i="15"/>
  <c r="Z819" i="15"/>
  <c r="V2039" i="21" l="1"/>
  <c r="Z820" i="15"/>
  <c r="AA821" i="15"/>
  <c r="V2040" i="21" l="1"/>
  <c r="Z821" i="15"/>
  <c r="AA822" i="15"/>
  <c r="V2041" i="21" l="1"/>
  <c r="AA823" i="15"/>
  <c r="Z822" i="15"/>
  <c r="V2042" i="21" l="1"/>
  <c r="Z823" i="15"/>
  <c r="AA824" i="15"/>
  <c r="V2043" i="21" l="1"/>
  <c r="Z824" i="15"/>
  <c r="AA825" i="15"/>
  <c r="V2044" i="21" l="1"/>
  <c r="Z825" i="15"/>
  <c r="AA826" i="15"/>
  <c r="V2045" i="21" l="1"/>
  <c r="AA827" i="15"/>
  <c r="Z826" i="15"/>
  <c r="V2046" i="21" l="1"/>
  <c r="AA828" i="15"/>
  <c r="Z827" i="15"/>
  <c r="V2047" i="21" l="1"/>
  <c r="Z828" i="15"/>
  <c r="AA829" i="15"/>
  <c r="V2048" i="21" l="1"/>
  <c r="Z829" i="15"/>
  <c r="AA830" i="15"/>
  <c r="V2049" i="21" l="1"/>
  <c r="AA831" i="15"/>
  <c r="Z830" i="15"/>
  <c r="V2050" i="21" l="1"/>
  <c r="Z831" i="15"/>
  <c r="AA832" i="15"/>
  <c r="V2051" i="21" l="1"/>
  <c r="Z832" i="15"/>
  <c r="AA833" i="15"/>
  <c r="V2052" i="21" l="1"/>
  <c r="Z833" i="15"/>
  <c r="AA834" i="15"/>
  <c r="V2053" i="21" l="1"/>
  <c r="AA835" i="15"/>
  <c r="Z834" i="15"/>
  <c r="V2054" i="21" l="1"/>
  <c r="AA836" i="15"/>
  <c r="Z835" i="15"/>
  <c r="V2055" i="21" l="1"/>
  <c r="Z836" i="15"/>
  <c r="AA837" i="15"/>
  <c r="V2056" i="21" l="1"/>
  <c r="Z837" i="15"/>
  <c r="AA838" i="15"/>
  <c r="V2057" i="21" l="1"/>
  <c r="AA839" i="15"/>
  <c r="Z838" i="15"/>
  <c r="V2058" i="21" l="1"/>
  <c r="Z839" i="15"/>
  <c r="AA840" i="15"/>
  <c r="V2059" i="21" l="1"/>
  <c r="Z840" i="15"/>
  <c r="AA841" i="15"/>
  <c r="V2060" i="21" l="1"/>
  <c r="Z841" i="15"/>
  <c r="AA842" i="15"/>
  <c r="V2061" i="21" l="1"/>
  <c r="AA843" i="15"/>
  <c r="Z842" i="15"/>
  <c r="V2062" i="21" l="1"/>
  <c r="AA844" i="15"/>
  <c r="Z843" i="15"/>
  <c r="V2063" i="21" l="1"/>
  <c r="Z844" i="15"/>
  <c r="AA845" i="15"/>
  <c r="V2064" i="21" l="1"/>
  <c r="Z845" i="15"/>
  <c r="AA846" i="15"/>
  <c r="AA847" i="15" l="1"/>
  <c r="Z846" i="15"/>
  <c r="Z847" i="15" l="1"/>
  <c r="AA848" i="15"/>
  <c r="Z848" i="15" l="1"/>
  <c r="AA849" i="15"/>
  <c r="Z849" i="15" l="1"/>
  <c r="AA850" i="15"/>
  <c r="AA851" i="15" l="1"/>
  <c r="Z850" i="15"/>
  <c r="AA852" i="15" l="1"/>
  <c r="Z851" i="15"/>
  <c r="Z852" i="15" l="1"/>
  <c r="AA853" i="15"/>
  <c r="Z853" i="15" l="1"/>
  <c r="AA854" i="15"/>
  <c r="AA855" i="15" l="1"/>
  <c r="Z854" i="15"/>
  <c r="Z855" i="15" l="1"/>
  <c r="AA856" i="15"/>
  <c r="Z856" i="15" l="1"/>
  <c r="AA857" i="15"/>
  <c r="Z857" i="15" l="1"/>
  <c r="AA858" i="15"/>
  <c r="AA859" i="15" l="1"/>
  <c r="Z858" i="15"/>
  <c r="AA860" i="15" l="1"/>
  <c r="Z859" i="15"/>
  <c r="Z860" i="15" l="1"/>
  <c r="AA861" i="15"/>
  <c r="Z861" i="15" l="1"/>
  <c r="AA862" i="15"/>
  <c r="AA863" i="15" l="1"/>
  <c r="Z862" i="15"/>
  <c r="Z863" i="15" l="1"/>
  <c r="AA864" i="15"/>
  <c r="Z864" i="15" l="1"/>
  <c r="AA865" i="15"/>
  <c r="Z865" i="15" l="1"/>
  <c r="AA866" i="15"/>
  <c r="AA867" i="15" l="1"/>
  <c r="Z866" i="15"/>
  <c r="AA868" i="15" l="1"/>
  <c r="Z867" i="15"/>
  <c r="Z868" i="15" l="1"/>
  <c r="AA869" i="15"/>
  <c r="Z869" i="15" l="1"/>
  <c r="AA870" i="15"/>
  <c r="AA871" i="15" l="1"/>
  <c r="Z870" i="15"/>
  <c r="Z871" i="15" l="1"/>
  <c r="AA872" i="15"/>
  <c r="Z872" i="15" l="1"/>
  <c r="AA873" i="15"/>
  <c r="Z873" i="15" l="1"/>
  <c r="AA874" i="15"/>
  <c r="AA875" i="15" l="1"/>
  <c r="Z874" i="15"/>
  <c r="AA876" i="15" l="1"/>
  <c r="Z875" i="15"/>
  <c r="Z876" i="15" l="1"/>
  <c r="AA877" i="15"/>
  <c r="Z877" i="15" l="1"/>
  <c r="AA878" i="15"/>
  <c r="AA879" i="15" l="1"/>
  <c r="Z878" i="15"/>
  <c r="Z879" i="15" l="1"/>
  <c r="AA880" i="15"/>
  <c r="Z880" i="15" l="1"/>
  <c r="AA881" i="15"/>
  <c r="Z881" i="15" l="1"/>
  <c r="AA882" i="15"/>
  <c r="AA883" i="15" l="1"/>
  <c r="Z882" i="15"/>
  <c r="AA884" i="15" l="1"/>
  <c r="Z883" i="15"/>
  <c r="Z884" i="15" l="1"/>
  <c r="AA885" i="15"/>
  <c r="Z885" i="15" l="1"/>
  <c r="AA886" i="15"/>
  <c r="AA887" i="15" l="1"/>
  <c r="Z886" i="15"/>
  <c r="Z887" i="15" l="1"/>
  <c r="AA888" i="15"/>
  <c r="Z888" i="15" l="1"/>
  <c r="AA889" i="15"/>
  <c r="Z889" i="15" l="1"/>
  <c r="AA890" i="15"/>
  <c r="AA891" i="15" l="1"/>
  <c r="Z890" i="15"/>
  <c r="Z891" i="15" l="1"/>
  <c r="AA892" i="15"/>
  <c r="AA893" i="15" l="1"/>
  <c r="Z892" i="15"/>
  <c r="AA894" i="15" l="1"/>
  <c r="Z893" i="15"/>
  <c r="AA895" i="15" l="1"/>
  <c r="Z894" i="15"/>
  <c r="Z895" i="15" l="1"/>
  <c r="AA896" i="15"/>
  <c r="Z896" i="15" l="1"/>
  <c r="AA897" i="15"/>
  <c r="Z897" i="15" l="1"/>
  <c r="AA898" i="15"/>
  <c r="AA899" i="15" l="1"/>
  <c r="Z898" i="15"/>
  <c r="Z899" i="15" l="1"/>
  <c r="AA900" i="15"/>
  <c r="AA901" i="15" l="1"/>
  <c r="Z900" i="15"/>
  <c r="AA902" i="15" l="1"/>
  <c r="Z901" i="15"/>
  <c r="Z902" i="15" l="1"/>
  <c r="AA903" i="15"/>
  <c r="Z903" i="15" l="1"/>
  <c r="AA904" i="15"/>
  <c r="AA905" i="15" l="1"/>
  <c r="Z904" i="15"/>
  <c r="Z905" i="15" l="1"/>
  <c r="AA906" i="15"/>
  <c r="AA907" i="15" l="1"/>
  <c r="Z906" i="15"/>
  <c r="Z907" i="15" l="1"/>
  <c r="AA908" i="15"/>
  <c r="AA909" i="15" l="1"/>
  <c r="Z908" i="15"/>
  <c r="AA910" i="15" l="1"/>
  <c r="Z909" i="15"/>
  <c r="Z910" i="15" l="1"/>
  <c r="AA911" i="15"/>
  <c r="Z911" i="15" l="1"/>
  <c r="AA912" i="15"/>
  <c r="AA913" i="15" l="1"/>
  <c r="Z912" i="15"/>
  <c r="Z913" i="15" l="1"/>
  <c r="AA914" i="15"/>
  <c r="AA915" i="15" l="1"/>
  <c r="Z914" i="15"/>
  <c r="Z915" i="15" l="1"/>
  <c r="AA916" i="15"/>
  <c r="AA917" i="15" l="1"/>
  <c r="Z916" i="15"/>
  <c r="AA918" i="15" l="1"/>
  <c r="Z917" i="15"/>
  <c r="Z918" i="15" l="1"/>
  <c r="AA919" i="15"/>
  <c r="Z919" i="15" l="1"/>
  <c r="AA920" i="15"/>
  <c r="AA921" i="15" l="1"/>
  <c r="Z920" i="15"/>
  <c r="Z921" i="15" l="1"/>
  <c r="AA922" i="15"/>
  <c r="AA923" i="15" l="1"/>
  <c r="Z922" i="15"/>
  <c r="Z923" i="15" l="1"/>
  <c r="AA924" i="15"/>
  <c r="Z924" i="15" l="1"/>
  <c r="AA925" i="15"/>
  <c r="AA926" i="15" l="1"/>
  <c r="Z925" i="15"/>
  <c r="Z926" i="15" l="1"/>
  <c r="AA927" i="15"/>
  <c r="Z927" i="15" l="1"/>
  <c r="AA928" i="15"/>
  <c r="AA929" i="15" l="1"/>
  <c r="Z928" i="15"/>
  <c r="Z929" i="15" l="1"/>
  <c r="AA930" i="15"/>
  <c r="AA931" i="15" l="1"/>
  <c r="Z930" i="15"/>
  <c r="Z931" i="15" l="1"/>
  <c r="AA932" i="15"/>
  <c r="Z932" i="15" l="1"/>
  <c r="AA933" i="15"/>
  <c r="AA934" i="15" l="1"/>
  <c r="Z933" i="15"/>
  <c r="Z934" i="15" l="1"/>
  <c r="AA935" i="15"/>
  <c r="Z935" i="15" l="1"/>
  <c r="AA936" i="15"/>
  <c r="AA937" i="15" l="1"/>
  <c r="Z936" i="15"/>
  <c r="Z937" i="15" l="1"/>
  <c r="AA938" i="15"/>
  <c r="AA939" i="15" l="1"/>
  <c r="Z938" i="15"/>
  <c r="Z939" i="15" l="1"/>
  <c r="AA940" i="15"/>
  <c r="Z940" i="15" l="1"/>
  <c r="AA941" i="15"/>
  <c r="AA942" i="15" l="1"/>
  <c r="Z941" i="15"/>
  <c r="Z942" i="15" l="1"/>
  <c r="AA943" i="15"/>
  <c r="Z943" i="15" l="1"/>
  <c r="AA944" i="15"/>
  <c r="AA945" i="15" l="1"/>
  <c r="Z944" i="15"/>
  <c r="Z945" i="15" l="1"/>
  <c r="AA946" i="15"/>
  <c r="Z946" i="15" l="1"/>
  <c r="AA947" i="15"/>
  <c r="Z947" i="15" l="1"/>
  <c r="AA948" i="15"/>
  <c r="Z948" i="15" l="1"/>
  <c r="AA949" i="15"/>
  <c r="AA950" i="15" l="1"/>
  <c r="Z949" i="15"/>
  <c r="Z950" i="15" l="1"/>
  <c r="AA951" i="15"/>
  <c r="Z951" i="15" l="1"/>
  <c r="AA952" i="15"/>
  <c r="AA953" i="15" l="1"/>
  <c r="Z952" i="15"/>
  <c r="Z953" i="15" l="1"/>
  <c r="AA954" i="15"/>
  <c r="Z954" i="15" l="1"/>
  <c r="AA955" i="15"/>
  <c r="Z955" i="15" l="1"/>
  <c r="AA956" i="15"/>
  <c r="Z956" i="15" l="1"/>
  <c r="AA957" i="15"/>
  <c r="AA958" i="15" l="1"/>
  <c r="Z957" i="15"/>
  <c r="Z958" i="15" l="1"/>
  <c r="AA959" i="15"/>
  <c r="Z959" i="15" l="1"/>
  <c r="AA960" i="15"/>
  <c r="AA961" i="15" l="1"/>
  <c r="Z960" i="15"/>
  <c r="Z961" i="15" l="1"/>
  <c r="AA962" i="15"/>
  <c r="Z962" i="15" l="1"/>
  <c r="AA963" i="15"/>
  <c r="Z963" i="15" l="1"/>
  <c r="AA964" i="15"/>
  <c r="Z964" i="15" l="1"/>
  <c r="AA965" i="15"/>
  <c r="AA966" i="15" l="1"/>
  <c r="Z965" i="15"/>
  <c r="Z966" i="15" l="1"/>
  <c r="AA967" i="15"/>
  <c r="Z967" i="15" l="1"/>
  <c r="AA968" i="15"/>
  <c r="AA969" i="15" l="1"/>
  <c r="Z968" i="15"/>
  <c r="Z969" i="15" l="1"/>
  <c r="AA970" i="15"/>
  <c r="Z970" i="15" l="1"/>
  <c r="AA971" i="15"/>
  <c r="Z971" i="15" l="1"/>
  <c r="AA972" i="15"/>
  <c r="Z972" i="15" l="1"/>
  <c r="AA973" i="15"/>
  <c r="AA974" i="15" l="1"/>
  <c r="Z973" i="15"/>
  <c r="Z974" i="15" l="1"/>
  <c r="AA975" i="15"/>
  <c r="Z975" i="15" l="1"/>
  <c r="AA976" i="15"/>
  <c r="AA977" i="15" l="1"/>
  <c r="Z976" i="15"/>
  <c r="Z977" i="15" l="1"/>
  <c r="AA978" i="15"/>
  <c r="Z978" i="15" l="1"/>
  <c r="AA979" i="15"/>
  <c r="Z979" i="15" l="1"/>
  <c r="AA980" i="15"/>
  <c r="Z980" i="15" l="1"/>
  <c r="AA981" i="15"/>
  <c r="AA982" i="15" l="1"/>
  <c r="Z981" i="15"/>
  <c r="Z982" i="15" l="1"/>
  <c r="AA983" i="15"/>
  <c r="Z983" i="15" l="1"/>
  <c r="AA984" i="15"/>
  <c r="AA985" i="15" l="1"/>
  <c r="Z984" i="15"/>
  <c r="Z985" i="15" l="1"/>
  <c r="AA986" i="15"/>
  <c r="Z986" i="15" l="1"/>
  <c r="AA987" i="15"/>
  <c r="Z987" i="15" l="1"/>
  <c r="AA988" i="15"/>
  <c r="Z988" i="15" l="1"/>
  <c r="AA989" i="15"/>
  <c r="AA990" i="15" l="1"/>
  <c r="Z989" i="15"/>
  <c r="Z990" i="15" l="1"/>
  <c r="AA991" i="15"/>
  <c r="Z991" i="15" l="1"/>
  <c r="AA992" i="15"/>
  <c r="AA993" i="15" l="1"/>
  <c r="Z992" i="15"/>
  <c r="Z993" i="15" l="1"/>
  <c r="AA994" i="15"/>
  <c r="Z994" i="15" l="1"/>
  <c r="AA995" i="15"/>
  <c r="Z995" i="15" l="1"/>
  <c r="AA996" i="15"/>
  <c r="Z996" i="15" l="1"/>
  <c r="AA997" i="15"/>
  <c r="AA998" i="15" l="1"/>
  <c r="Z997" i="15"/>
  <c r="Z998" i="15" l="1"/>
  <c r="AA999" i="15"/>
  <c r="Z999" i="15" l="1"/>
  <c r="AA1000" i="15"/>
  <c r="AA1001" i="15" l="1"/>
  <c r="Z1000" i="15"/>
  <c r="Z1001" i="15" l="1"/>
  <c r="AA1002" i="15"/>
  <c r="Z1002" i="15" l="1"/>
  <c r="AA1003" i="15"/>
  <c r="Z1003" i="15" l="1"/>
  <c r="AA1004" i="15"/>
  <c r="Z1004" i="15" l="1"/>
  <c r="AA1005" i="15"/>
  <c r="AA1006" i="15" l="1"/>
  <c r="Z1005" i="15"/>
  <c r="Z1006" i="15" l="1"/>
  <c r="AA1007" i="15"/>
  <c r="Z1007" i="15" l="1"/>
  <c r="AA1008" i="15"/>
  <c r="AA1009" i="15" l="1"/>
  <c r="Z1008" i="15"/>
  <c r="Z1009" i="15" l="1"/>
  <c r="AA1010" i="15"/>
  <c r="Z1010" i="15" l="1"/>
  <c r="AA1011" i="15"/>
  <c r="Z1011" i="15" l="1"/>
  <c r="AA1012" i="15"/>
  <c r="Z1012" i="15" l="1"/>
  <c r="AA1013" i="15"/>
  <c r="AA1014" i="15" l="1"/>
  <c r="Z1013" i="15"/>
  <c r="Z1014" i="15" l="1"/>
  <c r="AA1015" i="15"/>
  <c r="Z1015" i="15" l="1"/>
  <c r="AA1016" i="15"/>
  <c r="AA1017" i="15" l="1"/>
  <c r="Z1016" i="15"/>
  <c r="Z1017" i="15" l="1"/>
  <c r="AA1018" i="15"/>
  <c r="Z1018" i="15" l="1"/>
  <c r="AA1019" i="15"/>
  <c r="Z1019" i="15" l="1"/>
  <c r="AA1020" i="15"/>
  <c r="Z1020" i="15" l="1"/>
  <c r="AA1021" i="15"/>
  <c r="AA1022" i="15" l="1"/>
  <c r="Z1021" i="15"/>
  <c r="Z1022" i="15" l="1"/>
  <c r="AA1023" i="15"/>
  <c r="Z1023" i="15" l="1"/>
  <c r="AA1024" i="15"/>
  <c r="AA1025" i="15" l="1"/>
  <c r="Z1024" i="15"/>
  <c r="Z1025" i="15" l="1"/>
  <c r="AA1026" i="15"/>
  <c r="Z1026" i="15" l="1"/>
  <c r="AA1027" i="15"/>
  <c r="Z1027" i="15" l="1"/>
  <c r="AA1028" i="15"/>
  <c r="Z1028" i="15" l="1"/>
  <c r="AA1029" i="15"/>
  <c r="AA1030" i="15" l="1"/>
  <c r="Z1029" i="15"/>
  <c r="Z1030" i="15" l="1"/>
  <c r="AA1031" i="15"/>
  <c r="Z1031" i="15" l="1"/>
  <c r="AA1032" i="15"/>
  <c r="AA1033" i="15" l="1"/>
  <c r="Z1032" i="15"/>
  <c r="Z1033" i="15" l="1"/>
  <c r="AA1034" i="15"/>
  <c r="Z1034" i="15" l="1"/>
  <c r="AA1035" i="15"/>
  <c r="Z1035" i="15" l="1"/>
  <c r="AA1036" i="15"/>
  <c r="Z1036" i="15" l="1"/>
  <c r="AA1037" i="15"/>
  <c r="AA1038" i="15" l="1"/>
  <c r="Z1037" i="15"/>
  <c r="Z1038" i="15" l="1"/>
  <c r="AA1039" i="15"/>
  <c r="Z1039" i="15" l="1"/>
  <c r="AA1040" i="15"/>
  <c r="AA1041" i="15" l="1"/>
  <c r="Z1040" i="15"/>
  <c r="Z1041" i="15" l="1"/>
  <c r="AA1042" i="15"/>
  <c r="Z1042" i="15" l="1"/>
  <c r="AA1043" i="15"/>
  <c r="Z1043" i="15" l="1"/>
  <c r="AA1044" i="15"/>
  <c r="Z1044" i="15" l="1"/>
  <c r="AA1045" i="15"/>
  <c r="AA1046" i="15" l="1"/>
  <c r="Z1045" i="15"/>
  <c r="Z1046" i="15" l="1"/>
  <c r="AA1047" i="15"/>
  <c r="Z1047" i="15" l="1"/>
  <c r="AA1048" i="15"/>
  <c r="AA1049" i="15" l="1"/>
  <c r="Z1048" i="15"/>
  <c r="Z1049" i="15" l="1"/>
  <c r="AA1050" i="15"/>
  <c r="Z1050" i="15" l="1"/>
  <c r="AA1051" i="15"/>
  <c r="Z1051" i="15" l="1"/>
  <c r="AA1052" i="15"/>
  <c r="Z1052" i="15" l="1"/>
  <c r="AA1053" i="15"/>
  <c r="AA1054" i="15" l="1"/>
  <c r="Z1053" i="15"/>
  <c r="Z1054" i="15" l="1"/>
  <c r="AA1055" i="15"/>
  <c r="Z1055" i="15" l="1"/>
  <c r="AA1056" i="15"/>
  <c r="AA1057" i="15" l="1"/>
  <c r="Z1056" i="15"/>
  <c r="Z1057" i="15" l="1"/>
  <c r="AA1058" i="15"/>
  <c r="Z1058" i="15" l="1"/>
  <c r="AA1059" i="15"/>
  <c r="Z1059" i="15" l="1"/>
  <c r="AA1060" i="15"/>
  <c r="Z1060" i="15" l="1"/>
  <c r="AA1061" i="15"/>
  <c r="AA1062" i="15" l="1"/>
  <c r="Z1061" i="15"/>
  <c r="Z1062" i="15" l="1"/>
  <c r="AA1063" i="15"/>
  <c r="Z1063" i="15" l="1"/>
  <c r="AA1064" i="15"/>
  <c r="AA1065" i="15" l="1"/>
  <c r="Z1064" i="15"/>
  <c r="Z1065" i="15" l="1"/>
  <c r="AA1066" i="15"/>
  <c r="Z1066" i="15" l="1"/>
  <c r="AA1067" i="15"/>
  <c r="Z1067" i="15" l="1"/>
  <c r="AA1068" i="15"/>
  <c r="Z1068" i="15" l="1"/>
  <c r="AA1069" i="15"/>
  <c r="AA1070" i="15" l="1"/>
  <c r="Z1069" i="15"/>
  <c r="Z1070" i="15" l="1"/>
  <c r="AA1071" i="15"/>
  <c r="Z1071" i="15" l="1"/>
  <c r="AA1072" i="15"/>
  <c r="AA1073" i="15" l="1"/>
  <c r="Z1072" i="15"/>
  <c r="Z1073" i="15" l="1"/>
  <c r="AA1074" i="15"/>
  <c r="Z1074" i="15" l="1"/>
  <c r="AA1075" i="15"/>
  <c r="Z1075" i="15" l="1"/>
  <c r="AA1076" i="15"/>
  <c r="Z1076" i="15" l="1"/>
  <c r="AA1077" i="15"/>
  <c r="AA1078" i="15" l="1"/>
  <c r="Z1077" i="15"/>
  <c r="Z1078" i="15" l="1"/>
  <c r="AA1079" i="15"/>
  <c r="Z1079" i="15" l="1"/>
  <c r="AA1080" i="15"/>
  <c r="AA1081" i="15" l="1"/>
  <c r="Z1080" i="15"/>
  <c r="Z1081" i="15" l="1"/>
  <c r="AA1082" i="15"/>
  <c r="Z1082" i="15" l="1"/>
  <c r="AA1083" i="15"/>
  <c r="Z1083" i="15" l="1"/>
  <c r="AA1084" i="15"/>
  <c r="Z1084" i="15" l="1"/>
  <c r="AA1085" i="15"/>
  <c r="AA1086" i="15" l="1"/>
  <c r="Z1085" i="15"/>
  <c r="Z1086" i="15" l="1"/>
  <c r="AA1087" i="15"/>
  <c r="Z1087" i="15" l="1"/>
  <c r="AA1088" i="15"/>
  <c r="AA1089" i="15" l="1"/>
  <c r="Z1088" i="15"/>
  <c r="Z1089" i="15" l="1"/>
  <c r="AA1090" i="15"/>
  <c r="Z1090" i="15" l="1"/>
  <c r="AA1091" i="15"/>
  <c r="Z1091" i="15" l="1"/>
  <c r="AA1092" i="15"/>
  <c r="Z1092" i="15" l="1"/>
  <c r="AA1093" i="15"/>
  <c r="AA1094" i="15" l="1"/>
  <c r="Z1093" i="15"/>
  <c r="Z1094" i="15" l="1"/>
  <c r="AA1095" i="15"/>
  <c r="Z1095" i="15" l="1"/>
  <c r="AA1096" i="15"/>
  <c r="AA1097" i="15" l="1"/>
  <c r="Z1096" i="15"/>
  <c r="Z1097" i="15" l="1"/>
  <c r="AA1098" i="15"/>
  <c r="Z1098" i="15" l="1"/>
  <c r="AA1099" i="15"/>
  <c r="Z1099" i="15" l="1"/>
  <c r="AA1100" i="15"/>
  <c r="Z1100" i="15" l="1"/>
  <c r="AA1101" i="15"/>
  <c r="AA1102" i="15" l="1"/>
  <c r="Z1101" i="15"/>
  <c r="Z1102" i="15" l="1"/>
  <c r="AA1103" i="15"/>
  <c r="Z1103" i="15" l="1"/>
  <c r="AA1104" i="15"/>
  <c r="AA1105" i="15" l="1"/>
  <c r="Z1104" i="15"/>
  <c r="Z1105" i="15" l="1"/>
  <c r="AA1106" i="15"/>
  <c r="Z1106" i="15" l="1"/>
  <c r="AA1107" i="15"/>
  <c r="Z1107" i="15" l="1"/>
  <c r="AA1108" i="15"/>
  <c r="Z1108" i="15" l="1"/>
  <c r="AA1109" i="15"/>
  <c r="AA1110" i="15" l="1"/>
  <c r="Z1109" i="15"/>
  <c r="Z1110" i="15" l="1"/>
  <c r="AA1111" i="15"/>
  <c r="Z1111" i="15" l="1"/>
  <c r="AA1112" i="15"/>
  <c r="AA1113" i="15" l="1"/>
  <c r="Z1112" i="15"/>
  <c r="AA1114" i="15" l="1"/>
  <c r="Z1113" i="15"/>
  <c r="Z1114" i="15" l="1"/>
  <c r="AA1115" i="15"/>
  <c r="AA1116" i="15" l="1"/>
  <c r="Z1115" i="15"/>
  <c r="Z1116" i="15" l="1"/>
  <c r="AA1117" i="15"/>
  <c r="Z1117" i="15" l="1"/>
  <c r="AA1118" i="15"/>
  <c r="Z1118" i="15" l="1"/>
  <c r="AA1119" i="15"/>
  <c r="Z1119" i="15" l="1"/>
  <c r="AA1120" i="15"/>
  <c r="AA1121" i="15" l="1"/>
  <c r="Z1120" i="15"/>
  <c r="AA1122" i="15" l="1"/>
  <c r="Z1121" i="15"/>
  <c r="Z1122" i="15" l="1"/>
  <c r="AA1123" i="15"/>
  <c r="AA1124" i="15" l="1"/>
  <c r="Z1123" i="15"/>
  <c r="Z1124" i="15" l="1"/>
  <c r="AA1125" i="15"/>
  <c r="Z1125" i="15" l="1"/>
  <c r="AA1126" i="15"/>
  <c r="Z1126" i="15" l="1"/>
  <c r="AA1127" i="15"/>
  <c r="Z1127" i="15" l="1"/>
  <c r="AA1128" i="15"/>
  <c r="AA1129" i="15" l="1"/>
  <c r="Z1128" i="15"/>
  <c r="AA1130" i="15" l="1"/>
  <c r="Z1129" i="15"/>
  <c r="Z1130" i="15" l="1"/>
  <c r="AA1131" i="15"/>
  <c r="AA1132" i="15" l="1"/>
  <c r="Z1131" i="15"/>
  <c r="Z1132" i="15" l="1"/>
  <c r="AA1133" i="15"/>
  <c r="Z1133" i="15" l="1"/>
  <c r="AA1134" i="15"/>
  <c r="Z1134" i="15" l="1"/>
  <c r="AA1135" i="15"/>
  <c r="AA1136" i="15" l="1"/>
  <c r="Z1135" i="15"/>
  <c r="AA1137" i="15" l="1"/>
  <c r="Z1136" i="15"/>
  <c r="AA1138" i="15" l="1"/>
  <c r="Z1137" i="15"/>
  <c r="Z1138" i="15" l="1"/>
  <c r="AA1139" i="15"/>
  <c r="AA1140" i="15" l="1"/>
  <c r="Z1139" i="15"/>
  <c r="Z1140" i="15" l="1"/>
  <c r="AA1141" i="15"/>
  <c r="Z1141" i="15" l="1"/>
  <c r="AA1142" i="15"/>
  <c r="Z1142" i="15" l="1"/>
  <c r="AA1143" i="15"/>
  <c r="AA1144" i="15" l="1"/>
  <c r="Z1143" i="15"/>
  <c r="AA1145" i="15" l="1"/>
  <c r="Z1144" i="15"/>
  <c r="AA1146" i="15" l="1"/>
  <c r="Z1145" i="15"/>
  <c r="Z1146" i="15" l="1"/>
  <c r="AA1147" i="15"/>
  <c r="AA1148" i="15" l="1"/>
  <c r="Z1147" i="15"/>
  <c r="Z1148" i="15" l="1"/>
  <c r="AA1149" i="15"/>
  <c r="Z1149" i="15" l="1"/>
  <c r="AA1150" i="15"/>
  <c r="Z1150" i="15" l="1"/>
  <c r="AA1151" i="15"/>
  <c r="AA1152" i="15" l="1"/>
  <c r="Z1151" i="15"/>
  <c r="AA1153" i="15" l="1"/>
  <c r="Z1152" i="15"/>
  <c r="AA1154" i="15" l="1"/>
  <c r="Z1153" i="15"/>
  <c r="Z1154" i="15" l="1"/>
  <c r="AA1155" i="15"/>
  <c r="AA1156" i="15" l="1"/>
  <c r="Z1155" i="15"/>
  <c r="Z1156" i="15" l="1"/>
  <c r="AA1157" i="15"/>
  <c r="Z1157" i="15" l="1"/>
  <c r="AA1158" i="15"/>
  <c r="Z1158" i="15" l="1"/>
  <c r="AA1159" i="15"/>
  <c r="AA1160" i="15" l="1"/>
  <c r="Z1159" i="15"/>
  <c r="AA1161" i="15" l="1"/>
  <c r="Z1160" i="15"/>
  <c r="AA1162" i="15" l="1"/>
  <c r="Z1161" i="15"/>
  <c r="Z1162" i="15" l="1"/>
  <c r="AA1163" i="15"/>
  <c r="AA1164" i="15" l="1"/>
  <c r="Z1163" i="15"/>
  <c r="Z1164" i="15" l="1"/>
  <c r="AA1165" i="15"/>
  <c r="Z1165" i="15" l="1"/>
  <c r="AA1166" i="15"/>
  <c r="Z1166" i="15" l="1"/>
  <c r="AA1167" i="15"/>
  <c r="AA1168" i="15" l="1"/>
  <c r="Z1167" i="15"/>
  <c r="AA1169" i="15" l="1"/>
  <c r="Z1168" i="15"/>
  <c r="AA1170" i="15" l="1"/>
  <c r="Z1169" i="15"/>
  <c r="Z1170" i="15" l="1"/>
  <c r="AA1171" i="15"/>
  <c r="AA1172" i="15" l="1"/>
  <c r="Z1171" i="15"/>
  <c r="Z1172" i="15" l="1"/>
  <c r="AA1173" i="15"/>
  <c r="Z1173" i="15" l="1"/>
  <c r="AA1174" i="15"/>
  <c r="Z1174" i="15" l="1"/>
  <c r="AA1175" i="15"/>
  <c r="AA1176" i="15" l="1"/>
  <c r="Z1175" i="15"/>
  <c r="AA1177" i="15" l="1"/>
  <c r="Z1176" i="15"/>
  <c r="Z1177" i="15" l="1"/>
  <c r="AA1178" i="15"/>
  <c r="Z1178" i="15" l="1"/>
  <c r="AA1179" i="15"/>
  <c r="AA1180" i="15" l="1"/>
  <c r="Z1179" i="15"/>
  <c r="Z1180" i="15" l="1"/>
  <c r="AA1181" i="15"/>
  <c r="Z1181" i="15" l="1"/>
  <c r="AA1182" i="15"/>
  <c r="Z1182" i="15" l="1"/>
  <c r="AA1183" i="15"/>
  <c r="AA1184" i="15" l="1"/>
  <c r="Z1183" i="15"/>
  <c r="AA1185" i="15" l="1"/>
  <c r="Z1184" i="15"/>
  <c r="Z1185" i="15" l="1"/>
  <c r="AA1186" i="15"/>
  <c r="Z1186" i="15" l="1"/>
  <c r="AA1187" i="15"/>
  <c r="AA1188" i="15" l="1"/>
  <c r="Z1187" i="15"/>
  <c r="Z1188" i="15" l="1"/>
  <c r="AA1189" i="15"/>
  <c r="Z1189" i="15" l="1"/>
  <c r="AA1190" i="15"/>
  <c r="Z1190" i="15" l="1"/>
  <c r="AA1191" i="15"/>
  <c r="AA1192" i="15" l="1"/>
  <c r="Z1191" i="15"/>
  <c r="AA1193" i="15" l="1"/>
  <c r="Z1192" i="15"/>
  <c r="Z1193" i="15" l="1"/>
  <c r="AA1194" i="15"/>
  <c r="Z1194" i="15" l="1"/>
  <c r="AA1195" i="15"/>
  <c r="AA1196" i="15" l="1"/>
  <c r="Z1195" i="15"/>
  <c r="Z1196" i="15" l="1"/>
  <c r="AA1197" i="15"/>
  <c r="Z1197" i="15" l="1"/>
  <c r="AA1198" i="15"/>
  <c r="Z1198" i="15" l="1"/>
  <c r="AA1199" i="15"/>
  <c r="AA1200" i="15" l="1"/>
  <c r="Z1199" i="15"/>
  <c r="AA1201" i="15" l="1"/>
  <c r="Z1200" i="15"/>
  <c r="Z1201" i="15" l="1"/>
  <c r="AA1202" i="15"/>
  <c r="Z1202" i="15" l="1"/>
  <c r="AA1203" i="15"/>
  <c r="AA1204" i="15" l="1"/>
  <c r="Z1203" i="15"/>
  <c r="Z1204" i="15" l="1"/>
  <c r="AA1205" i="15"/>
  <c r="Z1205" i="15" l="1"/>
  <c r="AA1206" i="15"/>
  <c r="Z1206" i="15" l="1"/>
  <c r="AA1207" i="15"/>
  <c r="AA1208" i="15" l="1"/>
  <c r="Z1207" i="15"/>
  <c r="AA1209" i="15" l="1"/>
  <c r="Z1208" i="15"/>
  <c r="Z1209" i="15" l="1"/>
  <c r="AA1210" i="15"/>
  <c r="Z1210" i="15" l="1"/>
  <c r="AA1211" i="15"/>
  <c r="AA1212" i="15" l="1"/>
  <c r="Z1211" i="15"/>
  <c r="Z1212" i="15" l="1"/>
  <c r="AA1213" i="15"/>
  <c r="Z1213" i="15" l="1"/>
  <c r="AA1214" i="15"/>
  <c r="Z1214" i="15" l="1"/>
  <c r="AA1215" i="15"/>
  <c r="AA1216" i="15" l="1"/>
  <c r="Z1215" i="15"/>
  <c r="AA1217" i="15" l="1"/>
  <c r="Z1216" i="15"/>
  <c r="Z1217" i="15" l="1"/>
  <c r="AA1218" i="15"/>
  <c r="Z1218" i="15" l="1"/>
  <c r="AA1219" i="15"/>
  <c r="AA1220" i="15" l="1"/>
  <c r="Z1219" i="15"/>
  <c r="Z1220" i="15" l="1"/>
  <c r="AA1221" i="15"/>
  <c r="Z1221" i="15" l="1"/>
  <c r="AA1222" i="15"/>
  <c r="Z1222" i="15" l="1"/>
  <c r="AA1223" i="15"/>
  <c r="AA1224" i="15" l="1"/>
  <c r="Z1223" i="15"/>
  <c r="AA1225" i="15" l="1"/>
  <c r="Z1224" i="15"/>
  <c r="Z1225" i="15" l="1"/>
  <c r="AA1226" i="15"/>
  <c r="Z1226" i="15" l="1"/>
  <c r="AA1227" i="15"/>
  <c r="AA1228" i="15" l="1"/>
  <c r="Z1227" i="15"/>
  <c r="Z1228" i="15" l="1"/>
  <c r="AA1229" i="15"/>
  <c r="Z1229" i="15" l="1"/>
  <c r="AA1230" i="15"/>
  <c r="Z1230" i="15" l="1"/>
  <c r="AA1231" i="15"/>
  <c r="AA1232" i="15" l="1"/>
  <c r="Z1231" i="15"/>
  <c r="AA1233" i="15" l="1"/>
  <c r="Z1232" i="15"/>
  <c r="Z1233" i="15" l="1"/>
  <c r="AA1234" i="15"/>
  <c r="Z1234" i="15" l="1"/>
  <c r="AA1235" i="15"/>
  <c r="AA1236" i="15" l="1"/>
  <c r="Z1235" i="15"/>
  <c r="Z1236" i="15" l="1"/>
  <c r="AA1237" i="15"/>
  <c r="Z1237" i="15" l="1"/>
  <c r="AA1238" i="15"/>
  <c r="Z1238" i="15" l="1"/>
  <c r="AA1239" i="15"/>
  <c r="AA1240" i="15" l="1"/>
  <c r="Z1239" i="15"/>
  <c r="Z1240" i="15" l="1"/>
  <c r="AA1241" i="15"/>
  <c r="Z1241" i="15" l="1"/>
  <c r="AA1242" i="15"/>
  <c r="AA1243" i="15" l="1"/>
  <c r="Z1242" i="15"/>
  <c r="Z1243" i="15" l="1"/>
  <c r="AA1244" i="15"/>
  <c r="Z1244" i="15" l="1"/>
  <c r="AA1245" i="15"/>
  <c r="Z1245" i="15" l="1"/>
  <c r="AA1246" i="15"/>
  <c r="Z1246" i="15" l="1"/>
  <c r="AA1247" i="15"/>
  <c r="AA1248" i="15" l="1"/>
  <c r="Z1247" i="15"/>
  <c r="Z1248" i="15" l="1"/>
  <c r="AA1249" i="15"/>
  <c r="Z1249" i="15" l="1"/>
  <c r="AA1250" i="15"/>
  <c r="AA1251" i="15" l="1"/>
  <c r="Z1250" i="15"/>
  <c r="Z1251" i="15" l="1"/>
  <c r="AA1252" i="15"/>
  <c r="Z1252" i="15" l="1"/>
  <c r="AA1253" i="15"/>
  <c r="Z1253" i="15" l="1"/>
  <c r="AA1254" i="15"/>
  <c r="Z1254" i="15" l="1"/>
  <c r="AA1255" i="15"/>
  <c r="AA1256" i="15" l="1"/>
  <c r="Z1255" i="15"/>
  <c r="Z1256" i="15" l="1"/>
  <c r="AA1257" i="15"/>
  <c r="Z1257" i="15" l="1"/>
  <c r="AA1258" i="15"/>
  <c r="AA1259" i="15" l="1"/>
  <c r="Z1258" i="15"/>
  <c r="Z1259" i="15" l="1"/>
  <c r="AA1260" i="15"/>
  <c r="Z1260" i="15" l="1"/>
  <c r="AA1261" i="15"/>
  <c r="Z1261" i="15" l="1"/>
  <c r="AA1262" i="15"/>
  <c r="Z1262" i="15" l="1"/>
  <c r="AA1263" i="15"/>
  <c r="AA1264" i="15" l="1"/>
  <c r="Z1263" i="15"/>
  <c r="Z1264" i="15" l="1"/>
  <c r="AA1265" i="15"/>
  <c r="Z1265" i="15" l="1"/>
  <c r="AA1266" i="15"/>
  <c r="AA1267" i="15" l="1"/>
  <c r="Z1266" i="15"/>
  <c r="Z1267" i="15" l="1"/>
  <c r="AA1268" i="15"/>
  <c r="Z1268" i="15" l="1"/>
  <c r="AA1269" i="15"/>
  <c r="Z1269" i="15" l="1"/>
  <c r="AA1270" i="15"/>
  <c r="Z1270" i="15" l="1"/>
  <c r="AA1271" i="15"/>
  <c r="AA1272" i="15" l="1"/>
  <c r="Z1271" i="15"/>
  <c r="Z1272" i="15" l="1"/>
  <c r="AA1273" i="15"/>
  <c r="Z1273" i="15" l="1"/>
  <c r="AA1274" i="15"/>
  <c r="AA1275" i="15" l="1"/>
  <c r="Z1274" i="15"/>
  <c r="Z1275" i="15" l="1"/>
  <c r="AA1276" i="15"/>
  <c r="Z1276" i="15" l="1"/>
  <c r="AA1277" i="15"/>
  <c r="Z1277" i="15" l="1"/>
  <c r="AA1278" i="15"/>
  <c r="Z1278" i="15" l="1"/>
  <c r="AA1279" i="15"/>
  <c r="AA1280" i="15" l="1"/>
  <c r="Z1279" i="15"/>
  <c r="Z1280" i="15" l="1"/>
  <c r="AA1281" i="15"/>
  <c r="Z1281" i="15" l="1"/>
  <c r="AA1282" i="15"/>
  <c r="AA1283" i="15" l="1"/>
  <c r="Z1282" i="15"/>
  <c r="Z1283" i="15" l="1"/>
  <c r="AA1284" i="15"/>
  <c r="Z1284" i="15" l="1"/>
  <c r="AA1285" i="15"/>
  <c r="Z1285" i="15" l="1"/>
  <c r="AA1286" i="15"/>
  <c r="Z1286" i="15" l="1"/>
  <c r="AA1287" i="15"/>
  <c r="AA1288" i="15" l="1"/>
  <c r="Z1287" i="15"/>
  <c r="Z1288" i="15" l="1"/>
  <c r="AA1289" i="15"/>
  <c r="Z1289" i="15" l="1"/>
  <c r="AA1290" i="15"/>
  <c r="AA1291" i="15" l="1"/>
  <c r="Z1290" i="15"/>
  <c r="Z1291" i="15" l="1"/>
  <c r="AA1292" i="15"/>
  <c r="Z1292" i="15" l="1"/>
  <c r="AA1293" i="15"/>
  <c r="Z1293" i="15" l="1"/>
  <c r="AA1294" i="15"/>
  <c r="Z1294" i="15" l="1"/>
  <c r="AA1295" i="15"/>
  <c r="AA1296" i="15" l="1"/>
  <c r="Z1295" i="15"/>
  <c r="Z1296" i="15" l="1"/>
  <c r="AA1297" i="15"/>
  <c r="Z1297" i="15" l="1"/>
  <c r="AA1298" i="15"/>
  <c r="AA1299" i="15" l="1"/>
  <c r="Z1298" i="15"/>
  <c r="Z1299" i="15" l="1"/>
  <c r="AA1300" i="15"/>
  <c r="Z1300" i="15" l="1"/>
  <c r="AA1301" i="15"/>
  <c r="Z1301" i="15" l="1"/>
  <c r="AA1302" i="15"/>
  <c r="Z1302" i="15" l="1"/>
  <c r="AA1303" i="15"/>
  <c r="AA1304" i="15" l="1"/>
  <c r="Z1303" i="15"/>
  <c r="Z1304" i="15" l="1"/>
  <c r="AA1305" i="15"/>
  <c r="Z1305" i="15" l="1"/>
  <c r="AA1306" i="15"/>
  <c r="AA1307" i="15" l="1"/>
  <c r="Z1306" i="15"/>
  <c r="Z1307" i="15" l="1"/>
  <c r="AA1308" i="15"/>
  <c r="Z1308" i="15" l="1"/>
  <c r="AA1309" i="15"/>
  <c r="Z1309" i="15" l="1"/>
  <c r="AA1310" i="15"/>
  <c r="Z1310" i="15" l="1"/>
  <c r="AA1311" i="15"/>
  <c r="AA1312" i="15" l="1"/>
  <c r="Z1311" i="15"/>
  <c r="Z1312" i="15" l="1"/>
  <c r="AA1313" i="15"/>
  <c r="Z1313" i="15" l="1"/>
  <c r="AA1314" i="15"/>
  <c r="AA1315" i="15" l="1"/>
  <c r="Z1314" i="15"/>
  <c r="Z1315" i="15" l="1"/>
  <c r="AA1316" i="15"/>
  <c r="Z1316" i="15" l="1"/>
  <c r="AA1317" i="15"/>
  <c r="Z1317" i="15" l="1"/>
  <c r="AA1318" i="15"/>
  <c r="Z1318" i="15" l="1"/>
  <c r="AA1319" i="15"/>
  <c r="AA1320" i="15" l="1"/>
  <c r="Z1319" i="15"/>
  <c r="Z1320" i="15" l="1"/>
  <c r="AA1321" i="15"/>
  <c r="Z1321" i="15" l="1"/>
  <c r="AA1322" i="15"/>
  <c r="AA1323" i="15" l="1"/>
  <c r="Z1322" i="15"/>
  <c r="Z1323" i="15" l="1"/>
  <c r="AA1324" i="15"/>
  <c r="Z1324" i="15" l="1"/>
  <c r="AA1325" i="15"/>
  <c r="Z1325" i="15" l="1"/>
  <c r="AA1326" i="15"/>
  <c r="Z1326" i="15" l="1"/>
  <c r="AA1327" i="15"/>
  <c r="AA1328" i="15" l="1"/>
  <c r="Z1327" i="15"/>
  <c r="Z1328" i="15" l="1"/>
  <c r="AA1329" i="15"/>
  <c r="Z1329" i="15" l="1"/>
  <c r="AA1330" i="15"/>
  <c r="AA1331" i="15" l="1"/>
  <c r="Z1330" i="15"/>
  <c r="Z1331" i="15" l="1"/>
  <c r="AA1332" i="15"/>
  <c r="Z1332" i="15" l="1"/>
  <c r="AA1333" i="15"/>
  <c r="Z1333" i="15" l="1"/>
  <c r="AA1334" i="15"/>
  <c r="Z1334" i="15" l="1"/>
  <c r="AA1335" i="15"/>
  <c r="AA1336" i="15" l="1"/>
  <c r="Z1335" i="15"/>
  <c r="Z1336" i="15" l="1"/>
  <c r="AA1337" i="15"/>
  <c r="Z1337" i="15" l="1"/>
  <c r="AA1338" i="15"/>
  <c r="AA1339" i="15" l="1"/>
  <c r="Z1338" i="15"/>
  <c r="Z1339" i="15" l="1"/>
  <c r="AA1340" i="15"/>
  <c r="Z1340" i="15" l="1"/>
  <c r="AA1341" i="15"/>
  <c r="Z1341" i="15" l="1"/>
  <c r="AA1342" i="15"/>
  <c r="Z1342" i="15" l="1"/>
  <c r="AA1343" i="15"/>
  <c r="AA1344" i="15" l="1"/>
  <c r="Z1343" i="15"/>
  <c r="Z1344" i="15" l="1"/>
  <c r="AA1345" i="15"/>
  <c r="Z1345" i="15" l="1"/>
  <c r="AA1346" i="15"/>
  <c r="AA1347" i="15" l="1"/>
  <c r="Z1346" i="15"/>
  <c r="Z1347" i="15" l="1"/>
  <c r="AA1348" i="15"/>
  <c r="Z1348" i="15" l="1"/>
  <c r="AA1349" i="15"/>
  <c r="Z1349" i="15" l="1"/>
  <c r="AA1350" i="15"/>
  <c r="Z1350" i="15" l="1"/>
  <c r="AA1351" i="15"/>
  <c r="AA1352" i="15" l="1"/>
  <c r="Z1351" i="15"/>
  <c r="Z1352" i="15" l="1"/>
  <c r="AA1353" i="15"/>
  <c r="Z1353" i="15" l="1"/>
  <c r="AA1354" i="15"/>
  <c r="AA1355" i="15" l="1"/>
  <c r="Z1354" i="15"/>
  <c r="Z1355" i="15" l="1"/>
  <c r="AA1356" i="15"/>
  <c r="Z1356" i="15" l="1"/>
  <c r="AA1357" i="15"/>
  <c r="Z1357" i="15" l="1"/>
  <c r="AA1358" i="15"/>
  <c r="Z1358" i="15" l="1"/>
  <c r="AA1359" i="15"/>
  <c r="AA1360" i="15" l="1"/>
  <c r="Z1359" i="15"/>
  <c r="Z1360" i="15" l="1"/>
  <c r="AA1361" i="15"/>
  <c r="Z1361" i="15" l="1"/>
  <c r="AA1362" i="15"/>
  <c r="AA1363" i="15" l="1"/>
  <c r="Z1362" i="15"/>
  <c r="Z1363" i="15" l="1"/>
  <c r="AA1364" i="15"/>
  <c r="Z1364" i="15" l="1"/>
  <c r="AA1365" i="15"/>
  <c r="Z1365" i="15" l="1"/>
  <c r="AA1366" i="15"/>
  <c r="Z1366" i="15" l="1"/>
  <c r="AA1367" i="15"/>
  <c r="AA1368" i="15" l="1"/>
  <c r="Z1367" i="15"/>
  <c r="Z1368" i="15" l="1"/>
  <c r="AA1369" i="15"/>
  <c r="Z1369" i="15" l="1"/>
  <c r="AA1370" i="15"/>
  <c r="AA1371" i="15" l="1"/>
  <c r="Z1370" i="15"/>
  <c r="Z1371" i="15" l="1"/>
  <c r="AA1372" i="15"/>
  <c r="Z1372" i="15" l="1"/>
  <c r="AA1373" i="15"/>
  <c r="Z1373" i="15" l="1"/>
  <c r="AA1374" i="15"/>
  <c r="Z1374" i="15" l="1"/>
  <c r="AA1375" i="15"/>
  <c r="AA1376" i="15" l="1"/>
  <c r="Z1375" i="15"/>
  <c r="Z1376" i="15" l="1"/>
  <c r="AA1377" i="15"/>
  <c r="Z1377" i="15" l="1"/>
  <c r="AA1378" i="15"/>
  <c r="AA1379" i="15" l="1"/>
  <c r="Z1378" i="15"/>
  <c r="Z1379" i="15" l="1"/>
  <c r="AA1380" i="15"/>
  <c r="Z1380" i="15" l="1"/>
  <c r="AA1381" i="15"/>
  <c r="Z1381" i="15" l="1"/>
  <c r="AA1382" i="15"/>
  <c r="Z1382" i="15" l="1"/>
  <c r="AA1383" i="15"/>
  <c r="AA1384" i="15" l="1"/>
  <c r="Z1383" i="15"/>
  <c r="Z1384" i="15" l="1"/>
  <c r="AA1385" i="15"/>
  <c r="Z1385" i="15" l="1"/>
  <c r="AA1386" i="15"/>
  <c r="AA1387" i="15" l="1"/>
  <c r="Z1386" i="15"/>
  <c r="Z1387" i="15" l="1"/>
  <c r="AA1388" i="15"/>
  <c r="Z1388" i="15" l="1"/>
  <c r="AA1389" i="15"/>
  <c r="Z1389" i="15" l="1"/>
  <c r="AA1390" i="15"/>
  <c r="Z1390" i="15" l="1"/>
  <c r="AA1391" i="15"/>
  <c r="AA1392" i="15" l="1"/>
  <c r="Z1391" i="15"/>
  <c r="Z1392" i="15" l="1"/>
  <c r="AA1393" i="15"/>
  <c r="Z1393" i="15" l="1"/>
  <c r="AA1394" i="15"/>
  <c r="AA1395" i="15" l="1"/>
  <c r="Z1394" i="15"/>
  <c r="Z1395" i="15" l="1"/>
  <c r="AA1396" i="15"/>
  <c r="Z1396" i="15" l="1"/>
  <c r="AA1397" i="15"/>
  <c r="Z1397" i="15" l="1"/>
  <c r="AA1398" i="15"/>
  <c r="Z1398" i="15" l="1"/>
  <c r="AA1399" i="15"/>
  <c r="AA1400" i="15" l="1"/>
  <c r="Z1399" i="15"/>
  <c r="Z1400" i="15" l="1"/>
  <c r="AA1401" i="15"/>
  <c r="Z1401" i="15" l="1"/>
  <c r="AA1402" i="15"/>
  <c r="AA1403" i="15" l="1"/>
  <c r="Z1402" i="15"/>
  <c r="Z1403" i="15" l="1"/>
  <c r="AA1404" i="15"/>
  <c r="Z1404" i="15" l="1"/>
  <c r="AA1405" i="15"/>
  <c r="Z1405" i="15" l="1"/>
  <c r="AA1406" i="15"/>
  <c r="Z1406" i="15" l="1"/>
  <c r="AA1407" i="15"/>
  <c r="AA1408" i="15" l="1"/>
  <c r="Z1407" i="15"/>
  <c r="Z1408" i="15" l="1"/>
  <c r="AA1409" i="15"/>
  <c r="Z1409" i="15" l="1"/>
  <c r="AA1410" i="15"/>
  <c r="AA1411" i="15" l="1"/>
  <c r="Z1410" i="15"/>
  <c r="Z1411" i="15" l="1"/>
  <c r="AA1412" i="15"/>
  <c r="Z1412" i="15" l="1"/>
  <c r="AA1413" i="15"/>
  <c r="Z1413" i="15" l="1"/>
  <c r="AA1414" i="15"/>
  <c r="Z1414" i="15" l="1"/>
  <c r="AA1415" i="15"/>
  <c r="AA1416" i="15" l="1"/>
  <c r="Z1415" i="15"/>
  <c r="Z1416" i="15" l="1"/>
  <c r="AA1417" i="15"/>
  <c r="Z1417" i="15" l="1"/>
  <c r="AA1418" i="15"/>
  <c r="Z1418" i="15" l="1"/>
  <c r="AA1419" i="15"/>
  <c r="AA1420" i="15" l="1"/>
  <c r="Z1419" i="15"/>
  <c r="Z1420" i="15" l="1"/>
  <c r="AA1421" i="15"/>
  <c r="AA1422" i="15" l="1"/>
  <c r="Z1421" i="15"/>
  <c r="Z1422" i="15" l="1"/>
  <c r="AA1423" i="15"/>
  <c r="Z1423" i="15" l="1"/>
  <c r="AA1424" i="15"/>
  <c r="AA1425" i="15" l="1"/>
  <c r="Z1424" i="15"/>
  <c r="Z1425" i="15" l="1"/>
  <c r="AA1426" i="15"/>
  <c r="Z1426" i="15" l="1"/>
  <c r="AA1427" i="15"/>
  <c r="AA1428" i="15" l="1"/>
  <c r="Z1427" i="15"/>
  <c r="Z1428" i="15" l="1"/>
  <c r="AA1429" i="15"/>
  <c r="AA1430" i="15" l="1"/>
  <c r="Z1429" i="15"/>
  <c r="Z1430" i="15" l="1"/>
  <c r="AA1431" i="15"/>
  <c r="Z1431" i="15" l="1"/>
  <c r="AA1432" i="15"/>
  <c r="AA1433" i="15" l="1"/>
  <c r="Z1432" i="15"/>
  <c r="Z1433" i="15" l="1"/>
  <c r="AA1434" i="15"/>
  <c r="Z1434" i="15" l="1"/>
  <c r="AA1435" i="15"/>
  <c r="AA1436" i="15" l="1"/>
  <c r="Z1435" i="15"/>
  <c r="AA1437" i="15" l="1"/>
  <c r="Z1436" i="15"/>
  <c r="Z1437" i="15" l="1"/>
  <c r="AA1438" i="15"/>
  <c r="Z1438" i="15" l="1"/>
  <c r="AA1439" i="15"/>
  <c r="Z1439" i="15" l="1"/>
  <c r="AA1440" i="15"/>
  <c r="AA1441" i="15" l="1"/>
  <c r="Z1440" i="15"/>
  <c r="Z1441" i="15" l="1"/>
  <c r="AA1442" i="15"/>
  <c r="Z1442" i="15" l="1"/>
  <c r="AA1443" i="15"/>
  <c r="AA1444" i="15" l="1"/>
  <c r="Z1443" i="15"/>
  <c r="AA1445" i="15" l="1"/>
  <c r="Z1444" i="15"/>
  <c r="AA1446" i="15" l="1"/>
  <c r="Z1445" i="15"/>
  <c r="Z1446" i="15" l="1"/>
  <c r="AA1447" i="15"/>
  <c r="Z1447" i="15" l="1"/>
  <c r="AA1448" i="15"/>
  <c r="AA1449" i="15" l="1"/>
  <c r="Z1448" i="15"/>
  <c r="Z1449" i="15" l="1"/>
  <c r="AA1450" i="15"/>
  <c r="Z1450" i="15" l="1"/>
  <c r="AA1451" i="15"/>
  <c r="AA1452" i="15" l="1"/>
  <c r="Z1451" i="15"/>
  <c r="AA1453" i="15" l="1"/>
  <c r="Z1452" i="15"/>
  <c r="Z1453" i="15" l="1"/>
  <c r="AA1454" i="15"/>
  <c r="Z1454" i="15" l="1"/>
  <c r="AA1455" i="15"/>
  <c r="Z1455" i="15" l="1"/>
  <c r="AA1456" i="15"/>
  <c r="AA1457" i="15" l="1"/>
  <c r="Z1456" i="15"/>
  <c r="Z1457" i="15" l="1"/>
  <c r="AA1458" i="15"/>
  <c r="Z1458" i="15" l="1"/>
  <c r="AA1459" i="15"/>
  <c r="Z1459" i="15" l="1"/>
  <c r="AA1460" i="15"/>
  <c r="AA1461" i="15" l="1"/>
  <c r="Z1460" i="15"/>
  <c r="AA1462" i="15" l="1"/>
  <c r="Z1461" i="15"/>
  <c r="Z1462" i="15" l="1"/>
  <c r="AA1463" i="15"/>
  <c r="Z1463" i="15" l="1"/>
  <c r="AA1464" i="15"/>
  <c r="AA1465" i="15" l="1"/>
  <c r="Z1464" i="15"/>
  <c r="Z1465" i="15" l="1"/>
  <c r="AA1466" i="15"/>
  <c r="Z1466" i="15" l="1"/>
  <c r="AA1467" i="15"/>
  <c r="Z1467" i="15" l="1"/>
  <c r="AA1468" i="15"/>
  <c r="AA1469" i="15" l="1"/>
  <c r="Z1468" i="15"/>
  <c r="AA1470" i="15" l="1"/>
  <c r="Z1469" i="15"/>
  <c r="Z1470" i="15" l="1"/>
  <c r="AA1471" i="15"/>
  <c r="Z1471" i="15" l="1"/>
  <c r="AA1472" i="15"/>
  <c r="AA1473" i="15" l="1"/>
  <c r="Z1472" i="15"/>
  <c r="Z1473" i="15" l="1"/>
  <c r="AA1474" i="15"/>
  <c r="Z1474" i="15" l="1"/>
  <c r="AA1475" i="15"/>
  <c r="Z1475" i="15" l="1"/>
  <c r="AA1476" i="15"/>
  <c r="AA1477" i="15" l="1"/>
  <c r="Z1476" i="15"/>
  <c r="AA1478" i="15" l="1"/>
  <c r="Z1477" i="15"/>
  <c r="Z1478" i="15" l="1"/>
  <c r="AA1479" i="15"/>
  <c r="Z1479" i="15" l="1"/>
  <c r="AA1480" i="15"/>
  <c r="AA1481" i="15" l="1"/>
  <c r="Z1480" i="15"/>
  <c r="Z1481" i="15" l="1"/>
  <c r="AA1482" i="15"/>
  <c r="Z1482" i="15" l="1"/>
  <c r="AA1483" i="15"/>
  <c r="Z1483" i="15" l="1"/>
  <c r="AA1484" i="15"/>
  <c r="AA1485" i="15" l="1"/>
  <c r="Z1484" i="15"/>
  <c r="AA1486" i="15" l="1"/>
  <c r="Z1485" i="15"/>
  <c r="Z1486" i="15" l="1"/>
  <c r="AA1487" i="15"/>
  <c r="Z1487" i="15" l="1"/>
  <c r="AA1488" i="15"/>
  <c r="AA1489" i="15" l="1"/>
  <c r="Z1488" i="15"/>
  <c r="Z1489" i="15" l="1"/>
  <c r="AA1490" i="15"/>
  <c r="Z1490" i="15" l="1"/>
  <c r="AA1491" i="15"/>
  <c r="Z1491" i="15" l="1"/>
  <c r="AA1492" i="15"/>
  <c r="AA1493" i="15" l="1"/>
  <c r="Z1492" i="15"/>
  <c r="AA1494" i="15" l="1"/>
  <c r="Z1493" i="15"/>
  <c r="Z1494" i="15" l="1"/>
  <c r="AA1495" i="15"/>
  <c r="Z1495" i="15" l="1"/>
  <c r="AA1496" i="15"/>
  <c r="AA1497" i="15" l="1"/>
  <c r="Z1496" i="15"/>
  <c r="Z1497" i="15" l="1"/>
  <c r="AA1498" i="15"/>
  <c r="Z1498" i="15" l="1"/>
  <c r="AA1499" i="15"/>
  <c r="Z1499" i="15" l="1"/>
  <c r="AA1500" i="15"/>
  <c r="AA1501" i="15" l="1"/>
  <c r="Z1500" i="15"/>
  <c r="AA1502" i="15" l="1"/>
  <c r="Z1501" i="15"/>
  <c r="Z1502" i="15" l="1"/>
  <c r="AA1503" i="15"/>
  <c r="AA1504" i="15" l="1"/>
  <c r="Z1503" i="15"/>
  <c r="Z1504" i="15" l="1"/>
  <c r="AA1505" i="15"/>
  <c r="Z1505" i="15" l="1"/>
  <c r="AA1506" i="15"/>
  <c r="Z1506" i="15" l="1"/>
  <c r="AA1507" i="15"/>
  <c r="Z1507" i="15" l="1"/>
  <c r="AA1508" i="15"/>
  <c r="AA1509" i="15" l="1"/>
  <c r="Z1508" i="15"/>
  <c r="Z1509" i="15" l="1"/>
  <c r="AA1510" i="15"/>
  <c r="Z1510" i="15" l="1"/>
  <c r="AA1511" i="15"/>
  <c r="AA1512" i="15" l="1"/>
  <c r="Z1511" i="15"/>
  <c r="Z1512" i="15" l="1"/>
  <c r="AA1513" i="15"/>
  <c r="Z1513" i="15" l="1"/>
  <c r="AA1514" i="15"/>
  <c r="Z1514" i="15" l="1"/>
  <c r="AA1515" i="15"/>
  <c r="Z1515" i="15" l="1"/>
  <c r="AA1516" i="15"/>
  <c r="AA1517" i="15" l="1"/>
  <c r="Z1516" i="15"/>
  <c r="Z1517" i="15" l="1"/>
  <c r="AA1518" i="15"/>
  <c r="Z1518" i="15" l="1"/>
  <c r="AA1519" i="15"/>
  <c r="AA1520" i="15" l="1"/>
  <c r="Z1519" i="15"/>
  <c r="Z1520" i="15" l="1"/>
  <c r="AA1521" i="15"/>
  <c r="Z1521" i="15" l="1"/>
  <c r="AA1522" i="15"/>
  <c r="Z1522" i="15" l="1"/>
  <c r="AA1523" i="15"/>
  <c r="Z1523" i="15" l="1"/>
  <c r="AA1524" i="15"/>
  <c r="AA1525" i="15" l="1"/>
  <c r="Z1524" i="15"/>
  <c r="Z1525" i="15" l="1"/>
  <c r="AA1526" i="15"/>
  <c r="Z1526" i="15" l="1"/>
  <c r="AA1527" i="15"/>
  <c r="AA1528" i="15" l="1"/>
  <c r="Z1527" i="15"/>
  <c r="Z1528" i="15" l="1"/>
  <c r="AA1529" i="15"/>
  <c r="Z1529" i="15" l="1"/>
  <c r="AA1530" i="15"/>
  <c r="Z1530" i="15" l="1"/>
  <c r="AA1531" i="15"/>
  <c r="Z1531" i="15" l="1"/>
  <c r="AA1532" i="15"/>
  <c r="AA1533" i="15" l="1"/>
  <c r="Z1532" i="15"/>
  <c r="Z1533" i="15" l="1"/>
  <c r="AA1534" i="15"/>
  <c r="Z1534" i="15" l="1"/>
  <c r="AA1535" i="15"/>
  <c r="AA1536" i="15" l="1"/>
  <c r="Z1535" i="15"/>
  <c r="Z1536" i="15" l="1"/>
  <c r="AA1537" i="15"/>
  <c r="Z1537" i="15" l="1"/>
  <c r="AA1538" i="15"/>
  <c r="Z1538" i="15" l="1"/>
  <c r="AA1539" i="15"/>
  <c r="Z1539" i="15" l="1"/>
  <c r="AA1540" i="15"/>
  <c r="AA1541" i="15" l="1"/>
  <c r="Z1540" i="15"/>
  <c r="Z1541" i="15" l="1"/>
  <c r="AA1542" i="15"/>
  <c r="Z1542" i="15" l="1"/>
  <c r="AA1543" i="15"/>
  <c r="AA1544" i="15" l="1"/>
  <c r="Z1543" i="15"/>
  <c r="Z1544" i="15" l="1"/>
  <c r="AA1545" i="15"/>
  <c r="Z1545" i="15" l="1"/>
  <c r="AA1546" i="15"/>
  <c r="Z1546" i="15" l="1"/>
  <c r="AA1547" i="15"/>
  <c r="Z1547" i="15" l="1"/>
  <c r="AA1548" i="15"/>
  <c r="AA1549" i="15" l="1"/>
  <c r="Z1548" i="15"/>
  <c r="Z1549" i="15" l="1"/>
  <c r="AA1550" i="15"/>
  <c r="Z1550" i="15" l="1"/>
  <c r="AA1551" i="15"/>
  <c r="AA1552" i="15" l="1"/>
  <c r="Z1551" i="15"/>
  <c r="Z1552" i="15" l="1"/>
  <c r="AA1553" i="15"/>
  <c r="Z1553" i="15" l="1"/>
  <c r="AA1554" i="15"/>
  <c r="Z1554" i="15" l="1"/>
  <c r="AA1555" i="15"/>
  <c r="Z1555" i="15" l="1"/>
  <c r="AA1556" i="15"/>
  <c r="AA1557" i="15" l="1"/>
  <c r="Z1556" i="15"/>
  <c r="Z1557" i="15" l="1"/>
  <c r="AA1558" i="15"/>
  <c r="Z1558" i="15" l="1"/>
  <c r="AA1559" i="15"/>
  <c r="AA1560" i="15" l="1"/>
  <c r="Z1559" i="15"/>
  <c r="Z1560" i="15" l="1"/>
  <c r="AA1561" i="15"/>
  <c r="Z1561" i="15" l="1"/>
  <c r="AA1562" i="15"/>
  <c r="Z1562" i="15" l="1"/>
  <c r="AA1563" i="15"/>
  <c r="Z1563" i="15" l="1"/>
  <c r="AA1564" i="15"/>
  <c r="AA1565" i="15" l="1"/>
  <c r="Z1564" i="15"/>
  <c r="Z1565" i="15" l="1"/>
  <c r="AA1566" i="15"/>
  <c r="Z1566" i="15" l="1"/>
  <c r="AA1567" i="15"/>
  <c r="AA1568" i="15" l="1"/>
  <c r="Z1567" i="15"/>
  <c r="Z1568" i="15" l="1"/>
  <c r="AA1569" i="15"/>
  <c r="Z1569" i="15" l="1"/>
  <c r="AA1570" i="15"/>
  <c r="Z1570" i="15" l="1"/>
  <c r="AA1571" i="15"/>
  <c r="Z1571" i="15" l="1"/>
  <c r="AA1572" i="15"/>
  <c r="AA1573" i="15" l="1"/>
  <c r="Z1572" i="15"/>
  <c r="Z1573" i="15" l="1"/>
  <c r="AA1574" i="15"/>
  <c r="Z1574" i="15" l="1"/>
  <c r="AA1575" i="15"/>
  <c r="AA1576" i="15" l="1"/>
  <c r="Z1575" i="15"/>
  <c r="Z1576" i="15" l="1"/>
  <c r="AA1577" i="15"/>
  <c r="Z1577" i="15" l="1"/>
  <c r="AA1578" i="15"/>
  <c r="Z1578" i="15" l="1"/>
  <c r="AA1579" i="15"/>
  <c r="Z1579" i="15" l="1"/>
  <c r="AA1580" i="15"/>
  <c r="AA1581" i="15" l="1"/>
  <c r="Z1580" i="15"/>
  <c r="Z1581" i="15" l="1"/>
  <c r="AA1582" i="15"/>
  <c r="Z1582" i="15" l="1"/>
  <c r="AA1583" i="15"/>
  <c r="AA1584" i="15" l="1"/>
  <c r="Z1583" i="15"/>
  <c r="Z1584" i="15" l="1"/>
  <c r="AA1585" i="15"/>
  <c r="Z1585" i="15" l="1"/>
  <c r="AA1586" i="15"/>
  <c r="Z1586" i="15" l="1"/>
  <c r="AA1587" i="15"/>
  <c r="Z1587" i="15" l="1"/>
  <c r="AA1588" i="15"/>
  <c r="AA1589" i="15" l="1"/>
  <c r="Z1588" i="15"/>
  <c r="Z1589" i="15" l="1"/>
  <c r="AA1590" i="15"/>
  <c r="Z1590" i="15" l="1"/>
  <c r="AA1591" i="15"/>
  <c r="AA1592" i="15" l="1"/>
  <c r="Z1591" i="15"/>
  <c r="Z1592" i="15" l="1"/>
  <c r="AA1593" i="15"/>
  <c r="Z1593" i="15" l="1"/>
  <c r="AA1594" i="15"/>
  <c r="Z1594" i="15" l="1"/>
  <c r="AA1595" i="15"/>
  <c r="Z1595" i="15" l="1"/>
  <c r="AA1596" i="15"/>
  <c r="AA1597" i="15" l="1"/>
  <c r="Z1596" i="15"/>
  <c r="Z1597" i="15" l="1"/>
  <c r="AA1598" i="15"/>
  <c r="Z1598" i="15" l="1"/>
  <c r="AA1599" i="15"/>
  <c r="AA1600" i="15" l="1"/>
  <c r="Z1599" i="15"/>
  <c r="Z1600" i="15" l="1"/>
  <c r="AA1601" i="15"/>
  <c r="Z1601" i="15" l="1"/>
  <c r="AA1602" i="15"/>
  <c r="Z1602" i="15" l="1"/>
  <c r="AA1603" i="15"/>
  <c r="Z1603" i="15" l="1"/>
  <c r="AA1604" i="15"/>
  <c r="AA1605" i="15" l="1"/>
  <c r="Z1604" i="15"/>
  <c r="Z1605" i="15" l="1"/>
  <c r="AA1606" i="15"/>
  <c r="Z1606" i="15" l="1"/>
  <c r="AA1607" i="15"/>
  <c r="AA1608" i="15" l="1"/>
  <c r="Z1607" i="15"/>
  <c r="Z1608" i="15" l="1"/>
  <c r="AA1609" i="15"/>
  <c r="Z1609" i="15" l="1"/>
  <c r="AA1610" i="15"/>
  <c r="Z1610" i="15" l="1"/>
  <c r="AA1611" i="15"/>
  <c r="Z1611" i="15" l="1"/>
  <c r="AA1612" i="15"/>
  <c r="AA1613" i="15" l="1"/>
  <c r="Z1612" i="15"/>
  <c r="Z1613" i="15" l="1"/>
  <c r="AA1614" i="15"/>
  <c r="Z1614" i="15" l="1"/>
  <c r="AA1615" i="15"/>
  <c r="AA1616" i="15" l="1"/>
  <c r="Z1615" i="15"/>
  <c r="Z1616" i="15" l="1"/>
  <c r="AA1617" i="15"/>
  <c r="Z1617" i="15" l="1"/>
  <c r="AA1618" i="15"/>
  <c r="Z1618" i="15" l="1"/>
  <c r="AA1619" i="15"/>
  <c r="Z1619" i="15" l="1"/>
  <c r="AA1620" i="15"/>
  <c r="AA1621" i="15" l="1"/>
  <c r="Z1620" i="15"/>
  <c r="Z1621" i="15" l="1"/>
  <c r="AA1622" i="15"/>
  <c r="Z1622" i="15" l="1"/>
  <c r="AA1623" i="15"/>
  <c r="AA1624" i="15" l="1"/>
  <c r="Z1623" i="15"/>
  <c r="Z1624" i="15" l="1"/>
  <c r="AA1625" i="15"/>
  <c r="Z1625" i="15" l="1"/>
  <c r="AA1626" i="15"/>
  <c r="Z1626" i="15" l="1"/>
  <c r="AA1627" i="15"/>
  <c r="Z1627" i="15" l="1"/>
  <c r="AA1628" i="15"/>
  <c r="AA1629" i="15" l="1"/>
  <c r="Z1628" i="15"/>
  <c r="Z1629" i="15" l="1"/>
  <c r="AA1630" i="15"/>
  <c r="Z1630" i="15" l="1"/>
  <c r="AA1631" i="15"/>
  <c r="AA1632" i="15" l="1"/>
  <c r="Z1631" i="15"/>
  <c r="Z1632" i="15" l="1"/>
  <c r="AA1633" i="15"/>
  <c r="Z1633" i="15" l="1"/>
  <c r="AA1634" i="15"/>
  <c r="Z1634" i="15" l="1"/>
  <c r="AA1635" i="15"/>
  <c r="Z1635" i="15" l="1"/>
  <c r="AA1636" i="15"/>
  <c r="AA1637" i="15" l="1"/>
  <c r="Z1636" i="15"/>
  <c r="Z1637" i="15" l="1"/>
  <c r="AA1638" i="15"/>
  <c r="Z1638" i="15" l="1"/>
  <c r="AA1639" i="15"/>
  <c r="AA1640" i="15" l="1"/>
  <c r="Z1639" i="15"/>
  <c r="Z1640" i="15" l="1"/>
  <c r="AA1641" i="15"/>
  <c r="Z1641" i="15" l="1"/>
  <c r="AA1642" i="15"/>
  <c r="Z1642" i="15" l="1"/>
  <c r="AA1643" i="15"/>
  <c r="Z1643" i="15" l="1"/>
  <c r="AA1644" i="15"/>
  <c r="AA1645" i="15" l="1"/>
  <c r="Z1644" i="15"/>
  <c r="Z1645" i="15" l="1"/>
  <c r="AA1646" i="15"/>
  <c r="Z1646" i="15" l="1"/>
  <c r="AA1647" i="15"/>
  <c r="AA1648" i="15" l="1"/>
  <c r="Z1647" i="15"/>
  <c r="Z1648" i="15" l="1"/>
  <c r="AA1649" i="15"/>
  <c r="Z1649" i="15" l="1"/>
  <c r="AA1650" i="15"/>
  <c r="Z1650" i="15" l="1"/>
  <c r="AA1651" i="15"/>
  <c r="Z1651" i="15" l="1"/>
  <c r="AA1652" i="15"/>
  <c r="AA1653" i="15" l="1"/>
  <c r="Z1652" i="15"/>
  <c r="Z1653" i="15" l="1"/>
  <c r="AA1654" i="15"/>
  <c r="Z1654" i="15" l="1"/>
  <c r="AA1655" i="15"/>
  <c r="AA1656" i="15" l="1"/>
  <c r="Z1655" i="15"/>
  <c r="Z1656" i="15" l="1"/>
  <c r="AA1657" i="15"/>
  <c r="Z1657" i="15" l="1"/>
  <c r="AA1658" i="15"/>
  <c r="Z1658" i="15" l="1"/>
  <c r="AA1659" i="15"/>
  <c r="Z1659" i="15" l="1"/>
  <c r="AA1660" i="15"/>
  <c r="AA1661" i="15" l="1"/>
  <c r="Z1660" i="15"/>
  <c r="Z1661" i="15" l="1"/>
  <c r="AA1662" i="15"/>
  <c r="Z1662" i="15" l="1"/>
  <c r="AA1663" i="15"/>
  <c r="AA1664" i="15" l="1"/>
  <c r="Z1663" i="15"/>
  <c r="Z1664" i="15" l="1"/>
  <c r="AA1665" i="15"/>
  <c r="Z1665" i="15" l="1"/>
  <c r="AA1666" i="15"/>
  <c r="Z1666" i="15" l="1"/>
  <c r="AA1667" i="15"/>
  <c r="Z1667" i="15" l="1"/>
  <c r="AA1668" i="15"/>
  <c r="AA1669" i="15" l="1"/>
  <c r="Z1668" i="15"/>
  <c r="Z1669" i="15" l="1"/>
  <c r="AA1670" i="15"/>
  <c r="Z1670" i="15" l="1"/>
  <c r="AA1671" i="15"/>
  <c r="AA1672" i="15" l="1"/>
  <c r="Z1671" i="15"/>
  <c r="Z1672" i="15" l="1"/>
  <c r="AA1673" i="15"/>
  <c r="Z1673" i="15" l="1"/>
  <c r="AA1674" i="15"/>
  <c r="Z1674" i="15" l="1"/>
  <c r="AA1675" i="15"/>
  <c r="Z1675" i="15" l="1"/>
  <c r="AA1676" i="15"/>
  <c r="AA1677" i="15" l="1"/>
  <c r="Z1676" i="15"/>
  <c r="Z1677" i="15" l="1"/>
  <c r="AA1678" i="15"/>
  <c r="Z1678" i="15" l="1"/>
  <c r="AA1679" i="15"/>
  <c r="AA1680" i="15" l="1"/>
  <c r="Z1679" i="15"/>
  <c r="Z1680" i="15" l="1"/>
  <c r="AA1681" i="15"/>
  <c r="Z1681" i="15" l="1"/>
  <c r="AA1682" i="15"/>
  <c r="Z1682" i="15" l="1"/>
  <c r="AA1683" i="15"/>
  <c r="Z1683" i="15" l="1"/>
  <c r="AA1684" i="15"/>
  <c r="AA1685" i="15" l="1"/>
  <c r="Z1684" i="15"/>
  <c r="Z1685" i="15" l="1"/>
  <c r="AA1686" i="15"/>
  <c r="AA1687" i="15" l="1"/>
  <c r="Z1686" i="15"/>
  <c r="AA1688" i="15" l="1"/>
  <c r="Z1687" i="15"/>
  <c r="Z1688" i="15" l="1"/>
  <c r="AA1689" i="15"/>
  <c r="Z1689" i="15" l="1"/>
  <c r="AA1690" i="15"/>
  <c r="AA1691" i="15" l="1"/>
  <c r="Z1690" i="15"/>
  <c r="AA1692" i="15" l="1"/>
  <c r="Z1691" i="15"/>
  <c r="Z1692" i="15" l="1"/>
  <c r="AA1693" i="15"/>
  <c r="Z1693" i="15" l="1"/>
  <c r="AA1694" i="15"/>
  <c r="AA1695" i="15" l="1"/>
  <c r="Z1694" i="15"/>
  <c r="AA1696" i="15" l="1"/>
  <c r="Z1695" i="15"/>
  <c r="Z1696" i="15" l="1"/>
  <c r="AA1697" i="15"/>
  <c r="Z1697" i="15" l="1"/>
  <c r="AA1698" i="15"/>
  <c r="AA1699" i="15" l="1"/>
  <c r="Z1698" i="15"/>
  <c r="AA1700" i="15" l="1"/>
  <c r="Z1699" i="15"/>
  <c r="Z1700" i="15" l="1"/>
  <c r="AA1701" i="15"/>
  <c r="Z1701" i="15" l="1"/>
  <c r="AA1702" i="15"/>
  <c r="AA1703" i="15" l="1"/>
  <c r="Z1702" i="15"/>
  <c r="AA1704" i="15" l="1"/>
  <c r="Z1703" i="15"/>
  <c r="Z1704" i="15" l="1"/>
  <c r="AA1705" i="15"/>
  <c r="Z1705" i="15" l="1"/>
  <c r="AA1706" i="15"/>
  <c r="AA1707" i="15" l="1"/>
  <c r="Z1706" i="15"/>
  <c r="AA1708" i="15" l="1"/>
  <c r="Z1707" i="15"/>
  <c r="Z1708" i="15" l="1"/>
  <c r="AA1709" i="15"/>
  <c r="Z1709" i="15" l="1"/>
  <c r="AA1710" i="15"/>
  <c r="AA1711" i="15" l="1"/>
  <c r="Z1710" i="15"/>
  <c r="AA1712" i="15" l="1"/>
  <c r="Z1711" i="15"/>
  <c r="Z1712" i="15" l="1"/>
  <c r="AA1713" i="15"/>
  <c r="Z1713" i="15" l="1"/>
  <c r="AA1714" i="15"/>
  <c r="AA1715" i="15" l="1"/>
  <c r="Z1714" i="15"/>
  <c r="AA1716" i="15" l="1"/>
  <c r="Z1715" i="15"/>
  <c r="Z1716" i="15" l="1"/>
  <c r="AA1717" i="15"/>
  <c r="Z1717" i="15" l="1"/>
  <c r="AA1718" i="15"/>
  <c r="AA1719" i="15" l="1"/>
  <c r="Z1718" i="15"/>
  <c r="AA1720" i="15" l="1"/>
  <c r="Z1719" i="15"/>
  <c r="Z1720" i="15" l="1"/>
  <c r="AA1721" i="15"/>
  <c r="Z1721" i="15" l="1"/>
  <c r="AA1722" i="15"/>
  <c r="AA1723" i="15" l="1"/>
  <c r="Z1722" i="15"/>
  <c r="AA1724" i="15" l="1"/>
  <c r="Z1723" i="15"/>
  <c r="Z1724" i="15" l="1"/>
  <c r="AA1725" i="15"/>
  <c r="Z1725" i="15" l="1"/>
  <c r="AA1726" i="15"/>
  <c r="AA1727" i="15" l="1"/>
  <c r="Z1726" i="15"/>
  <c r="AA1728" i="15" l="1"/>
  <c r="Z1727" i="15"/>
  <c r="Z1728" i="15" l="1"/>
  <c r="AA1729" i="15"/>
  <c r="Z1729" i="15" l="1"/>
  <c r="AA1730" i="15"/>
  <c r="AA1731" i="15" l="1"/>
  <c r="Z1730" i="15"/>
  <c r="AA1732" i="15" l="1"/>
  <c r="Z1731" i="15"/>
  <c r="Z1732" i="15" l="1"/>
  <c r="AA1733" i="15"/>
  <c r="Z1733" i="15" l="1"/>
  <c r="AA1734" i="15"/>
  <c r="AA1735" i="15" l="1"/>
  <c r="Z1734" i="15"/>
  <c r="AA1736" i="15" l="1"/>
  <c r="Z1735" i="15"/>
  <c r="Z1736" i="15" l="1"/>
  <c r="AA1737" i="15"/>
  <c r="Z1737" i="15" l="1"/>
  <c r="AA1738" i="15"/>
  <c r="AA1739" i="15" l="1"/>
  <c r="Z1738" i="15"/>
  <c r="Z1739" i="15" l="1"/>
  <c r="AA1740" i="15"/>
  <c r="Z1740" i="15" l="1"/>
  <c r="AA1741" i="15"/>
  <c r="AA1742" i="15" l="1"/>
  <c r="Z1741" i="15"/>
  <c r="AA1743" i="15" l="1"/>
  <c r="Z1742" i="15"/>
  <c r="AA1744" i="15" l="1"/>
  <c r="Z1743" i="15"/>
  <c r="Z1744" i="15" l="1"/>
  <c r="AA1745" i="15"/>
  <c r="Z1745" i="15" l="1"/>
  <c r="AA1746" i="15"/>
  <c r="AA1747" i="15" l="1"/>
  <c r="Z1746" i="15"/>
  <c r="Z1747" i="15" l="1"/>
  <c r="AA1748" i="15"/>
  <c r="Z1748" i="15" l="1"/>
  <c r="AA1749" i="15"/>
  <c r="AA1750" i="15" l="1"/>
  <c r="Z1749" i="15"/>
  <c r="AA1751" i="15" l="1"/>
  <c r="Z1750" i="15"/>
  <c r="AA1752" i="15" l="1"/>
  <c r="Z1751" i="15"/>
  <c r="Z1752" i="15" l="1"/>
  <c r="AA1753" i="15"/>
  <c r="Z1753" i="15" l="1"/>
  <c r="AA1754" i="15"/>
  <c r="AA1755" i="15" l="1"/>
  <c r="Z1754" i="15"/>
  <c r="Z1755" i="15" l="1"/>
  <c r="AA1756" i="15"/>
  <c r="Z1756" i="15" l="1"/>
  <c r="AA1757" i="15"/>
  <c r="AA1758" i="15" l="1"/>
  <c r="Z1757" i="15"/>
  <c r="AA1759" i="15" l="1"/>
  <c r="Z1758" i="15"/>
  <c r="AA1760" i="15" l="1"/>
  <c r="Z1759" i="15"/>
  <c r="Z1760" i="15" l="1"/>
  <c r="AA1761" i="15"/>
  <c r="Z1761" i="15" l="1"/>
  <c r="AA1762" i="15"/>
  <c r="AA1763" i="15" l="1"/>
  <c r="Z1762" i="15"/>
  <c r="Z1763" i="15" l="1"/>
  <c r="AA1764" i="15"/>
  <c r="Z1764" i="15" l="1"/>
  <c r="AA1765" i="15"/>
  <c r="AA1766" i="15" l="1"/>
  <c r="Z1765" i="15"/>
  <c r="AA1767" i="15" l="1"/>
  <c r="Z1766" i="15"/>
  <c r="AA1768" i="15" l="1"/>
  <c r="Z1767" i="15"/>
  <c r="Z1768" i="15" l="1"/>
  <c r="AA1769" i="15"/>
  <c r="Z1769" i="15" l="1"/>
  <c r="AA1770" i="15"/>
  <c r="AA1771" i="15" l="1"/>
  <c r="Z1770" i="15"/>
  <c r="Z1771" i="15" l="1"/>
  <c r="AA1772" i="15"/>
  <c r="Z1772" i="15" l="1"/>
  <c r="AA1773" i="15"/>
  <c r="AA1774" i="15" l="1"/>
  <c r="Z1773" i="15"/>
  <c r="AA1775" i="15" l="1"/>
  <c r="Z1774" i="15"/>
  <c r="Z1775" i="15" l="1"/>
  <c r="AA1776" i="15"/>
  <c r="Z1776" i="15" l="1"/>
  <c r="AA1777" i="15"/>
  <c r="Z1777" i="15" l="1"/>
  <c r="AA1778" i="15"/>
  <c r="AA1779" i="15" l="1"/>
  <c r="Z1778" i="15"/>
  <c r="Z1779" i="15" l="1"/>
  <c r="AA1780" i="15"/>
  <c r="Z1780" i="15" l="1"/>
  <c r="AA1781" i="15"/>
  <c r="AA1782" i="15" l="1"/>
  <c r="Z1781" i="15"/>
  <c r="AA1783" i="15" l="1"/>
  <c r="Z1782" i="15"/>
  <c r="Z1783" i="15" l="1"/>
  <c r="AA1784" i="15"/>
  <c r="Z1784" i="15" l="1"/>
  <c r="AA1785" i="15"/>
  <c r="Z1785" i="15" l="1"/>
  <c r="AA1786" i="15"/>
  <c r="AA1787" i="15" l="1"/>
  <c r="Z1786" i="15"/>
  <c r="Z1787" i="15" l="1"/>
  <c r="AA1788" i="15"/>
  <c r="Z1788" i="15" l="1"/>
  <c r="AA1789" i="15"/>
  <c r="AA1790" i="15" l="1"/>
  <c r="Z1789" i="15"/>
  <c r="AA1791" i="15" l="1"/>
  <c r="Z1790" i="15"/>
  <c r="Z1791" i="15" l="1"/>
  <c r="AA1792" i="15"/>
  <c r="Z1792" i="15" l="1"/>
  <c r="AA1793" i="15"/>
  <c r="Z1793" i="15" l="1"/>
  <c r="AA1794" i="15"/>
  <c r="AA1795" i="15" l="1"/>
  <c r="Z1794" i="15"/>
  <c r="Z1795" i="15" l="1"/>
  <c r="AA1796" i="15"/>
  <c r="Z1796" i="15" l="1"/>
  <c r="AA1797" i="15"/>
  <c r="AA1798" i="15" l="1"/>
  <c r="Z1797" i="15"/>
  <c r="AA1799" i="15" l="1"/>
  <c r="Z1798" i="15"/>
  <c r="Z1799" i="15" l="1"/>
  <c r="AA1800" i="15"/>
  <c r="Z1800" i="15" l="1"/>
  <c r="AA1801" i="15"/>
  <c r="Z1801" i="15" l="1"/>
  <c r="AA1802" i="15"/>
  <c r="AA1803" i="15" l="1"/>
  <c r="Z1802" i="15"/>
  <c r="Z1803" i="15" l="1"/>
  <c r="AA1804" i="15"/>
  <c r="Z1804" i="15" l="1"/>
  <c r="AA1805" i="15"/>
  <c r="AA1806" i="15" l="1"/>
  <c r="Z1805" i="15"/>
  <c r="AA1807" i="15" l="1"/>
  <c r="Z1806" i="15"/>
  <c r="Z1807" i="15" l="1"/>
  <c r="AA1808" i="15"/>
  <c r="Z1808" i="15" l="1"/>
  <c r="AA1809" i="15"/>
  <c r="Z1809" i="15" l="1"/>
  <c r="AA1810" i="15"/>
  <c r="AA1811" i="15" l="1"/>
  <c r="Z1810" i="15"/>
  <c r="Z1811" i="15" l="1"/>
  <c r="AA1812" i="15"/>
  <c r="Z1812" i="15" l="1"/>
  <c r="AA1813" i="15"/>
  <c r="AA1814" i="15" l="1"/>
  <c r="Z1813" i="15"/>
  <c r="AA1815" i="15" l="1"/>
  <c r="Z1814" i="15"/>
  <c r="Z1815" i="15" l="1"/>
  <c r="AA1816" i="15"/>
  <c r="Z1816" i="15" l="1"/>
  <c r="AA1817" i="15"/>
  <c r="Z1817" i="15" l="1"/>
  <c r="AA1818" i="15"/>
  <c r="AA1819" i="15" l="1"/>
  <c r="Z1818" i="15"/>
  <c r="Z1819" i="15" l="1"/>
  <c r="AA1820" i="15"/>
  <c r="Z1820" i="15" l="1"/>
  <c r="AA1821" i="15"/>
  <c r="AA1822" i="15" l="1"/>
  <c r="Z1821" i="15"/>
  <c r="Z1822" i="15" l="1"/>
  <c r="AA1823" i="15"/>
  <c r="Z1823" i="15" l="1"/>
  <c r="AA1824" i="15"/>
  <c r="AA1825" i="15" l="1"/>
  <c r="Z1824" i="15"/>
  <c r="Z1825" i="15" l="1"/>
  <c r="AA1826" i="15"/>
  <c r="AA1827" i="15" l="1"/>
  <c r="Z1826" i="15"/>
  <c r="Z1827" i="15" l="1"/>
  <c r="AA1828" i="15"/>
  <c r="Z1828" i="15" l="1"/>
  <c r="AA1829" i="15"/>
  <c r="AA1830" i="15" l="1"/>
  <c r="Z1829" i="15"/>
  <c r="Z1830" i="15" l="1"/>
  <c r="AA1831" i="15"/>
  <c r="Z1831" i="15" l="1"/>
  <c r="AA1832" i="15"/>
  <c r="AA1833" i="15" l="1"/>
  <c r="Z1832" i="15"/>
  <c r="Z1833" i="15" l="1"/>
  <c r="AA1834" i="15"/>
  <c r="AA1835" i="15" l="1"/>
  <c r="Z1834" i="15"/>
  <c r="Z1835" i="15" l="1"/>
  <c r="AA1836" i="15"/>
  <c r="Z1836" i="15" l="1"/>
  <c r="AA1837" i="15"/>
  <c r="AA1838" i="15" l="1"/>
  <c r="Z1837" i="15"/>
  <c r="Z1838" i="15" l="1"/>
  <c r="AA1839" i="15"/>
  <c r="Z1839" i="15" l="1"/>
  <c r="AA1840" i="15"/>
  <c r="AA1841" i="15" l="1"/>
  <c r="Z1840" i="15"/>
  <c r="Z1841" i="15" l="1"/>
  <c r="AA1842" i="15"/>
  <c r="Z1842" i="15" l="1"/>
  <c r="AA1843" i="15"/>
  <c r="Z1843" i="15" l="1"/>
  <c r="AA1844" i="15"/>
  <c r="Z1844" i="15" l="1"/>
  <c r="AA1845" i="15"/>
  <c r="AA1846" i="15" l="1"/>
  <c r="Z1845" i="15"/>
  <c r="Z1846" i="15" l="1"/>
  <c r="AA1847" i="15"/>
  <c r="Z1847" i="15" l="1"/>
  <c r="AA1848" i="15"/>
  <c r="AA1849" i="15" l="1"/>
  <c r="Z1848" i="15"/>
  <c r="Z1849" i="15" l="1"/>
  <c r="AA1850" i="15"/>
  <c r="Z1850" i="15" l="1"/>
  <c r="AA1851" i="15"/>
  <c r="Z1851" i="15" l="1"/>
  <c r="AA1852" i="15"/>
  <c r="Z1852" i="15" l="1"/>
  <c r="AA1853" i="15"/>
  <c r="AA1854" i="15" l="1"/>
  <c r="Z1853" i="15"/>
  <c r="Z1854" i="15" l="1"/>
  <c r="AA1855" i="15"/>
  <c r="Z1855" i="15" l="1"/>
  <c r="AA1856" i="15"/>
  <c r="AA1857" i="15" l="1"/>
  <c r="Z1856" i="15"/>
  <c r="Z1857" i="15" l="1"/>
  <c r="AA1858" i="15"/>
  <c r="Z1858" i="15" l="1"/>
  <c r="AA1859" i="15"/>
  <c r="Z1859" i="15" l="1"/>
  <c r="AA1860" i="15"/>
  <c r="Z1860" i="15" l="1"/>
  <c r="AA1861" i="15"/>
  <c r="AA1862" i="15" l="1"/>
  <c r="Z1861" i="15"/>
  <c r="Z1862" i="15" l="1"/>
  <c r="AA1863" i="15"/>
  <c r="Z1863" i="15" l="1"/>
  <c r="AA1864" i="15"/>
  <c r="AA1865" i="15" l="1"/>
  <c r="Z1864" i="15"/>
  <c r="Z1865" i="15" l="1"/>
  <c r="AA1866" i="15"/>
  <c r="Z1866" i="15" l="1"/>
  <c r="AA1867" i="15"/>
  <c r="Z1867" i="15" l="1"/>
  <c r="AA1868" i="15"/>
  <c r="Z1868" i="15" l="1"/>
  <c r="AA1869" i="15"/>
  <c r="AA1870" i="15" l="1"/>
  <c r="Z1869" i="15"/>
  <c r="Z1870" i="15" l="1"/>
  <c r="AA1871" i="15"/>
  <c r="Z1871" i="15" l="1"/>
  <c r="AA1872" i="15"/>
  <c r="AA1873" i="15" l="1"/>
  <c r="Z1872" i="15"/>
  <c r="Z1873" i="15" l="1"/>
  <c r="AA1874" i="15"/>
  <c r="Z1874" i="15" l="1"/>
  <c r="AA1875" i="15"/>
  <c r="Z1875" i="15" l="1"/>
  <c r="AA1876" i="15"/>
  <c r="Z1876" i="15" l="1"/>
  <c r="AA1877" i="15"/>
  <c r="AA1878" i="15" l="1"/>
  <c r="Z1877" i="15"/>
  <c r="Z1878" i="15" l="1"/>
  <c r="AA1879" i="15"/>
  <c r="Z1879" i="15" l="1"/>
  <c r="AA1880" i="15"/>
  <c r="AA1881" i="15" l="1"/>
  <c r="Z1880" i="15"/>
  <c r="Z1881" i="15" l="1"/>
  <c r="AA1882" i="15"/>
  <c r="Z1882" i="15" l="1"/>
  <c r="AA1883" i="15"/>
  <c r="Z1883" i="15" l="1"/>
  <c r="AA1884" i="15"/>
  <c r="Z1884" i="15" l="1"/>
  <c r="AA1885" i="15"/>
  <c r="AA1886" i="15" l="1"/>
  <c r="Z1885" i="15"/>
  <c r="Z1886" i="15" l="1"/>
  <c r="AA1887" i="15"/>
  <c r="Z1887" i="15" l="1"/>
  <c r="AA1888" i="15"/>
  <c r="AA1889" i="15" l="1"/>
  <c r="Z1888" i="15"/>
  <c r="Z1889" i="15" l="1"/>
  <c r="AA1890" i="15"/>
  <c r="Z1890" i="15" l="1"/>
  <c r="AA1891" i="15"/>
  <c r="Z1891" i="15" l="1"/>
  <c r="AA1892" i="15"/>
  <c r="Z1892" i="15" l="1"/>
  <c r="AA1893" i="15"/>
  <c r="AA1894" i="15" l="1"/>
  <c r="Z1893" i="15"/>
  <c r="Z1894" i="15" l="1"/>
  <c r="AA1895" i="15"/>
  <c r="Z1895" i="15" l="1"/>
  <c r="AA1896" i="15"/>
  <c r="AA1897" i="15" l="1"/>
  <c r="Z1896" i="15"/>
  <c r="Z1897" i="15" l="1"/>
  <c r="AA1898" i="15"/>
  <c r="Z1898" i="15" l="1"/>
  <c r="AA1899" i="15"/>
  <c r="Z1899" i="15" l="1"/>
  <c r="AA1900" i="15"/>
  <c r="Z1900" i="15" l="1"/>
  <c r="AA1901" i="15"/>
  <c r="AA1902" i="15" l="1"/>
  <c r="Z1901" i="15"/>
  <c r="Z1902" i="15" l="1"/>
  <c r="AA1903" i="15"/>
  <c r="Z1903" i="15" l="1"/>
  <c r="AA1904" i="15"/>
  <c r="AA1905" i="15" l="1"/>
  <c r="Z1904" i="15"/>
  <c r="Z1905" i="15" l="1"/>
  <c r="AA1906" i="15"/>
  <c r="Z1906" i="15" l="1"/>
  <c r="AA1907" i="15"/>
  <c r="Z1907" i="15" l="1"/>
  <c r="AA1908" i="15"/>
  <c r="Z1908" i="15" l="1"/>
  <c r="AA1909" i="15"/>
  <c r="AA1910" i="15" l="1"/>
  <c r="Z1909" i="15"/>
  <c r="Z1910" i="15" l="1"/>
  <c r="AA1911" i="15"/>
  <c r="Z1911" i="15" l="1"/>
  <c r="AA1912" i="15"/>
  <c r="AA1913" i="15" l="1"/>
  <c r="Z1912" i="15"/>
  <c r="Z1913" i="15" l="1"/>
  <c r="AA1914" i="15"/>
  <c r="Z1914" i="15" l="1"/>
  <c r="AA1915" i="15"/>
  <c r="Z1915" i="15" l="1"/>
  <c r="AA1916" i="15"/>
  <c r="Z1916" i="15" l="1"/>
  <c r="AA1917" i="15"/>
  <c r="AA1918" i="15" l="1"/>
  <c r="Z1917" i="15"/>
  <c r="Z1918" i="15" l="1"/>
  <c r="AA1919" i="15"/>
  <c r="Z1919" i="15" l="1"/>
  <c r="AA1920" i="15"/>
  <c r="AA1921" i="15" l="1"/>
  <c r="Z1920" i="15"/>
  <c r="Z1921" i="15" l="1"/>
  <c r="AA1922" i="15"/>
  <c r="Z1922" i="15" l="1"/>
  <c r="AA1923" i="15"/>
  <c r="Z1923" i="15" l="1"/>
  <c r="AA1924" i="15"/>
  <c r="Z1924" i="15" l="1"/>
  <c r="AA1925" i="15"/>
  <c r="AA1926" i="15" l="1"/>
  <c r="Z1925" i="15"/>
  <c r="Z1926" i="15" l="1"/>
  <c r="AA1927" i="15"/>
  <c r="Z1927" i="15" l="1"/>
  <c r="AA1928" i="15"/>
  <c r="AA1929" i="15" l="1"/>
  <c r="Z1928" i="15"/>
  <c r="Z1929" i="15" l="1"/>
  <c r="AA1930" i="15"/>
  <c r="Z1930" i="15" l="1"/>
  <c r="AA1931" i="15"/>
  <c r="Z1931" i="15" l="1"/>
  <c r="AA1932" i="15"/>
  <c r="Z1932" i="15" l="1"/>
  <c r="AA1933" i="15"/>
  <c r="AA1934" i="15" l="1"/>
  <c r="Z1933" i="15"/>
  <c r="Z1934" i="15" l="1"/>
  <c r="AA1935" i="15"/>
  <c r="Z1935" i="15" l="1"/>
  <c r="AA1936" i="15"/>
  <c r="AA1937" i="15" l="1"/>
  <c r="Z1936" i="15"/>
  <c r="Z1937" i="15" l="1"/>
  <c r="AA1938" i="15"/>
  <c r="Z1938" i="15" l="1"/>
  <c r="AA1939" i="15"/>
  <c r="Z1939" i="15" l="1"/>
  <c r="AA1940" i="15"/>
  <c r="Z1940" i="15" l="1"/>
  <c r="AA1941" i="15"/>
  <c r="AA1942" i="15" l="1"/>
  <c r="Z1941" i="15"/>
  <c r="Z1942" i="15" l="1"/>
  <c r="AA1943" i="15"/>
  <c r="Z1943" i="15" l="1"/>
  <c r="AA1944" i="15"/>
  <c r="AA1945" i="15" l="1"/>
  <c r="Z1944" i="15"/>
  <c r="Z1945" i="15" l="1"/>
  <c r="AA1946" i="15"/>
  <c r="Z1946" i="15" l="1"/>
  <c r="AA1947" i="15"/>
  <c r="Z1947" i="15" l="1"/>
  <c r="AA1948" i="15"/>
  <c r="Z1948" i="15" l="1"/>
  <c r="AA1949" i="15"/>
  <c r="AA1950" i="15" l="1"/>
  <c r="Z1949" i="15"/>
  <c r="Z1950" i="15" l="1"/>
  <c r="AA1951" i="15"/>
  <c r="Z1951" i="15" l="1"/>
  <c r="AA1952" i="15"/>
  <c r="AA1953" i="15" l="1"/>
  <c r="Z1952" i="15"/>
  <c r="Z1953" i="15" l="1"/>
  <c r="AA1954" i="15"/>
  <c r="Z1954" i="15" l="1"/>
  <c r="AA1955" i="15"/>
  <c r="Z1955" i="15" l="1"/>
  <c r="AA1956" i="15"/>
  <c r="Z1956" i="15" l="1"/>
  <c r="AA1957" i="15"/>
  <c r="AA1958" i="15" l="1"/>
  <c r="Z1957" i="15"/>
  <c r="Z1958" i="15" l="1"/>
  <c r="AA1959" i="15"/>
  <c r="AA1960" i="15" l="1"/>
  <c r="Z1959" i="15"/>
  <c r="Z1960" i="15" l="1"/>
  <c r="AA1961" i="15"/>
  <c r="Z1961" i="15" l="1"/>
  <c r="AA1962" i="15"/>
  <c r="AA1963" i="15" l="1"/>
  <c r="Z1962" i="15"/>
  <c r="AA1964" i="15" l="1"/>
  <c r="Z1963" i="15"/>
  <c r="Z1964" i="15" l="1"/>
  <c r="AA1965" i="15"/>
  <c r="AA1966" i="15" l="1"/>
  <c r="Z1965" i="15"/>
  <c r="Z1966" i="15" l="1"/>
  <c r="AA1967" i="15"/>
  <c r="AA1968" i="15" l="1"/>
  <c r="Z1967" i="15"/>
  <c r="Z1968" i="15" l="1"/>
  <c r="AA1969" i="15"/>
  <c r="Z1969" i="15" l="1"/>
  <c r="AA1970" i="15"/>
  <c r="AA1971" i="15" l="1"/>
  <c r="Z1970" i="15"/>
  <c r="AA1972" i="15" l="1"/>
  <c r="Z1971" i="15"/>
  <c r="Z1972" i="15" l="1"/>
  <c r="AA1973" i="15"/>
  <c r="AA1974" i="15" l="1"/>
  <c r="Z1973" i="15"/>
  <c r="AA1975" i="15" l="1"/>
  <c r="Z1974" i="15"/>
  <c r="AA1976" i="15" l="1"/>
  <c r="Z1975" i="15"/>
  <c r="Z1976" i="15" l="1"/>
  <c r="AA1977" i="15"/>
  <c r="Z1977" i="15" l="1"/>
  <c r="AA1978" i="15"/>
  <c r="AA1979" i="15" l="1"/>
  <c r="Z1978" i="15"/>
  <c r="AA1980" i="15" l="1"/>
  <c r="Z1979" i="15"/>
  <c r="Z1980" i="15" l="1"/>
  <c r="AA1981" i="15"/>
  <c r="Z1981" i="15" l="1"/>
  <c r="AA1982" i="15"/>
  <c r="AA1983" i="15" l="1"/>
  <c r="Z1982" i="15"/>
  <c r="AA1984" i="15" l="1"/>
  <c r="Z1983" i="15"/>
  <c r="Z1984" i="15" l="1"/>
  <c r="AA1985" i="15"/>
  <c r="Z1985" i="15" l="1"/>
  <c r="AA1986" i="15"/>
  <c r="AA1987" i="15" l="1"/>
  <c r="Z1986" i="15"/>
  <c r="Z1987" i="15" l="1"/>
  <c r="AA1988" i="15"/>
  <c r="Z1988" i="15" l="1"/>
  <c r="AA1989" i="15"/>
  <c r="Z1989" i="15" l="1"/>
  <c r="AA1990" i="15"/>
  <c r="AA1991" i="15" l="1"/>
  <c r="Z1990" i="15"/>
  <c r="AA1992" i="15" l="1"/>
  <c r="Z1991" i="15"/>
  <c r="Z1992" i="15" l="1"/>
  <c r="AA1993" i="15"/>
  <c r="Z1993" i="15" l="1"/>
  <c r="AA1994" i="15"/>
  <c r="AA1995" i="15" l="1"/>
  <c r="Z1994" i="15"/>
  <c r="Z1995" i="15" l="1"/>
  <c r="AA1996" i="15"/>
  <c r="Z1996" i="15" l="1"/>
  <c r="AA1997" i="15"/>
  <c r="Z1997" i="15" l="1"/>
  <c r="AA1998" i="15"/>
  <c r="AA1999" i="15" l="1"/>
  <c r="Z1998" i="15"/>
  <c r="AA2000" i="15" l="1"/>
  <c r="Z1999" i="15"/>
  <c r="Z2000" i="15" l="1"/>
  <c r="AA2001" i="15"/>
  <c r="Z2001" i="15" l="1"/>
  <c r="AA2002" i="15"/>
  <c r="AA2003" i="15" l="1"/>
  <c r="Z2002" i="15"/>
  <c r="Z2003" i="15" l="1"/>
  <c r="AA2004" i="15"/>
  <c r="Z2004" i="15" l="1"/>
  <c r="AA2005" i="15"/>
  <c r="Z2005" i="15" l="1"/>
  <c r="AA2006" i="15"/>
  <c r="AA2007" i="15" l="1"/>
  <c r="Z2006" i="15"/>
  <c r="AA2008" i="15" l="1"/>
  <c r="Z2007" i="15"/>
  <c r="Z2008" i="15" l="1"/>
  <c r="AA2009" i="15"/>
  <c r="Z2009" i="15" l="1"/>
  <c r="AA2010" i="15"/>
  <c r="AA2011" i="15" l="1"/>
  <c r="Z2010" i="15"/>
  <c r="Z2011" i="15" l="1"/>
  <c r="AA2012" i="15"/>
  <c r="Z2012" i="15" l="1"/>
  <c r="AA2013" i="15"/>
  <c r="Z2013" i="15" l="1"/>
  <c r="AA2014" i="15"/>
  <c r="AA2015" i="15" l="1"/>
  <c r="Z2014" i="15"/>
  <c r="AA2016" i="15" l="1"/>
  <c r="Z2015" i="15"/>
  <c r="Z2016" i="15" l="1"/>
  <c r="AA2017" i="15"/>
  <c r="Z2017" i="15" l="1"/>
  <c r="AA2018" i="15"/>
  <c r="AA2019" i="15" l="1"/>
  <c r="Z2018" i="15"/>
  <c r="Z2019" i="15" l="1"/>
  <c r="AA2020" i="15"/>
  <c r="Z2020" i="15" l="1"/>
  <c r="AA2021" i="15"/>
  <c r="Z2021" i="15" l="1"/>
  <c r="AA2022" i="15"/>
  <c r="AA2023" i="15" l="1"/>
  <c r="Z2022" i="15"/>
  <c r="AA2024" i="15" l="1"/>
  <c r="Z2023" i="15"/>
  <c r="Z2024" i="15" l="1"/>
  <c r="AA2025" i="15"/>
  <c r="Z2025" i="15" l="1"/>
  <c r="AA2026" i="15"/>
  <c r="AA2027" i="15" l="1"/>
  <c r="Z2026" i="15"/>
  <c r="Z2027" i="15" l="1"/>
  <c r="AA2028" i="15"/>
  <c r="Z2028" i="15" l="1"/>
  <c r="AA2029" i="15"/>
  <c r="Z2029" i="15" l="1"/>
  <c r="AA2030" i="15"/>
  <c r="AA2031" i="15" l="1"/>
  <c r="Z2030" i="15"/>
  <c r="AA2032" i="15" l="1"/>
  <c r="Z2031" i="15"/>
  <c r="Z2032" i="15" l="1"/>
  <c r="AA2033" i="15"/>
  <c r="Z2033" i="15" l="1"/>
  <c r="AA2034" i="15"/>
  <c r="AA2035" i="15" l="1"/>
  <c r="Z2034" i="15"/>
  <c r="Z2035" i="15" l="1"/>
  <c r="AA2036" i="15"/>
  <c r="Z2036" i="15" l="1"/>
  <c r="AA2037" i="15"/>
  <c r="Z2037" i="15" l="1"/>
  <c r="AA2038" i="15"/>
  <c r="AA2039" i="15" l="1"/>
  <c r="Z2038" i="15"/>
  <c r="AA2040" i="15" l="1"/>
  <c r="Z2039" i="15"/>
  <c r="Z2040" i="15" l="1"/>
  <c r="AA2041" i="15"/>
  <c r="Z2041" i="15" l="1"/>
  <c r="AA2042" i="15"/>
  <c r="Z2042" i="15" l="1"/>
  <c r="AA2043" i="15"/>
  <c r="Z2043" i="15" l="1"/>
  <c r="AA2044" i="15"/>
  <c r="Z2044" i="15" l="1"/>
  <c r="AA2045" i="15"/>
  <c r="Z2045" i="15" l="1"/>
  <c r="AA2046" i="15"/>
  <c r="AA2047" i="15" l="1"/>
  <c r="Z2046" i="15"/>
  <c r="AA2048" i="15" l="1"/>
  <c r="Z2047" i="15"/>
  <c r="Z2048" i="15" l="1"/>
  <c r="AA2049" i="15"/>
  <c r="Z2049" i="15" l="1"/>
  <c r="AA2050" i="15"/>
  <c r="Z2050" i="15" l="1"/>
  <c r="AA2051" i="15"/>
  <c r="Z2051" i="15" l="1"/>
  <c r="AA2052" i="15"/>
  <c r="Z2052" i="15" l="1"/>
  <c r="AA2053" i="15"/>
  <c r="Z2053" i="15" l="1"/>
  <c r="AA2054" i="15"/>
  <c r="AA2055" i="15" l="1"/>
  <c r="Z2054" i="15"/>
  <c r="Z2055" i="15" l="1"/>
  <c r="AA2056" i="15"/>
  <c r="Z2056" i="15" l="1"/>
  <c r="AA2057" i="15"/>
  <c r="AA2058" i="15" l="1"/>
  <c r="Z2057" i="15"/>
  <c r="Z2058" i="15" l="1"/>
  <c r="AA2059" i="15"/>
  <c r="Z2059" i="15" l="1"/>
  <c r="AA2060" i="15"/>
  <c r="Z2060" i="15" l="1"/>
  <c r="AA2061" i="15"/>
  <c r="Z2061" i="15" l="1"/>
  <c r="AA2062" i="15"/>
  <c r="AA2063" i="15" l="1"/>
  <c r="Z2062" i="15"/>
  <c r="Z2063" i="15" l="1"/>
  <c r="AA2064" i="15"/>
  <c r="Z2064" i="15" l="1"/>
  <c r="AA2065" i="15"/>
  <c r="AA2066" i="15" l="1"/>
  <c r="Z2065" i="15"/>
  <c r="Z2066" i="15" l="1"/>
  <c r="AA2067" i="15"/>
  <c r="AA2068" i="15" l="1"/>
  <c r="Z2067" i="15"/>
  <c r="AA2069" i="15" l="1"/>
  <c r="Z2068" i="15"/>
  <c r="Z2069" i="15" l="1"/>
  <c r="AA2070" i="15"/>
  <c r="Z2070" i="15" l="1"/>
  <c r="AA2071" i="15"/>
  <c r="AA2072" i="15" l="1"/>
  <c r="Z2071" i="15"/>
  <c r="Z2072" i="15" l="1"/>
  <c r="AA2073" i="15"/>
  <c r="AA2074" i="15" l="1"/>
  <c r="Z2073" i="15"/>
  <c r="Z2074" i="15" l="1"/>
  <c r="AA2075" i="15"/>
  <c r="AA2076" i="15" l="1"/>
  <c r="Z2075" i="15"/>
  <c r="AA2077" i="15" l="1"/>
  <c r="Z2076" i="15"/>
  <c r="Z2077" i="15" l="1"/>
  <c r="AA2078" i="15"/>
  <c r="Z2078" i="15" l="1"/>
  <c r="AA2079" i="15"/>
  <c r="AA2080" i="15" l="1"/>
  <c r="Z2079" i="15"/>
  <c r="Z2080" i="15" l="1"/>
  <c r="AA2081" i="15"/>
  <c r="AA2082" i="15" l="1"/>
  <c r="Z2081" i="15"/>
  <c r="Z2082" i="15" l="1"/>
  <c r="AA2083" i="15"/>
  <c r="AA2084" i="15" l="1"/>
  <c r="Z2083" i="15"/>
  <c r="AA2085" i="15" l="1"/>
  <c r="Z2084" i="15"/>
  <c r="Z2085" i="15" l="1"/>
  <c r="AA2086" i="15"/>
  <c r="Z2086" i="15" l="1"/>
  <c r="AA2087" i="15"/>
  <c r="AA2088" i="15" l="1"/>
  <c r="Z2087" i="15"/>
  <c r="Z2088" i="15" l="1"/>
  <c r="AA2089" i="15"/>
  <c r="AA2090" i="15" l="1"/>
  <c r="Z2089" i="15"/>
  <c r="Z2090" i="15" l="1"/>
  <c r="AA2091" i="15"/>
  <c r="AA2092" i="15" l="1"/>
  <c r="Z2091" i="15"/>
  <c r="Z2092" i="15" l="1"/>
  <c r="AA2093" i="15"/>
  <c r="Z2093" i="15" l="1"/>
  <c r="AA2094" i="15"/>
  <c r="AA2095" i="15" l="1"/>
  <c r="Z2094" i="15"/>
  <c r="AA2096" i="15" l="1"/>
  <c r="Z2095" i="15"/>
  <c r="AA2097" i="15" l="1"/>
  <c r="Z2096" i="15"/>
  <c r="Z2097" i="15" l="1"/>
  <c r="AA2098" i="15"/>
  <c r="Z2098" i="15" l="1"/>
  <c r="AA2099" i="15"/>
  <c r="Z2099" i="15" l="1"/>
  <c r="AA2100" i="15"/>
  <c r="Z2100" i="15" l="1"/>
  <c r="AA2101" i="15"/>
  <c r="Z2101" i="15" l="1"/>
  <c r="AA2102" i="15"/>
  <c r="AA2103" i="15" l="1"/>
  <c r="Z2102" i="15"/>
  <c r="AA2104" i="15" l="1"/>
  <c r="Z2103" i="15"/>
  <c r="Z2104" i="15" l="1"/>
  <c r="AA2105" i="15"/>
  <c r="AA2106" i="15" l="1"/>
  <c r="Z2105" i="15"/>
  <c r="Z2106" i="15" l="1"/>
  <c r="AA2107" i="15"/>
  <c r="AA2108" i="15" l="1"/>
  <c r="Z2107" i="15"/>
  <c r="Z2108" i="15" l="1"/>
  <c r="AA2109" i="15"/>
  <c r="Z2109" i="15" l="1"/>
  <c r="AA2110" i="15"/>
  <c r="AA2111" i="15" l="1"/>
  <c r="Z2110" i="15"/>
  <c r="AA2112" i="15" l="1"/>
  <c r="Z2111" i="15"/>
  <c r="AA2113" i="15" l="1"/>
  <c r="Z2112" i="15"/>
  <c r="Z2113" i="15" l="1"/>
  <c r="AA2114" i="15"/>
  <c r="Z2114" i="15" l="1"/>
  <c r="AA2115" i="15"/>
  <c r="Z2115" i="15" l="1"/>
  <c r="AA2116" i="15"/>
  <c r="Z2116" i="15" l="1"/>
  <c r="AA2117" i="15"/>
  <c r="Z2117" i="15" l="1"/>
  <c r="AA2118" i="15"/>
  <c r="AA2119" i="15" l="1"/>
  <c r="Z2118" i="15"/>
  <c r="AA2120" i="15" l="1"/>
  <c r="Z2119" i="15"/>
  <c r="Z2120" i="15" l="1"/>
  <c r="AA2121" i="15"/>
  <c r="AA2122" i="15" l="1"/>
  <c r="Z2121" i="15"/>
  <c r="Z2122" i="15" l="1"/>
  <c r="AA2123" i="15"/>
  <c r="AA2124" i="15" l="1"/>
  <c r="Z2123" i="15"/>
  <c r="Z2124" i="15" l="1"/>
  <c r="AA2125" i="15"/>
  <c r="Z2125" i="15" l="1"/>
  <c r="AA2126" i="15"/>
  <c r="AA2127" i="15" l="1"/>
  <c r="Z2126" i="15"/>
  <c r="AA2128" i="15" l="1"/>
  <c r="Z2127" i="15"/>
  <c r="AA2129" i="15" l="1"/>
  <c r="Z2128" i="15"/>
  <c r="Z2129" i="15" l="1"/>
  <c r="AA2130" i="15"/>
  <c r="Z2130" i="15" l="1"/>
  <c r="AA2131" i="15"/>
  <c r="Z2131" i="15" l="1"/>
  <c r="AA2132" i="15"/>
  <c r="Z2132" i="15" l="1"/>
  <c r="AA2133" i="15"/>
  <c r="Z2133" i="15" l="1"/>
  <c r="AA2134" i="15"/>
  <c r="AA2135" i="15" l="1"/>
  <c r="Z2134" i="15"/>
  <c r="AA2136" i="15" l="1"/>
  <c r="Z2135" i="15"/>
  <c r="Z2136" i="15" l="1"/>
  <c r="AA2137" i="15"/>
  <c r="AA2138" i="15" l="1"/>
  <c r="Z2137" i="15"/>
  <c r="Z2138" i="15" l="1"/>
  <c r="AA2139" i="15"/>
  <c r="AA2140" i="15" l="1"/>
  <c r="Z2139" i="15"/>
  <c r="Z2140" i="15" l="1"/>
  <c r="AA2141" i="15"/>
  <c r="Z2141" i="15" l="1"/>
  <c r="AA2142" i="15"/>
  <c r="AA2143" i="15" l="1"/>
  <c r="Z2142" i="15"/>
  <c r="AA2144" i="15" l="1"/>
  <c r="Z2143" i="15"/>
  <c r="AA2145" i="15" l="1"/>
  <c r="Z2144" i="15"/>
  <c r="Z2145" i="15" l="1"/>
  <c r="AA2146" i="15"/>
  <c r="Z2146" i="15" l="1"/>
  <c r="AA2147" i="15"/>
  <c r="Z2147" i="15" l="1"/>
  <c r="AA2148" i="15"/>
  <c r="Z2148" i="15" l="1"/>
  <c r="AA2149" i="15"/>
  <c r="Z2149" i="15" l="1"/>
  <c r="AA2150" i="15"/>
  <c r="AA2151" i="15" l="1"/>
  <c r="Z2150" i="15"/>
  <c r="AA2152" i="15" l="1"/>
  <c r="Z2151" i="15"/>
  <c r="Z2152" i="15" l="1"/>
  <c r="AA2153" i="15"/>
  <c r="AA2154" i="15" l="1"/>
  <c r="Z2153" i="15"/>
  <c r="Z2154" i="15" l="1"/>
  <c r="AA2155" i="15"/>
  <c r="Z2155" i="15" l="1"/>
  <c r="AA2156" i="15"/>
  <c r="Z2156" i="15" l="1"/>
  <c r="AA2157" i="15"/>
  <c r="AA2158" i="15" l="1"/>
  <c r="Z2157" i="15"/>
  <c r="AA2159" i="15" l="1"/>
  <c r="Z2158" i="15"/>
  <c r="AA2160" i="15" l="1"/>
  <c r="Z2159" i="15"/>
  <c r="Z2160" i="15" l="1"/>
  <c r="AA2161" i="15"/>
  <c r="AA2162" i="15" l="1"/>
  <c r="Z2161" i="15"/>
  <c r="Z2162" i="15" l="1"/>
  <c r="AA2163" i="15"/>
  <c r="Z2163" i="15" l="1"/>
  <c r="AA2164" i="15"/>
  <c r="Z2164" i="15" l="1"/>
  <c r="AA2165" i="15"/>
  <c r="AA2166" i="15" l="1"/>
  <c r="Z2165" i="15"/>
  <c r="AA2167" i="15" l="1"/>
  <c r="Z2166" i="15"/>
  <c r="AA2168" i="15" l="1"/>
  <c r="Z2167" i="15"/>
  <c r="Z2168" i="15" l="1"/>
  <c r="AA2169" i="15"/>
  <c r="AA2170" i="15" l="1"/>
  <c r="Z2169" i="15"/>
  <c r="Z2170" i="15" l="1"/>
  <c r="AA2171" i="15"/>
  <c r="Z2171" i="15" l="1"/>
  <c r="AA2172" i="15"/>
  <c r="Z2172" i="15" l="1"/>
  <c r="AA2173" i="15"/>
  <c r="AA2174" i="15" l="1"/>
  <c r="Z2173" i="15"/>
  <c r="AA2175" i="15" l="1"/>
  <c r="Z2174" i="15"/>
  <c r="Z2175" i="15" l="1"/>
  <c r="AA2176" i="15"/>
  <c r="Z2176" i="15" l="1"/>
  <c r="AA2177" i="15"/>
  <c r="AA2178" i="15" l="1"/>
  <c r="Z2177" i="15"/>
  <c r="Z2178" i="15" l="1"/>
  <c r="AA2179" i="15"/>
  <c r="Z2179" i="15" l="1"/>
  <c r="AA2180" i="15"/>
  <c r="Z2180" i="15" l="1"/>
  <c r="AA2181" i="15"/>
  <c r="AA2182" i="15" l="1"/>
  <c r="Z2181" i="15"/>
  <c r="AA2183" i="15" l="1"/>
  <c r="Z2182" i="15"/>
  <c r="Z2183" i="15" l="1"/>
  <c r="AA2184" i="15"/>
  <c r="AA2185" i="15" l="1"/>
  <c r="Z2184" i="15"/>
  <c r="AA2186" i="15" l="1"/>
  <c r="Z2185" i="15"/>
  <c r="Z2186" i="15" l="1"/>
  <c r="AA2187" i="15"/>
  <c r="Z2187" i="15" l="1"/>
  <c r="AA2188" i="15"/>
  <c r="Z2188" i="15" l="1"/>
  <c r="AA2189" i="15"/>
  <c r="AA2190" i="15" l="1"/>
  <c r="Z2189" i="15"/>
  <c r="AA2191" i="15" l="1"/>
  <c r="Z2190" i="15"/>
  <c r="Z2191" i="15" l="1"/>
  <c r="AA2192" i="15"/>
  <c r="Z2192" i="15" l="1"/>
  <c r="AA2193" i="15"/>
  <c r="AA2194" i="15" l="1"/>
  <c r="Z2193" i="15"/>
  <c r="Z2194" i="15" l="1"/>
  <c r="AA2195" i="15"/>
  <c r="Z2195" i="15" l="1"/>
  <c r="AA2196" i="15"/>
  <c r="Z2196" i="15" l="1"/>
  <c r="AA2197" i="15"/>
  <c r="AA2198" i="15" l="1"/>
  <c r="Z2197" i="15"/>
  <c r="AA2199" i="15" l="1"/>
  <c r="Z2198" i="15"/>
  <c r="Z2199" i="15" l="1"/>
  <c r="AA2200" i="15"/>
  <c r="AA2201" i="15" l="1"/>
  <c r="Z2200" i="15"/>
  <c r="AA2202" i="15" l="1"/>
  <c r="Z2201" i="15"/>
  <c r="Z2202" i="15" l="1"/>
  <c r="AA2203" i="15"/>
  <c r="Z2203" i="15" l="1"/>
  <c r="AA2204" i="15"/>
  <c r="Z2204" i="15" l="1"/>
  <c r="AA2205" i="15"/>
  <c r="AA2206" i="15" l="1"/>
  <c r="Z2205" i="15"/>
  <c r="AA2207" i="15" l="1"/>
  <c r="Z2206" i="15"/>
  <c r="Z2207" i="15" l="1"/>
  <c r="AA2208" i="15"/>
  <c r="Z2208" i="15" l="1"/>
  <c r="AA2209" i="15"/>
  <c r="AA2210" i="15" l="1"/>
  <c r="Z2209" i="15"/>
  <c r="Z2210" i="15" l="1"/>
  <c r="AA2211" i="15"/>
  <c r="Z2211" i="15" l="1"/>
  <c r="AA2212" i="15"/>
  <c r="Z2212" i="15" l="1"/>
  <c r="AA2213" i="15"/>
  <c r="AA2214" i="15" l="1"/>
  <c r="Z2213" i="15"/>
  <c r="AA2215" i="15" l="1"/>
  <c r="Z2214" i="15"/>
  <c r="Z2215" i="15" l="1"/>
  <c r="AA2216" i="15"/>
  <c r="AA2217" i="15" l="1"/>
  <c r="Z2216" i="15"/>
  <c r="AA2218" i="15" l="1"/>
  <c r="Z2217" i="15"/>
  <c r="Z2218" i="15" l="1"/>
  <c r="AA2219" i="15"/>
  <c r="Z2219" i="15" l="1"/>
  <c r="AA2220" i="15"/>
  <c r="Z2220" i="15" l="1"/>
  <c r="AA2221" i="15"/>
  <c r="AA2222" i="15" l="1"/>
  <c r="Z2221" i="15"/>
  <c r="AA2223" i="15" l="1"/>
  <c r="Z2222" i="15"/>
  <c r="Z2223" i="15" l="1"/>
  <c r="AA2224" i="15"/>
  <c r="Z2224" i="15" l="1"/>
  <c r="AA2225" i="15"/>
  <c r="AA2226" i="15" l="1"/>
  <c r="Z2225" i="15"/>
  <c r="Z2226" i="15" l="1"/>
  <c r="AA2227" i="15"/>
  <c r="Z2227" i="15" l="1"/>
  <c r="AA2228" i="15"/>
  <c r="Z2228" i="15" l="1"/>
  <c r="AA2229" i="15"/>
  <c r="AA2230" i="15" l="1"/>
  <c r="Z2229" i="15"/>
  <c r="Z2230" i="15" l="1"/>
  <c r="AA2231" i="15"/>
  <c r="Z2231" i="15" l="1"/>
  <c r="AA2232" i="15"/>
  <c r="AA2233" i="15" l="1"/>
  <c r="Z2232" i="15"/>
  <c r="Z2233" i="15" l="1"/>
  <c r="AA2234" i="15"/>
  <c r="Z2234" i="15" l="1"/>
  <c r="AA2235" i="15"/>
  <c r="Z2235" i="15" l="1"/>
  <c r="AA2236" i="15"/>
  <c r="Z2236" i="15" l="1"/>
  <c r="AA2237" i="15"/>
  <c r="AA2238" i="15" l="1"/>
  <c r="Z2237" i="15"/>
  <c r="Z2238" i="15" l="1"/>
  <c r="AA2239" i="15"/>
  <c r="Z2239" i="15" l="1"/>
  <c r="AA2240" i="15"/>
  <c r="AA2241" i="15" l="1"/>
  <c r="Z2240" i="15"/>
  <c r="Z2241" i="15" l="1"/>
  <c r="AA2242" i="15"/>
  <c r="Z2242" i="15" l="1"/>
  <c r="AA2243" i="15"/>
  <c r="Z2243" i="15" l="1"/>
  <c r="AA2244" i="15"/>
  <c r="Z2244" i="15" l="1"/>
  <c r="AA2245" i="15"/>
  <c r="AA2246" i="15" l="1"/>
  <c r="Z2245" i="15"/>
  <c r="Z2246" i="15" l="1"/>
  <c r="AA2247" i="15"/>
  <c r="Z2247" i="15" l="1"/>
  <c r="AA2248" i="15"/>
  <c r="AA2249" i="15" l="1"/>
  <c r="Z2248" i="15"/>
  <c r="Z2249" i="15" l="1"/>
  <c r="AA2250" i="15"/>
  <c r="Z2250" i="15" l="1"/>
  <c r="AA2251" i="15"/>
  <c r="Z2251" i="15" l="1"/>
  <c r="AA2252" i="15"/>
  <c r="Z2252" i="15" l="1"/>
  <c r="AA2253" i="15"/>
  <c r="AA2254" i="15" l="1"/>
  <c r="Z2253" i="15"/>
  <c r="Z2254" i="15" l="1"/>
  <c r="AA2255" i="15"/>
  <c r="Z2255" i="15" l="1"/>
  <c r="AA2256" i="15"/>
  <c r="AA2257" i="15" l="1"/>
  <c r="Z2256" i="15"/>
  <c r="Z2257" i="15" l="1"/>
  <c r="AA2258" i="15"/>
  <c r="Z2258" i="15" l="1"/>
  <c r="AA2259" i="15"/>
  <c r="Z2259" i="15" l="1"/>
  <c r="AA2260" i="15"/>
  <c r="Z2260" i="15" l="1"/>
  <c r="AA2261" i="15"/>
  <c r="AA2262" i="15" l="1"/>
  <c r="Z2261" i="15"/>
  <c r="Z2262" i="15" l="1"/>
  <c r="AA2263" i="15"/>
  <c r="Z2263" i="15" l="1"/>
  <c r="AA2264" i="15"/>
  <c r="AA2265" i="15" l="1"/>
  <c r="Z2264" i="15"/>
  <c r="Z2265" i="15" l="1"/>
  <c r="AA2266" i="15"/>
  <c r="Z2266" i="15" l="1"/>
  <c r="AA2267" i="15"/>
  <c r="Z2267" i="15" l="1"/>
  <c r="AA2268" i="15"/>
  <c r="Z2268" i="15" l="1"/>
  <c r="AA2269" i="15"/>
  <c r="AA2270" i="15" l="1"/>
  <c r="Z2269" i="15"/>
  <c r="Z2270" i="15" l="1"/>
  <c r="AA2271" i="15"/>
  <c r="Z2271" i="15" l="1"/>
  <c r="AA2272" i="15"/>
  <c r="AA2273" i="15" l="1"/>
  <c r="Z2272" i="15"/>
  <c r="Z2273" i="15" l="1"/>
  <c r="AA2274" i="15"/>
  <c r="Z2274" i="15" l="1"/>
  <c r="AA2275" i="15"/>
  <c r="Z2275" i="15" l="1"/>
  <c r="AA2276" i="15"/>
  <c r="Z2276" i="15" l="1"/>
  <c r="AA2277" i="15"/>
  <c r="AA2278" i="15" l="1"/>
  <c r="Z2277" i="15"/>
  <c r="Z2278" i="15" l="1"/>
  <c r="AA2279" i="15"/>
  <c r="Z2279" i="15" l="1"/>
  <c r="AA2280" i="15"/>
  <c r="AA2281" i="15" l="1"/>
  <c r="Z2280" i="15"/>
  <c r="Z2281" i="15" l="1"/>
  <c r="AA2282" i="15"/>
  <c r="Z2282" i="15" l="1"/>
  <c r="AA2283" i="15"/>
  <c r="Z2283" i="15" l="1"/>
  <c r="AA2284" i="15"/>
  <c r="Z2284" i="15" l="1"/>
  <c r="AA2285" i="15"/>
  <c r="AA2286" i="15" l="1"/>
  <c r="Z2285" i="15"/>
  <c r="Z2286" i="15" l="1"/>
  <c r="AA2287" i="15"/>
  <c r="Z2287" i="15" l="1"/>
  <c r="AA2288" i="15"/>
  <c r="AA2289" i="15" l="1"/>
  <c r="Z2288" i="15"/>
  <c r="Z2289" i="15" l="1"/>
  <c r="AA2290" i="15"/>
  <c r="Z2290" i="15" l="1"/>
  <c r="AA2291" i="15"/>
  <c r="Z2291" i="15" l="1"/>
  <c r="AA2292" i="15"/>
  <c r="Z2292" i="15" l="1"/>
  <c r="AA2293" i="15"/>
  <c r="AA2294" i="15" l="1"/>
  <c r="Z2293" i="15"/>
  <c r="Z2294" i="15" l="1"/>
  <c r="AA2295" i="15"/>
  <c r="Z2295" i="15" l="1"/>
  <c r="AA2296" i="15"/>
  <c r="AA2297" i="15" l="1"/>
  <c r="Z2296" i="15"/>
  <c r="Z2297" i="15" l="1"/>
  <c r="AA2298" i="15"/>
  <c r="Z2298" i="15" l="1"/>
  <c r="AA2299" i="15"/>
  <c r="Z2299" i="15" l="1"/>
  <c r="AA2300" i="15"/>
  <c r="Z2300" i="15" l="1"/>
  <c r="AA2301" i="15"/>
  <c r="AA2302" i="15" l="1"/>
  <c r="Z2301" i="15"/>
  <c r="Z2302" i="15" l="1"/>
  <c r="AA2303" i="15"/>
  <c r="Z2303" i="15" l="1"/>
  <c r="AA2304" i="15"/>
  <c r="AA2305" i="15" l="1"/>
  <c r="Z2304" i="15"/>
  <c r="Z2305" i="15" l="1"/>
  <c r="AA2306" i="15"/>
  <c r="Z2306" i="15" l="1"/>
  <c r="AA2307" i="15"/>
  <c r="Z2307" i="15" l="1"/>
  <c r="AA2308" i="15"/>
  <c r="Z2308" i="15" l="1"/>
  <c r="AA2309" i="15"/>
  <c r="AA2310" i="15" l="1"/>
  <c r="Z2309" i="15"/>
  <c r="Z2310" i="15" l="1"/>
  <c r="AA2311" i="15"/>
  <c r="Z2311" i="15" l="1"/>
  <c r="AA2312" i="15"/>
  <c r="AA2313" i="15" l="1"/>
  <c r="Z2312" i="15"/>
  <c r="Z2313" i="15" l="1"/>
  <c r="AA2314" i="15"/>
  <c r="Z2314" i="15" l="1"/>
  <c r="AA2315" i="15"/>
  <c r="Z2315" i="15" l="1"/>
  <c r="AA2316" i="15"/>
  <c r="Z2316" i="15" l="1"/>
  <c r="AA2317" i="15"/>
  <c r="AA2318" i="15" l="1"/>
  <c r="Z2317" i="15"/>
  <c r="AA2319" i="15" l="1"/>
  <c r="Z2318" i="15"/>
  <c r="AA2320" i="15" l="1"/>
  <c r="Z2319" i="15"/>
  <c r="Z2320" i="15" l="1"/>
  <c r="AA2321" i="15"/>
  <c r="AA2322" i="15" l="1"/>
  <c r="Z2321" i="15"/>
  <c r="Z2322" i="15" l="1"/>
  <c r="AA2323" i="15"/>
  <c r="Z2323" i="15" l="1"/>
  <c r="AA2324" i="15"/>
  <c r="Z2324" i="15" l="1"/>
  <c r="AA2325" i="15"/>
  <c r="AA2326" i="15" l="1"/>
  <c r="Z2325" i="15"/>
  <c r="AA2327" i="15" l="1"/>
  <c r="Z2326" i="15"/>
  <c r="AA2328" i="15" l="1"/>
  <c r="Z2327" i="15"/>
  <c r="Z2328" i="15" l="1"/>
  <c r="AA2329" i="15"/>
  <c r="AA2330" i="15" l="1"/>
  <c r="Z2329" i="15"/>
  <c r="Z2330" i="15" l="1"/>
  <c r="AA2331" i="15"/>
  <c r="Z2331" i="15" l="1"/>
  <c r="AA2332" i="15"/>
  <c r="Z2332" i="15" l="1"/>
  <c r="AA2333" i="15"/>
  <c r="AA2334" i="15" l="1"/>
  <c r="Z2333" i="15"/>
  <c r="AA2335" i="15" l="1"/>
  <c r="Z2334" i="15"/>
  <c r="AA2336" i="15" l="1"/>
  <c r="Z2335" i="15"/>
  <c r="Z2336" i="15" l="1"/>
  <c r="AA2337" i="15"/>
  <c r="AA2338" i="15" l="1"/>
  <c r="Z2337" i="15"/>
  <c r="Z2338" i="15" l="1"/>
  <c r="AA2339" i="15"/>
  <c r="Z2339" i="15" l="1"/>
  <c r="AA2340" i="15"/>
  <c r="Z2340" i="15" l="1"/>
  <c r="AA2341" i="15"/>
  <c r="AA2342" i="15" l="1"/>
  <c r="Z2341" i="15"/>
  <c r="AA2343" i="15" l="1"/>
  <c r="Z2342" i="15"/>
  <c r="AA2344" i="15" l="1"/>
  <c r="Z2343" i="15"/>
  <c r="Z2344" i="15" l="1"/>
  <c r="AA2345" i="15"/>
  <c r="AA2346" i="15" l="1"/>
  <c r="Z2345" i="15"/>
  <c r="Z2346" i="15" l="1"/>
  <c r="AA2347" i="15"/>
  <c r="Z2347" i="15" l="1"/>
  <c r="AA2348" i="15"/>
  <c r="Z2348" i="15" l="1"/>
  <c r="AA2349" i="15"/>
  <c r="AA2350" i="15" l="1"/>
  <c r="Z2349" i="15"/>
  <c r="AA2351" i="15" l="1"/>
  <c r="Z2350" i="15"/>
  <c r="Z2351" i="15" l="1"/>
  <c r="AA2352" i="15"/>
  <c r="AA2353" i="15" l="1"/>
  <c r="Z2352" i="15"/>
  <c r="AA2354" i="15" l="1"/>
  <c r="Z2353" i="15"/>
  <c r="AA2355" i="15" l="1"/>
  <c r="Z2354" i="15"/>
  <c r="Z2355" i="15" l="1"/>
  <c r="AA2356" i="15"/>
  <c r="Z2356" i="15" l="1"/>
  <c r="AA2357" i="15"/>
  <c r="AA2358" i="15" l="1"/>
  <c r="Z2357" i="15"/>
  <c r="AA2359" i="15" l="1"/>
  <c r="Z2358" i="15"/>
  <c r="Z2359" i="15" l="1"/>
  <c r="AA2360" i="15"/>
  <c r="Z2360" i="15" l="1"/>
  <c r="AA2361" i="15"/>
  <c r="AA2362" i="15" l="1"/>
  <c r="Z2361" i="15"/>
  <c r="Z2362" i="15" l="1"/>
  <c r="AA2363" i="15"/>
  <c r="AA2364" i="15" l="1"/>
  <c r="Z2363" i="15"/>
  <c r="AA2365" i="15" l="1"/>
  <c r="Z2364" i="15"/>
  <c r="Z2365" i="15" l="1"/>
  <c r="AA2366" i="15"/>
  <c r="Z2366" i="15" l="1"/>
  <c r="AA2367" i="15"/>
  <c r="Z2367" i="15" l="1"/>
  <c r="AA2368" i="15"/>
  <c r="Z2368" i="15" l="1"/>
  <c r="AA2369" i="15"/>
  <c r="AA2370" i="15" l="1"/>
  <c r="Z2369" i="15"/>
  <c r="Z2370" i="15" l="1"/>
  <c r="AA2371" i="15"/>
  <c r="AA2372" i="15" l="1"/>
  <c r="Z2371" i="15"/>
  <c r="AA2373" i="15" l="1"/>
  <c r="Z2372" i="15"/>
  <c r="AA2374" i="15" l="1"/>
  <c r="Z2373" i="15"/>
  <c r="AA2375" i="15" l="1"/>
  <c r="Z2374" i="15"/>
  <c r="Z2375" i="15" l="1"/>
  <c r="AA2376" i="15"/>
  <c r="AA2377" i="15" l="1"/>
  <c r="Z2376" i="15"/>
  <c r="Z2377" i="15" l="1"/>
  <c r="AA2378" i="15"/>
  <c r="Z2378" i="15" l="1"/>
  <c r="AA2379" i="15"/>
  <c r="AA2380" i="15" l="1"/>
  <c r="Z2379" i="15"/>
  <c r="AA2381" i="15" l="1"/>
  <c r="Z2380" i="15"/>
  <c r="Z2381" i="15" l="1"/>
  <c r="AA2382" i="15"/>
  <c r="Z2382" i="15" l="1"/>
  <c r="AA2383" i="15"/>
  <c r="Z2383" i="15" l="1"/>
  <c r="AA2384" i="15"/>
  <c r="Z2384" i="15" l="1"/>
  <c r="AA2385" i="15"/>
  <c r="Z2385" i="15" l="1"/>
  <c r="AA2386" i="15"/>
  <c r="Z2386" i="15" l="1"/>
  <c r="AA2387" i="15"/>
  <c r="AA2388" i="15" l="1"/>
  <c r="Z2387" i="15"/>
  <c r="AA2389" i="15" l="1"/>
  <c r="Z2388" i="15"/>
  <c r="AA2390" i="15" l="1"/>
  <c r="Z2389" i="15"/>
  <c r="AA2391" i="15" l="1"/>
  <c r="Z2390" i="15"/>
  <c r="Z2391" i="15" l="1"/>
  <c r="AA2392" i="15"/>
  <c r="AA2393" i="15" l="1"/>
  <c r="Z2392" i="15"/>
  <c r="Z2393" i="15" l="1"/>
  <c r="AA2394" i="15"/>
  <c r="Z2394" i="15" l="1"/>
  <c r="AA2395" i="15"/>
  <c r="AA2396" i="15" l="1"/>
  <c r="Z2395" i="15"/>
  <c r="AA2397" i="15" l="1"/>
  <c r="Z2396" i="15"/>
  <c r="Z2397" i="15" l="1"/>
  <c r="AA2398" i="15"/>
  <c r="Z2398" i="15" l="1"/>
  <c r="AA2399" i="15"/>
  <c r="Z2399" i="15" l="1"/>
  <c r="AA2400" i="15"/>
  <c r="Z2400" i="15" l="1"/>
  <c r="AA2401" i="15"/>
  <c r="Z2401" i="15" l="1"/>
  <c r="AA2402" i="15"/>
  <c r="Z2402" i="15" l="1"/>
  <c r="AA2403" i="15"/>
  <c r="AA2404" i="15" l="1"/>
  <c r="Z2403" i="15"/>
  <c r="AA2405" i="15" l="1"/>
  <c r="Z2404" i="15"/>
  <c r="AA2406" i="15" l="1"/>
  <c r="Z2405" i="15"/>
  <c r="AA2407" i="15" l="1"/>
  <c r="Z2406" i="15"/>
  <c r="Z2407" i="15" l="1"/>
  <c r="AA2408" i="15"/>
  <c r="AA2409" i="15" l="1"/>
  <c r="Z2408" i="15"/>
  <c r="Z2409" i="15" l="1"/>
  <c r="AA2410" i="15"/>
  <c r="Z2410" i="15" l="1"/>
  <c r="AA2411" i="15"/>
  <c r="AA2412" i="15" l="1"/>
  <c r="Z2411" i="15"/>
  <c r="AA2413" i="15" l="1"/>
  <c r="Z2412" i="15"/>
  <c r="Z2413" i="15" l="1"/>
  <c r="AA2414" i="15"/>
  <c r="Z2414" i="15" l="1"/>
  <c r="AA2415" i="15"/>
  <c r="Z2415" i="15" l="1"/>
  <c r="AA2416" i="15"/>
  <c r="Z2416" i="15" l="1"/>
  <c r="AA2417" i="15"/>
  <c r="Z2417" i="15" l="1"/>
  <c r="AA2418" i="15"/>
  <c r="Z2418" i="15" l="1"/>
  <c r="AA2419" i="15"/>
  <c r="AA2420" i="15" l="1"/>
  <c r="Z2419" i="15"/>
  <c r="AA2421" i="15" l="1"/>
  <c r="Z2420" i="15"/>
  <c r="AA2422" i="15" l="1"/>
  <c r="Z2421" i="15"/>
  <c r="AA2423" i="15" l="1"/>
  <c r="Z2422" i="15"/>
  <c r="Z2423" i="15" l="1"/>
  <c r="AA2424" i="15"/>
  <c r="AA2425" i="15" l="1"/>
  <c r="Z2424" i="15"/>
  <c r="Z2425" i="15" l="1"/>
  <c r="AA2426" i="15"/>
  <c r="Z2426" i="15" l="1"/>
  <c r="AA2427" i="15"/>
  <c r="AA2428" i="15" l="1"/>
  <c r="Z2427" i="15"/>
  <c r="AA2429" i="15" l="1"/>
  <c r="Z2428" i="15"/>
  <c r="Z2429" i="15" l="1"/>
  <c r="AA2430" i="15"/>
  <c r="Z2430" i="15" l="1"/>
  <c r="AA2431" i="15"/>
  <c r="Z2431" i="15" l="1"/>
  <c r="AA2432" i="15"/>
  <c r="Z2432" i="15" l="1"/>
  <c r="AA2433" i="15"/>
  <c r="Z2433" i="15" l="1"/>
  <c r="AA2434" i="15"/>
  <c r="Z2434" i="15" l="1"/>
  <c r="AA2435" i="15"/>
  <c r="AA2436" i="15" l="1"/>
  <c r="Z2435" i="15"/>
  <c r="AA2437" i="15" l="1"/>
  <c r="Z2436" i="15"/>
  <c r="AA2438" i="15" l="1"/>
  <c r="Z2437" i="15"/>
  <c r="AA2439" i="15" l="1"/>
  <c r="Z2438" i="15"/>
  <c r="Z2439" i="15" l="1"/>
  <c r="AA2440" i="15"/>
  <c r="AA2441" i="15" l="1"/>
  <c r="Z2440" i="15"/>
  <c r="Z2441" i="15" l="1"/>
  <c r="AA2442" i="15"/>
  <c r="Z2442" i="15" l="1"/>
  <c r="AA2443" i="15"/>
  <c r="AA2444" i="15" l="1"/>
  <c r="Z2443" i="15"/>
  <c r="AA2445" i="15" l="1"/>
  <c r="Z2444" i="15"/>
  <c r="Z2445" i="15" l="1"/>
  <c r="AA2446" i="15"/>
  <c r="Z2446" i="15" l="1"/>
  <c r="AA2447" i="15"/>
  <c r="Z2447" i="15" l="1"/>
  <c r="AA2448" i="15"/>
  <c r="Z2448" i="15" l="1"/>
  <c r="AA2449" i="15"/>
  <c r="Z2449" i="15" l="1"/>
  <c r="AA2450" i="15"/>
  <c r="Z2450" i="15" l="1"/>
  <c r="AA2451" i="15"/>
  <c r="AA2452" i="15" l="1"/>
  <c r="Z2451" i="15"/>
  <c r="AA2453" i="15" l="1"/>
  <c r="Z2452" i="15"/>
  <c r="AA2454" i="15" l="1"/>
  <c r="Z2453" i="15"/>
  <c r="AA2455" i="15" l="1"/>
  <c r="Z2454" i="15"/>
  <c r="Z2455" i="15" l="1"/>
  <c r="AA2456" i="15"/>
  <c r="AA2457" i="15" l="1"/>
  <c r="Z2456" i="15"/>
  <c r="Z2457" i="15" l="1"/>
  <c r="AA2458" i="15"/>
  <c r="Z2458" i="15" l="1"/>
  <c r="AA2459" i="15"/>
  <c r="AA2460" i="15" l="1"/>
  <c r="Z2459" i="15"/>
  <c r="AA2461" i="15" l="1"/>
  <c r="Z2460" i="15"/>
  <c r="AA2462" i="15" l="1"/>
  <c r="Z2461" i="15"/>
  <c r="AA2463" i="15" l="1"/>
  <c r="Z2462" i="15"/>
  <c r="Z2463" i="15" l="1"/>
  <c r="AA2464" i="15"/>
  <c r="Z2464" i="15" l="1"/>
  <c r="AA2465" i="15"/>
  <c r="Z2465" i="15" l="1"/>
  <c r="AA2466" i="15"/>
  <c r="AA2467" i="15" l="1"/>
  <c r="Z2466" i="15"/>
  <c r="AA2468" i="15" l="1"/>
  <c r="Z2467" i="15"/>
  <c r="AA2469" i="15" l="1"/>
  <c r="Z2468" i="15"/>
  <c r="Z2469" i="15" l="1"/>
  <c r="AA2470" i="15"/>
  <c r="AA2471" i="15" l="1"/>
  <c r="Z2470" i="15"/>
  <c r="Z2471" i="15" l="1"/>
  <c r="AA2472" i="15"/>
  <c r="Z2472" i="15" l="1"/>
  <c r="AA2473" i="15"/>
  <c r="Z2473" i="15" l="1"/>
  <c r="AA2474" i="15"/>
  <c r="AA2475" i="15" l="1"/>
  <c r="Z2474" i="15"/>
  <c r="AA2476" i="15" l="1"/>
  <c r="Z2475" i="15"/>
  <c r="AA2477" i="15" l="1"/>
  <c r="Z2476" i="15"/>
  <c r="Z2477" i="15" l="1"/>
  <c r="AA2478" i="15"/>
  <c r="AA2479" i="15" l="1"/>
  <c r="Z2478" i="15"/>
  <c r="Z2479" i="15" l="1"/>
  <c r="AA2480" i="15"/>
  <c r="Z2480" i="15" l="1"/>
  <c r="AA2481" i="15"/>
  <c r="Z2481" i="15" l="1"/>
  <c r="AA2482" i="15"/>
  <c r="AA2483" i="15" l="1"/>
  <c r="Z2482" i="15"/>
  <c r="AA2484" i="15" l="1"/>
  <c r="Z2483" i="15"/>
  <c r="AA2485" i="15" l="1"/>
  <c r="Z2484" i="15"/>
  <c r="Z2485" i="15" l="1"/>
  <c r="AA2486" i="15"/>
  <c r="AA2487" i="15" l="1"/>
  <c r="Z2486" i="15"/>
  <c r="Z2487" i="15" l="1"/>
  <c r="AA2488" i="15"/>
  <c r="Z2488" i="15" l="1"/>
  <c r="AA2489" i="15"/>
  <c r="Z2489" i="15" l="1"/>
  <c r="AA2490" i="15"/>
  <c r="AA2491" i="15" l="1"/>
  <c r="Z2490" i="15"/>
  <c r="AA2492" i="15" l="1"/>
  <c r="Z2491" i="15"/>
  <c r="Z2492" i="15" l="1"/>
  <c r="AA2493" i="15"/>
  <c r="AA2494" i="15" l="1"/>
  <c r="Z2493" i="15"/>
  <c r="AA2495" i="15" l="1"/>
  <c r="Z2494" i="15"/>
  <c r="Z2495" i="15" l="1"/>
  <c r="AA2496" i="15"/>
  <c r="Z2496" i="15" l="1"/>
  <c r="AA2497" i="15"/>
  <c r="Z2497" i="15" l="1"/>
  <c r="AA2498" i="15"/>
  <c r="AA2499" i="15" l="1"/>
  <c r="Z2498" i="15"/>
  <c r="AA2500" i="15" l="1"/>
  <c r="Z2499" i="15"/>
  <c r="Z2500" i="15" l="1"/>
  <c r="AA2501" i="15"/>
  <c r="AA2502" i="15" l="1"/>
  <c r="Z2501" i="15"/>
  <c r="AA2503" i="15" l="1"/>
  <c r="Z2502" i="15"/>
  <c r="Z2503" i="15" l="1"/>
  <c r="AA2504" i="15"/>
  <c r="Z2504" i="15" l="1"/>
  <c r="AA2505" i="15"/>
  <c r="Z2505" i="15" l="1"/>
  <c r="AA2506" i="15"/>
  <c r="AA2507" i="15" l="1"/>
  <c r="Z2506" i="15"/>
  <c r="AA2508" i="15" l="1"/>
  <c r="Z2507" i="15"/>
  <c r="Z2508" i="15" l="1"/>
  <c r="AA2509" i="15"/>
  <c r="AA2510" i="15" l="1"/>
  <c r="Z2509" i="15"/>
  <c r="AA2511" i="15" l="1"/>
  <c r="Z2510" i="15"/>
  <c r="Z2511" i="15" l="1"/>
  <c r="AA2512" i="15"/>
  <c r="Z2512" i="15" l="1"/>
  <c r="AA2513" i="15"/>
  <c r="Z2513" i="15" l="1"/>
  <c r="AA2514" i="15"/>
  <c r="AA2515" i="15" l="1"/>
  <c r="Z2514" i="15"/>
  <c r="AA2516" i="15" l="1"/>
  <c r="Z2515" i="15"/>
  <c r="Z2516" i="15" l="1"/>
  <c r="AA2517" i="15"/>
  <c r="AA2518" i="15" l="1"/>
  <c r="Z2517" i="15"/>
  <c r="AA2519" i="15" l="1"/>
  <c r="Z2518" i="15"/>
  <c r="Z2519" i="15" l="1"/>
  <c r="AA2520" i="15"/>
  <c r="Z2520" i="15" l="1"/>
  <c r="AA2521" i="15"/>
  <c r="Z2521" i="15" l="1"/>
  <c r="AA2522" i="15"/>
  <c r="AA2523" i="15" l="1"/>
  <c r="Z2522" i="15"/>
  <c r="AA2524" i="15" l="1"/>
  <c r="Z2523" i="15"/>
  <c r="Z2524" i="15" l="1"/>
  <c r="AA2525" i="15"/>
  <c r="AA2526" i="15" l="1"/>
  <c r="Z2525" i="15"/>
  <c r="AA2527" i="15" l="1"/>
  <c r="Z2526" i="15"/>
  <c r="Z2527" i="15" l="1"/>
  <c r="AA2528" i="15"/>
  <c r="Z2528" i="15" l="1"/>
  <c r="AA2529" i="15"/>
  <c r="Z2529" i="15" l="1"/>
  <c r="AA2530" i="15"/>
  <c r="AA2531" i="15" l="1"/>
  <c r="Z2530" i="15"/>
  <c r="AA2532" i="15" l="1"/>
  <c r="Z2531" i="15"/>
  <c r="Z2532" i="15" l="1"/>
  <c r="AA2533" i="15"/>
  <c r="AA2534" i="15" l="1"/>
  <c r="Z2533" i="15"/>
  <c r="AA2535" i="15" l="1"/>
  <c r="Z2534" i="15"/>
  <c r="Z2535" i="15" l="1"/>
  <c r="AA2536" i="15"/>
  <c r="Z2536" i="15" l="1"/>
  <c r="AA2537" i="15"/>
  <c r="Z2537" i="15" l="1"/>
  <c r="AA2538" i="15"/>
  <c r="AA2539" i="15" l="1"/>
  <c r="Z2538" i="15"/>
  <c r="AA2540" i="15" l="1"/>
  <c r="Z2539" i="15"/>
  <c r="Z2540" i="15" l="1"/>
  <c r="AA2541" i="15"/>
  <c r="AA2542" i="15" l="1"/>
  <c r="Z2541" i="15"/>
  <c r="AA2543" i="15" l="1"/>
  <c r="Z2542" i="15"/>
  <c r="Z2543" i="15" l="1"/>
  <c r="AA2544" i="15"/>
  <c r="Z2544" i="15" l="1"/>
  <c r="AA2545" i="15"/>
  <c r="Z2545" i="15" l="1"/>
  <c r="AA2546" i="15"/>
  <c r="AA2547" i="15" l="1"/>
  <c r="Z2546" i="15"/>
  <c r="AA2548" i="15" l="1"/>
  <c r="Z2547" i="15"/>
  <c r="Z2548" i="15" l="1"/>
  <c r="AA2549" i="15"/>
  <c r="AA2550" i="15" l="1"/>
  <c r="Z2549" i="15"/>
  <c r="AA2551" i="15" l="1"/>
  <c r="Z2550" i="15"/>
  <c r="Z2551" i="15" l="1"/>
  <c r="AA2552" i="15"/>
  <c r="Z2552" i="15" l="1"/>
  <c r="AA2553" i="15"/>
  <c r="Z2553" i="15" l="1"/>
  <c r="AA2554" i="15"/>
  <c r="AA2555" i="15" l="1"/>
  <c r="Z2554" i="15"/>
  <c r="Z2555" i="15" l="1"/>
  <c r="AA2556" i="15"/>
  <c r="Z2556" i="15" l="1"/>
  <c r="AA2557" i="15"/>
  <c r="AA2558" i="15" l="1"/>
  <c r="Z2557" i="15"/>
  <c r="Z2558" i="15" l="1"/>
  <c r="AA2559" i="15"/>
  <c r="Z2559" i="15" l="1"/>
  <c r="AA2560" i="15"/>
  <c r="Z2560" i="15" l="1"/>
  <c r="AA2561" i="15"/>
  <c r="Z2561" i="15" l="1"/>
  <c r="AA2562" i="15"/>
  <c r="AA2563" i="15" l="1"/>
  <c r="Z2562" i="15"/>
  <c r="Z2563" i="15" l="1"/>
  <c r="AA2564" i="15"/>
  <c r="Z2564" i="15" l="1"/>
  <c r="AA2565" i="15"/>
  <c r="AA2566" i="15" l="1"/>
  <c r="Z2565" i="15"/>
  <c r="Z2566" i="15" l="1"/>
  <c r="AA2567" i="15"/>
  <c r="Z2567" i="15" l="1"/>
  <c r="AA2568" i="15"/>
  <c r="Z2568" i="15" l="1"/>
  <c r="AA2569" i="15"/>
  <c r="Z2569" i="15" l="1"/>
  <c r="AA2570" i="15"/>
  <c r="AA2571" i="15" l="1"/>
  <c r="Z2570" i="15"/>
  <c r="Z2571" i="15" l="1"/>
  <c r="AA2572" i="15"/>
  <c r="Z2572" i="15" l="1"/>
  <c r="AA2573" i="15"/>
  <c r="AA2574" i="15" l="1"/>
  <c r="Z2573" i="15"/>
  <c r="Z2574" i="15" l="1"/>
  <c r="AA2575" i="15"/>
  <c r="AA2576" i="15" l="1"/>
  <c r="Z2575" i="15"/>
  <c r="Z2576" i="15" l="1"/>
  <c r="AA2577" i="15"/>
  <c r="Z2577" i="15" l="1"/>
  <c r="AA2578" i="15"/>
  <c r="AA2579" i="15" l="1"/>
  <c r="Z2578" i="15"/>
  <c r="AA2580" i="15" l="1"/>
  <c r="Z2579" i="15"/>
  <c r="Z2580" i="15" l="1"/>
  <c r="AA2581" i="15"/>
  <c r="AA2582" i="15" l="1"/>
  <c r="Z2581" i="15"/>
  <c r="Z2582" i="15" l="1"/>
  <c r="AA2583" i="15"/>
  <c r="AA2584" i="15" l="1"/>
  <c r="Z2583" i="15"/>
  <c r="Z2584" i="15" l="1"/>
  <c r="AA2585" i="15"/>
  <c r="Z2585" i="15" l="1"/>
  <c r="AA2586" i="15"/>
  <c r="AA2587" i="15" l="1"/>
  <c r="Z2586" i="15"/>
  <c r="AA2588" i="15" l="1"/>
  <c r="Z2587" i="15"/>
  <c r="Z2588" i="15" l="1"/>
  <c r="AA2589" i="15"/>
  <c r="AA2590" i="15" l="1"/>
  <c r="Z2589" i="15"/>
  <c r="Z2590" i="15" l="1"/>
  <c r="AA2591" i="15"/>
  <c r="AA2592" i="15" l="1"/>
  <c r="Z2591" i="15"/>
  <c r="Z2592" i="15" l="1"/>
  <c r="AA2593" i="15"/>
  <c r="Z2593" i="15" l="1"/>
  <c r="AA2594" i="15"/>
  <c r="AA2595" i="15" l="1"/>
  <c r="Z2594" i="15"/>
  <c r="AA2596" i="15" l="1"/>
  <c r="Z2595" i="15"/>
  <c r="Z2596" i="15" l="1"/>
  <c r="AA2597" i="15"/>
  <c r="AA2598" i="15" l="1"/>
  <c r="Z2597" i="15"/>
  <c r="Z2598" i="15" l="1"/>
  <c r="AA2599" i="15"/>
  <c r="AA2600" i="15" l="1"/>
  <c r="Z2599" i="15"/>
  <c r="Z2600" i="15" l="1"/>
  <c r="AA2601" i="15"/>
  <c r="Z2601" i="15" l="1"/>
  <c r="AA2602" i="15"/>
  <c r="AA2603" i="15" l="1"/>
  <c r="Z2602" i="15"/>
  <c r="AA2604" i="15" l="1"/>
  <c r="Z2603" i="15"/>
  <c r="Z2604" i="15" l="1"/>
  <c r="AA2605" i="15"/>
  <c r="AA2606" i="15" l="1"/>
  <c r="Z2605" i="15"/>
  <c r="Z2606" i="15" l="1"/>
  <c r="AA2607" i="15"/>
  <c r="AA2608" i="15" l="1"/>
  <c r="Z2607" i="15"/>
  <c r="Z2608" i="15" l="1"/>
  <c r="AA2609" i="15"/>
  <c r="Z2609" i="15" l="1"/>
  <c r="AA2610" i="15"/>
  <c r="AA2611" i="15" l="1"/>
  <c r="Z2610" i="15"/>
  <c r="AA2612" i="15" l="1"/>
  <c r="Z2611" i="15"/>
  <c r="AA2613" i="15" l="1"/>
  <c r="Z2612" i="15"/>
  <c r="Z2613" i="15" l="1"/>
  <c r="AA2614" i="15"/>
  <c r="AA2615" i="15" l="1"/>
  <c r="Z2614" i="15"/>
  <c r="AA2616" i="15" l="1"/>
  <c r="Z2615" i="15"/>
  <c r="Z2616" i="15" l="1"/>
  <c r="AA2617" i="15"/>
  <c r="Z2617" i="15" l="1"/>
  <c r="AA2618" i="15"/>
  <c r="AA2619" i="15" l="1"/>
  <c r="Z2618" i="15"/>
  <c r="AA2620" i="15" l="1"/>
  <c r="Z2619" i="15"/>
  <c r="Z2620" i="15" l="1"/>
  <c r="AA2621" i="15"/>
  <c r="Z2621" i="15" l="1"/>
  <c r="AA2622" i="15"/>
  <c r="Z2622" i="15" l="1"/>
  <c r="AA2623" i="15"/>
  <c r="AA2624" i="15" l="1"/>
  <c r="Z2623" i="15"/>
  <c r="Z2624" i="15" l="1"/>
  <c r="AA2625" i="15"/>
  <c r="Z2625" i="15" l="1"/>
  <c r="AA2626" i="15"/>
  <c r="AA2627" i="15" l="1"/>
  <c r="Z2626" i="15"/>
  <c r="AA2628" i="15" l="1"/>
  <c r="Z2627" i="15"/>
  <c r="AA2629" i="15" l="1"/>
  <c r="Z2628" i="15"/>
  <c r="Z2629" i="15" l="1"/>
  <c r="AA2630" i="15"/>
  <c r="AA2631" i="15" l="1"/>
  <c r="Z2630" i="15"/>
  <c r="AA2632" i="15" l="1"/>
  <c r="Z2631" i="15"/>
  <c r="Z2632" i="15" l="1"/>
  <c r="AA2633" i="15"/>
  <c r="Z2633" i="15" l="1"/>
  <c r="AA2634" i="15"/>
  <c r="AA2635" i="15" l="1"/>
  <c r="Z2634" i="15"/>
  <c r="AA2636" i="15" l="1"/>
  <c r="Z2635" i="15"/>
  <c r="Z2636" i="15" l="1"/>
  <c r="AA2637" i="15"/>
  <c r="Z2637" i="15" l="1"/>
  <c r="AA2638" i="15"/>
  <c r="Z2638" i="15" l="1"/>
  <c r="AA2639" i="15"/>
  <c r="AA2640" i="15" l="1"/>
  <c r="Z2639" i="15"/>
  <c r="Z2640" i="15" l="1"/>
  <c r="AA2641" i="15"/>
  <c r="Z2641" i="15" l="1"/>
  <c r="AA2642" i="15"/>
  <c r="AA2643" i="15" l="1"/>
  <c r="Z2642" i="15"/>
  <c r="AA2644" i="15" l="1"/>
  <c r="Z2643" i="15"/>
  <c r="AA2645" i="15" l="1"/>
  <c r="Z2644" i="15"/>
  <c r="Z2645" i="15" l="1"/>
  <c r="AA2646" i="15"/>
  <c r="AA2647" i="15" l="1"/>
  <c r="Z2646" i="15"/>
  <c r="AA2648" i="15" l="1"/>
  <c r="Z2647" i="15"/>
  <c r="Z2648" i="15" l="1"/>
  <c r="AA2649" i="15"/>
  <c r="AA2650" i="15" l="1"/>
  <c r="Z2649" i="15"/>
  <c r="AA2651" i="15" l="1"/>
  <c r="Z2650" i="15"/>
  <c r="AA2652" i="15" l="1"/>
  <c r="Z2651" i="15"/>
  <c r="Z2652" i="15" l="1"/>
  <c r="AA2653" i="15"/>
  <c r="Z2653" i="15" l="1"/>
  <c r="AA2654" i="15"/>
  <c r="AA2655" i="15" l="1"/>
  <c r="Z2654" i="15"/>
  <c r="Z2655" i="15" l="1"/>
  <c r="AA2656" i="15"/>
  <c r="Z2656" i="15" l="1"/>
  <c r="AA2657" i="15"/>
  <c r="AA2658" i="15" l="1"/>
  <c r="Z2657" i="15"/>
  <c r="AA2659" i="15" l="1"/>
  <c r="Z2658" i="15"/>
  <c r="Z2659" i="15" l="1"/>
  <c r="AA2660" i="15"/>
  <c r="Z2660" i="15" l="1"/>
  <c r="AA2661" i="15"/>
  <c r="Z2661" i="15" l="1"/>
  <c r="AA2662" i="15"/>
  <c r="AA2663" i="15" l="1"/>
  <c r="Z2662" i="15"/>
  <c r="Z2663" i="15" l="1"/>
  <c r="AA2664" i="15"/>
  <c r="Z2664" i="15" l="1"/>
  <c r="AA2665" i="15"/>
  <c r="AA2666" i="15" l="1"/>
  <c r="Z2665" i="15"/>
  <c r="Z2666" i="15" l="1"/>
  <c r="AA2667" i="15"/>
  <c r="Z2667" i="15" l="1"/>
  <c r="AA2668" i="15"/>
  <c r="Z2668" i="15" l="1"/>
  <c r="AA2669" i="15"/>
  <c r="Z2669" i="15" l="1"/>
  <c r="AA2670" i="15"/>
  <c r="AA2671" i="15" l="1"/>
  <c r="Z2670" i="15"/>
  <c r="Z2671" i="15" l="1"/>
  <c r="AA2672" i="15"/>
  <c r="AA2673" i="15" l="1"/>
  <c r="Z2672" i="15"/>
  <c r="Z2673" i="15" l="1"/>
  <c r="AA2674" i="15"/>
  <c r="Z2674" i="15" l="1"/>
  <c r="AA2675" i="15"/>
  <c r="AA2676" i="15" l="1"/>
  <c r="Z2675" i="15"/>
  <c r="AA2677" i="15" l="1"/>
  <c r="Z2676" i="15"/>
  <c r="AA2678" i="15" l="1"/>
  <c r="Z2677" i="15"/>
  <c r="Z2678" i="15" l="1"/>
  <c r="AA2679" i="15"/>
  <c r="Z2679" i="15" l="1"/>
  <c r="AA2680" i="15"/>
  <c r="Z2680" i="15" l="1"/>
  <c r="AA2681" i="15"/>
  <c r="Z2681" i="15" l="1"/>
  <c r="AA2682" i="15"/>
  <c r="Z2682" i="15" l="1"/>
  <c r="AA2683" i="15"/>
  <c r="AA2684" i="15" l="1"/>
  <c r="Z2683" i="15"/>
  <c r="AA2685" i="15" l="1"/>
  <c r="Z2684" i="15"/>
  <c r="Z2685" i="15" l="1"/>
  <c r="AA2686" i="15"/>
  <c r="AA2687" i="15" l="1"/>
  <c r="Z2686" i="15"/>
  <c r="Z2687" i="15" l="1"/>
  <c r="AA2688" i="15"/>
  <c r="AA2689" i="15" l="1"/>
  <c r="Z2688" i="15"/>
  <c r="Z2689" i="15" l="1"/>
  <c r="AA2690" i="15"/>
  <c r="Z2690" i="15" l="1"/>
  <c r="AA2691" i="15"/>
  <c r="AA2692" i="15" l="1"/>
  <c r="Z2691" i="15"/>
  <c r="AA2693" i="15" l="1"/>
  <c r="Z2692" i="15"/>
  <c r="AA2694" i="15" l="1"/>
  <c r="Z2693" i="15"/>
  <c r="Z2694" i="15" l="1"/>
  <c r="AA2695" i="15"/>
  <c r="Z2695" i="15" l="1"/>
  <c r="AA2696" i="15"/>
  <c r="Z2696" i="15" l="1"/>
  <c r="AA2697" i="15"/>
  <c r="Z2697" i="15" l="1"/>
  <c r="AA2698" i="15"/>
  <c r="Z2698" i="15" l="1"/>
  <c r="AA2699" i="15"/>
  <c r="AA2700" i="15" l="1"/>
  <c r="Z2699" i="15"/>
  <c r="AA2701" i="15" l="1"/>
  <c r="Z2700" i="15"/>
  <c r="Z2701" i="15" l="1"/>
  <c r="AA2702" i="15"/>
  <c r="AA2703" i="15" l="1"/>
  <c r="Z2702" i="15"/>
  <c r="Z2703" i="15" l="1"/>
  <c r="AA2704" i="15"/>
  <c r="AA2705" i="15" l="1"/>
  <c r="Z2704" i="15"/>
  <c r="Z2705" i="15" l="1"/>
  <c r="AA2706" i="15"/>
  <c r="Z2706" i="15" l="1"/>
  <c r="AA2707" i="15"/>
  <c r="AA2708" i="15" l="1"/>
  <c r="Z2707" i="15"/>
  <c r="AA2709" i="15" l="1"/>
  <c r="Z2708" i="15"/>
  <c r="AA2710" i="15" l="1"/>
  <c r="Z2709" i="15"/>
  <c r="Z2710" i="15" l="1"/>
  <c r="AA2711" i="15"/>
  <c r="Z2711" i="15" l="1"/>
  <c r="AA2712" i="15"/>
  <c r="Z2712" i="15" l="1"/>
  <c r="AA2713" i="15"/>
  <c r="Z2713" i="15" l="1"/>
  <c r="AA2714" i="15"/>
  <c r="Z2714" i="15" l="1"/>
  <c r="AA2715" i="15"/>
  <c r="AA2716" i="15" l="1"/>
  <c r="Z2715" i="15"/>
  <c r="AA2717" i="15" l="1"/>
  <c r="Z2716" i="15"/>
  <c r="Z2717" i="15" l="1"/>
  <c r="AA2718" i="15"/>
  <c r="AA2719" i="15" l="1"/>
  <c r="Z2718" i="15"/>
  <c r="Z2719" i="15" l="1"/>
  <c r="AA2720" i="15"/>
  <c r="AA2721" i="15" l="1"/>
  <c r="Z2720" i="15"/>
  <c r="Z2721" i="15" l="1"/>
  <c r="AA2722" i="15"/>
  <c r="Z2722" i="15" l="1"/>
  <c r="AA2723" i="15"/>
  <c r="AA2724" i="15" l="1"/>
  <c r="Z2723" i="15"/>
  <c r="AA2725" i="15" l="1"/>
  <c r="Z2724" i="15"/>
  <c r="AA2726" i="15" l="1"/>
  <c r="Z2725" i="15"/>
  <c r="Z2726" i="15" l="1"/>
  <c r="AA2727" i="15"/>
  <c r="Z2727" i="15" l="1"/>
  <c r="AA2728" i="15"/>
  <c r="Z2728" i="15" l="1"/>
  <c r="AA2729" i="15"/>
  <c r="Z2729" i="15" l="1"/>
  <c r="AA2730" i="15"/>
  <c r="Z2730" i="15" l="1"/>
  <c r="AA2731" i="15"/>
  <c r="AA2732" i="15" l="1"/>
  <c r="Z2731" i="15"/>
  <c r="AA2733" i="15" l="1"/>
  <c r="Z2732" i="15"/>
  <c r="Z2733" i="15" l="1"/>
  <c r="AA2734" i="15"/>
  <c r="AA2735" i="15" l="1"/>
  <c r="Z2734" i="15"/>
  <c r="Z2735" i="15" l="1"/>
  <c r="AA2736" i="15"/>
  <c r="AA2737" i="15" l="1"/>
  <c r="Z2736" i="15"/>
  <c r="Z2737" i="15" l="1"/>
  <c r="AA2738" i="15"/>
  <c r="Z2738" i="15" l="1"/>
  <c r="AA2739" i="15"/>
  <c r="AA2740" i="15" l="1"/>
  <c r="Z2739" i="15"/>
  <c r="AA2741" i="15" l="1"/>
  <c r="Z2740" i="15"/>
  <c r="AA2742" i="15" l="1"/>
  <c r="Z2741" i="15"/>
  <c r="Z2742" i="15" l="1"/>
  <c r="AA2743" i="15"/>
  <c r="Z2743" i="15" l="1"/>
  <c r="AA2744" i="15"/>
  <c r="Z2744" i="15" l="1"/>
  <c r="AA2745" i="15"/>
  <c r="Z2745" i="15" l="1"/>
  <c r="AA2746" i="15"/>
  <c r="Z2746" i="15" l="1"/>
  <c r="AA2747" i="15"/>
  <c r="AA2748" i="15" l="1"/>
  <c r="Z2747" i="15"/>
  <c r="AA2749" i="15" l="1"/>
  <c r="Z2748" i="15"/>
  <c r="Z2749" i="15" l="1"/>
  <c r="AA2750" i="15"/>
  <c r="AA2751" i="15" l="1"/>
  <c r="Z2750" i="15"/>
  <c r="Z2751" i="15" l="1"/>
  <c r="AA2752" i="15"/>
  <c r="Z2752" i="15" l="1"/>
  <c r="AA2753" i="15"/>
  <c r="Z2753" i="15" l="1"/>
  <c r="AA2754" i="15"/>
  <c r="AA2755" i="15" l="1"/>
  <c r="Z2754" i="15"/>
  <c r="AA2756" i="15" l="1"/>
  <c r="Z2755" i="15"/>
  <c r="AA2757" i="15" l="1"/>
  <c r="Z2756" i="15"/>
  <c r="Z2757" i="15" l="1"/>
  <c r="AA2758" i="15"/>
  <c r="AA2759" i="15" l="1"/>
  <c r="Z2758" i="15"/>
  <c r="Z2759" i="15" l="1"/>
  <c r="AA2760" i="15"/>
  <c r="Z2760" i="15" l="1"/>
  <c r="AA2761" i="15"/>
  <c r="Z2761" i="15" l="1"/>
  <c r="AA2762" i="15"/>
  <c r="AA2763" i="15" l="1"/>
  <c r="Z2762" i="15"/>
  <c r="AA2764" i="15" l="1"/>
  <c r="Z2763" i="15"/>
  <c r="Z2764" i="15" l="1"/>
  <c r="AA2765" i="15"/>
  <c r="AA2766" i="15" l="1"/>
  <c r="Z2765" i="15"/>
  <c r="AA2767" i="15" l="1"/>
  <c r="Z2766" i="15"/>
  <c r="Z2767" i="15" l="1"/>
  <c r="AA2768" i="15"/>
  <c r="Z2768" i="15" l="1"/>
  <c r="AA2769" i="15"/>
  <c r="Z2769" i="15" l="1"/>
  <c r="AA2770" i="15"/>
  <c r="AA2771" i="15" l="1"/>
  <c r="Z2770" i="15"/>
  <c r="AA2772" i="15" l="1"/>
  <c r="Z2771" i="15"/>
  <c r="Z2772" i="15" l="1"/>
  <c r="AA2773" i="15"/>
  <c r="AA2774" i="15" l="1"/>
  <c r="Z2773" i="15"/>
  <c r="AA2775" i="15" l="1"/>
  <c r="Z2774" i="15"/>
  <c r="Z2775" i="15" l="1"/>
  <c r="AA2776" i="15"/>
  <c r="Z2776" i="15" l="1"/>
  <c r="AA2777" i="15"/>
  <c r="Z2777" i="15" l="1"/>
  <c r="AA2778" i="15"/>
  <c r="AA2779" i="15" l="1"/>
  <c r="Z2778" i="15"/>
  <c r="AA2780" i="15" l="1"/>
  <c r="Z2779" i="15"/>
  <c r="Z2780" i="15" l="1"/>
  <c r="AA2781" i="15"/>
  <c r="AA2782" i="15" l="1"/>
  <c r="Z2781" i="15"/>
  <c r="AA2783" i="15" l="1"/>
  <c r="Z2782" i="15"/>
  <c r="Z2783" i="15" l="1"/>
  <c r="AA2784" i="15"/>
  <c r="Z2784" i="15" l="1"/>
  <c r="AA2785" i="15"/>
  <c r="Z2785" i="15" l="1"/>
  <c r="AA2786" i="15"/>
  <c r="AA2787" i="15" l="1"/>
  <c r="Z2786" i="15"/>
  <c r="AA2788" i="15" l="1"/>
  <c r="Z2787" i="15"/>
  <c r="Z2788" i="15" l="1"/>
  <c r="AA2789" i="15"/>
  <c r="AA2790" i="15" l="1"/>
  <c r="Z2789" i="15"/>
  <c r="AA2791" i="15" l="1"/>
  <c r="Z2790" i="15"/>
  <c r="AA2792" i="15" l="1"/>
  <c r="Z2791" i="15"/>
  <c r="AA2793" i="15" l="1"/>
  <c r="Z2792" i="15"/>
  <c r="Z2793" i="15" l="1"/>
  <c r="AA2794" i="15"/>
  <c r="Z2794" i="15" l="1"/>
  <c r="AA2795" i="15"/>
  <c r="Z2795" i="15" l="1"/>
  <c r="AA2796" i="15"/>
  <c r="Z2796" i="15" l="1"/>
  <c r="AA2797" i="15"/>
  <c r="AA2798" i="15" l="1"/>
  <c r="Z2797" i="15"/>
  <c r="AA2799" i="15" l="1"/>
  <c r="Z2798" i="15"/>
  <c r="AA2800" i="15" l="1"/>
  <c r="Z2799" i="15"/>
  <c r="AA2801" i="15" l="1"/>
  <c r="Z2800" i="15"/>
  <c r="AA2802" i="15" l="1"/>
  <c r="Z2801" i="15"/>
  <c r="AA2803" i="15" l="1"/>
  <c r="Z2802" i="15"/>
  <c r="AA2804" i="15" l="1"/>
  <c r="Z2803" i="15"/>
  <c r="Z2804" i="15" l="1"/>
  <c r="AA2805" i="15"/>
  <c r="Z2805" i="15" l="1"/>
  <c r="AA2806" i="15"/>
  <c r="AA2807" i="15" l="1"/>
  <c r="Z2806" i="15"/>
  <c r="Z2807" i="15" l="1"/>
  <c r="AA2808" i="15"/>
  <c r="Z2808" i="15" l="1"/>
  <c r="AA2809" i="15"/>
  <c r="AA2810" i="15" l="1"/>
  <c r="Z2809" i="15"/>
  <c r="AA2811" i="15" l="1"/>
  <c r="Z2810" i="15"/>
  <c r="Z2811" i="15" l="1"/>
  <c r="AA2812" i="15"/>
  <c r="Z2812" i="15" l="1"/>
  <c r="AA2813" i="15"/>
  <c r="AA2814" i="15" l="1"/>
  <c r="Z2813" i="15"/>
  <c r="Z2814" i="15" l="1"/>
  <c r="AA2815" i="15"/>
  <c r="Z2815" i="15" l="1"/>
  <c r="AA2816" i="15"/>
  <c r="Z2816" i="15" l="1"/>
  <c r="AA2817" i="15"/>
  <c r="AA2818" i="15" l="1"/>
  <c r="Z2817" i="15"/>
  <c r="AA2819" i="15" l="1"/>
  <c r="Z2818" i="15"/>
  <c r="Z2819" i="15" l="1"/>
  <c r="AA2820" i="15"/>
  <c r="Z2820" i="15" l="1"/>
  <c r="AA2821" i="15"/>
  <c r="AA2822" i="15" l="1"/>
  <c r="Z2821" i="15"/>
  <c r="Z2822" i="15" l="1"/>
  <c r="AA2823" i="15"/>
  <c r="Z2823" i="15" l="1"/>
  <c r="AA2824" i="15"/>
  <c r="Z2824" i="15" l="1"/>
  <c r="AA2825" i="15"/>
  <c r="AA2826" i="15" l="1"/>
  <c r="Z2825" i="15"/>
  <c r="AA2827" i="15" l="1"/>
  <c r="Z2826" i="15"/>
  <c r="Z2827" i="15" l="1"/>
  <c r="AA2828" i="15"/>
  <c r="Z2828" i="15" l="1"/>
  <c r="AA2829" i="15"/>
  <c r="AA2830" i="15" l="1"/>
  <c r="Z2829" i="15"/>
  <c r="Z2830" i="15" l="1"/>
  <c r="AA2831" i="15"/>
  <c r="Z2831" i="15" l="1"/>
  <c r="AA2832" i="15"/>
  <c r="Z2832" i="15" l="1"/>
  <c r="AA2833" i="15"/>
  <c r="AA2834" i="15" l="1"/>
  <c r="Z2833" i="15"/>
  <c r="AA2835" i="15" l="1"/>
  <c r="Z2834" i="15"/>
  <c r="Z2835" i="15" l="1"/>
  <c r="AA2836" i="15"/>
  <c r="AA2837" i="15" l="1"/>
  <c r="Z2836" i="15"/>
  <c r="AA2838" i="15" l="1"/>
  <c r="Z2837" i="15"/>
  <c r="AA2839" i="15" l="1"/>
  <c r="Z2838" i="15"/>
  <c r="AA2840" i="15" l="1"/>
  <c r="Z2839" i="15"/>
  <c r="Z2840" i="15" l="1"/>
  <c r="AA2841" i="15"/>
  <c r="AA2842" i="15" l="1"/>
  <c r="Z2841" i="15"/>
  <c r="Z2842" i="15" l="1"/>
  <c r="AA2843" i="15"/>
  <c r="Z2843" i="15" l="1"/>
  <c r="AA2844" i="15"/>
  <c r="AA2845" i="15" l="1"/>
  <c r="Z2844" i="15"/>
  <c r="AA2846" i="15" l="1"/>
  <c r="Z2845" i="15"/>
  <c r="Z2846" i="15" l="1"/>
  <c r="AA2847" i="15"/>
  <c r="AA2848" i="15" l="1"/>
  <c r="Z2847" i="15"/>
  <c r="Z2848" i="15" l="1"/>
  <c r="AA2849" i="15"/>
  <c r="AA2850" i="15" l="1"/>
  <c r="Z2849" i="15"/>
  <c r="Z2850" i="15" l="1"/>
  <c r="AA2851" i="15"/>
  <c r="Z2851" i="15" l="1"/>
  <c r="AA2852" i="15"/>
  <c r="AA2853" i="15" l="1"/>
  <c r="Z2852" i="15"/>
  <c r="AA2854" i="15" l="1"/>
  <c r="Z2853" i="15"/>
  <c r="AA2855" i="15" l="1"/>
  <c r="Z2854" i="15"/>
  <c r="AA2856" i="15" l="1"/>
  <c r="Z2855" i="15"/>
  <c r="Z2856" i="15" l="1"/>
  <c r="AA2857" i="15"/>
  <c r="AA2858" i="15" l="1"/>
  <c r="Z2857" i="15"/>
  <c r="Z2858" i="15" l="1"/>
  <c r="AA2859" i="15"/>
  <c r="Z2859" i="15" l="1"/>
  <c r="AA2860" i="15"/>
  <c r="AA2861" i="15" l="1"/>
  <c r="Z2860" i="15"/>
  <c r="AA2862" i="15" l="1"/>
  <c r="Z2861" i="15"/>
  <c r="Z2862" i="15" l="1"/>
  <c r="AA2863" i="15"/>
  <c r="Z2863" i="15" l="1"/>
  <c r="AA2864" i="15"/>
  <c r="Z2864" i="15" l="1"/>
  <c r="AA2865" i="15"/>
  <c r="AA2866" i="15" l="1"/>
  <c r="Z2865" i="15"/>
  <c r="Z2866" i="15" l="1"/>
  <c r="AA2867" i="15"/>
  <c r="Z2867" i="15" l="1"/>
  <c r="AA2868" i="15"/>
  <c r="AA2869" i="15" l="1"/>
  <c r="Z2868" i="15"/>
  <c r="AA2870" i="15" l="1"/>
  <c r="Z2869" i="15"/>
  <c r="AA2871" i="15" l="1"/>
  <c r="Z2870" i="15"/>
  <c r="Z2871" i="15" l="1"/>
  <c r="AA2872" i="15"/>
  <c r="Z2872" i="15" l="1"/>
  <c r="AA2873" i="15"/>
  <c r="AA2874" i="15" l="1"/>
  <c r="Z2873" i="15"/>
  <c r="Z2874" i="15" l="1"/>
  <c r="AA2875" i="15"/>
  <c r="Z2875" i="15" l="1"/>
  <c r="AA2876" i="15"/>
  <c r="AA2877" i="15" l="1"/>
  <c r="Z2876" i="15"/>
  <c r="AA2878" i="15" l="1"/>
  <c r="Z2877" i="15"/>
  <c r="Z2878" i="15" l="1"/>
  <c r="AA2879" i="15"/>
  <c r="AA2880" i="15" l="1"/>
  <c r="Z2879" i="15"/>
  <c r="Z2880" i="15" l="1"/>
  <c r="AA2881" i="15"/>
  <c r="Z2881" i="15" l="1"/>
  <c r="AA2882" i="15"/>
  <c r="Z2882" i="15" l="1"/>
  <c r="AA2883" i="15"/>
  <c r="Z2883" i="15" l="1"/>
  <c r="AA2884" i="15"/>
  <c r="AA2885" i="15" l="1"/>
  <c r="Z2884" i="15"/>
  <c r="AA2886" i="15" l="1"/>
  <c r="Z2885" i="15"/>
  <c r="AA2887" i="15" l="1"/>
  <c r="Z2886" i="15"/>
  <c r="AA2888" i="15" l="1"/>
  <c r="Z2887" i="15"/>
  <c r="Z2888" i="15" l="1"/>
  <c r="AA2889" i="15"/>
  <c r="Z2889" i="15" l="1"/>
  <c r="AA2890" i="15"/>
  <c r="Z2890" i="15" l="1"/>
  <c r="AA2891" i="15"/>
  <c r="Z2891" i="15" l="1"/>
  <c r="AA2892" i="15"/>
  <c r="AA2893" i="15" l="1"/>
  <c r="Z2892" i="15"/>
  <c r="AA2894" i="15" l="1"/>
  <c r="Z2893" i="15"/>
  <c r="Z2894" i="15" l="1"/>
  <c r="AA2895" i="15"/>
  <c r="AA2896" i="15" l="1"/>
  <c r="Z2895" i="15"/>
  <c r="Z2896" i="15" l="1"/>
  <c r="AA2897" i="15"/>
  <c r="Z2897" i="15" l="1"/>
  <c r="AA2898" i="15"/>
  <c r="Z2898" i="15" l="1"/>
  <c r="AA2899" i="15"/>
  <c r="Z2899" i="15" l="1"/>
  <c r="AA2900" i="15"/>
  <c r="AA2901" i="15" l="1"/>
  <c r="Z2900" i="15"/>
  <c r="AA2902" i="15" l="1"/>
  <c r="Z2901" i="15"/>
  <c r="AA2903" i="15" l="1"/>
  <c r="Z2902" i="15"/>
  <c r="AA2904" i="15" l="1"/>
  <c r="Z2903" i="15"/>
  <c r="Z2904" i="15" l="1"/>
  <c r="AA2905" i="15"/>
  <c r="Z2905" i="15" l="1"/>
  <c r="AA2906" i="15"/>
  <c r="Z2906" i="15" l="1"/>
  <c r="AA2907" i="15"/>
  <c r="Z2907" i="15" l="1"/>
  <c r="AA2908" i="15"/>
  <c r="AA2909" i="15" l="1"/>
  <c r="Z2908" i="15"/>
  <c r="AA2910" i="15" l="1"/>
  <c r="Z2909" i="15"/>
  <c r="Z2910" i="15" l="1"/>
  <c r="AA2911" i="15"/>
  <c r="AA2912" i="15" l="1"/>
  <c r="Z2911" i="15"/>
  <c r="Z2912" i="15" l="1"/>
  <c r="AA2913" i="15"/>
  <c r="Z2913" i="15" l="1"/>
  <c r="AA2914" i="15"/>
  <c r="Z2914" i="15" l="1"/>
  <c r="AA2915" i="15"/>
  <c r="Z2915" i="15" l="1"/>
  <c r="AA2916" i="15"/>
  <c r="AA2917" i="15" l="1"/>
  <c r="Z2916" i="15"/>
  <c r="AA2918" i="15" l="1"/>
  <c r="Z2917" i="15"/>
  <c r="Z2918" i="15" l="1"/>
  <c r="AA2919" i="15"/>
  <c r="Z2919" i="15" l="1"/>
  <c r="AA2920" i="15"/>
  <c r="Z2920" i="15" l="1"/>
  <c r="AA2921" i="15"/>
  <c r="AA2922" i="15" l="1"/>
  <c r="Z2921" i="15"/>
  <c r="Z2922" i="15" l="1"/>
  <c r="AA2923" i="15"/>
  <c r="Z2923" i="15" l="1"/>
  <c r="AA2924" i="15"/>
  <c r="AA2925" i="15" l="1"/>
  <c r="Z2924" i="15"/>
  <c r="AA2926" i="15" l="1"/>
  <c r="Z2925" i="15"/>
  <c r="AA2927" i="15" l="1"/>
  <c r="Z2926" i="15"/>
  <c r="Z2927" i="15" l="1"/>
  <c r="AA2928" i="15"/>
  <c r="Z2928" i="15" l="1"/>
  <c r="AA2929" i="15"/>
  <c r="Z2929" i="15" l="1"/>
  <c r="AA2930" i="15"/>
  <c r="Z2930" i="15" l="1"/>
  <c r="AA2931" i="15"/>
  <c r="Z2931" i="15" l="1"/>
  <c r="AA2932" i="15"/>
  <c r="AA2933" i="15" l="1"/>
  <c r="Z2932" i="15"/>
  <c r="AA2934" i="15" l="1"/>
  <c r="Z2933" i="15"/>
  <c r="Z2934" i="15" l="1"/>
  <c r="AA2935" i="15"/>
  <c r="AA2936" i="15" l="1"/>
  <c r="Z2935" i="15"/>
  <c r="Z2936" i="15" l="1"/>
  <c r="AA2937" i="15"/>
  <c r="AA2938" i="15" l="1"/>
  <c r="Z2937" i="15"/>
  <c r="Z2938" i="15" l="1"/>
  <c r="AA2939" i="15"/>
  <c r="Z2939" i="15" l="1"/>
  <c r="AA2940" i="15"/>
  <c r="AA2941" i="15" l="1"/>
  <c r="Z2940" i="15"/>
  <c r="AA2942" i="15" l="1"/>
  <c r="Z2941" i="15"/>
  <c r="AA2943" i="15" l="1"/>
  <c r="Z2942" i="15"/>
  <c r="Z2943" i="15" l="1"/>
  <c r="AA2944" i="15"/>
  <c r="Z2944" i="15" l="1"/>
  <c r="AA2945" i="15"/>
  <c r="Z2945" i="15" l="1"/>
  <c r="AA2946" i="15"/>
  <c r="Z2946" i="15" l="1"/>
  <c r="AA2947" i="15"/>
  <c r="Z2947" i="15" l="1"/>
  <c r="AA2948" i="15"/>
  <c r="AA2949" i="15" l="1"/>
  <c r="Z2948" i="15"/>
  <c r="AA2950" i="15" l="1"/>
  <c r="Z2949" i="15"/>
  <c r="Z2950" i="15" l="1"/>
  <c r="AA2951" i="15"/>
  <c r="AA2952" i="15" l="1"/>
  <c r="Z2951" i="15"/>
  <c r="Z2952" i="15" l="1"/>
  <c r="AA2953" i="15"/>
  <c r="AA2954" i="15" l="1"/>
  <c r="Z2953" i="15"/>
  <c r="Z2954" i="15" l="1"/>
  <c r="AA2955" i="15"/>
  <c r="Z2955" i="15" l="1"/>
  <c r="AA2956" i="15"/>
  <c r="AA2957" i="15" l="1"/>
  <c r="Z2956" i="15"/>
  <c r="AA2958" i="15" l="1"/>
  <c r="Z2957" i="15"/>
  <c r="AA2959" i="15" l="1"/>
  <c r="Z2958" i="15"/>
  <c r="Z2959" i="15" l="1"/>
  <c r="AA2960" i="15"/>
  <c r="Z2960" i="15" l="1"/>
  <c r="AA2961" i="15"/>
  <c r="Z2961" i="15" l="1"/>
  <c r="AA2962" i="15"/>
  <c r="Z2962" i="15" l="1"/>
  <c r="AA2963" i="15"/>
  <c r="AA2964" i="15" l="1"/>
  <c r="Z2963" i="15"/>
  <c r="AA2965" i="15" l="1"/>
  <c r="Z2964" i="15"/>
  <c r="AA2966" i="15" l="1"/>
  <c r="Z2965" i="15"/>
  <c r="Z2966" i="15" l="1"/>
  <c r="AA2967" i="15"/>
  <c r="Z2967" i="15" l="1"/>
  <c r="AA2968" i="15"/>
  <c r="Z2968" i="15" l="1"/>
  <c r="AA2969" i="15"/>
  <c r="Z2969" i="15" l="1"/>
  <c r="AA2970" i="15"/>
  <c r="Z2970" i="15" l="1"/>
  <c r="AA2971" i="15"/>
  <c r="AA2972" i="15" l="1"/>
  <c r="Z2971" i="15"/>
  <c r="AA2973" i="15" l="1"/>
  <c r="Z2972" i="15"/>
  <c r="Z2973" i="15" l="1"/>
  <c r="AA2974" i="15"/>
  <c r="AA2975" i="15" l="1"/>
  <c r="Z2974" i="15"/>
  <c r="AA2976" i="15" l="1"/>
  <c r="Z2975" i="15"/>
  <c r="Z2976" i="15" l="1"/>
  <c r="AA2977" i="15"/>
  <c r="Z2977" i="15" l="1"/>
  <c r="AA2978" i="15"/>
  <c r="Z2978" i="15" l="1"/>
  <c r="AA2979" i="15"/>
  <c r="AA2980" i="15" l="1"/>
  <c r="Z2979" i="15"/>
  <c r="AA2981" i="15" l="1"/>
  <c r="Z2980" i="15"/>
  <c r="Z2981" i="15" l="1"/>
  <c r="AA2982" i="15"/>
  <c r="Z2982" i="15" l="1"/>
  <c r="AA2983" i="15"/>
  <c r="AA2984" i="15" l="1"/>
  <c r="Z2983" i="15"/>
  <c r="Z2984" i="15" l="1"/>
  <c r="AA2985" i="15"/>
  <c r="Z2985" i="15" l="1"/>
  <c r="AA2986" i="15"/>
  <c r="Z2986" i="15" l="1"/>
  <c r="AA2987" i="15"/>
  <c r="AA2988" i="15" l="1"/>
  <c r="Z2987" i="15"/>
  <c r="AA2989" i="15" l="1"/>
  <c r="Z2988" i="15"/>
  <c r="Z2989" i="15" l="1"/>
  <c r="AA2990" i="15"/>
  <c r="AA2991" i="15" l="1"/>
  <c r="Z2990" i="15"/>
  <c r="AA2992" i="15" l="1"/>
  <c r="Z2991" i="15"/>
  <c r="Z2992" i="15" l="1"/>
  <c r="AA2993" i="15"/>
  <c r="Z2993" i="15" l="1"/>
  <c r="AA2994" i="15"/>
  <c r="Z2994" i="15" l="1"/>
  <c r="AA2995" i="15"/>
  <c r="AA2996" i="15" l="1"/>
  <c r="Z2995" i="15"/>
  <c r="AA2997" i="15" l="1"/>
  <c r="Z2996" i="15"/>
  <c r="Z2997" i="15" l="1"/>
  <c r="AA2998" i="15"/>
  <c r="Z2998" i="15" l="1"/>
  <c r="AA2999" i="15"/>
  <c r="AA3000" i="15" l="1"/>
  <c r="Z2999" i="15"/>
  <c r="Z3000" i="15" l="1"/>
  <c r="AA3001" i="15"/>
  <c r="Z3001" i="15" l="1"/>
  <c r="AA3002" i="15"/>
  <c r="Z3002" i="15" l="1"/>
  <c r="AA3003" i="15"/>
  <c r="AA3004" i="15" l="1"/>
  <c r="Z3003" i="15"/>
  <c r="Z3004" i="15" l="1"/>
  <c r="W7" i="15" l="1"/>
  <c r="W8" i="15" l="1"/>
  <c r="W9" i="15" l="1"/>
  <c r="W10" i="15" l="1"/>
  <c r="W11" i="15" l="1"/>
  <c r="W12" i="15"/>
  <c r="W13" i="15" l="1"/>
  <c r="W14" i="15" l="1"/>
  <c r="W15" i="15" l="1"/>
  <c r="AD2" i="15" s="1"/>
  <c r="W16" i="15" l="1"/>
  <c r="W17" i="15" l="1"/>
  <c r="W18" i="15" l="1"/>
  <c r="W20" i="15" l="1"/>
  <c r="W21" i="15" l="1"/>
  <c r="W22" i="15"/>
  <c r="W23" i="15" l="1"/>
  <c r="W24" i="15" l="1"/>
  <c r="W25" i="15" l="1"/>
  <c r="W26" i="15" l="1"/>
  <c r="W27" i="15" l="1"/>
  <c r="W28" i="15" l="1"/>
  <c r="W29" i="15" l="1"/>
  <c r="W30" i="15" l="1"/>
  <c r="W31" i="15"/>
  <c r="W32" i="15" l="1"/>
  <c r="W33" i="15" l="1"/>
  <c r="W34" i="15"/>
  <c r="W35" i="15" l="1"/>
  <c r="W36" i="15" l="1"/>
  <c r="W37" i="15" l="1"/>
  <c r="W38" i="15" l="1"/>
  <c r="W39" i="15" l="1"/>
  <c r="W40" i="15" l="1"/>
  <c r="W41" i="15" l="1"/>
  <c r="W42" i="15" l="1"/>
  <c r="W43" i="15" l="1"/>
  <c r="W44" i="15" l="1"/>
  <c r="W45" i="15" l="1"/>
  <c r="W46" i="15" l="1"/>
  <c r="W47" i="15" l="1"/>
  <c r="W48" i="15"/>
  <c r="W49" i="15" l="1"/>
  <c r="W50" i="15" l="1"/>
  <c r="W51" i="15" l="1"/>
  <c r="W52" i="15" l="1"/>
  <c r="W53" i="15" l="1"/>
  <c r="W54" i="15" l="1"/>
  <c r="W55" i="15" l="1"/>
  <c r="W56" i="15" l="1"/>
  <c r="W57" i="15"/>
  <c r="W58" i="15" l="1"/>
  <c r="W59" i="15"/>
  <c r="W60" i="15" l="1"/>
  <c r="W61" i="15" l="1"/>
  <c r="W62" i="15" l="1"/>
  <c r="W63" i="15" l="1"/>
  <c r="W65" i="15" l="1"/>
  <c r="W66" i="15" l="1"/>
  <c r="W67" i="15"/>
  <c r="W68" i="15" l="1"/>
  <c r="W69" i="15" l="1"/>
  <c r="W70" i="15" l="1"/>
  <c r="W71" i="15" l="1"/>
  <c r="W72" i="15" l="1"/>
  <c r="W73" i="15" l="1"/>
  <c r="W74" i="15" l="1"/>
  <c r="W75" i="15" l="1"/>
  <c r="W76" i="15" l="1"/>
  <c r="W77" i="15" l="1"/>
  <c r="W78" i="15" l="1"/>
  <c r="W79" i="15" l="1"/>
  <c r="W80" i="15" l="1"/>
  <c r="W81" i="15" l="1"/>
  <c r="W82" i="15" l="1"/>
  <c r="W83" i="15" l="1"/>
  <c r="W84" i="15" l="1"/>
  <c r="W85" i="15" l="1"/>
  <c r="W86" i="15" l="1"/>
  <c r="W87" i="15" l="1"/>
  <c r="W88" i="15" l="1"/>
  <c r="W89" i="15" l="1"/>
  <c r="W90" i="15" l="1"/>
  <c r="W91" i="15" l="1"/>
  <c r="W92" i="15" l="1"/>
  <c r="W93" i="15" l="1"/>
  <c r="W94" i="15" l="1"/>
  <c r="W95" i="15" l="1"/>
  <c r="W96" i="15" l="1"/>
  <c r="W97" i="15" l="1"/>
  <c r="W98" i="15" l="1"/>
  <c r="W99" i="15" l="1"/>
  <c r="W100" i="15" l="1"/>
  <c r="W101" i="15" l="1"/>
  <c r="W102" i="15" l="1"/>
  <c r="W103" i="15" l="1"/>
  <c r="W104" i="15" l="1"/>
  <c r="W105" i="15" l="1"/>
  <c r="W106" i="15" l="1"/>
  <c r="W107" i="15" l="1"/>
  <c r="W108" i="15" l="1"/>
  <c r="W109" i="15" l="1"/>
  <c r="W110" i="15" l="1"/>
  <c r="W111" i="15" l="1"/>
  <c r="W112" i="15" l="1"/>
  <c r="W113" i="15" l="1"/>
  <c r="W114" i="15" l="1"/>
  <c r="W115" i="15" l="1"/>
  <c r="W116" i="15" l="1"/>
  <c r="W117" i="15" l="1"/>
  <c r="W118" i="15" l="1"/>
  <c r="W119" i="15" l="1"/>
  <c r="W120" i="15" l="1"/>
  <c r="W121" i="15" l="1"/>
  <c r="W122" i="15" l="1"/>
  <c r="W123" i="15" l="1"/>
  <c r="W124" i="15" l="1"/>
  <c r="W125" i="15" l="1"/>
  <c r="W126" i="15" l="1"/>
  <c r="W127" i="15" l="1"/>
  <c r="W128" i="15" l="1"/>
  <c r="W129" i="15" l="1"/>
  <c r="W130" i="15" l="1"/>
  <c r="W131" i="15" l="1"/>
  <c r="W132" i="15" l="1"/>
  <c r="W133" i="15" l="1"/>
  <c r="W134" i="15" l="1"/>
  <c r="W135" i="15" l="1"/>
  <c r="W136" i="15" l="1"/>
  <c r="W137" i="15" l="1"/>
  <c r="W138" i="15" l="1"/>
  <c r="W139" i="15" l="1"/>
  <c r="W140" i="15" l="1"/>
  <c r="W141" i="15" l="1"/>
  <c r="W142" i="15" l="1"/>
  <c r="W143" i="15" l="1"/>
  <c r="W144" i="15" l="1"/>
  <c r="W145" i="15" l="1"/>
  <c r="W146" i="15" l="1"/>
  <c r="W147" i="15" l="1"/>
  <c r="W148" i="15" l="1"/>
  <c r="W149" i="15" l="1"/>
  <c r="W150" i="15" l="1"/>
  <c r="W151" i="15" l="1"/>
  <c r="W152" i="15" l="1"/>
  <c r="W153" i="15" l="1"/>
  <c r="W154" i="15" l="1"/>
  <c r="W155" i="15" l="1"/>
  <c r="W156" i="15" l="1"/>
  <c r="W157" i="15" l="1"/>
  <c r="W158" i="15" l="1"/>
  <c r="W159" i="15" l="1"/>
  <c r="W160" i="15" l="1"/>
  <c r="W161" i="15" l="1"/>
  <c r="W162" i="15" l="1"/>
  <c r="W163" i="15" l="1"/>
  <c r="W164" i="15" l="1"/>
  <c r="W165" i="15" l="1"/>
  <c r="W166" i="15" l="1"/>
  <c r="W167" i="15" l="1"/>
  <c r="W168" i="15" l="1"/>
  <c r="W169" i="15" l="1"/>
  <c r="W170" i="15" l="1"/>
  <c r="W171" i="15" l="1"/>
  <c r="W172" i="15" l="1"/>
  <c r="W173" i="15" l="1"/>
  <c r="W174" i="15" l="1"/>
  <c r="W175" i="15" l="1"/>
  <c r="W176" i="15" l="1"/>
  <c r="W177" i="15" l="1"/>
  <c r="W178" i="15" l="1"/>
  <c r="W179" i="15" l="1"/>
  <c r="W180" i="15" l="1"/>
  <c r="W181" i="15" l="1"/>
  <c r="W182" i="15" l="1"/>
  <c r="W183" i="15" l="1"/>
  <c r="W3" i="15" s="1"/>
  <c r="W1" i="15" s="1"/>
  <c r="Y4" i="15" l="1"/>
  <c r="B4" i="15"/>
  <c r="F17" i="15" s="1"/>
  <c r="B5" i="15"/>
  <c r="B12" i="15" l="1"/>
  <c r="Y83" i="15" l="1"/>
  <c r="Y907" i="15"/>
  <c r="Y929" i="15"/>
  <c r="Y45" i="15"/>
  <c r="Y965" i="15"/>
  <c r="Y315" i="15"/>
  <c r="Y117" i="15"/>
  <c r="Y804" i="15"/>
  <c r="Y270" i="15"/>
  <c r="Y165" i="15"/>
  <c r="Y862" i="15"/>
  <c r="Y287" i="15"/>
  <c r="Y76" i="15"/>
  <c r="Y701" i="15"/>
  <c r="Y86" i="15"/>
  <c r="Y182" i="15"/>
  <c r="Y759" i="15"/>
  <c r="Y171" i="15"/>
  <c r="Y591" i="15"/>
  <c r="Y1277" i="15"/>
  <c r="Y627" i="15"/>
  <c r="Y649" i="15"/>
  <c r="Y1335" i="15"/>
  <c r="Y466" i="15"/>
  <c r="Y301" i="15"/>
  <c r="Y893" i="15"/>
  <c r="Y102" i="15"/>
  <c r="Y262" i="15"/>
  <c r="Y951" i="15"/>
  <c r="Y157" i="15"/>
  <c r="Y216" i="15"/>
  <c r="Y790" i="15"/>
  <c r="Y185" i="15"/>
  <c r="Y834" i="15"/>
  <c r="Y848" i="15"/>
  <c r="Y145" i="15"/>
  <c r="Y798" i="15"/>
  <c r="Y213" i="15"/>
  <c r="Y630" i="15"/>
  <c r="Y1316" i="15"/>
  <c r="Y666" i="15"/>
  <c r="Y62" i="15"/>
  <c r="Y695" i="15"/>
  <c r="Y123" i="15"/>
  <c r="Y527" i="15"/>
  <c r="Y1213" i="15"/>
  <c r="Y563" i="15"/>
  <c r="Y585" i="15"/>
  <c r="Y1271" i="15"/>
  <c r="Y402" i="15"/>
  <c r="Y424" i="15"/>
  <c r="Y1110" i="15"/>
  <c r="Y460" i="15"/>
  <c r="Y1154" i="15"/>
  <c r="Y1168" i="15"/>
  <c r="Y269" i="15"/>
  <c r="Y16" i="15"/>
  <c r="Y726" i="15"/>
  <c r="Y144" i="15"/>
  <c r="Y770" i="15"/>
  <c r="Y784" i="15"/>
  <c r="Y594" i="15"/>
  <c r="Y616" i="15"/>
  <c r="Y1302" i="15"/>
  <c r="Y652" i="15"/>
  <c r="Y1346" i="15"/>
  <c r="Y1360" i="15"/>
  <c r="Y191" i="15"/>
  <c r="Y1252" i="15"/>
  <c r="Y602" i="15"/>
  <c r="Y624" i="15"/>
  <c r="Y1310" i="15"/>
  <c r="Y660" i="15"/>
  <c r="Y463" i="15"/>
  <c r="Y1149" i="15"/>
  <c r="Y499" i="15"/>
  <c r="Y521" i="15"/>
  <c r="Y1207" i="15"/>
  <c r="Y338" i="15"/>
  <c r="Y360" i="15"/>
  <c r="Y1046" i="15"/>
  <c r="Y396" i="15"/>
  <c r="Y1090" i="15"/>
  <c r="Y1104" i="15"/>
  <c r="Y288" i="15"/>
  <c r="Y147" i="15"/>
  <c r="Y943" i="15"/>
  <c r="Y219" i="15"/>
  <c r="Y979" i="15"/>
  <c r="Y1001" i="15"/>
  <c r="Y530" i="15"/>
  <c r="Y552" i="15"/>
  <c r="Y1238" i="15"/>
  <c r="Y588" i="15"/>
  <c r="Y1282" i="15"/>
  <c r="Y1296" i="15"/>
  <c r="Y427" i="15"/>
  <c r="Y449" i="15"/>
  <c r="Y1135" i="15"/>
  <c r="Y485" i="15"/>
  <c r="Y1171" i="15"/>
  <c r="Y1193" i="15"/>
  <c r="Y39" i="15"/>
  <c r="Y245" i="15"/>
  <c r="Y399" i="15"/>
  <c r="Y1085" i="15"/>
  <c r="Y435" i="15"/>
  <c r="Y457" i="15"/>
  <c r="Y1143" i="15"/>
  <c r="Y100" i="15"/>
  <c r="Y241" i="15"/>
  <c r="Y982" i="15"/>
  <c r="Y332" i="15"/>
  <c r="Y1026" i="15"/>
  <c r="Y1040" i="15"/>
  <c r="Y167" i="15"/>
  <c r="Y277" i="15"/>
  <c r="Y879" i="15"/>
  <c r="Y166" i="15"/>
  <c r="Y915" i="15"/>
  <c r="Y937" i="15"/>
  <c r="Y192" i="15"/>
  <c r="Y762" i="15"/>
  <c r="Y776" i="15"/>
  <c r="Y238" i="15"/>
  <c r="Y812" i="15"/>
  <c r="Y43" i="15"/>
  <c r="Y363" i="15"/>
  <c r="Y385" i="15"/>
  <c r="Y1071" i="15"/>
  <c r="Y421" i="15"/>
  <c r="Y1107" i="15"/>
  <c r="Y1129" i="15"/>
  <c r="Y263" i="15"/>
  <c r="Y954" i="15"/>
  <c r="Y968" i="15"/>
  <c r="Y318" i="15"/>
  <c r="Y1004" i="15"/>
  <c r="Y354" i="15"/>
  <c r="Y177" i="15"/>
  <c r="Y294" i="15"/>
  <c r="Y55" i="15"/>
  <c r="Y918" i="15"/>
  <c r="Y34" i="15"/>
  <c r="Y962" i="15"/>
  <c r="Y976" i="15"/>
  <c r="Y276" i="15"/>
  <c r="Y114" i="15"/>
  <c r="Y815" i="15"/>
  <c r="Y240" i="15"/>
  <c r="Y851" i="15"/>
  <c r="Y873" i="15"/>
  <c r="Y300" i="15"/>
  <c r="Y698" i="15"/>
  <c r="Y712" i="15"/>
  <c r="Y218" i="15"/>
  <c r="Y748" i="15"/>
  <c r="Y52" i="15"/>
  <c r="Y580" i="15"/>
  <c r="Y1274" i="15"/>
  <c r="Y1288" i="15"/>
  <c r="Y638" i="15"/>
  <c r="Y1324" i="15"/>
  <c r="Y674" i="15"/>
  <c r="Y84" i="15"/>
  <c r="Y890" i="15"/>
  <c r="Y904" i="15"/>
  <c r="Y130" i="15"/>
  <c r="Y940" i="15"/>
  <c r="Y278" i="15"/>
  <c r="Y31" i="15"/>
  <c r="Y779" i="15"/>
  <c r="Y801" i="15"/>
  <c r="Y163" i="15"/>
  <c r="Y837" i="15"/>
  <c r="Y111" i="15"/>
  <c r="Y259" i="15"/>
  <c r="Y54" i="15"/>
  <c r="Y751" i="15"/>
  <c r="Y9" i="15"/>
  <c r="Y787" i="15"/>
  <c r="Y809" i="15"/>
  <c r="Y619" i="15"/>
  <c r="Y641" i="15"/>
  <c r="Y1327" i="15"/>
  <c r="Y677" i="15"/>
  <c r="Y684" i="15"/>
  <c r="Y132" i="15"/>
  <c r="Y516" i="15"/>
  <c r="Y1210" i="15"/>
  <c r="Y1224" i="15"/>
  <c r="Y574" i="15"/>
  <c r="Y1260" i="15"/>
  <c r="Y610" i="15"/>
  <c r="Y413" i="15"/>
  <c r="Y1099" i="15"/>
  <c r="Y1121" i="15"/>
  <c r="Y471" i="15"/>
  <c r="Y1157" i="15"/>
  <c r="Y507" i="15"/>
  <c r="Y127" i="15"/>
  <c r="Y715" i="15"/>
  <c r="Y737" i="15"/>
  <c r="Y252" i="15"/>
  <c r="Y773" i="15"/>
  <c r="Y63" i="15"/>
  <c r="Y605" i="15"/>
  <c r="Y1291" i="15"/>
  <c r="Y1313" i="15"/>
  <c r="Y663" i="15"/>
  <c r="Y1349" i="15"/>
  <c r="Y122" i="15"/>
  <c r="Y740" i="15"/>
  <c r="Y555" i="15"/>
  <c r="Y577" i="15"/>
  <c r="Y1263" i="15"/>
  <c r="Y613" i="15"/>
  <c r="Y1299" i="15"/>
  <c r="Y1321" i="15"/>
  <c r="Y452" i="15"/>
  <c r="Y1146" i="15"/>
  <c r="Y1160" i="15"/>
  <c r="Y510" i="15"/>
  <c r="Y1196" i="15"/>
  <c r="Y546" i="15"/>
  <c r="Y349" i="15"/>
  <c r="Y1035" i="15"/>
  <c r="Y1057" i="15"/>
  <c r="Y407" i="15"/>
  <c r="Y1093" i="15"/>
  <c r="Y443" i="15"/>
  <c r="Y141" i="15"/>
  <c r="Y932" i="15"/>
  <c r="Y146" i="15"/>
  <c r="Y304" i="15"/>
  <c r="Y990" i="15"/>
  <c r="Y340" i="15"/>
  <c r="Y541" i="15"/>
  <c r="Y1227" i="15"/>
  <c r="Y1249" i="15"/>
  <c r="Y599" i="15"/>
  <c r="Y1285" i="15"/>
  <c r="Y635" i="15"/>
  <c r="Y438" i="15"/>
  <c r="Y1124" i="15"/>
  <c r="Y474" i="15"/>
  <c r="Y496" i="15"/>
  <c r="Y1182" i="15"/>
  <c r="Y532" i="15"/>
  <c r="Y566" i="15"/>
  <c r="Y388" i="15"/>
  <c r="Y1082" i="15"/>
  <c r="Y1096" i="15"/>
  <c r="Y446" i="15"/>
  <c r="Y1132" i="15"/>
  <c r="Y482" i="15"/>
  <c r="Y292" i="15"/>
  <c r="Y971" i="15"/>
  <c r="Y993" i="15"/>
  <c r="Y343" i="15"/>
  <c r="Y1029" i="15"/>
  <c r="Y379" i="15"/>
  <c r="Y19" i="15"/>
  <c r="Y868" i="15"/>
  <c r="Y221" i="15"/>
  <c r="Y214" i="15"/>
  <c r="Y926" i="15"/>
  <c r="Y204" i="15"/>
  <c r="Y40" i="15"/>
  <c r="Y765" i="15"/>
  <c r="Y20" i="15"/>
  <c r="Y180" i="15"/>
  <c r="Y823" i="15"/>
  <c r="Y66" i="15"/>
  <c r="Y374" i="15"/>
  <c r="Y1060" i="15"/>
  <c r="Y410" i="15"/>
  <c r="Y432" i="15"/>
  <c r="Y1118" i="15"/>
  <c r="Y468" i="15"/>
  <c r="Y195" i="15"/>
  <c r="Y957" i="15"/>
  <c r="Y307" i="15"/>
  <c r="Y329" i="15"/>
  <c r="Y1015" i="15"/>
  <c r="Y365" i="15"/>
  <c r="Y2906" i="15"/>
  <c r="Y2848" i="15"/>
  <c r="Y2862" i="15"/>
  <c r="Y2964" i="15"/>
  <c r="Y2763" i="15"/>
  <c r="Y2770" i="15"/>
  <c r="Y2975" i="15"/>
  <c r="Y2993" i="15"/>
  <c r="Y2828" i="15"/>
  <c r="Y2606" i="15"/>
  <c r="Y2865" i="15"/>
  <c r="Y2831" i="15"/>
  <c r="Y2893" i="15"/>
  <c r="Y3003" i="15"/>
  <c r="Y2960" i="15"/>
  <c r="Y2968" i="15"/>
  <c r="Y2966" i="15"/>
  <c r="Y2757" i="15"/>
  <c r="Y2867" i="15"/>
  <c r="Y2874" i="15"/>
  <c r="Y2816" i="15"/>
  <c r="Y2830" i="15"/>
  <c r="Y2932" i="15"/>
  <c r="Y2731" i="15"/>
  <c r="Y2738" i="15"/>
  <c r="Y2935" i="15"/>
  <c r="Y2997" i="15"/>
  <c r="Y2796" i="15"/>
  <c r="Y2566" i="15"/>
  <c r="Y2833" i="15"/>
  <c r="Y2799" i="15"/>
  <c r="Y2861" i="15"/>
  <c r="Y2971" i="15"/>
  <c r="Y2978" i="15"/>
  <c r="Y2920" i="15"/>
  <c r="Y2934" i="15"/>
  <c r="Y2961" i="15"/>
  <c r="Y2835" i="15"/>
  <c r="Y2302" i="15"/>
  <c r="Y2469" i="15"/>
  <c r="Y2636" i="15"/>
  <c r="Y2124" i="15"/>
  <c r="Y2291" i="15"/>
  <c r="Y2466" i="15"/>
  <c r="Y2641" i="15"/>
  <c r="Y2129" i="15"/>
  <c r="Y2304" i="15"/>
  <c r="Y2479" i="15"/>
  <c r="Y1970" i="15"/>
  <c r="Y1458" i="15"/>
  <c r="Y1625" i="15"/>
  <c r="Y1792" i="15"/>
  <c r="Y1959" i="15"/>
  <c r="Y1447" i="15"/>
  <c r="Y1622" i="15"/>
  <c r="Y1797" i="15"/>
  <c r="Y1972" i="15"/>
  <c r="Y1460" i="15"/>
  <c r="Y1635" i="15"/>
  <c r="Y2486" i="15"/>
  <c r="Y2653" i="15"/>
  <c r="Y2141" i="15"/>
  <c r="Y2308" i="15"/>
  <c r="Y2475" i="15"/>
  <c r="Y2650" i="15"/>
  <c r="Y2138" i="15"/>
  <c r="Y2313" i="15"/>
  <c r="Y2488" i="15"/>
  <c r="Y2663" i="15"/>
  <c r="Y2151" i="15"/>
  <c r="Y1642" i="15"/>
  <c r="Y1809" i="15"/>
  <c r="Y1976" i="15"/>
  <c r="Y1464" i="15"/>
  <c r="Y1631" i="15"/>
  <c r="Y1806" i="15"/>
  <c r="Y1981" i="15"/>
  <c r="Y1469" i="15"/>
  <c r="Y1644" i="15"/>
  <c r="Y1819" i="15"/>
  <c r="Y2414" i="15"/>
  <c r="Y2581" i="15"/>
  <c r="Y2069" i="15"/>
  <c r="Y2236" i="15"/>
  <c r="Y2842" i="15"/>
  <c r="Y2784" i="15"/>
  <c r="Y2798" i="15"/>
  <c r="Y2900" i="15"/>
  <c r="Y2702" i="15"/>
  <c r="Y2937" i="15"/>
  <c r="Y2903" i="15"/>
  <c r="Y2965" i="15"/>
  <c r="Y2764" i="15"/>
  <c r="Y2526" i="15"/>
  <c r="Y2801" i="15"/>
  <c r="Y2767" i="15"/>
  <c r="Y2829" i="15"/>
  <c r="Y2939" i="15"/>
  <c r="Y2946" i="15"/>
  <c r="Y2888" i="15"/>
  <c r="Y2902" i="15"/>
  <c r="Y3004" i="15"/>
  <c r="Y2803" i="15"/>
  <c r="Y2810" i="15"/>
  <c r="Y2752" i="15"/>
  <c r="Y2766" i="15"/>
  <c r="Y2868" i="15"/>
  <c r="Y2662" i="15"/>
  <c r="Y2905" i="15"/>
  <c r="Y2871" i="15"/>
  <c r="Y2933" i="15"/>
  <c r="Y2732" i="15"/>
  <c r="Y2478" i="15"/>
  <c r="Y2769" i="15"/>
  <c r="Y2735" i="15"/>
  <c r="Y2797" i="15"/>
  <c r="Y2907" i="15"/>
  <c r="Y2914" i="15"/>
  <c r="Y2856" i="15"/>
  <c r="Y2870" i="15"/>
  <c r="Y2972" i="15"/>
  <c r="Y2771" i="15"/>
  <c r="Y2238" i="15"/>
  <c r="Y2405" i="15"/>
  <c r="Y2572" i="15"/>
  <c r="Y2060" i="15"/>
  <c r="Y2227" i="15"/>
  <c r="Y2402" i="15"/>
  <c r="Y2577" i="15"/>
  <c r="Y2065" i="15"/>
  <c r="Y2240" i="15"/>
  <c r="Y2415" i="15"/>
  <c r="Y1906" i="15"/>
  <c r="Y1394" i="15"/>
  <c r="Y1561" i="15"/>
  <c r="Y1728" i="15"/>
  <c r="Y1895" i="15"/>
  <c r="Y1383" i="15"/>
  <c r="Y1558" i="15"/>
  <c r="Y1733" i="15"/>
  <c r="Y1908" i="15"/>
  <c r="Y1396" i="15"/>
  <c r="Y1571" i="15"/>
  <c r="Y2422" i="15"/>
  <c r="Y2589" i="15"/>
  <c r="Y2077" i="15"/>
  <c r="Y2244" i="15"/>
  <c r="Y2411" i="15"/>
  <c r="Y2586" i="15"/>
  <c r="Y2074" i="15"/>
  <c r="Y2249" i="15"/>
  <c r="Y2424" i="15"/>
  <c r="Y2599" i="15"/>
  <c r="Y2087" i="15"/>
  <c r="Y1578" i="15"/>
  <c r="Y1745" i="15"/>
  <c r="Y1912" i="15"/>
  <c r="Y1400" i="15"/>
  <c r="Y1567" i="15"/>
  <c r="Y1742" i="15"/>
  <c r="Y1917" i="15"/>
  <c r="Y1405" i="15"/>
  <c r="Y1580" i="15"/>
  <c r="Y1755" i="15"/>
  <c r="Y2350" i="15"/>
  <c r="Y2517" i="15"/>
  <c r="Y2684" i="15"/>
  <c r="Y2172" i="15"/>
  <c r="Y2778" i="15"/>
  <c r="Y2984" i="15"/>
  <c r="Y2734" i="15"/>
  <c r="Y2836" i="15"/>
  <c r="Y2622" i="15"/>
  <c r="Y2873" i="15"/>
  <c r="Y2839" i="15"/>
  <c r="Y2901" i="15"/>
  <c r="Y2998" i="15"/>
  <c r="Y2438" i="15"/>
  <c r="Y2737" i="15"/>
  <c r="Y2982" i="15"/>
  <c r="Y2765" i="15"/>
  <c r="Y2875" i="15"/>
  <c r="Y2882" i="15"/>
  <c r="Y2824" i="15"/>
  <c r="Y2838" i="15"/>
  <c r="Y2940" i="15"/>
  <c r="Y2739" i="15"/>
  <c r="Y2746" i="15"/>
  <c r="Y2943" i="15"/>
  <c r="Y2974" i="15"/>
  <c r="Y2804" i="15"/>
  <c r="Y2582" i="15"/>
  <c r="Y2841" i="15"/>
  <c r="Y2807" i="15"/>
  <c r="Y2869" i="15"/>
  <c r="Y2979" i="15"/>
  <c r="Y2986" i="15"/>
  <c r="Y2928" i="15"/>
  <c r="Y2942" i="15"/>
  <c r="Y2733" i="15"/>
  <c r="Y2843" i="15"/>
  <c r="Y2850" i="15"/>
  <c r="Y2792" i="15"/>
  <c r="Y2806" i="15"/>
  <c r="Y2908" i="15"/>
  <c r="Y2710" i="15"/>
  <c r="Y2174" i="15"/>
  <c r="Y2341" i="15"/>
  <c r="Y2508" i="15"/>
  <c r="Y2675" i="15"/>
  <c r="Y2163" i="15"/>
  <c r="Y2338" i="15"/>
  <c r="Y2513" i="15"/>
  <c r="Y2688" i="15"/>
  <c r="Y2176" i="15"/>
  <c r="Y2351" i="15"/>
  <c r="Y1842" i="15"/>
  <c r="Y2009" i="15"/>
  <c r="Y1497" i="15"/>
  <c r="Y1664" i="15"/>
  <c r="Y1831" i="15"/>
  <c r="Y2006" i="15"/>
  <c r="Y1494" i="15"/>
  <c r="Y1669" i="15"/>
  <c r="Y1844" i="15"/>
  <c r="Y2019" i="15"/>
  <c r="Y1507" i="15"/>
  <c r="Y2358" i="15"/>
  <c r="Y2525" i="15"/>
  <c r="Y2692" i="15"/>
  <c r="Y2180" i="15"/>
  <c r="Y2347" i="15"/>
  <c r="Y2522" i="15"/>
  <c r="Y2697" i="15"/>
  <c r="Y2185" i="15"/>
  <c r="Y2360" i="15"/>
  <c r="Y2535" i="15"/>
  <c r="Y2026" i="15"/>
  <c r="Y1514" i="15"/>
  <c r="Y1681" i="15"/>
  <c r="Y1848" i="15"/>
  <c r="Y2015" i="15"/>
  <c r="Y1503" i="15"/>
  <c r="Y1678" i="15"/>
  <c r="Y1853" i="15"/>
  <c r="Y2028" i="15"/>
  <c r="Y1516" i="15"/>
  <c r="Y1691" i="15"/>
  <c r="Y2286" i="15"/>
  <c r="Y2453" i="15"/>
  <c r="Y2620" i="15"/>
  <c r="Y2108" i="15"/>
  <c r="Y2945" i="15"/>
  <c r="Y2911" i="15"/>
  <c r="Y2973" i="15"/>
  <c r="Y2772" i="15"/>
  <c r="Y2534" i="15"/>
  <c r="Y2809" i="15"/>
  <c r="Y2775" i="15"/>
  <c r="Y2837" i="15"/>
  <c r="Y2947" i="15"/>
  <c r="Y2954" i="15"/>
  <c r="Y2896" i="15"/>
  <c r="Y2910" i="15"/>
  <c r="Y2990" i="15"/>
  <c r="Y2811" i="15"/>
  <c r="Y2818" i="15"/>
  <c r="Y2760" i="15"/>
  <c r="Y2774" i="15"/>
  <c r="Y2876" i="15"/>
  <c r="Y2670" i="15"/>
  <c r="Y2913" i="15"/>
  <c r="Y2879" i="15"/>
  <c r="Y2941" i="15"/>
  <c r="Y2740" i="15"/>
  <c r="Y2494" i="15"/>
  <c r="Y2777" i="15"/>
  <c r="Y2743" i="15"/>
  <c r="Y2805" i="15"/>
  <c r="Y2915" i="15"/>
  <c r="Y2922" i="15"/>
  <c r="Y2864" i="15"/>
  <c r="Y2878" i="15"/>
  <c r="Y2980" i="15"/>
  <c r="Y2779" i="15"/>
  <c r="Y2786" i="15"/>
  <c r="Y2977" i="15"/>
  <c r="Y2742" i="15"/>
  <c r="Y2844" i="15"/>
  <c r="Y2630" i="15"/>
  <c r="Y2110" i="15"/>
  <c r="Y2277" i="15"/>
  <c r="Y2444" i="15"/>
  <c r="Y2611" i="15"/>
  <c r="Y2099" i="15"/>
  <c r="Y2274" i="15"/>
  <c r="Y2449" i="15"/>
  <c r="Y2624" i="15"/>
  <c r="Y2112" i="15"/>
  <c r="Y2287" i="15"/>
  <c r="Y1778" i="15"/>
  <c r="Y1945" i="15"/>
  <c r="Y1433" i="15"/>
  <c r="Y1600" i="15"/>
  <c r="Y1767" i="15"/>
  <c r="Y1942" i="15"/>
  <c r="Y1430" i="15"/>
  <c r="Y1605" i="15"/>
  <c r="Y1780" i="15"/>
  <c r="Y1955" i="15"/>
  <c r="Y1443" i="15"/>
  <c r="Y2294" i="15"/>
  <c r="Y2461" i="15"/>
  <c r="Y2628" i="15"/>
  <c r="Y2116" i="15"/>
  <c r="Y2283" i="15"/>
  <c r="Y2458" i="15"/>
  <c r="Y2633" i="15"/>
  <c r="Y2121" i="15"/>
  <c r="Y2296" i="15"/>
  <c r="Y2471" i="15"/>
  <c r="Y1962" i="15"/>
  <c r="Y1450" i="15"/>
  <c r="Y1617" i="15"/>
  <c r="Y1784" i="15"/>
  <c r="Y1951" i="15"/>
  <c r="Y1439" i="15"/>
  <c r="Y1614" i="15"/>
  <c r="Y1789" i="15"/>
  <c r="Y1964" i="15"/>
  <c r="Y1452" i="15"/>
  <c r="Y1627" i="15"/>
  <c r="Y2222" i="15"/>
  <c r="Y2389" i="15"/>
  <c r="Y2556" i="15"/>
  <c r="Y2723" i="15"/>
  <c r="Y2881" i="15"/>
  <c r="Y2847" i="15"/>
  <c r="Y2909" i="15"/>
  <c r="Y2967" i="15"/>
  <c r="Y2454" i="15"/>
  <c r="Y2745" i="15"/>
  <c r="Y2991" i="15"/>
  <c r="Y2773" i="15"/>
  <c r="Y2883" i="15"/>
  <c r="Y2890" i="15"/>
  <c r="Y2832" i="15"/>
  <c r="Y2846" i="15"/>
  <c r="Y2948" i="15"/>
  <c r="Y2747" i="15"/>
  <c r="Y2754" i="15"/>
  <c r="Y2951" i="15"/>
  <c r="Y2999" i="15"/>
  <c r="Y2812" i="15"/>
  <c r="Y2590" i="15"/>
  <c r="Y2849" i="15"/>
  <c r="Y2815" i="15"/>
  <c r="Y2877" i="15"/>
  <c r="Y2987" i="15"/>
  <c r="Y2994" i="15"/>
  <c r="Y2936" i="15"/>
  <c r="Y2950" i="15"/>
  <c r="Y2741" i="15"/>
  <c r="Y2851" i="15"/>
  <c r="Y2858" i="15"/>
  <c r="Y2800" i="15"/>
  <c r="Y2814" i="15"/>
  <c r="Y2916" i="15"/>
  <c r="Y2718" i="15"/>
  <c r="Y2953" i="15"/>
  <c r="Y2919" i="15"/>
  <c r="Y2981" i="15"/>
  <c r="Y2780" i="15"/>
  <c r="Y2542" i="15"/>
  <c r="Y2725" i="15"/>
  <c r="Y2213" i="15"/>
  <c r="Y2380" i="15"/>
  <c r="Y2547" i="15"/>
  <c r="Y2722" i="15"/>
  <c r="Y2210" i="15"/>
  <c r="Y2385" i="15"/>
  <c r="Y2560" i="15"/>
  <c r="Y2048" i="15"/>
  <c r="Y2223" i="15"/>
  <c r="Y1714" i="15"/>
  <c r="Y1881" i="15"/>
  <c r="Y1369" i="15"/>
  <c r="Y1536" i="15"/>
  <c r="Y1703" i="15"/>
  <c r="Y1878" i="15"/>
  <c r="Y1366" i="15"/>
  <c r="Y1541" i="15"/>
  <c r="Y1716" i="15"/>
  <c r="Y1891" i="15"/>
  <c r="Y1371" i="15"/>
  <c r="Y2230" i="15"/>
  <c r="Y2397" i="15"/>
  <c r="Y2564" i="15"/>
  <c r="Y2052" i="15"/>
  <c r="Y2219" i="15"/>
  <c r="Y2394" i="15"/>
  <c r="Y2569" i="15"/>
  <c r="Y2057" i="15"/>
  <c r="Y2232" i="15"/>
  <c r="Y2407" i="15"/>
  <c r="Y1898" i="15"/>
  <c r="Y1386" i="15"/>
  <c r="Y1553" i="15"/>
  <c r="Y1720" i="15"/>
  <c r="Y1887" i="15"/>
  <c r="Y1375" i="15"/>
  <c r="Y1550" i="15"/>
  <c r="Y1725" i="15"/>
  <c r="Y1900" i="15"/>
  <c r="Y1388" i="15"/>
  <c r="Y1563" i="15"/>
  <c r="Y2158" i="15"/>
  <c r="Y2325" i="15"/>
  <c r="Y2492" i="15"/>
  <c r="Y2659" i="15"/>
  <c r="Y2817" i="15"/>
  <c r="Y2783" i="15"/>
  <c r="Y2845" i="15"/>
  <c r="Y2955" i="15"/>
  <c r="Y2962" i="15"/>
  <c r="Y2904" i="15"/>
  <c r="Y2918" i="15"/>
  <c r="Y2983" i="15"/>
  <c r="Y2819" i="15"/>
  <c r="Y2826" i="15"/>
  <c r="Y2768" i="15"/>
  <c r="Y2782" i="15"/>
  <c r="Y2884" i="15"/>
  <c r="Y2686" i="15"/>
  <c r="Y2921" i="15"/>
  <c r="Y2887" i="15"/>
  <c r="Y2949" i="15"/>
  <c r="Y2748" i="15"/>
  <c r="Y2502" i="15"/>
  <c r="Y2785" i="15"/>
  <c r="Y2751" i="15"/>
  <c r="Y2813" i="15"/>
  <c r="Y2923" i="15"/>
  <c r="Y2930" i="15"/>
  <c r="Y2872" i="15"/>
  <c r="Y2886" i="15"/>
  <c r="Y2988" i="15"/>
  <c r="Y2787" i="15"/>
  <c r="Y2794" i="15"/>
  <c r="Y2736" i="15"/>
  <c r="Y2750" i="15"/>
  <c r="Y2852" i="15"/>
  <c r="Y2646" i="15"/>
  <c r="Y2889" i="15"/>
  <c r="Y2855" i="15"/>
  <c r="Y2917" i="15"/>
  <c r="Y2952" i="15"/>
  <c r="Y2462" i="15"/>
  <c r="Y2661" i="15"/>
  <c r="Y2149" i="15"/>
  <c r="Y2316" i="15"/>
  <c r="Y2483" i="15"/>
  <c r="Y2658" i="15"/>
  <c r="Y2146" i="15"/>
  <c r="Y2321" i="15"/>
  <c r="Y2496" i="15"/>
  <c r="Y2671" i="15"/>
  <c r="Y2159" i="15"/>
  <c r="Y1650" i="15"/>
  <c r="Y1817" i="15"/>
  <c r="Y1984" i="15"/>
  <c r="Y1472" i="15"/>
  <c r="Y1639" i="15"/>
  <c r="Y1814" i="15"/>
  <c r="Y1989" i="15"/>
  <c r="Y1477" i="15"/>
  <c r="Y1652" i="15"/>
  <c r="Y1827" i="15"/>
  <c r="Y2678" i="15"/>
  <c r="Y2166" i="15"/>
  <c r="Y2333" i="15"/>
  <c r="Y2500" i="15"/>
  <c r="Y2667" i="15"/>
  <c r="Y2155" i="15"/>
  <c r="Y2330" i="15"/>
  <c r="Y2505" i="15"/>
  <c r="Y2680" i="15"/>
  <c r="Y2168" i="15"/>
  <c r="Y2343" i="15"/>
  <c r="Y1834" i="15"/>
  <c r="Y2001" i="15"/>
  <c r="Y1489" i="15"/>
  <c r="Y1656" i="15"/>
  <c r="Y1823" i="15"/>
  <c r="Y1998" i="15"/>
  <c r="Y1486" i="15"/>
  <c r="Y1661" i="15"/>
  <c r="Y1836" i="15"/>
  <c r="Y2011" i="15"/>
  <c r="Y1499" i="15"/>
  <c r="Y2094" i="15"/>
  <c r="Y2261" i="15"/>
  <c r="Y2428" i="15"/>
  <c r="Y2595" i="15"/>
  <c r="Y2753" i="15"/>
  <c r="Y2992" i="15"/>
  <c r="Y2781" i="15"/>
  <c r="Y2891" i="15"/>
  <c r="Y2898" i="15"/>
  <c r="Y2840" i="15"/>
  <c r="Y2854" i="15"/>
  <c r="Y2956" i="15"/>
  <c r="Y2755" i="15"/>
  <c r="Y2762" i="15"/>
  <c r="Y2959" i="15"/>
  <c r="Y2976" i="15"/>
  <c r="Y2820" i="15"/>
  <c r="Y2598" i="15"/>
  <c r="Y2857" i="15"/>
  <c r="Y2823" i="15"/>
  <c r="Y2885" i="15"/>
  <c r="Y2995" i="15"/>
  <c r="Y3002" i="15"/>
  <c r="Y2944" i="15"/>
  <c r="Y2958" i="15"/>
  <c r="Y2749" i="15"/>
  <c r="Y2859" i="15"/>
  <c r="Y2866" i="15"/>
  <c r="Y2808" i="15"/>
  <c r="Y2822" i="15"/>
  <c r="Y2924" i="15"/>
  <c r="Y2726" i="15"/>
  <c r="Y2969" i="15"/>
  <c r="Y2927" i="15"/>
  <c r="Y2989" i="15"/>
  <c r="Y2788" i="15"/>
  <c r="Y2558" i="15"/>
  <c r="Y2825" i="15"/>
  <c r="Y2791" i="15"/>
  <c r="Y2853" i="15"/>
  <c r="Y2963" i="15"/>
  <c r="Y2430" i="15"/>
  <c r="Y2597" i="15"/>
  <c r="Y2085" i="15"/>
  <c r="Y2252" i="15"/>
  <c r="Y2419" i="15"/>
  <c r="Y2594" i="15"/>
  <c r="Y2082" i="15"/>
  <c r="Y2257" i="15"/>
  <c r="Y2432" i="15"/>
  <c r="Y2607" i="15"/>
  <c r="Y2095" i="15"/>
  <c r="Y1586" i="15"/>
  <c r="Y1753" i="15"/>
  <c r="Y1920" i="15"/>
  <c r="Y1408" i="15"/>
  <c r="Y1575" i="15"/>
  <c r="Y1750" i="15"/>
  <c r="Y1925" i="15"/>
  <c r="Y1413" i="15"/>
  <c r="Y1588" i="15"/>
  <c r="Y1763" i="15"/>
  <c r="Y2614" i="15"/>
  <c r="Y2102" i="15"/>
  <c r="Y2269" i="15"/>
  <c r="Y2436" i="15"/>
  <c r="Y2603" i="15"/>
  <c r="Y2091" i="15"/>
  <c r="Y2266" i="15"/>
  <c r="Y2441" i="15"/>
  <c r="Y2616" i="15"/>
  <c r="Y2104" i="15"/>
  <c r="Y2279" i="15"/>
  <c r="Y1770" i="15"/>
  <c r="Y1937" i="15"/>
  <c r="Y1425" i="15"/>
  <c r="Y1592" i="15"/>
  <c r="Y1759" i="15"/>
  <c r="Y1934" i="15"/>
  <c r="Y1422" i="15"/>
  <c r="Y1597" i="15"/>
  <c r="Y1772" i="15"/>
  <c r="Y1947" i="15"/>
  <c r="Y1435" i="15"/>
  <c r="Y2709" i="15"/>
  <c r="Y2197" i="15"/>
  <c r="Y2364" i="15"/>
  <c r="Y2531" i="15"/>
  <c r="Y2970" i="15"/>
  <c r="Y2912" i="15"/>
  <c r="Y2926" i="15"/>
  <c r="Y3000" i="15"/>
  <c r="Y2827" i="15"/>
  <c r="Y2834" i="15"/>
  <c r="Y2776" i="15"/>
  <c r="Y2790" i="15"/>
  <c r="Y2892" i="15"/>
  <c r="Y2694" i="15"/>
  <c r="Y2929" i="15"/>
  <c r="Y2895" i="15"/>
  <c r="Y2957" i="15"/>
  <c r="Y2756" i="15"/>
  <c r="Y2518" i="15"/>
  <c r="Y2793" i="15"/>
  <c r="Y2759" i="15"/>
  <c r="Y2821" i="15"/>
  <c r="Y2931" i="15"/>
  <c r="Y2938" i="15"/>
  <c r="Y2880" i="15"/>
  <c r="Y2894" i="15"/>
  <c r="Y2996" i="15"/>
  <c r="Y2795" i="15"/>
  <c r="Y2802" i="15"/>
  <c r="Y2744" i="15"/>
  <c r="Y2758" i="15"/>
  <c r="Y2860" i="15"/>
  <c r="Y2654" i="15"/>
  <c r="Y2897" i="15"/>
  <c r="Y2863" i="15"/>
  <c r="Y2925" i="15"/>
  <c r="Y3001" i="15"/>
  <c r="Y2470" i="15"/>
  <c r="Y2761" i="15"/>
  <c r="Y2985" i="15"/>
  <c r="Y2789" i="15"/>
  <c r="Y2899" i="15"/>
  <c r="Y2366" i="15"/>
  <c r="Y2533" i="15"/>
  <c r="Y2700" i="15"/>
  <c r="Y2188" i="15"/>
  <c r="Y2355" i="15"/>
  <c r="Y2530" i="15"/>
  <c r="Y2705" i="15"/>
  <c r="Y2193" i="15"/>
  <c r="Y2368" i="15"/>
  <c r="Y2543" i="15"/>
  <c r="Y2034" i="15"/>
  <c r="Y1522" i="15"/>
  <c r="Y1689" i="15"/>
  <c r="Y1856" i="15"/>
  <c r="Y2023" i="15"/>
  <c r="Y1511" i="15"/>
  <c r="Y1686" i="15"/>
  <c r="Y1861" i="15"/>
  <c r="Y2036" i="15"/>
  <c r="Y1524" i="15"/>
  <c r="Y1699" i="15"/>
  <c r="Y2550" i="15"/>
  <c r="Y2717" i="15"/>
  <c r="Y2205" i="15"/>
  <c r="Y2372" i="15"/>
  <c r="Y2539" i="15"/>
  <c r="Y2714" i="15"/>
  <c r="Y2202" i="15"/>
  <c r="Y2377" i="15"/>
  <c r="Y2552" i="15"/>
  <c r="Y2727" i="15"/>
  <c r="Y2215" i="15"/>
  <c r="Y1706" i="15"/>
  <c r="Y1873" i="15"/>
  <c r="Y2040" i="15"/>
  <c r="Y1528" i="15"/>
  <c r="Y1695" i="15"/>
  <c r="Y1870" i="15"/>
  <c r="Y2045" i="15"/>
  <c r="Y1533" i="15"/>
  <c r="Y1708" i="15"/>
  <c r="Y1883" i="15"/>
  <c r="Y1363" i="15"/>
  <c r="Y2645" i="15"/>
  <c r="Y2133" i="15"/>
  <c r="Y2300" i="15"/>
  <c r="Y2467" i="15"/>
  <c r="Y2275" i="15"/>
  <c r="Y2450" i="15"/>
  <c r="Y2625" i="15"/>
  <c r="Y2113" i="15"/>
  <c r="Y2288" i="15"/>
  <c r="Y2463" i="15"/>
  <c r="Y1954" i="15"/>
  <c r="Y1442" i="15"/>
  <c r="Y1609" i="15"/>
  <c r="Y1776" i="15"/>
  <c r="Y1943" i="15"/>
  <c r="Y1431" i="15"/>
  <c r="Y1606" i="15"/>
  <c r="Y1781" i="15"/>
  <c r="Y1956" i="15"/>
  <c r="Y1444" i="15"/>
  <c r="Y1619" i="15"/>
  <c r="Y2150" i="15"/>
  <c r="Y2317" i="15"/>
  <c r="Y2484" i="15"/>
  <c r="Y2651" i="15"/>
  <c r="Y2139" i="15"/>
  <c r="Y2314" i="15"/>
  <c r="Y2489" i="15"/>
  <c r="Y2664" i="15"/>
  <c r="Y2152" i="15"/>
  <c r="Y2327" i="15"/>
  <c r="Y1818" i="15"/>
  <c r="Y1985" i="15"/>
  <c r="Y1473" i="15"/>
  <c r="Y1640" i="15"/>
  <c r="Y1807" i="15"/>
  <c r="Y1982" i="15"/>
  <c r="Y1470" i="15"/>
  <c r="Y1645" i="15"/>
  <c r="Y1820" i="15"/>
  <c r="Y1995" i="15"/>
  <c r="Y1483" i="15"/>
  <c r="Y2693" i="15"/>
  <c r="Y2181" i="15"/>
  <c r="Y2348" i="15"/>
  <c r="Y2515" i="15"/>
  <c r="Y2690" i="15"/>
  <c r="Y2178" i="15"/>
  <c r="Y2353" i="15"/>
  <c r="Y2528" i="15"/>
  <c r="Y2703" i="15"/>
  <c r="Y2191" i="15"/>
  <c r="Y1682" i="15"/>
  <c r="Y1849" i="15"/>
  <c r="Y2016" i="15"/>
  <c r="Y1504" i="15"/>
  <c r="Y1671" i="15"/>
  <c r="Y1846" i="15"/>
  <c r="Y2021" i="15"/>
  <c r="Y1509" i="15"/>
  <c r="Y1684" i="15"/>
  <c r="Y1859" i="15"/>
  <c r="Y2390" i="15"/>
  <c r="Y2557" i="15"/>
  <c r="Y2724" i="15"/>
  <c r="Y2212" i="15"/>
  <c r="Y2379" i="15"/>
  <c r="Y2554" i="15"/>
  <c r="Y2729" i="15"/>
  <c r="Y2217" i="15"/>
  <c r="Y2392" i="15"/>
  <c r="Y2567" i="15"/>
  <c r="Y2055" i="15"/>
  <c r="Y1546" i="15"/>
  <c r="Y1713" i="15"/>
  <c r="Y1880" i="15"/>
  <c r="Y1368" i="15"/>
  <c r="Y1535" i="15"/>
  <c r="Y1710" i="15"/>
  <c r="Y1885" i="15"/>
  <c r="Y1373" i="15"/>
  <c r="Y1548" i="15"/>
  <c r="Y1723" i="15"/>
  <c r="Y2510" i="15"/>
  <c r="Y2677" i="15"/>
  <c r="Y2165" i="15"/>
  <c r="Y2332" i="15"/>
  <c r="Y2499" i="15"/>
  <c r="Y2674" i="15"/>
  <c r="Y2211" i="15"/>
  <c r="Y2386" i="15"/>
  <c r="Y2561" i="15"/>
  <c r="Y2049" i="15"/>
  <c r="Y2224" i="15"/>
  <c r="Y2399" i="15"/>
  <c r="Y1890" i="15"/>
  <c r="Y1378" i="15"/>
  <c r="Y1545" i="15"/>
  <c r="Y1712" i="15"/>
  <c r="Y1879" i="15"/>
  <c r="Y1367" i="15"/>
  <c r="Y1542" i="15"/>
  <c r="Y1717" i="15"/>
  <c r="Y1892" i="15"/>
  <c r="Y1380" i="15"/>
  <c r="Y1555" i="15"/>
  <c r="Y2086" i="15"/>
  <c r="Y2253" i="15"/>
  <c r="Y2420" i="15"/>
  <c r="Y2587" i="15"/>
  <c r="Y2075" i="15"/>
  <c r="Y2250" i="15"/>
  <c r="Y2425" i="15"/>
  <c r="Y2600" i="15"/>
  <c r="Y2088" i="15"/>
  <c r="Y2263" i="15"/>
  <c r="Y1754" i="15"/>
  <c r="Y1921" i="15"/>
  <c r="Y1409" i="15"/>
  <c r="Y1576" i="15"/>
  <c r="Y1743" i="15"/>
  <c r="Y1918" i="15"/>
  <c r="Y1406" i="15"/>
  <c r="Y1581" i="15"/>
  <c r="Y1756" i="15"/>
  <c r="Y1931" i="15"/>
  <c r="Y1419" i="15"/>
  <c r="Y2629" i="15"/>
  <c r="Y2117" i="15"/>
  <c r="Y2284" i="15"/>
  <c r="Y2451" i="15"/>
  <c r="Y2626" i="15"/>
  <c r="Y2114" i="15"/>
  <c r="Y2289" i="15"/>
  <c r="Y2464" i="15"/>
  <c r="Y2639" i="15"/>
  <c r="Y2127" i="15"/>
  <c r="Y1618" i="15"/>
  <c r="Y1785" i="15"/>
  <c r="Y1952" i="15"/>
  <c r="Y1440" i="15"/>
  <c r="Y1607" i="15"/>
  <c r="Y1782" i="15"/>
  <c r="Y1957" i="15"/>
  <c r="Y1445" i="15"/>
  <c r="Y1620" i="15"/>
  <c r="Y1795" i="15"/>
  <c r="Y2326" i="15"/>
  <c r="Y2493" i="15"/>
  <c r="Y2660" i="15"/>
  <c r="Y2148" i="15"/>
  <c r="Y2315" i="15"/>
  <c r="Y2490" i="15"/>
  <c r="Y2665" i="15"/>
  <c r="Y2153" i="15"/>
  <c r="Y2328" i="15"/>
  <c r="Y2503" i="15"/>
  <c r="Y1994" i="15"/>
  <c r="Y1482" i="15"/>
  <c r="Y1649" i="15"/>
  <c r="Y1816" i="15"/>
  <c r="Y1983" i="15"/>
  <c r="Y1471" i="15"/>
  <c r="Y1646" i="15"/>
  <c r="Y1821" i="15"/>
  <c r="Y1996" i="15"/>
  <c r="Y1484" i="15"/>
  <c r="Y1659" i="15"/>
  <c r="Y2446" i="15"/>
  <c r="Y2613" i="15"/>
  <c r="Y2101" i="15"/>
  <c r="Y2268" i="15"/>
  <c r="Y2435" i="15"/>
  <c r="Y2610" i="15"/>
  <c r="Y2147" i="15"/>
  <c r="Y2322" i="15"/>
  <c r="Y2497" i="15"/>
  <c r="Y2672" i="15"/>
  <c r="Y2160" i="15"/>
  <c r="Y2335" i="15"/>
  <c r="Y1826" i="15"/>
  <c r="Y1993" i="15"/>
  <c r="Y1481" i="15"/>
  <c r="Y1648" i="15"/>
  <c r="Y1815" i="15"/>
  <c r="Y1990" i="15"/>
  <c r="Y1478" i="15"/>
  <c r="Y1653" i="15"/>
  <c r="Y1828" i="15"/>
  <c r="Y2003" i="15"/>
  <c r="Y1491" i="15"/>
  <c r="Y2701" i="15"/>
  <c r="Y2189" i="15"/>
  <c r="Y2356" i="15"/>
  <c r="Y2523" i="15"/>
  <c r="Y2698" i="15"/>
  <c r="Y2186" i="15"/>
  <c r="Y2361" i="15"/>
  <c r="Y2536" i="15"/>
  <c r="Y2711" i="15"/>
  <c r="Y2199" i="15"/>
  <c r="Y1690" i="15"/>
  <c r="Y1857" i="15"/>
  <c r="Y2024" i="15"/>
  <c r="Y1512" i="15"/>
  <c r="Y1679" i="15"/>
  <c r="Y1854" i="15"/>
  <c r="Y2029" i="15"/>
  <c r="Y1517" i="15"/>
  <c r="Y1692" i="15"/>
  <c r="Y1867" i="15"/>
  <c r="Y2398" i="15"/>
  <c r="Y2565" i="15"/>
  <c r="Y2053" i="15"/>
  <c r="Y2220" i="15"/>
  <c r="Y2387" i="15"/>
  <c r="Y2562" i="15"/>
  <c r="Y2050" i="15"/>
  <c r="Y2225" i="15"/>
  <c r="Y2400" i="15"/>
  <c r="Y2575" i="15"/>
  <c r="Y2063" i="15"/>
  <c r="Y1554" i="15"/>
  <c r="Y1721" i="15"/>
  <c r="Y1888" i="15"/>
  <c r="Y1376" i="15"/>
  <c r="Y1543" i="15"/>
  <c r="Y1718" i="15"/>
  <c r="Y1893" i="15"/>
  <c r="Y1381" i="15"/>
  <c r="Y1556" i="15"/>
  <c r="Y1731" i="15"/>
  <c r="Y2262" i="15"/>
  <c r="Y2429" i="15"/>
  <c r="Y2596" i="15"/>
  <c r="Y2084" i="15"/>
  <c r="Y2251" i="15"/>
  <c r="Y2426" i="15"/>
  <c r="Y2601" i="15"/>
  <c r="Y2089" i="15"/>
  <c r="Y2264" i="15"/>
  <c r="Y2439" i="15"/>
  <c r="Y1930" i="15"/>
  <c r="Y1418" i="15"/>
  <c r="Y1585" i="15"/>
  <c r="Y1752" i="15"/>
  <c r="Y1919" i="15"/>
  <c r="Y1407" i="15"/>
  <c r="Y1582" i="15"/>
  <c r="Y1757" i="15"/>
  <c r="Y1932" i="15"/>
  <c r="Y1420" i="15"/>
  <c r="Y1595" i="15"/>
  <c r="Y2382" i="15"/>
  <c r="Y2549" i="15"/>
  <c r="Y2716" i="15"/>
  <c r="Y2204" i="15"/>
  <c r="Y2371" i="15"/>
  <c r="Y2546" i="15"/>
  <c r="Y2083" i="15"/>
  <c r="Y2258" i="15"/>
  <c r="Y2433" i="15"/>
  <c r="Y2608" i="15"/>
  <c r="Y2096" i="15"/>
  <c r="Y2271" i="15"/>
  <c r="Y1762" i="15"/>
  <c r="Y1929" i="15"/>
  <c r="Y1417" i="15"/>
  <c r="Y1584" i="15"/>
  <c r="Y1751" i="15"/>
  <c r="Y1926" i="15"/>
  <c r="Y1414" i="15"/>
  <c r="Y1589" i="15"/>
  <c r="Y1764" i="15"/>
  <c r="Y1939" i="15"/>
  <c r="Y1427" i="15"/>
  <c r="Y2637" i="15"/>
  <c r="Y2125" i="15"/>
  <c r="Y2292" i="15"/>
  <c r="Y2459" i="15"/>
  <c r="Y2634" i="15"/>
  <c r="Y2122" i="15"/>
  <c r="Y2297" i="15"/>
  <c r="Y2472" i="15"/>
  <c r="Y2647" i="15"/>
  <c r="Y2135" i="15"/>
  <c r="Y1626" i="15"/>
  <c r="Y1793" i="15"/>
  <c r="Y1960" i="15"/>
  <c r="Y1448" i="15"/>
  <c r="Y1615" i="15"/>
  <c r="Y1790" i="15"/>
  <c r="Y1965" i="15"/>
  <c r="Y1453" i="15"/>
  <c r="Y1628" i="15"/>
  <c r="Y1803" i="15"/>
  <c r="Y2334" i="15"/>
  <c r="Y2501" i="15"/>
  <c r="Y2668" i="15"/>
  <c r="Y2156" i="15"/>
  <c r="Y2323" i="15"/>
  <c r="Y2498" i="15"/>
  <c r="Y2673" i="15"/>
  <c r="Y2161" i="15"/>
  <c r="Y2336" i="15"/>
  <c r="Y2511" i="15"/>
  <c r="Y2002" i="15"/>
  <c r="Y1490" i="15"/>
  <c r="Y1657" i="15"/>
  <c r="Y1824" i="15"/>
  <c r="Y1991" i="15"/>
  <c r="Y1479" i="15"/>
  <c r="Y1654" i="15"/>
  <c r="Y1829" i="15"/>
  <c r="Y2004" i="15"/>
  <c r="Y1492" i="15"/>
  <c r="Y1667" i="15"/>
  <c r="Y2198" i="15"/>
  <c r="Y2365" i="15"/>
  <c r="Y2532" i="15"/>
  <c r="Y2699" i="15"/>
  <c r="Y2187" i="15"/>
  <c r="Y2362" i="15"/>
  <c r="Y2537" i="15"/>
  <c r="Y2712" i="15"/>
  <c r="Y2200" i="15"/>
  <c r="Y2375" i="15"/>
  <c r="Y1866" i="15"/>
  <c r="Y2033" i="15"/>
  <c r="Y1521" i="15"/>
  <c r="Y1688" i="15"/>
  <c r="Y1855" i="15"/>
  <c r="Y2030" i="15"/>
  <c r="Y1518" i="15"/>
  <c r="Y1693" i="15"/>
  <c r="Y1868" i="15"/>
  <c r="Y2043" i="15"/>
  <c r="Y1531" i="15"/>
  <c r="Y2318" i="15"/>
  <c r="Y2485" i="15"/>
  <c r="Y2652" i="15"/>
  <c r="Y2140" i="15"/>
  <c r="Y2307" i="15"/>
  <c r="Y2482" i="15"/>
  <c r="Y2706" i="15"/>
  <c r="Y2194" i="15"/>
  <c r="Y2369" i="15"/>
  <c r="Y2544" i="15"/>
  <c r="Y2719" i="15"/>
  <c r="Y2207" i="15"/>
  <c r="Y1698" i="15"/>
  <c r="Y1865" i="15"/>
  <c r="Y2032" i="15"/>
  <c r="Y1520" i="15"/>
  <c r="Y1687" i="15"/>
  <c r="Y1862" i="15"/>
  <c r="Y2037" i="15"/>
  <c r="Y1525" i="15"/>
  <c r="Y1700" i="15"/>
  <c r="Y1875" i="15"/>
  <c r="Y2406" i="15"/>
  <c r="Y2573" i="15"/>
  <c r="Y2061" i="15"/>
  <c r="Y2228" i="15"/>
  <c r="Y2395" i="15"/>
  <c r="Y2570" i="15"/>
  <c r="Y2058" i="15"/>
  <c r="Y2233" i="15"/>
  <c r="Y2408" i="15"/>
  <c r="Y2583" i="15"/>
  <c r="Y2071" i="15"/>
  <c r="Y1562" i="15"/>
  <c r="Y1729" i="15"/>
  <c r="Y1896" i="15"/>
  <c r="Y1384" i="15"/>
  <c r="Y1551" i="15"/>
  <c r="Y1726" i="15"/>
  <c r="Y1901" i="15"/>
  <c r="Y1389" i="15"/>
  <c r="Y1564" i="15"/>
  <c r="Y1739" i="15"/>
  <c r="Y2270" i="15"/>
  <c r="Y2437" i="15"/>
  <c r="Y2604" i="15"/>
  <c r="Y2092" i="15"/>
  <c r="Y2259" i="15"/>
  <c r="Y2434" i="15"/>
  <c r="Y2609" i="15"/>
  <c r="Y2097" i="15"/>
  <c r="Y2272" i="15"/>
  <c r="Y2447" i="15"/>
  <c r="Y1938" i="15"/>
  <c r="Y1426" i="15"/>
  <c r="Y1593" i="15"/>
  <c r="Y1760" i="15"/>
  <c r="Y1927" i="15"/>
  <c r="Y1415" i="15"/>
  <c r="Y1590" i="15"/>
  <c r="Y1765" i="15"/>
  <c r="Y1940" i="15"/>
  <c r="Y1428" i="15"/>
  <c r="Y1603" i="15"/>
  <c r="Y2134" i="15"/>
  <c r="Y2301" i="15"/>
  <c r="Y2468" i="15"/>
  <c r="Y2635" i="15"/>
  <c r="Y2123" i="15"/>
  <c r="Y2298" i="15"/>
  <c r="Y2473" i="15"/>
  <c r="Y2648" i="15"/>
  <c r="Y2136" i="15"/>
  <c r="Y2311" i="15"/>
  <c r="Y1802" i="15"/>
  <c r="Y1969" i="15"/>
  <c r="Y1457" i="15"/>
  <c r="Y1624" i="15"/>
  <c r="Y1791" i="15"/>
  <c r="Y1966" i="15"/>
  <c r="Y1454" i="15"/>
  <c r="Y1629" i="15"/>
  <c r="Y1804" i="15"/>
  <c r="Y1979" i="15"/>
  <c r="Y1467" i="15"/>
  <c r="Y2254" i="15"/>
  <c r="Y2421" i="15"/>
  <c r="Y2588" i="15"/>
  <c r="Y2076" i="15"/>
  <c r="Y2243" i="15"/>
  <c r="Y2418" i="15"/>
  <c r="Y2642" i="15"/>
  <c r="Y2130" i="15"/>
  <c r="Y2305" i="15"/>
  <c r="Y2480" i="15"/>
  <c r="Y2655" i="15"/>
  <c r="Y2143" i="15"/>
  <c r="Y1634" i="15"/>
  <c r="Y1801" i="15"/>
  <c r="Y1968" i="15"/>
  <c r="Y1456" i="15"/>
  <c r="Y1623" i="15"/>
  <c r="Y1798" i="15"/>
  <c r="Y1973" i="15"/>
  <c r="Y1461" i="15"/>
  <c r="Y1636" i="15"/>
  <c r="Y1811" i="15"/>
  <c r="Y2342" i="15"/>
  <c r="Y2509" i="15"/>
  <c r="Y2676" i="15"/>
  <c r="Y2164" i="15"/>
  <c r="Y2331" i="15"/>
  <c r="Y2506" i="15"/>
  <c r="Y2681" i="15"/>
  <c r="Y2169" i="15"/>
  <c r="Y2344" i="15"/>
  <c r="Y2519" i="15"/>
  <c r="Y2010" i="15"/>
  <c r="Y1498" i="15"/>
  <c r="Y1665" i="15"/>
  <c r="Y1832" i="15"/>
  <c r="Y1999" i="15"/>
  <c r="Y1487" i="15"/>
  <c r="Y1662" i="15"/>
  <c r="Y1837" i="15"/>
  <c r="Y2012" i="15"/>
  <c r="Y1500" i="15"/>
  <c r="Y1675" i="15"/>
  <c r="Y2206" i="15"/>
  <c r="Y2373" i="15"/>
  <c r="Y2540" i="15"/>
  <c r="Y2707" i="15"/>
  <c r="Y2195" i="15"/>
  <c r="Y2370" i="15"/>
  <c r="Y2545" i="15"/>
  <c r="Y2720" i="15"/>
  <c r="Y2208" i="15"/>
  <c r="Y2383" i="15"/>
  <c r="Y1874" i="15"/>
  <c r="Y2041" i="15"/>
  <c r="Y1529" i="15"/>
  <c r="Y1696" i="15"/>
  <c r="Y1863" i="15"/>
  <c r="Y2038" i="15"/>
  <c r="Y1526" i="15"/>
  <c r="Y1701" i="15"/>
  <c r="Y1876" i="15"/>
  <c r="Y1364" i="15"/>
  <c r="Y1539" i="15"/>
  <c r="Y2070" i="15"/>
  <c r="Y2237" i="15"/>
  <c r="Y2404" i="15"/>
  <c r="Y2571" i="15"/>
  <c r="Y2059" i="15"/>
  <c r="Y2234" i="15"/>
  <c r="Y2409" i="15"/>
  <c r="Y2584" i="15"/>
  <c r="Y2072" i="15"/>
  <c r="Y2247" i="15"/>
  <c r="Y1738" i="15"/>
  <c r="Y1905" i="15"/>
  <c r="Y1393" i="15"/>
  <c r="Y1560" i="15"/>
  <c r="Y1727" i="15"/>
  <c r="Y1902" i="15"/>
  <c r="Y1390" i="15"/>
  <c r="Y1565" i="15"/>
  <c r="Y1740" i="15"/>
  <c r="Y1915" i="15"/>
  <c r="Y1403" i="15"/>
  <c r="Y2190" i="15"/>
  <c r="Y2357" i="15"/>
  <c r="Y2524" i="15"/>
  <c r="Y2691" i="15"/>
  <c r="Y2179" i="15"/>
  <c r="Y2354" i="15"/>
  <c r="Y2403" i="15"/>
  <c r="Y2578" i="15"/>
  <c r="Y2066" i="15"/>
  <c r="Y2241" i="15"/>
  <c r="Y2416" i="15"/>
  <c r="Y2591" i="15"/>
  <c r="Y2079" i="15"/>
  <c r="Y1570" i="15"/>
  <c r="Y1737" i="15"/>
  <c r="Y1904" i="15"/>
  <c r="Y1392" i="15"/>
  <c r="Y1559" i="15"/>
  <c r="Y1734" i="15"/>
  <c r="Y1909" i="15"/>
  <c r="Y1397" i="15"/>
  <c r="Y1572" i="15"/>
  <c r="Y1747" i="15"/>
  <c r="Y2278" i="15"/>
  <c r="Y2445" i="15"/>
  <c r="Y2612" i="15"/>
  <c r="Y2100" i="15"/>
  <c r="Y2267" i="15"/>
  <c r="Y2442" i="15"/>
  <c r="Y2617" i="15"/>
  <c r="Y2105" i="15"/>
  <c r="Y2280" i="15"/>
  <c r="Y2455" i="15"/>
  <c r="Y1946" i="15"/>
  <c r="Y1434" i="15"/>
  <c r="Y1601" i="15"/>
  <c r="Y1768" i="15"/>
  <c r="Y1935" i="15"/>
  <c r="Y1423" i="15"/>
  <c r="Y1598" i="15"/>
  <c r="Y1773" i="15"/>
  <c r="Y1948" i="15"/>
  <c r="Y1436" i="15"/>
  <c r="Y1611" i="15"/>
  <c r="Y2142" i="15"/>
  <c r="Y2309" i="15"/>
  <c r="Y2476" i="15"/>
  <c r="Y2643" i="15"/>
  <c r="Y2131" i="15"/>
  <c r="Y2306" i="15"/>
  <c r="Y2481" i="15"/>
  <c r="Y2656" i="15"/>
  <c r="Y2144" i="15"/>
  <c r="Y2319" i="15"/>
  <c r="Y1810" i="15"/>
  <c r="Y1977" i="15"/>
  <c r="Y1465" i="15"/>
  <c r="Y1632" i="15"/>
  <c r="Y1799" i="15"/>
  <c r="Y1974" i="15"/>
  <c r="Y1462" i="15"/>
  <c r="Y1637" i="15"/>
  <c r="Y1812" i="15"/>
  <c r="Y1987" i="15"/>
  <c r="Y1475" i="15"/>
  <c r="Y2685" i="15"/>
  <c r="Y2173" i="15"/>
  <c r="Y2340" i="15"/>
  <c r="Y2507" i="15"/>
  <c r="Y2682" i="15"/>
  <c r="Y2170" i="15"/>
  <c r="Y2345" i="15"/>
  <c r="Y2520" i="15"/>
  <c r="Y2695" i="15"/>
  <c r="Y2183" i="15"/>
  <c r="Y1674" i="15"/>
  <c r="Y1841" i="15"/>
  <c r="Y2008" i="15"/>
  <c r="Y1496" i="15"/>
  <c r="Y1663" i="15"/>
  <c r="Y1838" i="15"/>
  <c r="Y2013" i="15"/>
  <c r="Y1501" i="15"/>
  <c r="Y1676" i="15"/>
  <c r="Y1851" i="15"/>
  <c r="Y2638" i="15"/>
  <c r="Y2126" i="15"/>
  <c r="Y2293" i="15"/>
  <c r="Y2460" i="15"/>
  <c r="Y2627" i="15"/>
  <c r="Y2115" i="15"/>
  <c r="Y2290" i="15"/>
  <c r="Y2339" i="15"/>
  <c r="Y2514" i="15"/>
  <c r="Y2689" i="15"/>
  <c r="Y2177" i="15"/>
  <c r="Y2352" i="15"/>
  <c r="Y2527" i="15"/>
  <c r="Y2018" i="15"/>
  <c r="Y1506" i="15"/>
  <c r="Y1673" i="15"/>
  <c r="Y1840" i="15"/>
  <c r="Y2007" i="15"/>
  <c r="Y1495" i="15"/>
  <c r="Y1670" i="15"/>
  <c r="Y1845" i="15"/>
  <c r="Y2020" i="15"/>
  <c r="Y1508" i="15"/>
  <c r="Y1683" i="15"/>
  <c r="Y2214" i="15"/>
  <c r="Y2381" i="15"/>
  <c r="Y2548" i="15"/>
  <c r="Y2715" i="15"/>
  <c r="Y2203" i="15"/>
  <c r="Y2378" i="15"/>
  <c r="Y2553" i="15"/>
  <c r="Y2728" i="15"/>
  <c r="Y2216" i="15"/>
  <c r="Y2391" i="15"/>
  <c r="Y1882" i="15"/>
  <c r="Y1370" i="15"/>
  <c r="Y1537" i="15"/>
  <c r="Y1704" i="15"/>
  <c r="Y1871" i="15"/>
  <c r="Y2046" i="15"/>
  <c r="Y1534" i="15"/>
  <c r="Y1709" i="15"/>
  <c r="Y1884" i="15"/>
  <c r="Y1372" i="15"/>
  <c r="Y1547" i="15"/>
  <c r="Y2078" i="15"/>
  <c r="Y2245" i="15"/>
  <c r="Y2412" i="15"/>
  <c r="Y2579" i="15"/>
  <c r="Y2067" i="15"/>
  <c r="Y2242" i="15"/>
  <c r="Y2417" i="15"/>
  <c r="Y2592" i="15"/>
  <c r="Y2080" i="15"/>
  <c r="Y2255" i="15"/>
  <c r="Y1746" i="15"/>
  <c r="Y1913" i="15"/>
  <c r="Y1401" i="15"/>
  <c r="Y1568" i="15"/>
  <c r="Y1735" i="15"/>
  <c r="Y1910" i="15"/>
  <c r="Y1398" i="15"/>
  <c r="Y1573" i="15"/>
  <c r="Y1748" i="15"/>
  <c r="Y1923" i="15"/>
  <c r="Y1411" i="15"/>
  <c r="Y2621" i="15"/>
  <c r="Y2109" i="15"/>
  <c r="Y2276" i="15"/>
  <c r="Y2443" i="15"/>
  <c r="Y2618" i="15"/>
  <c r="Y2106" i="15"/>
  <c r="Y2281" i="15"/>
  <c r="Y2456" i="15"/>
  <c r="Y2631" i="15"/>
  <c r="Y2119" i="15"/>
  <c r="Y1610" i="15"/>
  <c r="Y1777" i="15"/>
  <c r="Y1944" i="15"/>
  <c r="Y1432" i="15"/>
  <c r="Y1599" i="15"/>
  <c r="Y1774" i="15"/>
  <c r="Y1949" i="15"/>
  <c r="Y1437" i="15"/>
  <c r="Y1612" i="15"/>
  <c r="Y1787" i="15"/>
  <c r="Y2574" i="15"/>
  <c r="Y2062" i="15"/>
  <c r="Y2229" i="15"/>
  <c r="Y2396" i="15"/>
  <c r="Y2563" i="15"/>
  <c r="Y2051" i="15"/>
  <c r="Y2226" i="15"/>
  <c r="Y2098" i="15"/>
  <c r="Y2273" i="15"/>
  <c r="Y2448" i="15"/>
  <c r="Y2623" i="15"/>
  <c r="Y2111" i="15"/>
  <c r="Y1602" i="15"/>
  <c r="Y1769" i="15"/>
  <c r="Y1936" i="15"/>
  <c r="Y1424" i="15"/>
  <c r="Y1591" i="15"/>
  <c r="Y1766" i="15"/>
  <c r="Y1941" i="15"/>
  <c r="Y1429" i="15"/>
  <c r="Y1604" i="15"/>
  <c r="Y1779" i="15"/>
  <c r="Y2310" i="15"/>
  <c r="Y2477" i="15"/>
  <c r="Y2644" i="15"/>
  <c r="Y2132" i="15"/>
  <c r="Y2299" i="15"/>
  <c r="Y2474" i="15"/>
  <c r="Y2649" i="15"/>
  <c r="Y2137" i="15"/>
  <c r="Y2312" i="15"/>
  <c r="Y2487" i="15"/>
  <c r="Y1978" i="15"/>
  <c r="Y1466" i="15"/>
  <c r="Y1633" i="15"/>
  <c r="Y1800" i="15"/>
  <c r="Y1967" i="15"/>
  <c r="Y1455" i="15"/>
  <c r="Y1630" i="15"/>
  <c r="Y1805" i="15"/>
  <c r="Y1980" i="15"/>
  <c r="Y1468" i="15"/>
  <c r="Y1643" i="15"/>
  <c r="Y1113" i="15"/>
  <c r="Y1280" i="15"/>
  <c r="Y768" i="15"/>
  <c r="Y935" i="15"/>
  <c r="Y1102" i="15"/>
  <c r="Y1269" i="15"/>
  <c r="Y757" i="15"/>
  <c r="Y924" i="15"/>
  <c r="Y1091" i="15"/>
  <c r="Y1266" i="15"/>
  <c r="Y754" i="15"/>
  <c r="Y57" i="15"/>
  <c r="Y416" i="15"/>
  <c r="Y583" i="15"/>
  <c r="Y161" i="15"/>
  <c r="Y17" i="15"/>
  <c r="Y405" i="15"/>
  <c r="Y572" i="15"/>
  <c r="Y209" i="15"/>
  <c r="Y297" i="15"/>
  <c r="Y394" i="15"/>
  <c r="Y1297" i="15"/>
  <c r="Y785" i="15"/>
  <c r="Y952" i="15"/>
  <c r="Y1119" i="15"/>
  <c r="Y1286" i="15"/>
  <c r="Y774" i="15"/>
  <c r="Y941" i="15"/>
  <c r="Y1108" i="15"/>
  <c r="Y1275" i="15"/>
  <c r="Y763" i="15"/>
  <c r="Y938" i="15"/>
  <c r="Y433" i="15"/>
  <c r="Y600" i="15"/>
  <c r="Y189" i="15"/>
  <c r="Y272" i="15"/>
  <c r="Y422" i="15"/>
  <c r="Y589" i="15"/>
  <c r="Y246" i="15"/>
  <c r="Y103" i="15"/>
  <c r="Y411" i="15"/>
  <c r="Y578" i="15"/>
  <c r="Y105" i="15"/>
  <c r="Y905" i="15"/>
  <c r="Y1072" i="15"/>
  <c r="Y1239" i="15"/>
  <c r="Y727" i="15"/>
  <c r="Y894" i="15"/>
  <c r="Y1061" i="15"/>
  <c r="Y2721" i="15"/>
  <c r="Y2209" i="15"/>
  <c r="Y2384" i="15"/>
  <c r="Y2559" i="15"/>
  <c r="Y2047" i="15"/>
  <c r="Y1538" i="15"/>
  <c r="Y1705" i="15"/>
  <c r="Y1872" i="15"/>
  <c r="Y2039" i="15"/>
  <c r="Y1527" i="15"/>
  <c r="Y1702" i="15"/>
  <c r="Y1877" i="15"/>
  <c r="Y1365" i="15"/>
  <c r="Y1540" i="15"/>
  <c r="Y1715" i="15"/>
  <c r="Y2246" i="15"/>
  <c r="Y2413" i="15"/>
  <c r="Y2580" i="15"/>
  <c r="Y2068" i="15"/>
  <c r="Y2235" i="15"/>
  <c r="Y2410" i="15"/>
  <c r="Y2585" i="15"/>
  <c r="Y2073" i="15"/>
  <c r="Y2248" i="15"/>
  <c r="Y2423" i="15"/>
  <c r="Y1914" i="15"/>
  <c r="Y1402" i="15"/>
  <c r="Y1569" i="15"/>
  <c r="Y1736" i="15"/>
  <c r="Y1903" i="15"/>
  <c r="Y1391" i="15"/>
  <c r="Y1566" i="15"/>
  <c r="Y1741" i="15"/>
  <c r="Y1916" i="15"/>
  <c r="Y1404" i="15"/>
  <c r="Y1579" i="15"/>
  <c r="Y1049" i="15"/>
  <c r="Y1216" i="15"/>
  <c r="Y704" i="15"/>
  <c r="Y871" i="15"/>
  <c r="Y1038" i="15"/>
  <c r="Y1205" i="15"/>
  <c r="Y693" i="15"/>
  <c r="Y860" i="15"/>
  <c r="Y1027" i="15"/>
  <c r="Y1202" i="15"/>
  <c r="Y690" i="15"/>
  <c r="Y236" i="15"/>
  <c r="Y352" i="15"/>
  <c r="Y519" i="15"/>
  <c r="Y225" i="15"/>
  <c r="Y299" i="15"/>
  <c r="Y341" i="15"/>
  <c r="Y508" i="15"/>
  <c r="Y675" i="15"/>
  <c r="Y82" i="15"/>
  <c r="Y330" i="15"/>
  <c r="Y1233" i="15"/>
  <c r="Y721" i="15"/>
  <c r="Y888" i="15"/>
  <c r="Y1055" i="15"/>
  <c r="Y1222" i="15"/>
  <c r="Y710" i="15"/>
  <c r="Y877" i="15"/>
  <c r="Y1044" i="15"/>
  <c r="Y1211" i="15"/>
  <c r="Y699" i="15"/>
  <c r="Y874" i="15"/>
  <c r="Y369" i="15"/>
  <c r="Y536" i="15"/>
  <c r="Y124" i="15"/>
  <c r="Y184" i="15"/>
  <c r="Y358" i="15"/>
  <c r="Y525" i="15"/>
  <c r="Y200" i="15"/>
  <c r="Y228" i="15"/>
  <c r="Y347" i="15"/>
  <c r="Y514" i="15"/>
  <c r="Y1353" i="15"/>
  <c r="Y841" i="15"/>
  <c r="Y1008" i="15"/>
  <c r="Y1175" i="15"/>
  <c r="Y1342" i="15"/>
  <c r="Y830" i="15"/>
  <c r="Y997" i="15"/>
  <c r="Y2657" i="15"/>
  <c r="Y2145" i="15"/>
  <c r="Y2320" i="15"/>
  <c r="Y2495" i="15"/>
  <c r="Y1986" i="15"/>
  <c r="Y1474" i="15"/>
  <c r="Y1641" i="15"/>
  <c r="Y1808" i="15"/>
  <c r="Y1975" i="15"/>
  <c r="Y1463" i="15"/>
  <c r="Y1638" i="15"/>
  <c r="Y1813" i="15"/>
  <c r="Y1988" i="15"/>
  <c r="Y1476" i="15"/>
  <c r="Y1651" i="15"/>
  <c r="Y2182" i="15"/>
  <c r="Y2349" i="15"/>
  <c r="Y2516" i="15"/>
  <c r="Y2683" i="15"/>
  <c r="Y2171" i="15"/>
  <c r="Y2346" i="15"/>
  <c r="Y2521" i="15"/>
  <c r="Y2696" i="15"/>
  <c r="Y2184" i="15"/>
  <c r="Y2359" i="15"/>
  <c r="Y1850" i="15"/>
  <c r="Y2017" i="15"/>
  <c r="Y1505" i="15"/>
  <c r="Y1672" i="15"/>
  <c r="Y1839" i="15"/>
  <c r="Y2014" i="15"/>
  <c r="Y1502" i="15"/>
  <c r="Y1677" i="15"/>
  <c r="Y1852" i="15"/>
  <c r="Y2027" i="15"/>
  <c r="Y1515" i="15"/>
  <c r="Y985" i="15"/>
  <c r="Y1152" i="15"/>
  <c r="Y1319" i="15"/>
  <c r="Y807" i="15"/>
  <c r="Y974" i="15"/>
  <c r="Y1141" i="15"/>
  <c r="Y1308" i="15"/>
  <c r="Y796" i="15"/>
  <c r="Y963" i="15"/>
  <c r="Y1138" i="15"/>
  <c r="Y633" i="15"/>
  <c r="Y239" i="15"/>
  <c r="Y96" i="15"/>
  <c r="Y455" i="15"/>
  <c r="Y622" i="15"/>
  <c r="Y273" i="15"/>
  <c r="Y140" i="15"/>
  <c r="Y444" i="15"/>
  <c r="Y611" i="15"/>
  <c r="Y6" i="15"/>
  <c r="Y197" i="15"/>
  <c r="Y1169" i="15"/>
  <c r="Y1336" i="15"/>
  <c r="Y824" i="15"/>
  <c r="Y991" i="15"/>
  <c r="Y1158" i="15"/>
  <c r="Y1325" i="15"/>
  <c r="Y813" i="15"/>
  <c r="Y980" i="15"/>
  <c r="Y1147" i="15"/>
  <c r="Y1322" i="15"/>
  <c r="Y810" i="15"/>
  <c r="Y305" i="15"/>
  <c r="Y472" i="15"/>
  <c r="Y639" i="15"/>
  <c r="Y172" i="15"/>
  <c r="Y291" i="15"/>
  <c r="Y461" i="15"/>
  <c r="Y628" i="15"/>
  <c r="Y248" i="15"/>
  <c r="Y115" i="15"/>
  <c r="Y450" i="15"/>
  <c r="Y1289" i="15"/>
  <c r="Y777" i="15"/>
  <c r="Y944" i="15"/>
  <c r="Y1111" i="15"/>
  <c r="Y1278" i="15"/>
  <c r="Y766" i="15"/>
  <c r="Y933" i="15"/>
  <c r="Y2593" i="15"/>
  <c r="Y2081" i="15"/>
  <c r="Y2256" i="15"/>
  <c r="Y2431" i="15"/>
  <c r="Y1922" i="15"/>
  <c r="Y1410" i="15"/>
  <c r="Y1577" i="15"/>
  <c r="Y1744" i="15"/>
  <c r="Y1911" i="15"/>
  <c r="Y1399" i="15"/>
  <c r="Y1574" i="15"/>
  <c r="Y1749" i="15"/>
  <c r="Y1924" i="15"/>
  <c r="Y1412" i="15"/>
  <c r="Y1587" i="15"/>
  <c r="Y2118" i="15"/>
  <c r="Y2285" i="15"/>
  <c r="Y2452" i="15"/>
  <c r="Y2619" i="15"/>
  <c r="Y2107" i="15"/>
  <c r="Y2282" i="15"/>
  <c r="Y2457" i="15"/>
  <c r="Y2632" i="15"/>
  <c r="Y2120" i="15"/>
  <c r="Y2295" i="15"/>
  <c r="Y1786" i="15"/>
  <c r="Y1953" i="15"/>
  <c r="Y1441" i="15"/>
  <c r="Y1608" i="15"/>
  <c r="Y1775" i="15"/>
  <c r="Y1950" i="15"/>
  <c r="Y1438" i="15"/>
  <c r="Y1613" i="15"/>
  <c r="Y1788" i="15"/>
  <c r="Y1963" i="15"/>
  <c r="Y1451" i="15"/>
  <c r="Y921" i="15"/>
  <c r="Y1088" i="15"/>
  <c r="Y1255" i="15"/>
  <c r="Y743" i="15"/>
  <c r="Y910" i="15"/>
  <c r="Y1077" i="15"/>
  <c r="Y1244" i="15"/>
  <c r="Y732" i="15"/>
  <c r="Y899" i="15"/>
  <c r="Y1074" i="15"/>
  <c r="Y569" i="15"/>
  <c r="Y143" i="15"/>
  <c r="Y156" i="15"/>
  <c r="Y391" i="15"/>
  <c r="Y558" i="15"/>
  <c r="Y243" i="15"/>
  <c r="Y223" i="15"/>
  <c r="Y380" i="15"/>
  <c r="Y547" i="15"/>
  <c r="Y99" i="15"/>
  <c r="Y257" i="15"/>
  <c r="Y1105" i="15"/>
  <c r="Y1272" i="15"/>
  <c r="Y760" i="15"/>
  <c r="Y927" i="15"/>
  <c r="Y1094" i="15"/>
  <c r="Y1261" i="15"/>
  <c r="Y749" i="15"/>
  <c r="Y916" i="15"/>
  <c r="Y1083" i="15"/>
  <c r="Y1258" i="15"/>
  <c r="Y746" i="15"/>
  <c r="Y155" i="15"/>
  <c r="Y408" i="15"/>
  <c r="Y575" i="15"/>
  <c r="Y152" i="15"/>
  <c r="Y46" i="15"/>
  <c r="Y397" i="15"/>
  <c r="Y564" i="15"/>
  <c r="Y72" i="15"/>
  <c r="Y158" i="15"/>
  <c r="Y386" i="15"/>
  <c r="Y1225" i="15"/>
  <c r="Y713" i="15"/>
  <c r="Y880" i="15"/>
  <c r="Y1047" i="15"/>
  <c r="Y1214" i="15"/>
  <c r="Y702" i="15"/>
  <c r="Y869" i="15"/>
  <c r="Y2529" i="15"/>
  <c r="Y2704" i="15"/>
  <c r="Y2192" i="15"/>
  <c r="Y2367" i="15"/>
  <c r="Y1858" i="15"/>
  <c r="Y2025" i="15"/>
  <c r="Y1513" i="15"/>
  <c r="Y1680" i="15"/>
  <c r="Y1847" i="15"/>
  <c r="Y2022" i="15"/>
  <c r="Y1510" i="15"/>
  <c r="Y1685" i="15"/>
  <c r="Y1860" i="15"/>
  <c r="Y2035" i="15"/>
  <c r="Y1523" i="15"/>
  <c r="Y2054" i="15"/>
  <c r="Y2221" i="15"/>
  <c r="Y2388" i="15"/>
  <c r="Y2555" i="15"/>
  <c r="Y2730" i="15"/>
  <c r="Y2218" i="15"/>
  <c r="Y2393" i="15"/>
  <c r="Y2568" i="15"/>
  <c r="Y2056" i="15"/>
  <c r="Y2231" i="15"/>
  <c r="Y1722" i="15"/>
  <c r="Y1889" i="15"/>
  <c r="Y1377" i="15"/>
  <c r="Y1544" i="15"/>
  <c r="Y1711" i="15"/>
  <c r="Y1886" i="15"/>
  <c r="Y1374" i="15"/>
  <c r="Y1549" i="15"/>
  <c r="Y1724" i="15"/>
  <c r="Y1899" i="15"/>
  <c r="Y1379" i="15"/>
  <c r="Y857" i="15"/>
  <c r="Y1024" i="15"/>
  <c r="Y1191" i="15"/>
  <c r="Y1358" i="15"/>
  <c r="Y846" i="15"/>
  <c r="Y1013" i="15"/>
  <c r="Y1180" i="15"/>
  <c r="Y1347" i="15"/>
  <c r="Y835" i="15"/>
  <c r="Y1010" i="15"/>
  <c r="Y505" i="15"/>
  <c r="Y672" i="15"/>
  <c r="Y201" i="15"/>
  <c r="Y327" i="15"/>
  <c r="Y494" i="15"/>
  <c r="Y661" i="15"/>
  <c r="Y90" i="15"/>
  <c r="Y316" i="15"/>
  <c r="Y483" i="15"/>
  <c r="Y650" i="15"/>
  <c r="Y11" i="15"/>
  <c r="Y1041" i="15"/>
  <c r="Y1208" i="15"/>
  <c r="Y696" i="15"/>
  <c r="Y863" i="15"/>
  <c r="Y1030" i="15"/>
  <c r="Y1197" i="15"/>
  <c r="Y685" i="15"/>
  <c r="Y852" i="15"/>
  <c r="Y1019" i="15"/>
  <c r="Y1194" i="15"/>
  <c r="Y682" i="15"/>
  <c r="Y91" i="15"/>
  <c r="Y344" i="15"/>
  <c r="Y511" i="15"/>
  <c r="Y678" i="15"/>
  <c r="Y178" i="15"/>
  <c r="Y333" i="15"/>
  <c r="Y500" i="15"/>
  <c r="Y667" i="15"/>
  <c r="Y206" i="15"/>
  <c r="Y322" i="15"/>
  <c r="Y1161" i="15"/>
  <c r="Y1328" i="15"/>
  <c r="Y816" i="15"/>
  <c r="Y983" i="15"/>
  <c r="Y1150" i="15"/>
  <c r="Y1317" i="15"/>
  <c r="Y805" i="15"/>
  <c r="Y2465" i="15"/>
  <c r="Y2640" i="15"/>
  <c r="Y2128" i="15"/>
  <c r="Y2303" i="15"/>
  <c r="Y1794" i="15"/>
  <c r="Y1961" i="15"/>
  <c r="Y1449" i="15"/>
  <c r="Y1616" i="15"/>
  <c r="Y1783" i="15"/>
  <c r="Y1958" i="15"/>
  <c r="Y1446" i="15"/>
  <c r="Y1621" i="15"/>
  <c r="Y1796" i="15"/>
  <c r="Y1971" i="15"/>
  <c r="Y1459" i="15"/>
  <c r="Y2669" i="15"/>
  <c r="Y2157" i="15"/>
  <c r="Y2324" i="15"/>
  <c r="Y2491" i="15"/>
  <c r="Y2666" i="15"/>
  <c r="Y2154" i="15"/>
  <c r="Y2329" i="15"/>
  <c r="Y2504" i="15"/>
  <c r="Y2679" i="15"/>
  <c r="Y2167" i="15"/>
  <c r="Y1658" i="15"/>
  <c r="Y1825" i="15"/>
  <c r="Y1992" i="15"/>
  <c r="Y1480" i="15"/>
  <c r="Y1647" i="15"/>
  <c r="Y1822" i="15"/>
  <c r="Y1997" i="15"/>
  <c r="Y1485" i="15"/>
  <c r="Y1660" i="15"/>
  <c r="Y1835" i="15"/>
  <c r="Y1305" i="15"/>
  <c r="Y793" i="15"/>
  <c r="Y960" i="15"/>
  <c r="Y1127" i="15"/>
  <c r="Y1294" i="15"/>
  <c r="Y782" i="15"/>
  <c r="Y949" i="15"/>
  <c r="Y1116" i="15"/>
  <c r="Y1283" i="15"/>
  <c r="Y771" i="15"/>
  <c r="Y946" i="15"/>
  <c r="Y441" i="15"/>
  <c r="Y608" i="15"/>
  <c r="Y56" i="15"/>
  <c r="Y35" i="15"/>
  <c r="Y430" i="15"/>
  <c r="Y597" i="15"/>
  <c r="Y70" i="15"/>
  <c r="Y64" i="15"/>
  <c r="Y419" i="15"/>
  <c r="Y586" i="15"/>
  <c r="Y81" i="15"/>
  <c r="Y977" i="15"/>
  <c r="Y1144" i="15"/>
  <c r="Y1311" i="15"/>
  <c r="Y799" i="15"/>
  <c r="Y966" i="15"/>
  <c r="Y1133" i="15"/>
  <c r="Y1300" i="15"/>
  <c r="Y788" i="15"/>
  <c r="Y955" i="15"/>
  <c r="Y1130" i="15"/>
  <c r="Y625" i="15"/>
  <c r="Y95" i="15"/>
  <c r="Y275" i="15"/>
  <c r="Y447" i="15"/>
  <c r="Y614" i="15"/>
  <c r="Y227" i="15"/>
  <c r="Y290" i="15"/>
  <c r="Y436" i="15"/>
  <c r="Y603" i="15"/>
  <c r="Y242" i="15"/>
  <c r="Y59" i="15"/>
  <c r="Y1097" i="15"/>
  <c r="Y1264" i="15"/>
  <c r="Y752" i="15"/>
  <c r="Y919" i="15"/>
  <c r="Y1086" i="15"/>
  <c r="Y1253" i="15"/>
  <c r="Y741" i="15"/>
  <c r="Y2401" i="15"/>
  <c r="Y2576" i="15"/>
  <c r="Y2064" i="15"/>
  <c r="Y2239" i="15"/>
  <c r="Y1730" i="15"/>
  <c r="Y1897" i="15"/>
  <c r="Y1385" i="15"/>
  <c r="Y1552" i="15"/>
  <c r="Y1719" i="15"/>
  <c r="Y1894" i="15"/>
  <c r="Y1382" i="15"/>
  <c r="Y1557" i="15"/>
  <c r="Y1732" i="15"/>
  <c r="Y1907" i="15"/>
  <c r="Y1395" i="15"/>
  <c r="Y2605" i="15"/>
  <c r="Y2093" i="15"/>
  <c r="Y2260" i="15"/>
  <c r="Y2427" i="15"/>
  <c r="Y2602" i="15"/>
  <c r="Y2090" i="15"/>
  <c r="Y2265" i="15"/>
  <c r="Y2440" i="15"/>
  <c r="Y2615" i="15"/>
  <c r="Y2103" i="15"/>
  <c r="Y1594" i="15"/>
  <c r="Y1761" i="15"/>
  <c r="Y1928" i="15"/>
  <c r="Y1416" i="15"/>
  <c r="Y1583" i="15"/>
  <c r="Y1758" i="15"/>
  <c r="Y1933" i="15"/>
  <c r="Y1421" i="15"/>
  <c r="Y1596" i="15"/>
  <c r="Y1771" i="15"/>
  <c r="Y1241" i="15"/>
  <c r="Y729" i="15"/>
  <c r="Y896" i="15"/>
  <c r="Y1063" i="15"/>
  <c r="Y1230" i="15"/>
  <c r="Y718" i="15"/>
  <c r="Y885" i="15"/>
  <c r="Y1052" i="15"/>
  <c r="Y1219" i="15"/>
  <c r="Y707" i="15"/>
  <c r="Y882" i="15"/>
  <c r="Y377" i="15"/>
  <c r="Y544" i="15"/>
  <c r="Y260" i="15"/>
  <c r="Y8" i="15"/>
  <c r="Y366" i="15"/>
  <c r="Y533" i="15"/>
  <c r="Y202" i="15"/>
  <c r="Y14" i="15"/>
  <c r="Y355" i="15"/>
  <c r="Y522" i="15"/>
  <c r="Y26" i="15"/>
  <c r="Y913" i="15"/>
  <c r="Y1080" i="15"/>
  <c r="Y1247" i="15"/>
  <c r="Y735" i="15"/>
  <c r="Y902" i="15"/>
  <c r="Y1069" i="15"/>
  <c r="Y1236" i="15"/>
  <c r="Y724" i="15"/>
  <c r="Y891" i="15"/>
  <c r="Y1066" i="15"/>
  <c r="Y561" i="15"/>
  <c r="Y249" i="15"/>
  <c r="Y109" i="15"/>
  <c r="Y383" i="15"/>
  <c r="Y550" i="15"/>
  <c r="Y203" i="15"/>
  <c r="Y78" i="15"/>
  <c r="Y372" i="15"/>
  <c r="Y539" i="15"/>
  <c r="Y253" i="15"/>
  <c r="Y116" i="15"/>
  <c r="Y1033" i="15"/>
  <c r="Y1200" i="15"/>
  <c r="Y688" i="15"/>
  <c r="Y855" i="15"/>
  <c r="Y1022" i="15"/>
  <c r="Y1189" i="15"/>
  <c r="Y1356" i="15"/>
  <c r="Y2162" i="15"/>
  <c r="Y2337" i="15"/>
  <c r="Y2512" i="15"/>
  <c r="Y2687" i="15"/>
  <c r="Y2175" i="15"/>
  <c r="Y1666" i="15"/>
  <c r="Y1833" i="15"/>
  <c r="Y2000" i="15"/>
  <c r="Y1488" i="15"/>
  <c r="Y1655" i="15"/>
  <c r="Y1830" i="15"/>
  <c r="Y2005" i="15"/>
  <c r="Y1493" i="15"/>
  <c r="Y1668" i="15"/>
  <c r="Y1843" i="15"/>
  <c r="Y2374" i="15"/>
  <c r="Y2541" i="15"/>
  <c r="Y2708" i="15"/>
  <c r="Y2196" i="15"/>
  <c r="Y2363" i="15"/>
  <c r="Y2538" i="15"/>
  <c r="Y2713" i="15"/>
  <c r="Y2201" i="15"/>
  <c r="Y2376" i="15"/>
  <c r="Y2551" i="15"/>
  <c r="Y2042" i="15"/>
  <c r="Y1530" i="15"/>
  <c r="Y1697" i="15"/>
  <c r="Y1864" i="15"/>
  <c r="Y2031" i="15"/>
  <c r="Y1519" i="15"/>
  <c r="Y1694" i="15"/>
  <c r="Y1869" i="15"/>
  <c r="Y2044" i="15"/>
  <c r="Y1532" i="15"/>
  <c r="Y1707" i="15"/>
  <c r="Y1177" i="15"/>
  <c r="Y1344" i="15"/>
  <c r="Y832" i="15"/>
  <c r="Y999" i="15"/>
  <c r="Y1166" i="15"/>
  <c r="Y1333" i="15"/>
  <c r="Y821" i="15"/>
  <c r="Y988" i="15"/>
  <c r="Y1155" i="15"/>
  <c r="Y1330" i="15"/>
  <c r="Y818" i="15"/>
  <c r="Y313" i="15"/>
  <c r="Y480" i="15"/>
  <c r="Y647" i="15"/>
  <c r="Y138" i="15"/>
  <c r="Y302" i="15"/>
  <c r="Y469" i="15"/>
  <c r="Y636" i="15"/>
  <c r="Y80" i="15"/>
  <c r="Y60" i="15"/>
  <c r="Y458" i="15"/>
  <c r="Y1361" i="15"/>
  <c r="Y849" i="15"/>
  <c r="Y1016" i="15"/>
  <c r="Y1183" i="15"/>
  <c r="Y1350" i="15"/>
  <c r="Y838" i="15"/>
  <c r="Y1005" i="15"/>
  <c r="Y1172" i="15"/>
  <c r="Y1339" i="15"/>
  <c r="Y827" i="15"/>
  <c r="Y1002" i="15"/>
  <c r="Y497" i="15"/>
  <c r="Y664" i="15"/>
  <c r="Y107" i="15"/>
  <c r="Y319" i="15"/>
  <c r="Y486" i="15"/>
  <c r="Y653" i="15"/>
  <c r="Y251" i="15"/>
  <c r="Y308" i="15"/>
  <c r="Y475" i="15"/>
  <c r="Y642" i="15"/>
  <c r="Y106" i="15"/>
  <c r="Y969" i="15"/>
  <c r="Y1136" i="15"/>
  <c r="Y1303" i="15"/>
  <c r="Y791" i="15"/>
  <c r="Y958" i="15"/>
  <c r="Y1125" i="15"/>
  <c r="Y1292" i="15"/>
  <c r="Y1228" i="15"/>
  <c r="Y716" i="15"/>
  <c r="Y883" i="15"/>
  <c r="Y1058" i="15"/>
  <c r="Y553" i="15"/>
  <c r="Y48" i="15"/>
  <c r="Y232" i="15"/>
  <c r="Y375" i="15"/>
  <c r="Y542" i="15"/>
  <c r="Y23" i="15"/>
  <c r="Y142" i="15"/>
  <c r="Y364" i="15"/>
  <c r="Y531" i="15"/>
  <c r="Y126" i="15"/>
  <c r="Y173" i="15"/>
  <c r="Y1025" i="15"/>
  <c r="Y1192" i="15"/>
  <c r="Y1359" i="15"/>
  <c r="Y847" i="15"/>
  <c r="Y1014" i="15"/>
  <c r="Y1181" i="15"/>
  <c r="Y1348" i="15"/>
  <c r="Y836" i="15"/>
  <c r="Y1003" i="15"/>
  <c r="Y1178" i="15"/>
  <c r="Y673" i="15"/>
  <c r="Y137" i="15"/>
  <c r="Y328" i="15"/>
  <c r="Y495" i="15"/>
  <c r="Y662" i="15"/>
  <c r="Y284" i="15"/>
  <c r="Y317" i="15"/>
  <c r="Y484" i="15"/>
  <c r="Y651" i="15"/>
  <c r="Y50" i="15"/>
  <c r="Y306" i="15"/>
  <c r="Y1145" i="15"/>
  <c r="Y1312" i="15"/>
  <c r="Y800" i="15"/>
  <c r="Y967" i="15"/>
  <c r="Y1134" i="15"/>
  <c r="Y1301" i="15"/>
  <c r="Y789" i="15"/>
  <c r="Y956" i="15"/>
  <c r="Y1123" i="15"/>
  <c r="Y1298" i="15"/>
  <c r="Y786" i="15"/>
  <c r="Y211" i="15"/>
  <c r="Y448" i="15"/>
  <c r="Y615" i="15"/>
  <c r="Y176" i="15"/>
  <c r="Y261" i="15"/>
  <c r="Y437" i="15"/>
  <c r="Y604" i="15"/>
  <c r="Y194" i="15"/>
  <c r="Y21" i="15"/>
  <c r="Y426" i="15"/>
  <c r="Y1329" i="15"/>
  <c r="Y817" i="15"/>
  <c r="Y984" i="15"/>
  <c r="Y1151" i="15"/>
  <c r="Y1318" i="15"/>
  <c r="Y806" i="15"/>
  <c r="Y973" i="15"/>
  <c r="Y1140" i="15"/>
  <c r="Y1307" i="15"/>
  <c r="Y795" i="15"/>
  <c r="Y970" i="15"/>
  <c r="Y465" i="15"/>
  <c r="Y632" i="15"/>
  <c r="Y61" i="15"/>
  <c r="Y224" i="15"/>
  <c r="Y454" i="15"/>
  <c r="Y621" i="15"/>
  <c r="Y571" i="15"/>
  <c r="Y1232" i="15"/>
  <c r="Y1221" i="15"/>
  <c r="Y1218" i="15"/>
  <c r="Y535" i="15"/>
  <c r="Y524" i="15"/>
  <c r="Y1185" i="15"/>
  <c r="Y1174" i="15"/>
  <c r="Y1163" i="15"/>
  <c r="Y488" i="15"/>
  <c r="Y477" i="15"/>
  <c r="Y1164" i="15"/>
  <c r="Y1331" i="15"/>
  <c r="Y819" i="15"/>
  <c r="Y994" i="15"/>
  <c r="Y489" i="15"/>
  <c r="Y656" i="15"/>
  <c r="Y32" i="15"/>
  <c r="Y311" i="15"/>
  <c r="Y478" i="15"/>
  <c r="Y645" i="15"/>
  <c r="Y58" i="15"/>
  <c r="Y212" i="15"/>
  <c r="Y467" i="15"/>
  <c r="Y634" i="15"/>
  <c r="Y175" i="15"/>
  <c r="Y961" i="15"/>
  <c r="Y1128" i="15"/>
  <c r="Y1295" i="15"/>
  <c r="Y783" i="15"/>
  <c r="Y950" i="15"/>
  <c r="Y1117" i="15"/>
  <c r="Y1284" i="15"/>
  <c r="Y772" i="15"/>
  <c r="Y939" i="15"/>
  <c r="Y1114" i="15"/>
  <c r="Y609" i="15"/>
  <c r="Y73" i="15"/>
  <c r="Y250" i="15"/>
  <c r="Y431" i="15"/>
  <c r="Y598" i="15"/>
  <c r="Y193" i="15"/>
  <c r="Y121" i="15"/>
  <c r="Y420" i="15"/>
  <c r="Y587" i="15"/>
  <c r="Y77" i="15"/>
  <c r="Y110" i="15"/>
  <c r="Y1081" i="15"/>
  <c r="Y1248" i="15"/>
  <c r="Y736" i="15"/>
  <c r="Y903" i="15"/>
  <c r="Y1070" i="15"/>
  <c r="Y1237" i="15"/>
  <c r="Y725" i="15"/>
  <c r="Y892" i="15"/>
  <c r="Y1059" i="15"/>
  <c r="Y1234" i="15"/>
  <c r="Y722" i="15"/>
  <c r="Y286" i="15"/>
  <c r="Y384" i="15"/>
  <c r="Y551" i="15"/>
  <c r="Y136" i="15"/>
  <c r="Y274" i="15"/>
  <c r="Y373" i="15"/>
  <c r="Y540" i="15"/>
  <c r="Y188" i="15"/>
  <c r="Y65" i="15"/>
  <c r="Y362" i="15"/>
  <c r="Y1265" i="15"/>
  <c r="Y753" i="15"/>
  <c r="Y920" i="15"/>
  <c r="Y1087" i="15"/>
  <c r="Y1254" i="15"/>
  <c r="Y742" i="15"/>
  <c r="Y909" i="15"/>
  <c r="Y1076" i="15"/>
  <c r="Y1243" i="15"/>
  <c r="Y731" i="15"/>
  <c r="Y906" i="15"/>
  <c r="Y401" i="15"/>
  <c r="Y568" i="15"/>
  <c r="Y207" i="15"/>
  <c r="Y222" i="15"/>
  <c r="Y390" i="15"/>
  <c r="Y557" i="15"/>
  <c r="Y168" i="15"/>
  <c r="Y912" i="15"/>
  <c r="Y901" i="15"/>
  <c r="Y898" i="15"/>
  <c r="Y7" i="15"/>
  <c r="Y128" i="15"/>
  <c r="Y865" i="15"/>
  <c r="Y854" i="15"/>
  <c r="Y843" i="15"/>
  <c r="Y113" i="15"/>
  <c r="Y36" i="15"/>
  <c r="Y1100" i="15"/>
  <c r="Y1267" i="15"/>
  <c r="Y755" i="15"/>
  <c r="Y930" i="15"/>
  <c r="Y425" i="15"/>
  <c r="Y592" i="15"/>
  <c r="Y120" i="15"/>
  <c r="Y67" i="15"/>
  <c r="Y414" i="15"/>
  <c r="Y581" i="15"/>
  <c r="Y129" i="15"/>
  <c r="Y159" i="15"/>
  <c r="Y403" i="15"/>
  <c r="Y570" i="15"/>
  <c r="Y94" i="15"/>
  <c r="Y897" i="15"/>
  <c r="Y1064" i="15"/>
  <c r="Y1231" i="15"/>
  <c r="Y719" i="15"/>
  <c r="Y886" i="15"/>
  <c r="Y1053" i="15"/>
  <c r="Y1220" i="15"/>
  <c r="Y708" i="15"/>
  <c r="Y875" i="15"/>
  <c r="Y1050" i="15"/>
  <c r="Y545" i="15"/>
  <c r="Y199" i="15"/>
  <c r="Y283" i="15"/>
  <c r="Y367" i="15"/>
  <c r="Y534" i="15"/>
  <c r="Y254" i="15"/>
  <c r="Y179" i="15"/>
  <c r="Y356" i="15"/>
  <c r="Y523" i="15"/>
  <c r="Y51" i="15"/>
  <c r="Y87" i="15"/>
  <c r="Y1017" i="15"/>
  <c r="Y1184" i="15"/>
  <c r="Y1351" i="15"/>
  <c r="Y839" i="15"/>
  <c r="Y1006" i="15"/>
  <c r="Y1173" i="15"/>
  <c r="Y1340" i="15"/>
  <c r="Y828" i="15"/>
  <c r="Y995" i="15"/>
  <c r="Y1170" i="15"/>
  <c r="Y665" i="15"/>
  <c r="Y271" i="15"/>
  <c r="Y320" i="15"/>
  <c r="Y487" i="15"/>
  <c r="Y654" i="15"/>
  <c r="Y186" i="15"/>
  <c r="Y309" i="15"/>
  <c r="Y476" i="15"/>
  <c r="Y643" i="15"/>
  <c r="Y237" i="15"/>
  <c r="Y98" i="15"/>
  <c r="Y1201" i="15"/>
  <c r="Y689" i="15"/>
  <c r="Y856" i="15"/>
  <c r="Y1023" i="15"/>
  <c r="Y1190" i="15"/>
  <c r="Y1357" i="15"/>
  <c r="Y845" i="15"/>
  <c r="Y1012" i="15"/>
  <c r="Y1179" i="15"/>
  <c r="Y1354" i="15"/>
  <c r="Y842" i="15"/>
  <c r="Y337" i="15"/>
  <c r="Y504" i="15"/>
  <c r="Y671" i="15"/>
  <c r="Y265" i="15"/>
  <c r="Y326" i="15"/>
  <c r="Y493" i="15"/>
  <c r="Y68" i="15"/>
  <c r="Y720" i="15"/>
  <c r="Y709" i="15"/>
  <c r="Y706" i="15"/>
  <c r="Y190" i="15"/>
  <c r="Y264" i="15"/>
  <c r="Y1352" i="15"/>
  <c r="Y1341" i="15"/>
  <c r="Y1338" i="15"/>
  <c r="Y655" i="15"/>
  <c r="Y644" i="15"/>
  <c r="Y1036" i="15"/>
  <c r="Y1203" i="15"/>
  <c r="Y691" i="15"/>
  <c r="Y866" i="15"/>
  <c r="Y361" i="15"/>
  <c r="Y528" i="15"/>
  <c r="Y234" i="15"/>
  <c r="Y15" i="15"/>
  <c r="Y350" i="15"/>
  <c r="Y517" i="15"/>
  <c r="Y266" i="15"/>
  <c r="Y112" i="15"/>
  <c r="Y339" i="15"/>
  <c r="Y506" i="15"/>
  <c r="Y1345" i="15"/>
  <c r="Y833" i="15"/>
  <c r="Y1000" i="15"/>
  <c r="Y1167" i="15"/>
  <c r="Y1334" i="15"/>
  <c r="Y822" i="15"/>
  <c r="Y989" i="15"/>
  <c r="Y1156" i="15"/>
  <c r="Y1323" i="15"/>
  <c r="Y811" i="15"/>
  <c r="Y986" i="15"/>
  <c r="Y481" i="15"/>
  <c r="Y648" i="15"/>
  <c r="Y244" i="15"/>
  <c r="Y303" i="15"/>
  <c r="Y470" i="15"/>
  <c r="Y637" i="15"/>
  <c r="Y42" i="15"/>
  <c r="Y149" i="15"/>
  <c r="Y459" i="15"/>
  <c r="Y626" i="15"/>
  <c r="Y97" i="15"/>
  <c r="Y953" i="15"/>
  <c r="Y1120" i="15"/>
  <c r="Y1287" i="15"/>
  <c r="Y775" i="15"/>
  <c r="Y942" i="15"/>
  <c r="Y1109" i="15"/>
  <c r="Y1276" i="15"/>
  <c r="Y764" i="15"/>
  <c r="Y931" i="15"/>
  <c r="Y1106" i="15"/>
  <c r="Y601" i="15"/>
  <c r="Y125" i="15"/>
  <c r="Y208" i="15"/>
  <c r="Y423" i="15"/>
  <c r="Y590" i="15"/>
  <c r="Y183" i="15"/>
  <c r="Y205" i="15"/>
  <c r="Y412" i="15"/>
  <c r="Y579" i="15"/>
  <c r="Y256" i="15"/>
  <c r="Y108" i="15"/>
  <c r="Y1137" i="15"/>
  <c r="Y1304" i="15"/>
  <c r="Y792" i="15"/>
  <c r="Y959" i="15"/>
  <c r="Y1126" i="15"/>
  <c r="Y1293" i="15"/>
  <c r="Y781" i="15"/>
  <c r="Y948" i="15"/>
  <c r="Y1115" i="15"/>
  <c r="Y1290" i="15"/>
  <c r="Y778" i="15"/>
  <c r="Y29" i="15"/>
  <c r="Y440" i="15"/>
  <c r="Y607" i="15"/>
  <c r="Y33" i="15"/>
  <c r="Y135" i="15"/>
  <c r="Y429" i="15"/>
  <c r="Y418" i="15"/>
  <c r="Y1079" i="15"/>
  <c r="Y1068" i="15"/>
  <c r="Y393" i="15"/>
  <c r="Y382" i="15"/>
  <c r="Y371" i="15"/>
  <c r="Y1032" i="15"/>
  <c r="Y1021" i="15"/>
  <c r="Y1018" i="15"/>
  <c r="Y335" i="15"/>
  <c r="Y324" i="15"/>
  <c r="Y972" i="15"/>
  <c r="Y1139" i="15"/>
  <c r="Y1314" i="15"/>
  <c r="Y802" i="15"/>
  <c r="Y154" i="15"/>
  <c r="Y464" i="15"/>
  <c r="Y631" i="15"/>
  <c r="Y85" i="15"/>
  <c r="Y217" i="15"/>
  <c r="Y453" i="15"/>
  <c r="Y620" i="15"/>
  <c r="Y220" i="15"/>
  <c r="Y268" i="15"/>
  <c r="Y442" i="15"/>
  <c r="Y1281" i="15"/>
  <c r="Y769" i="15"/>
  <c r="Y936" i="15"/>
  <c r="Y1103" i="15"/>
  <c r="Y1270" i="15"/>
  <c r="Y758" i="15"/>
  <c r="Y925" i="15"/>
  <c r="Y1092" i="15"/>
  <c r="Y1259" i="15"/>
  <c r="Y747" i="15"/>
  <c r="Y922" i="15"/>
  <c r="Y417" i="15"/>
  <c r="Y584" i="15"/>
  <c r="Y247" i="15"/>
  <c r="Y150" i="15"/>
  <c r="Y406" i="15"/>
  <c r="Y573" i="15"/>
  <c r="Y281" i="15"/>
  <c r="Y229" i="15"/>
  <c r="Y395" i="15"/>
  <c r="Y562" i="15"/>
  <c r="Y89" i="15"/>
  <c r="Y889" i="15"/>
  <c r="Y1056" i="15"/>
  <c r="Y1223" i="15"/>
  <c r="Y711" i="15"/>
  <c r="Y878" i="15"/>
  <c r="Y1045" i="15"/>
  <c r="Y1212" i="15"/>
  <c r="Y700" i="15"/>
  <c r="Y867" i="15"/>
  <c r="Y1042" i="15"/>
  <c r="Y537" i="15"/>
  <c r="Y18" i="15"/>
  <c r="Y151" i="15"/>
  <c r="Y359" i="15"/>
  <c r="Y526" i="15"/>
  <c r="Y139" i="15"/>
  <c r="Y164" i="15"/>
  <c r="Y348" i="15"/>
  <c r="Y515" i="15"/>
  <c r="E18" i="15"/>
  <c r="Y230" i="15"/>
  <c r="Y1073" i="15"/>
  <c r="Y1240" i="15"/>
  <c r="Y728" i="15"/>
  <c r="Y895" i="15"/>
  <c r="Y1062" i="15"/>
  <c r="Y1229" i="15"/>
  <c r="Y717" i="15"/>
  <c r="Y884" i="15"/>
  <c r="Y1051" i="15"/>
  <c r="Y1226" i="15"/>
  <c r="Y714" i="15"/>
  <c r="Y169" i="15"/>
  <c r="Y376" i="15"/>
  <c r="Y543" i="15"/>
  <c r="Y258" i="15"/>
  <c r="Y37" i="15"/>
  <c r="Y13" i="15"/>
  <c r="Y93" i="15"/>
  <c r="Y887" i="15"/>
  <c r="Y876" i="15"/>
  <c r="Y38" i="15"/>
  <c r="Y170" i="15"/>
  <c r="Y295" i="15"/>
  <c r="Y840" i="15"/>
  <c r="Y829" i="15"/>
  <c r="Y826" i="15"/>
  <c r="Y101" i="15"/>
  <c r="Y174" i="15"/>
  <c r="Y908" i="15"/>
  <c r="Y1075" i="15"/>
  <c r="Y1250" i="15"/>
  <c r="Y738" i="15"/>
  <c r="Y25" i="15"/>
  <c r="Y400" i="15"/>
  <c r="Y567" i="15"/>
  <c r="Y280" i="15"/>
  <c r="Y285" i="15"/>
  <c r="Y389" i="15"/>
  <c r="Y556" i="15"/>
  <c r="Y131" i="15"/>
  <c r="Y12" i="15"/>
  <c r="Y378" i="15"/>
  <c r="Y1217" i="15"/>
  <c r="Y705" i="15"/>
  <c r="Y872" i="15"/>
  <c r="Y1039" i="15"/>
  <c r="Y1206" i="15"/>
  <c r="Y694" i="15"/>
  <c r="Y861" i="15"/>
  <c r="Y1028" i="15"/>
  <c r="Y1195" i="15"/>
  <c r="Y683" i="15"/>
  <c r="Y858" i="15"/>
  <c r="Y353" i="15"/>
  <c r="Y520" i="15"/>
  <c r="Y162" i="15"/>
  <c r="Y231" i="15"/>
  <c r="Y342" i="15"/>
  <c r="Y509" i="15"/>
  <c r="Y676" i="15"/>
  <c r="Y53" i="15"/>
  <c r="Y331" i="15"/>
  <c r="Y498" i="15"/>
  <c r="Y1337" i="15"/>
  <c r="Y825" i="15"/>
  <c r="Y992" i="15"/>
  <c r="Y1159" i="15"/>
  <c r="Y1326" i="15"/>
  <c r="Y814" i="15"/>
  <c r="Y981" i="15"/>
  <c r="Y1148" i="15"/>
  <c r="Y1315" i="15"/>
  <c r="Y803" i="15"/>
  <c r="Y978" i="15"/>
  <c r="Y473" i="15"/>
  <c r="Y640" i="15"/>
  <c r="Y30" i="15"/>
  <c r="Y119" i="15"/>
  <c r="Y462" i="15"/>
  <c r="Y629" i="15"/>
  <c r="Y187" i="15"/>
  <c r="Y24" i="15"/>
  <c r="Y451" i="15"/>
  <c r="Y618" i="15"/>
  <c r="Y74" i="15"/>
  <c r="Y1009" i="15"/>
  <c r="Y1176" i="15"/>
  <c r="Y1343" i="15"/>
  <c r="Y831" i="15"/>
  <c r="Y998" i="15"/>
  <c r="Y1165" i="15"/>
  <c r="Y1332" i="15"/>
  <c r="Y820" i="15"/>
  <c r="Y987" i="15"/>
  <c r="Y1162" i="15"/>
  <c r="Y657" i="15"/>
  <c r="Y235" i="15"/>
  <c r="Y312" i="15"/>
  <c r="Y479" i="15"/>
  <c r="Y646" i="15"/>
  <c r="Y22" i="15"/>
  <c r="Y596" i="15"/>
  <c r="Y1257" i="15"/>
  <c r="Y1246" i="15"/>
  <c r="Y1235" i="15"/>
  <c r="Y560" i="15"/>
  <c r="Y549" i="15"/>
  <c r="Y538" i="15"/>
  <c r="Y1199" i="15"/>
  <c r="Y1188" i="15"/>
  <c r="Y513" i="15"/>
  <c r="Y502" i="15"/>
  <c r="Y491" i="15"/>
  <c r="Y844" i="15"/>
  <c r="Y1011" i="15"/>
  <c r="Y1186" i="15"/>
  <c r="Y681" i="15"/>
  <c r="Y293" i="15"/>
  <c r="Y336" i="15"/>
  <c r="Y503" i="15"/>
  <c r="Y670" i="15"/>
  <c r="Y71" i="15"/>
  <c r="Y325" i="15"/>
  <c r="Y492" i="15"/>
  <c r="Y659" i="15"/>
  <c r="Y118" i="15"/>
  <c r="Y314" i="15"/>
  <c r="Y1153" i="15"/>
  <c r="Y1320" i="15"/>
  <c r="Y808" i="15"/>
  <c r="Y975" i="15"/>
  <c r="Y1142" i="15"/>
  <c r="Y1309" i="15"/>
  <c r="Y797" i="15"/>
  <c r="Y964" i="15"/>
  <c r="Y1131" i="15"/>
  <c r="Y1306" i="15"/>
  <c r="Y794" i="15"/>
  <c r="Y279" i="15"/>
  <c r="Y456" i="15"/>
  <c r="Y623" i="15"/>
  <c r="Y210" i="15"/>
  <c r="Y10" i="15"/>
  <c r="Y445" i="15"/>
  <c r="Y612" i="15"/>
  <c r="Y215" i="15"/>
  <c r="Y133" i="15"/>
  <c r="Y434" i="15"/>
  <c r="Y1273" i="15"/>
  <c r="Y761" i="15"/>
  <c r="Y928" i="15"/>
  <c r="Y1095" i="15"/>
  <c r="Y1262" i="15"/>
  <c r="Y750" i="15"/>
  <c r="Y917" i="15"/>
  <c r="Y1084" i="15"/>
  <c r="Y1251" i="15"/>
  <c r="Y739" i="15"/>
  <c r="Y914" i="15"/>
  <c r="Y409" i="15"/>
  <c r="Y576" i="15"/>
  <c r="Y75" i="15"/>
  <c r="Y88" i="15"/>
  <c r="Y398" i="15"/>
  <c r="Y565" i="15"/>
  <c r="Y41" i="15"/>
  <c r="Y47" i="15"/>
  <c r="Y387" i="15"/>
  <c r="Y554" i="15"/>
  <c r="Y296" i="15"/>
  <c r="Y945" i="15"/>
  <c r="Y1112" i="15"/>
  <c r="Y1279" i="15"/>
  <c r="Y767" i="15"/>
  <c r="Y934" i="15"/>
  <c r="Y1101" i="15"/>
  <c r="Y1268" i="15"/>
  <c r="Y756" i="15"/>
  <c r="Y923" i="15"/>
  <c r="Y1098" i="15"/>
  <c r="Y593" i="15"/>
  <c r="Y153" i="15"/>
  <c r="Y69" i="15"/>
  <c r="Y415" i="15"/>
  <c r="Y582" i="15"/>
  <c r="Y27" i="15"/>
  <c r="Y404" i="15"/>
  <c r="Y1065" i="15"/>
  <c r="Y1054" i="15"/>
  <c r="Y1043" i="15"/>
  <c r="Y368" i="15"/>
  <c r="Y357" i="15"/>
  <c r="Y346" i="15"/>
  <c r="Y1007" i="15"/>
  <c r="Y996" i="15"/>
  <c r="Y321" i="15"/>
  <c r="Y310" i="15"/>
  <c r="Y658" i="15"/>
  <c r="Y780" i="15"/>
  <c r="Y947" i="15"/>
  <c r="Y1122" i="15"/>
  <c r="Y617" i="15"/>
  <c r="Y28" i="15"/>
  <c r="Y134" i="15"/>
  <c r="Y439" i="15"/>
  <c r="Y606" i="15"/>
  <c r="Y298" i="15"/>
  <c r="Y198" i="15"/>
  <c r="Y428" i="15"/>
  <c r="Y595" i="15"/>
  <c r="Y181" i="15"/>
  <c r="Y233" i="15"/>
  <c r="Y1089" i="15"/>
  <c r="Y1256" i="15"/>
  <c r="Y744" i="15"/>
  <c r="Y911" i="15"/>
  <c r="Y1078" i="15"/>
  <c r="Y1245" i="15"/>
  <c r="Y733" i="15"/>
  <c r="Y900" i="15"/>
  <c r="Y1067" i="15"/>
  <c r="Y1242" i="15"/>
  <c r="Y730" i="15"/>
  <c r="Y79" i="15"/>
  <c r="Y392" i="15"/>
  <c r="Y559" i="15"/>
  <c r="Y5" i="15"/>
  <c r="Y160" i="15"/>
  <c r="Y381" i="15"/>
  <c r="Y548" i="15"/>
  <c r="Y282" i="15"/>
  <c r="Y196" i="15"/>
  <c r="Y370" i="15"/>
  <c r="Y1209" i="15"/>
  <c r="Y697" i="15"/>
  <c r="Y864" i="15"/>
  <c r="Y1031" i="15"/>
  <c r="Y1198" i="15"/>
  <c r="Y686" i="15"/>
  <c r="Y853" i="15"/>
  <c r="Y1020" i="15"/>
  <c r="Y1187" i="15"/>
  <c r="Y1362" i="15"/>
  <c r="Y850" i="15"/>
  <c r="Y345" i="15"/>
  <c r="Y512" i="15"/>
  <c r="Y679" i="15"/>
  <c r="Y49" i="15"/>
  <c r="Y334" i="15"/>
  <c r="Y501" i="15"/>
  <c r="Y668" i="15"/>
  <c r="Y148" i="15"/>
  <c r="Y323" i="15"/>
  <c r="Y490" i="15"/>
  <c r="Y1387" i="15"/>
  <c r="Y881" i="15"/>
  <c r="Y1048" i="15"/>
  <c r="Y1215" i="15"/>
  <c r="Y703" i="15"/>
  <c r="Y870" i="15"/>
  <c r="Y1037" i="15"/>
  <c r="Y1204" i="15"/>
  <c r="Y692" i="15"/>
  <c r="Y859" i="15"/>
  <c r="Y1034" i="15"/>
  <c r="Y529" i="15"/>
  <c r="Y255" i="15"/>
  <c r="Y92" i="15"/>
  <c r="Y351" i="15"/>
  <c r="Y518" i="15"/>
  <c r="Y289" i="15"/>
  <c r="Y44" i="15"/>
  <c r="Y745" i="15"/>
  <c r="Y734" i="15"/>
  <c r="Y723" i="15"/>
  <c r="Y104" i="15"/>
  <c r="Y267" i="15"/>
  <c r="Y226" i="15"/>
  <c r="Y687" i="15"/>
  <c r="Y1355" i="15"/>
  <c r="Y680" i="15"/>
  <c r="Y669" i="15"/>
  <c r="Y2" i="15" l="1"/>
  <c r="X1016" i="15" s="1"/>
  <c r="X2261" i="15" l="1"/>
  <c r="X2564" i="15"/>
  <c r="X2301" i="15"/>
  <c r="X2963" i="15"/>
  <c r="X2611" i="15"/>
  <c r="X1585" i="15"/>
  <c r="X909" i="15"/>
  <c r="X968" i="15"/>
  <c r="X835" i="15"/>
  <c r="X2620" i="15"/>
  <c r="X1976" i="15"/>
  <c r="X1354" i="15"/>
  <c r="X2954" i="15"/>
  <c r="X2609" i="15"/>
  <c r="X2101" i="15"/>
  <c r="X2407" i="15"/>
  <c r="X3001" i="15"/>
  <c r="X2071" i="15"/>
  <c r="X2509" i="15"/>
  <c r="X2180" i="15"/>
  <c r="X2805" i="15"/>
  <c r="X2077" i="15"/>
  <c r="X2206" i="15"/>
  <c r="X1520" i="15"/>
  <c r="X2943" i="15"/>
  <c r="X1384" i="15"/>
  <c r="X2441" i="15"/>
  <c r="X1047" i="15"/>
  <c r="X2244" i="15"/>
  <c r="X500" i="15"/>
  <c r="X2026" i="15"/>
  <c r="X1169" i="15"/>
  <c r="X1308" i="15"/>
  <c r="X2673" i="15"/>
  <c r="X1243" i="15"/>
  <c r="X2312" i="15"/>
  <c r="X2129" i="15"/>
  <c r="X2025" i="15"/>
  <c r="X2700" i="15"/>
  <c r="X2669" i="15"/>
  <c r="X2477" i="15"/>
  <c r="X2221" i="15"/>
  <c r="X2829" i="15"/>
  <c r="X1500" i="15"/>
  <c r="X590" i="15"/>
  <c r="X2853" i="15"/>
  <c r="X2651" i="15"/>
  <c r="X2745" i="15"/>
  <c r="X2926" i="15"/>
  <c r="X1750" i="15"/>
  <c r="X2555" i="15"/>
  <c r="X2300" i="15"/>
  <c r="X2783" i="15"/>
  <c r="X1405" i="15"/>
  <c r="X2348" i="15"/>
  <c r="X1195" i="15"/>
  <c r="X1957" i="15"/>
  <c r="X2437" i="15"/>
  <c r="X2894" i="15"/>
  <c r="X2639" i="15"/>
  <c r="X1698" i="15"/>
  <c r="X1301" i="15"/>
  <c r="X2903" i="15"/>
  <c r="X2636" i="15"/>
  <c r="X1635" i="15"/>
  <c r="X2089" i="15"/>
  <c r="X1233" i="15"/>
  <c r="X1311" i="15"/>
  <c r="X2738" i="15"/>
  <c r="X1644" i="15"/>
  <c r="X2850" i="15"/>
  <c r="X2342" i="15"/>
  <c r="X1655" i="15"/>
  <c r="X1691" i="15"/>
  <c r="X2489" i="15"/>
  <c r="X2695" i="15"/>
  <c r="X2690" i="15"/>
  <c r="X2387" i="15"/>
  <c r="X2848" i="15"/>
  <c r="X2357" i="15"/>
  <c r="X895" i="15"/>
  <c r="X2575" i="15"/>
  <c r="X2414" i="15"/>
  <c r="X2987" i="15"/>
  <c r="X2691" i="15"/>
  <c r="X2721" i="15"/>
  <c r="X654" i="15"/>
  <c r="X1245" i="15"/>
  <c r="X2629" i="15"/>
  <c r="X1345" i="15"/>
  <c r="X2557" i="15"/>
  <c r="X1581" i="15"/>
  <c r="X2967" i="15"/>
  <c r="X1675" i="15"/>
  <c r="X1764" i="15"/>
  <c r="X1686" i="15"/>
  <c r="X817" i="15"/>
  <c r="X1693" i="15"/>
  <c r="X2298" i="15"/>
  <c r="X2842" i="15"/>
  <c r="X2766" i="15"/>
  <c r="X1282" i="15"/>
  <c r="X1847" i="15"/>
  <c r="X1336" i="15"/>
  <c r="X1204" i="15"/>
  <c r="X2971" i="15"/>
  <c r="X1592" i="15"/>
  <c r="X2040" i="15"/>
  <c r="X2376" i="15"/>
  <c r="X2134" i="15"/>
  <c r="X1574" i="15"/>
  <c r="X2812" i="15"/>
  <c r="X2665" i="15"/>
  <c r="X1557" i="15"/>
  <c r="X2722" i="15"/>
  <c r="X2374" i="15"/>
  <c r="X1939" i="15"/>
  <c r="X2715" i="15"/>
  <c r="X1476" i="15"/>
  <c r="X2757" i="15"/>
  <c r="X1983" i="15"/>
  <c r="X1948" i="15"/>
  <c r="X2841" i="15"/>
  <c r="X1969" i="15"/>
  <c r="X1057" i="15"/>
  <c r="X1033" i="15"/>
  <c r="X2678" i="15"/>
  <c r="X1796" i="15"/>
  <c r="X1819" i="15"/>
  <c r="X2484" i="15"/>
  <c r="X2054" i="15"/>
  <c r="X1831" i="15"/>
  <c r="X2906" i="15"/>
  <c r="X2247" i="15"/>
  <c r="X2467" i="15"/>
  <c r="X2890" i="15"/>
  <c r="X2056" i="15"/>
  <c r="X2779" i="15"/>
  <c r="X1216" i="15"/>
  <c r="X2252" i="15"/>
  <c r="X2945" i="15"/>
  <c r="X860" i="15"/>
  <c r="X883" i="15"/>
  <c r="X2490" i="15"/>
  <c r="X2908" i="15"/>
  <c r="X2443" i="15"/>
  <c r="X1244" i="15"/>
  <c r="X2438" i="15"/>
  <c r="X1857" i="15"/>
  <c r="X2619" i="15"/>
  <c r="X1214" i="15"/>
  <c r="X1183" i="15"/>
  <c r="X2455" i="15"/>
  <c r="X2405" i="15"/>
  <c r="X1568" i="15"/>
  <c r="X2786" i="15"/>
  <c r="X2791" i="15"/>
  <c r="X1787" i="15"/>
  <c r="X2556" i="15"/>
  <c r="X2157" i="15"/>
  <c r="X1268" i="15"/>
  <c r="X2334" i="15"/>
  <c r="X1172" i="15"/>
  <c r="X1257" i="15"/>
  <c r="X1783" i="15"/>
  <c r="X1562" i="15"/>
  <c r="X2442" i="15"/>
  <c r="X1964" i="15"/>
  <c r="X2605" i="15"/>
  <c r="X1370" i="15"/>
  <c r="X1271" i="15"/>
  <c r="X1104" i="15"/>
  <c r="X1205" i="15"/>
  <c r="X2356" i="15"/>
  <c r="X2717" i="15"/>
  <c r="X2970" i="15"/>
  <c r="X2508" i="15"/>
  <c r="X2346" i="15"/>
  <c r="X2989" i="15"/>
  <c r="X2390" i="15"/>
  <c r="X2874" i="15"/>
  <c r="X1044" i="15"/>
  <c r="X1610" i="15"/>
  <c r="X1332" i="15"/>
  <c r="X1804" i="15"/>
  <c r="X2277" i="15"/>
  <c r="X1032" i="15"/>
  <c r="X2288" i="15"/>
  <c r="X2518" i="15"/>
  <c r="X2942" i="15"/>
  <c r="X2838" i="15"/>
  <c r="X2266" i="15"/>
  <c r="X1380" i="15"/>
  <c r="X859" i="15"/>
  <c r="X2914" i="15"/>
  <c r="X2275" i="15"/>
  <c r="X1845" i="15"/>
  <c r="X1352" i="15"/>
  <c r="X2686" i="15"/>
  <c r="X2083" i="15"/>
  <c r="X1284" i="15"/>
  <c r="X2674" i="15"/>
  <c r="X2772" i="15"/>
  <c r="X2709" i="15"/>
  <c r="X2585" i="15"/>
  <c r="X1875" i="15"/>
  <c r="X1717" i="15"/>
  <c r="X1803" i="15"/>
  <c r="X1999" i="15"/>
  <c r="X1821" i="15"/>
  <c r="X1141" i="15"/>
  <c r="X2847" i="15"/>
  <c r="X1102" i="15"/>
  <c r="X2623" i="15"/>
  <c r="X2245" i="15"/>
  <c r="X2404" i="15"/>
  <c r="X1591" i="15"/>
  <c r="X2461" i="15"/>
  <c r="X2565" i="15"/>
  <c r="X1539" i="15"/>
  <c r="X1747" i="15"/>
  <c r="X2527" i="15"/>
  <c r="X2591" i="15"/>
  <c r="X2520" i="15"/>
  <c r="X1538" i="15"/>
  <c r="X2240" i="15"/>
  <c r="X2718" i="15"/>
  <c r="X2752" i="15"/>
  <c r="X2104" i="15"/>
  <c r="X2380" i="15"/>
  <c r="X2958" i="15"/>
  <c r="X1895" i="15"/>
  <c r="X2474" i="15"/>
  <c r="X2373" i="15"/>
  <c r="X2310" i="15"/>
  <c r="X1731" i="15"/>
  <c r="X2934" i="15"/>
  <c r="X3002" i="15"/>
  <c r="X2524" i="15"/>
  <c r="X2082" i="15"/>
  <c r="X2365" i="15"/>
  <c r="X2522" i="15"/>
  <c r="X2566" i="15"/>
  <c r="X2329" i="15"/>
  <c r="X2385" i="15"/>
  <c r="X2852" i="15"/>
  <c r="X2178" i="15"/>
  <c r="X2501" i="15"/>
  <c r="X969" i="15"/>
  <c r="X2930" i="15"/>
  <c r="X2663" i="15"/>
  <c r="X1427" i="15"/>
  <c r="X2790" i="15"/>
  <c r="X2425" i="15"/>
  <c r="X2742" i="15"/>
  <c r="X2504" i="15"/>
  <c r="X606" i="15"/>
  <c r="X2802" i="15"/>
  <c r="X2607" i="15"/>
  <c r="X2081" i="15"/>
  <c r="X80" i="15"/>
  <c r="X2231" i="15"/>
  <c r="X1049" i="15"/>
  <c r="X2499" i="15"/>
  <c r="X1292" i="15"/>
  <c r="X2541" i="15"/>
  <c r="X2950" i="15"/>
  <c r="X2671" i="15"/>
  <c r="X2196" i="15"/>
  <c r="X1390" i="15"/>
  <c r="X1588" i="15"/>
  <c r="X1596" i="15"/>
  <c r="X2201" i="15"/>
  <c r="X2360" i="15"/>
  <c r="X2514" i="15"/>
  <c r="X2294" i="15"/>
  <c r="X978" i="15"/>
  <c r="X2560" i="15"/>
  <c r="X2684" i="15"/>
  <c r="X2382" i="15"/>
  <c r="X1790" i="15"/>
  <c r="X2179" i="15"/>
  <c r="X2710" i="15"/>
  <c r="X2724" i="15"/>
  <c r="X2865" i="15"/>
  <c r="X2444" i="15"/>
  <c r="X2459" i="15"/>
  <c r="X2658" i="15"/>
  <c r="X1871" i="15"/>
  <c r="X2540" i="15"/>
  <c r="X2645" i="15"/>
  <c r="X2411" i="15"/>
  <c r="X1527" i="15"/>
  <c r="X2593" i="15"/>
  <c r="X2505" i="15"/>
  <c r="X2863" i="15"/>
  <c r="X2761" i="15"/>
  <c r="X1672" i="15"/>
  <c r="X2759" i="15"/>
  <c r="X1817" i="15"/>
  <c r="X2886" i="15"/>
  <c r="X2270" i="15"/>
  <c r="X1961" i="15"/>
  <c r="X2931" i="15"/>
  <c r="X2531" i="15"/>
  <c r="X2473" i="15"/>
  <c r="X1056" i="15"/>
  <c r="X2001" i="15"/>
  <c r="X1155" i="15"/>
  <c r="X2410" i="15"/>
  <c r="X2832" i="15"/>
  <c r="X1143" i="15"/>
  <c r="X2733" i="15"/>
  <c r="X2858" i="15"/>
  <c r="X2845" i="15"/>
  <c r="X1912" i="15"/>
  <c r="X2021" i="15"/>
  <c r="X1666" i="15"/>
  <c r="X1099" i="15"/>
  <c r="X2992" i="15"/>
  <c r="X2526" i="15"/>
  <c r="X2295" i="15"/>
  <c r="X1605" i="15"/>
  <c r="X2176" i="15"/>
  <c r="X2466" i="15"/>
  <c r="X2962" i="15"/>
  <c r="X1449" i="15"/>
  <c r="X1931" i="15"/>
  <c r="X2646" i="15"/>
  <c r="X2293" i="15"/>
  <c r="X1247" i="15"/>
  <c r="X1733" i="15"/>
  <c r="X2096" i="15"/>
  <c r="X2175" i="15"/>
  <c r="X2135" i="15"/>
  <c r="X1220" i="15"/>
  <c r="X2604" i="15"/>
  <c r="X901" i="15"/>
  <c r="X2751" i="15"/>
  <c r="X1877" i="15"/>
  <c r="X2662" i="15"/>
  <c r="X2486" i="15"/>
  <c r="X2922" i="15"/>
  <c r="X1344" i="15"/>
  <c r="X2664" i="15"/>
  <c r="X2959" i="15"/>
  <c r="X952" i="15"/>
  <c r="X2917" i="15"/>
  <c r="X1479" i="15"/>
  <c r="X2707" i="15"/>
  <c r="X904" i="15"/>
  <c r="X919" i="15"/>
  <c r="X2308" i="15"/>
  <c r="X2571" i="15"/>
  <c r="X2821" i="15"/>
  <c r="X2984" i="15"/>
  <c r="X1455" i="15"/>
  <c r="X1211" i="15"/>
  <c r="X2770" i="15"/>
  <c r="X2720" i="15"/>
  <c r="X2968" i="15"/>
  <c r="X1126" i="15"/>
  <c r="X1636" i="15"/>
  <c r="X2696" i="15"/>
  <c r="X2776" i="15"/>
  <c r="X1264" i="15"/>
  <c r="X2506" i="15"/>
  <c r="X1437" i="15"/>
  <c r="X1692" i="15"/>
  <c r="X2785" i="15"/>
  <c r="X2223" i="15"/>
  <c r="X1612" i="15"/>
  <c r="X2631" i="15"/>
  <c r="X2422" i="15"/>
  <c r="X2768" i="15"/>
  <c r="X1007" i="15"/>
  <c r="X1897" i="15"/>
  <c r="X2400" i="15"/>
  <c r="X2590" i="15"/>
  <c r="X2796" i="15"/>
  <c r="X1473" i="15"/>
  <c r="X2685" i="15"/>
  <c r="X1176" i="15"/>
  <c r="X698" i="15"/>
  <c r="X2341" i="15"/>
  <c r="X2493" i="15"/>
  <c r="X1076" i="15"/>
  <c r="X2558" i="15"/>
  <c r="X2115" i="15"/>
  <c r="X1171" i="15"/>
  <c r="X1719" i="15"/>
  <c r="X2580" i="15"/>
  <c r="X612" i="15"/>
  <c r="X2237" i="15"/>
  <c r="X1770" i="15"/>
  <c r="X1953" i="15"/>
  <c r="X934" i="15"/>
  <c r="X22" i="15"/>
  <c r="X2652" i="15"/>
  <c r="X1255" i="15"/>
  <c r="X14" i="15"/>
  <c r="X2337" i="15"/>
  <c r="X2452" i="15"/>
  <c r="X2248" i="15"/>
  <c r="X2767" i="15"/>
  <c r="X2375" i="15"/>
  <c r="X1943" i="15"/>
  <c r="X2475" i="15"/>
  <c r="X2990" i="15"/>
  <c r="X2755" i="15"/>
  <c r="X1894" i="15"/>
  <c r="X2621" i="15"/>
  <c r="X1924" i="15"/>
  <c r="X1984" i="15"/>
  <c r="X2879" i="15"/>
  <c r="X1888" i="15"/>
  <c r="X1679" i="15"/>
  <c r="X1785" i="15"/>
  <c r="X2892" i="15"/>
  <c r="X2855" i="15"/>
  <c r="X2713" i="15"/>
  <c r="X1757" i="15"/>
  <c r="X1317" i="15"/>
  <c r="X1347" i="15"/>
  <c r="X2834" i="15"/>
  <c r="X2440" i="15"/>
  <c r="X2511" i="15"/>
  <c r="X2529" i="15"/>
  <c r="X2568" i="15"/>
  <c r="X811" i="15"/>
  <c r="X2777" i="15"/>
  <c r="X1040" i="15"/>
  <c r="X2554" i="15"/>
  <c r="X2839" i="15"/>
  <c r="X1752" i="15"/>
  <c r="X558" i="15"/>
  <c r="X1375" i="15"/>
  <c r="X2727" i="15"/>
  <c r="X1328" i="15"/>
  <c r="X1615" i="15"/>
  <c r="X2468" i="15"/>
  <c r="X1521" i="15"/>
  <c r="X1833" i="15"/>
  <c r="X2307" i="15"/>
  <c r="X1547" i="15"/>
  <c r="X2537" i="15"/>
  <c r="X2633" i="15"/>
  <c r="X2048" i="15"/>
  <c r="X2476" i="15"/>
  <c r="X2198" i="15"/>
  <c r="X2553" i="15"/>
  <c r="X1587" i="15"/>
  <c r="X2355" i="15"/>
  <c r="X2927" i="15"/>
  <c r="X153" i="15"/>
  <c r="X2154" i="15"/>
  <c r="X992" i="15"/>
  <c r="X2391" i="15"/>
  <c r="X1718" i="15"/>
  <c r="X2108" i="15"/>
  <c r="X1017" i="15"/>
  <c r="X2856" i="15"/>
  <c r="X1629" i="15"/>
  <c r="X1061" i="15"/>
  <c r="X2909" i="15"/>
  <c r="X2349" i="15"/>
  <c r="X1670" i="15"/>
  <c r="X2542" i="15"/>
  <c r="X1357" i="15"/>
  <c r="X1902" i="15"/>
  <c r="X39" i="15"/>
  <c r="X1841" i="15"/>
  <c r="X2470" i="15"/>
  <c r="X2579" i="15"/>
  <c r="X2285" i="15"/>
  <c r="X2800" i="15"/>
  <c r="X2432" i="15"/>
  <c r="X2913" i="15"/>
  <c r="X2774" i="15"/>
  <c r="X1632" i="15"/>
  <c r="X1489" i="15"/>
  <c r="X1808" i="15"/>
  <c r="X973" i="15"/>
  <c r="X1200" i="15"/>
  <c r="X2471" i="15"/>
  <c r="X2388" i="15"/>
  <c r="X1906" i="15"/>
  <c r="X1536" i="15"/>
  <c r="X1163" i="15"/>
  <c r="X1903" i="15"/>
  <c r="X1496" i="15"/>
  <c r="X2997" i="15"/>
  <c r="X1432" i="15"/>
  <c r="X2730" i="15"/>
  <c r="X2586" i="15"/>
  <c r="X2635" i="15"/>
  <c r="X2941" i="15"/>
  <c r="X1395" i="15"/>
  <c r="X1314" i="15"/>
  <c r="X980" i="15"/>
  <c r="X2451" i="15"/>
  <c r="X2762" i="15"/>
  <c r="X2322" i="15"/>
  <c r="X2726" i="15"/>
  <c r="X2946" i="15"/>
  <c r="X1590" i="15"/>
  <c r="X2756" i="15"/>
  <c r="X2256" i="15"/>
  <c r="X2521" i="15"/>
  <c r="X2084" i="15"/>
  <c r="X1000" i="15"/>
  <c r="X346" i="15"/>
  <c r="X2753" i="15"/>
  <c r="X2155" i="15"/>
  <c r="X2940" i="15"/>
  <c r="X2905" i="15"/>
  <c r="X1855" i="15"/>
  <c r="X1662" i="15"/>
  <c r="X1755" i="15"/>
  <c r="X1726" i="15"/>
  <c r="X2603" i="15"/>
  <c r="X2803" i="15"/>
  <c r="X2813" i="15"/>
  <c r="X2723" i="15"/>
  <c r="X2953" i="15"/>
  <c r="X2394" i="15"/>
  <c r="X1266" i="15"/>
  <c r="X2159" i="15"/>
  <c r="X2923" i="15"/>
  <c r="X2893" i="15"/>
  <c r="X2085" i="15"/>
  <c r="X423" i="15"/>
  <c r="X2622" i="15"/>
  <c r="X1451" i="15"/>
  <c r="X2885" i="15"/>
  <c r="X2552" i="15"/>
  <c r="X2359" i="15"/>
  <c r="X971" i="15"/>
  <c r="X2642" i="15"/>
  <c r="X2424" i="15"/>
  <c r="X2114" i="15"/>
  <c r="X1962" i="15"/>
  <c r="X1607" i="15"/>
  <c r="X842" i="15"/>
  <c r="X1302" i="15"/>
  <c r="X2343" i="15"/>
  <c r="X1505" i="15"/>
  <c r="X912" i="15"/>
  <c r="X1909" i="15"/>
  <c r="X2003" i="15"/>
  <c r="X1678" i="15"/>
  <c r="X2378" i="15"/>
  <c r="X2891" i="15"/>
  <c r="X1818" i="15"/>
  <c r="X2036" i="15"/>
  <c r="X686" i="15"/>
  <c r="X1651" i="15"/>
  <c r="X2042" i="15"/>
  <c r="X1769" i="15"/>
  <c r="X1848" i="15"/>
  <c r="X2309" i="15"/>
  <c r="X2577" i="15"/>
  <c r="X2321" i="15"/>
  <c r="X2274" i="15"/>
  <c r="X2263" i="15"/>
  <c r="X2993" i="15"/>
  <c r="X2704" i="15"/>
  <c r="X2222" i="15"/>
  <c r="X2415" i="15"/>
  <c r="X2272" i="15"/>
  <c r="X2338" i="15"/>
  <c r="X2714" i="15"/>
  <c r="X2284" i="15"/>
  <c r="X2502" i="15"/>
  <c r="X2937" i="15"/>
  <c r="X1780" i="15"/>
  <c r="X2450" i="15"/>
  <c r="X2189" i="15"/>
  <c r="X1653" i="15"/>
  <c r="X2332" i="15"/>
  <c r="X2798" i="15"/>
  <c r="X2681" i="15"/>
  <c r="X2588" i="15"/>
  <c r="X2460" i="15"/>
  <c r="X2273" i="15"/>
  <c r="X1499" i="15"/>
  <c r="X1022" i="15"/>
  <c r="X187" i="15"/>
  <c r="X2408" i="15"/>
  <c r="X2656" i="15"/>
  <c r="X2243" i="15"/>
  <c r="X2952" i="15"/>
  <c r="X2902" i="15"/>
  <c r="X2299" i="15"/>
  <c r="X1190" i="15"/>
  <c r="X486" i="15"/>
  <c r="X2867" i="15"/>
  <c r="X2377" i="15"/>
  <c r="X1873" i="15"/>
  <c r="X2052" i="15"/>
  <c r="X2912" i="15"/>
  <c r="X2573" i="15"/>
  <c r="X2825" i="15"/>
  <c r="X1614" i="15"/>
  <c r="X1864" i="15"/>
  <c r="X2436" i="15"/>
  <c r="X2397" i="15"/>
  <c r="X1206" i="15"/>
  <c r="X277" i="15"/>
  <c r="X2087" i="15"/>
  <c r="X2765" i="15"/>
  <c r="X2260" i="15"/>
  <c r="X1105" i="15"/>
  <c r="X2719" i="15"/>
  <c r="X2641" i="15"/>
  <c r="X1011" i="15"/>
  <c r="X2009" i="15"/>
  <c r="X714" i="15"/>
  <c r="X207" i="15"/>
  <c r="X321" i="15"/>
  <c r="X1069" i="15"/>
  <c r="X2596" i="15"/>
  <c r="X1129" i="15"/>
  <c r="X2957" i="15"/>
  <c r="X2670" i="15"/>
  <c r="X2820" i="15"/>
  <c r="X1998" i="15"/>
  <c r="X2325" i="15"/>
  <c r="X2881" i="15"/>
  <c r="X2833" i="15"/>
  <c r="X1762" i="15"/>
  <c r="X2872" i="15"/>
  <c r="X2457" i="15"/>
  <c r="X1497" i="15"/>
  <c r="X1407" i="15"/>
  <c r="X1928" i="15"/>
  <c r="X439" i="15"/>
  <c r="X1782" i="15"/>
  <c r="X1414" i="15"/>
  <c r="X1152" i="15"/>
  <c r="X2749" i="15"/>
  <c r="X2935" i="15"/>
  <c r="X2120" i="15"/>
  <c r="X1219" i="15"/>
  <c r="X2232" i="15"/>
  <c r="X1779" i="15"/>
  <c r="X1689" i="15"/>
  <c r="X2045" i="15"/>
  <c r="X1139" i="15"/>
  <c r="X1425" i="15"/>
  <c r="X1852" i="15"/>
  <c r="X1669" i="15"/>
  <c r="X2177" i="15"/>
  <c r="X2353" i="15"/>
  <c r="X2496" i="15"/>
  <c r="X2758" i="15"/>
  <c r="X2567" i="15"/>
  <c r="X1918" i="15"/>
  <c r="X2880" i="15"/>
  <c r="X2182" i="15"/>
  <c r="X812" i="15"/>
  <c r="X2038" i="15"/>
  <c r="X1945" i="15"/>
  <c r="X2372" i="15"/>
  <c r="X2551" i="15"/>
  <c r="X2949" i="15"/>
  <c r="X2291" i="15"/>
  <c r="X2716" i="15"/>
  <c r="X925" i="15"/>
  <c r="X2111" i="15"/>
  <c r="X2837" i="15"/>
  <c r="X1542" i="15"/>
  <c r="X2878" i="15"/>
  <c r="X2634" i="15"/>
  <c r="X2510" i="15"/>
  <c r="X2769" i="15"/>
  <c r="X2897" i="15"/>
  <c r="X1114" i="15"/>
  <c r="X2883" i="15"/>
  <c r="X264" i="15"/>
  <c r="X1191" i="15"/>
  <c r="X2732" i="15"/>
  <c r="X2386" i="15"/>
  <c r="X2572" i="15"/>
  <c r="X2515" i="15"/>
  <c r="X875" i="15"/>
  <c r="X1122" i="15"/>
  <c r="X2706" i="15"/>
  <c r="X1503" i="15"/>
  <c r="X1997" i="15"/>
  <c r="X2627" i="15"/>
  <c r="X985" i="15"/>
  <c r="X2018" i="15"/>
  <c r="X2904" i="15"/>
  <c r="X2483" i="15"/>
  <c r="X1448" i="15"/>
  <c r="X2492" i="15"/>
  <c r="X2561" i="15"/>
  <c r="X1842" i="15"/>
  <c r="X2539" i="15"/>
  <c r="X900" i="15"/>
  <c r="X24" i="15"/>
  <c r="X1052" i="15"/>
  <c r="X1844" i="15"/>
  <c r="X869" i="15"/>
  <c r="X514" i="15"/>
  <c r="X368" i="15"/>
  <c r="X109" i="15"/>
  <c r="X2754" i="15"/>
  <c r="X1321" i="15"/>
  <c r="X2782" i="15"/>
  <c r="X2562" i="15"/>
  <c r="X2630" i="15"/>
  <c r="X2955" i="15"/>
  <c r="X2576" i="15"/>
  <c r="X2259" i="15"/>
  <c r="X2358" i="15"/>
  <c r="X1807" i="15"/>
  <c r="X2047" i="15"/>
  <c r="X1773" i="15"/>
  <c r="X1363" i="15"/>
  <c r="X2882" i="15"/>
  <c r="X2063" i="15"/>
  <c r="X2250" i="15"/>
  <c r="X2389" i="15"/>
  <c r="X1431" i="15"/>
  <c r="X2513" i="15"/>
  <c r="X2280" i="15"/>
  <c r="X1809" i="15"/>
  <c r="X2433" i="15"/>
  <c r="X2458" i="15"/>
  <c r="X2966" i="15"/>
  <c r="X1318" i="15"/>
  <c r="X1977" i="15"/>
  <c r="X2401" i="15"/>
  <c r="X2217" i="15"/>
  <c r="X1353" i="15"/>
  <c r="X2817" i="15"/>
  <c r="X1663" i="15"/>
  <c r="X2750" i="15"/>
  <c r="X1305" i="15"/>
  <c r="X402" i="15"/>
  <c r="X1625" i="15"/>
  <c r="X1174" i="15"/>
  <c r="X2012" i="15"/>
  <c r="X2628" i="15"/>
  <c r="X1393" i="15"/>
  <c r="X2771" i="15"/>
  <c r="X1834" i="15"/>
  <c r="X2792" i="15"/>
  <c r="X2547" i="15"/>
  <c r="X1933" i="15"/>
  <c r="X2507" i="15"/>
  <c r="X1813" i="15"/>
  <c r="X2998" i="15"/>
  <c r="X2862" i="15"/>
  <c r="X2379" i="15"/>
  <c r="X995" i="15"/>
  <c r="X1645" i="15"/>
  <c r="X2693" i="15"/>
  <c r="X2986" i="15"/>
  <c r="X2735" i="15"/>
  <c r="X2969" i="15"/>
  <c r="X1453" i="15"/>
  <c r="X577" i="15"/>
  <c r="X2446" i="15"/>
  <c r="X2744" i="15"/>
  <c r="X1968" i="15"/>
  <c r="X2877" i="15"/>
  <c r="X2614" i="15"/>
  <c r="X1452" i="15"/>
  <c r="X2347" i="15"/>
  <c r="X1366" i="15"/>
  <c r="X2729" i="15"/>
  <c r="X2269" i="15"/>
  <c r="X2497" i="15"/>
  <c r="X619" i="15"/>
  <c r="X2219" i="15"/>
  <c r="X2463" i="15"/>
  <c r="X2951" i="15"/>
  <c r="X2225" i="15"/>
  <c r="X1463" i="15"/>
  <c r="X2130" i="15"/>
  <c r="X2449" i="15"/>
  <c r="X622" i="15"/>
  <c r="X1608" i="15"/>
  <c r="X2843" i="15"/>
  <c r="X1160" i="15"/>
  <c r="X1435" i="15"/>
  <c r="X1111" i="15"/>
  <c r="X2098" i="15"/>
  <c r="X147" i="15"/>
  <c r="X2618" i="15"/>
  <c r="X2503" i="15"/>
  <c r="X2282" i="15"/>
  <c r="X2200" i="15"/>
  <c r="X1760" i="15"/>
  <c r="X108" i="15"/>
  <c r="X1333" i="15"/>
  <c r="X2625" i="15"/>
  <c r="X2606" i="15"/>
  <c r="X2367" i="15"/>
  <c r="X1080" i="15"/>
  <c r="X1992" i="15"/>
  <c r="X2947" i="15"/>
  <c r="X2318" i="15"/>
  <c r="X1372" i="15"/>
  <c r="X1283" i="15"/>
  <c r="X1684" i="15"/>
  <c r="X2676" i="15"/>
  <c r="X2304" i="15"/>
  <c r="X1159" i="15"/>
  <c r="X2831" i="15"/>
  <c r="X945" i="15"/>
  <c r="X2617" i="15"/>
  <c r="X2265" i="15"/>
  <c r="X2683" i="15"/>
  <c r="X1905" i="15"/>
  <c r="X2109" i="15"/>
  <c r="X2088" i="15"/>
  <c r="X2224" i="15"/>
  <c r="X1904" i="15"/>
  <c r="X1513" i="15"/>
  <c r="X1561" i="15"/>
  <c r="X1397" i="15"/>
  <c r="X1660" i="15"/>
  <c r="X2589" i="15"/>
  <c r="X2602" i="15"/>
  <c r="X888" i="15"/>
  <c r="X2976" i="15"/>
  <c r="X1293" i="15"/>
  <c r="X1376" i="15"/>
  <c r="X2597" i="15"/>
  <c r="X2584" i="15"/>
  <c r="X2199" i="15"/>
  <c r="X2846" i="15"/>
  <c r="X2416" i="15"/>
  <c r="X2973" i="15"/>
  <c r="X2253" i="15"/>
  <c r="X2994" i="15"/>
  <c r="X2324" i="15"/>
  <c r="X906" i="15"/>
  <c r="X690" i="15"/>
  <c r="X2859" i="15"/>
  <c r="X947" i="15"/>
  <c r="X1979" i="15"/>
  <c r="X2824" i="15"/>
  <c r="X2065" i="15"/>
  <c r="X2392" i="15"/>
  <c r="X1885" i="15"/>
  <c r="X2600" i="15"/>
  <c r="X2901" i="15"/>
  <c r="X1955" i="15"/>
  <c r="X1240" i="15"/>
  <c r="X1811" i="15"/>
  <c r="X2417" i="15"/>
  <c r="X2701" i="15"/>
  <c r="X1972" i="15"/>
  <c r="X2202" i="15"/>
  <c r="X2488" i="15"/>
  <c r="X2128" i="15"/>
  <c r="X1371" i="15"/>
  <c r="X1208" i="15"/>
  <c r="X2578" i="15"/>
  <c r="X1759" i="15"/>
  <c r="X2317" i="15"/>
  <c r="X2062" i="15"/>
  <c r="X2599" i="15"/>
  <c r="X1667" i="15"/>
  <c r="X415" i="15"/>
  <c r="X2861" i="15"/>
  <c r="X809" i="15"/>
  <c r="X2517" i="15"/>
  <c r="X470" i="15"/>
  <c r="X848" i="15"/>
  <c r="X2011" i="15"/>
  <c r="X2453" i="15"/>
  <c r="X1952" i="15"/>
  <c r="X2536" i="15"/>
  <c r="X2980" i="15"/>
  <c r="X1772" i="15"/>
  <c r="X1577" i="15"/>
  <c r="X2487" i="15"/>
  <c r="X1870" i="15"/>
  <c r="X2689" i="15"/>
  <c r="X459" i="15"/>
  <c r="X2860" i="15"/>
  <c r="X2181" i="15"/>
  <c r="X920" i="15"/>
  <c r="X1806" i="15"/>
  <c r="X1202" i="15"/>
  <c r="X1464" i="15"/>
  <c r="X2384" i="15"/>
  <c r="X1709" i="15"/>
  <c r="X306" i="15"/>
  <c r="X1140" i="15"/>
  <c r="X1623" i="15"/>
  <c r="X1778" i="15"/>
  <c r="X1789" i="15"/>
  <c r="X1289" i="15"/>
  <c r="X1290" i="15"/>
  <c r="X1457" i="15"/>
  <c r="X884" i="15"/>
  <c r="X341" i="15"/>
  <c r="X180" i="15"/>
  <c r="X1256" i="15"/>
  <c r="X2919" i="15"/>
  <c r="X1816" i="15"/>
  <c r="X2192" i="15"/>
  <c r="X2896" i="15"/>
  <c r="X2093" i="15"/>
  <c r="X1288" i="15"/>
  <c r="X2703" i="15"/>
  <c r="X2116" i="15"/>
  <c r="X2156" i="15"/>
  <c r="X1164" i="15"/>
  <c r="X2797" i="15"/>
  <c r="X2918" i="15"/>
  <c r="X416" i="15"/>
  <c r="X1018" i="15"/>
  <c r="X944" i="15"/>
  <c r="X1409" i="15"/>
  <c r="X778" i="15"/>
  <c r="X2666" i="15"/>
  <c r="X2725" i="15"/>
  <c r="X1554" i="15"/>
  <c r="X2020" i="15"/>
  <c r="X66" i="15"/>
  <c r="X1177" i="15"/>
  <c r="X1721" i="15"/>
  <c r="X1046" i="15"/>
  <c r="X1196" i="15"/>
  <c r="X1085" i="15"/>
  <c r="X2435" i="15"/>
  <c r="X1420" i="15"/>
  <c r="X983" i="15"/>
  <c r="X2000" i="15"/>
  <c r="X2491" i="15"/>
  <c r="X2480" i="15"/>
  <c r="X1981" i="15"/>
  <c r="X494" i="15"/>
  <c r="X2840" i="15"/>
  <c r="X2948" i="15"/>
  <c r="X2748" i="15"/>
  <c r="X1179" i="15"/>
  <c r="X958" i="15"/>
  <c r="X1971" i="15"/>
  <c r="X281" i="15"/>
  <c r="X2887" i="15"/>
  <c r="X68" i="15"/>
  <c r="X1387" i="15"/>
  <c r="X2659" i="15"/>
  <c r="X1974" i="15"/>
  <c r="X2525" i="15"/>
  <c r="X2409" i="15"/>
  <c r="X2712" i="15"/>
  <c r="X1830" i="15"/>
  <c r="X2936" i="15"/>
  <c r="X2895" i="15"/>
  <c r="X2121" i="15"/>
  <c r="X1278" i="15"/>
  <c r="X1668" i="15"/>
  <c r="X2851" i="15"/>
  <c r="X2728" i="15"/>
  <c r="X2626" i="15"/>
  <c r="X2830" i="15"/>
  <c r="X2871" i="15"/>
  <c r="X2429" i="15"/>
  <c r="X2740" i="15"/>
  <c r="X2013" i="15"/>
  <c r="X2775" i="15"/>
  <c r="X2921" i="15"/>
  <c r="X2570" i="15"/>
  <c r="X1259" i="15"/>
  <c r="X2995" i="15"/>
  <c r="X116" i="15"/>
  <c r="X2152" i="15"/>
  <c r="X1309" i="15"/>
  <c r="X1398" i="15"/>
  <c r="X1417" i="15"/>
  <c r="X160" i="15"/>
  <c r="X959" i="15"/>
  <c r="X1010" i="15"/>
  <c r="X2004" i="15"/>
  <c r="X1454" i="15"/>
  <c r="X2323" i="15"/>
  <c r="X2464" i="15"/>
  <c r="X2804" i="15"/>
  <c r="X1092" i="15"/>
  <c r="X446" i="15"/>
  <c r="X2462" i="15"/>
  <c r="X1732" i="15"/>
  <c r="X713" i="15"/>
  <c r="X6" i="15"/>
  <c r="X1854" i="15"/>
  <c r="X2456" i="15"/>
  <c r="X2687" i="15"/>
  <c r="X2368" i="15"/>
  <c r="X1153" i="15"/>
  <c r="X1734" i="15"/>
  <c r="X286" i="15"/>
  <c r="X410" i="15"/>
  <c r="X891" i="15"/>
  <c r="X777" i="15"/>
  <c r="X1231" i="15"/>
  <c r="X2907" i="15"/>
  <c r="X1656" i="15"/>
  <c r="X685" i="15"/>
  <c r="X1944" i="15"/>
  <c r="X997" i="15"/>
  <c r="X1619" i="15"/>
  <c r="X2434" i="15"/>
  <c r="X1768" i="15"/>
  <c r="X621" i="15"/>
  <c r="X2760" i="15"/>
  <c r="X2822" i="15"/>
  <c r="X1516" i="15"/>
  <c r="X1743" i="15"/>
  <c r="X1839" i="15"/>
  <c r="X2533" i="15"/>
  <c r="X1980" i="15"/>
  <c r="X2271" i="15"/>
  <c r="X1763" i="15"/>
  <c r="X1274" i="15"/>
  <c r="X670" i="15"/>
  <c r="X1495" i="15"/>
  <c r="X1544" i="15"/>
  <c r="X2647" i="15"/>
  <c r="X291" i="15"/>
  <c r="X1107" i="15"/>
  <c r="X2933" i="15"/>
  <c r="X1643" i="15"/>
  <c r="X665" i="15"/>
  <c r="X400" i="15"/>
  <c r="X1081" i="15"/>
  <c r="X1622" i="15"/>
  <c r="X1908" i="15"/>
  <c r="X1436" i="15"/>
  <c r="X2884" i="15"/>
  <c r="X1749" i="15"/>
  <c r="X2144" i="15"/>
  <c r="X1101" i="15"/>
  <c r="X2069" i="15"/>
  <c r="X793" i="15"/>
  <c r="X1313" i="15"/>
  <c r="X2351" i="15"/>
  <c r="X2806" i="15"/>
  <c r="X2661" i="15"/>
  <c r="X2965" i="15"/>
  <c r="X1745" i="15"/>
  <c r="X2017" i="15"/>
  <c r="X2854" i="15"/>
  <c r="X2427" i="15"/>
  <c r="X2653" i="15"/>
  <c r="X2137" i="15"/>
  <c r="X1149" i="15"/>
  <c r="X1517" i="15"/>
  <c r="X1533" i="15"/>
  <c r="X2262" i="15"/>
  <c r="X868" i="15"/>
  <c r="X2637" i="15"/>
  <c r="X2067" i="15"/>
  <c r="X2143" i="15"/>
  <c r="X309" i="15"/>
  <c r="X1566" i="15"/>
  <c r="X1374" i="15"/>
  <c r="X867" i="15"/>
  <c r="X915" i="15"/>
  <c r="X2361" i="15"/>
  <c r="X2981" i="15"/>
  <c r="X2657" i="15"/>
  <c r="X2632" i="15"/>
  <c r="X1543" i="15"/>
  <c r="X193" i="15"/>
  <c r="X1251" i="15"/>
  <c r="X975" i="15"/>
  <c r="X942" i="15"/>
  <c r="X452" i="15"/>
  <c r="X1072" i="15"/>
  <c r="X2339" i="15"/>
  <c r="X2465" i="15"/>
  <c r="X2857" i="15"/>
  <c r="X2876" i="15"/>
  <c r="X172" i="15"/>
  <c r="X1573" i="15"/>
  <c r="X1428" i="15"/>
  <c r="X572" i="15"/>
  <c r="X2146" i="15"/>
  <c r="X2145" i="15"/>
  <c r="X2402" i="15"/>
  <c r="X2516" i="15"/>
  <c r="X1145" i="15"/>
  <c r="X1424" i="15"/>
  <c r="X2808" i="15"/>
  <c r="X2610" i="15"/>
  <c r="X2151" i="15"/>
  <c r="X2242" i="15"/>
  <c r="X1784" i="15"/>
  <c r="X1617" i="15"/>
  <c r="X2500" i="15"/>
  <c r="X267" i="15"/>
  <c r="X1694" i="15"/>
  <c r="X2140" i="15"/>
  <c r="X1922" i="15"/>
  <c r="X1275" i="15"/>
  <c r="X1113" i="15"/>
  <c r="X1551" i="15"/>
  <c r="X1703" i="15"/>
  <c r="X1461" i="15"/>
  <c r="X2035" i="15"/>
  <c r="X2068" i="15"/>
  <c r="X2122" i="15"/>
  <c r="X419" i="15"/>
  <c r="X1100" i="15"/>
  <c r="X2956" i="15"/>
  <c r="X2007" i="15"/>
  <c r="X120" i="15"/>
  <c r="X477" i="15"/>
  <c r="X127" i="15"/>
  <c r="X1038" i="15"/>
  <c r="X1298" i="15"/>
  <c r="X623" i="15"/>
  <c r="X2697" i="15"/>
  <c r="X1882" i="15"/>
  <c r="X2538" i="15"/>
  <c r="X1676" i="15"/>
  <c r="X2644" i="15"/>
  <c r="X526" i="15"/>
  <c r="X2110" i="15"/>
  <c r="X2002" i="15"/>
  <c r="X2078" i="15"/>
  <c r="X134" i="15"/>
  <c r="X2699" i="15"/>
  <c r="X2928" i="15"/>
  <c r="X1936" i="15"/>
  <c r="X2236" i="15"/>
  <c r="X2216" i="15"/>
  <c r="X1399" i="15"/>
  <c r="X392" i="15"/>
  <c r="X2029" i="15"/>
  <c r="X661" i="15"/>
  <c r="X377" i="15"/>
  <c r="X2799" i="15"/>
  <c r="X1820" i="15"/>
  <c r="X1329" i="15"/>
  <c r="X2131" i="15"/>
  <c r="X2090" i="15"/>
  <c r="X1322" i="15"/>
  <c r="X1511" i="15"/>
  <c r="X2167" i="15"/>
  <c r="X1570" i="15"/>
  <c r="X755" i="15"/>
  <c r="X1343" i="15"/>
  <c r="X1445" i="15"/>
  <c r="X2999" i="15"/>
  <c r="X1045" i="15"/>
  <c r="X1121" i="15"/>
  <c r="X2974" i="15"/>
  <c r="X1582" i="15"/>
  <c r="X876" i="15"/>
  <c r="X1524" i="15"/>
  <c r="X1712" i="15"/>
  <c r="X2023" i="15"/>
  <c r="X1578" i="15"/>
  <c r="X2174" i="15"/>
  <c r="X2549" i="15"/>
  <c r="X1937" i="15"/>
  <c r="X769" i="15"/>
  <c r="X2875" i="15"/>
  <c r="X694" i="15"/>
  <c r="X652" i="15"/>
  <c r="X413" i="15"/>
  <c r="X2319" i="15"/>
  <c r="X1262" i="15"/>
  <c r="X2044" i="15"/>
  <c r="X1286" i="15"/>
  <c r="X2601" i="15"/>
  <c r="X1673" i="15"/>
  <c r="X1125" i="15"/>
  <c r="X1680" i="15"/>
  <c r="X735" i="15"/>
  <c r="X1135" i="15"/>
  <c r="X1367" i="15"/>
  <c r="X1035" i="15"/>
  <c r="X233" i="15"/>
  <c r="X2743" i="15"/>
  <c r="X2960" i="15"/>
  <c r="X1212" i="15"/>
  <c r="X1400" i="15"/>
  <c r="X2485" i="15"/>
  <c r="X819" i="15"/>
  <c r="X325" i="15"/>
  <c r="X1403" i="15"/>
  <c r="X2794" i="15"/>
  <c r="X2819" i="15"/>
  <c r="X1735" i="15"/>
  <c r="X2102" i="15"/>
  <c r="X1921" i="15"/>
  <c r="X2315" i="15"/>
  <c r="X2498" i="15"/>
  <c r="X2184" i="15"/>
  <c r="X2688" i="15"/>
  <c r="X2773" i="15"/>
  <c r="X2787" i="15"/>
  <c r="X2072" i="15"/>
  <c r="X1416" i="15"/>
  <c r="X2207" i="15"/>
  <c r="X2528" i="15"/>
  <c r="X1019" i="15"/>
  <c r="X2889" i="15"/>
  <c r="X1746" i="15"/>
  <c r="X2381" i="15"/>
  <c r="X1287" i="15"/>
  <c r="X1843" i="15"/>
  <c r="X2746" i="15"/>
  <c r="X2569" i="15"/>
  <c r="X1502" i="15"/>
  <c r="X2194" i="15"/>
  <c r="X2916" i="15"/>
  <c r="X2864" i="15"/>
  <c r="X2675" i="15"/>
  <c r="X570" i="15"/>
  <c r="X213" i="15"/>
  <c r="X60" i="15"/>
  <c r="X1898" i="15"/>
  <c r="X556" i="15"/>
  <c r="X2165" i="15"/>
  <c r="X2574" i="15"/>
  <c r="X1990" i="15"/>
  <c r="X999" i="15"/>
  <c r="X2447" i="15"/>
  <c r="X1970" i="15"/>
  <c r="X1297" i="15"/>
  <c r="X780" i="15"/>
  <c r="X1161" i="15"/>
  <c r="X2336" i="15"/>
  <c r="X430" i="15"/>
  <c r="X1716" i="15"/>
  <c r="X1900" i="15"/>
  <c r="X2613" i="15"/>
  <c r="X232" i="15"/>
  <c r="X202" i="15"/>
  <c r="X598" i="15"/>
  <c r="X1440" i="15"/>
  <c r="X2034" i="15"/>
  <c r="X2099" i="15"/>
  <c r="X1465" i="15"/>
  <c r="X762" i="15"/>
  <c r="X2050" i="15"/>
  <c r="X1883" i="15"/>
  <c r="X2818" i="15"/>
  <c r="X2148" i="15"/>
  <c r="X2326" i="15"/>
  <c r="X1534" i="15"/>
  <c r="X199" i="15"/>
  <c r="X1640" i="15"/>
  <c r="X2612" i="15"/>
  <c r="X1221" i="15"/>
  <c r="X351" i="15"/>
  <c r="X1631" i="15"/>
  <c r="X1339" i="15"/>
  <c r="X644" i="15"/>
  <c r="X1493" i="15"/>
  <c r="X1439" i="15"/>
  <c r="X2454" i="15"/>
  <c r="X1253" i="15"/>
  <c r="X1532" i="15"/>
  <c r="X1217" i="15"/>
  <c r="X527" i="15"/>
  <c r="X2073" i="15"/>
  <c r="X2545" i="15"/>
  <c r="X2982" i="15"/>
  <c r="X1766" i="15"/>
  <c r="X2228" i="15"/>
  <c r="X2961" i="15"/>
  <c r="X1960" i="15"/>
  <c r="X2977" i="15"/>
  <c r="X523" i="15"/>
  <c r="X1120" i="15"/>
  <c r="X246" i="15"/>
  <c r="X1934" i="15"/>
  <c r="X877" i="15"/>
  <c r="X2027" i="15"/>
  <c r="X2287" i="15"/>
  <c r="X2920" i="15"/>
  <c r="X2066" i="15"/>
  <c r="X1548" i="15"/>
  <c r="X2061" i="15"/>
  <c r="X304" i="15"/>
  <c r="X1030" i="15"/>
  <c r="X1791" i="15"/>
  <c r="X2810" i="15"/>
  <c r="X1526" i="15"/>
  <c r="X2350" i="15"/>
  <c r="X2127" i="15"/>
  <c r="X1235" i="15"/>
  <c r="X1567" i="15"/>
  <c r="X949" i="15"/>
  <c r="X2418" i="15"/>
  <c r="X2448" i="15"/>
  <c r="X2478" i="15"/>
  <c r="X1223" i="15"/>
  <c r="X550" i="15"/>
  <c r="X2910" i="15"/>
  <c r="X1708" i="15"/>
  <c r="X2640" i="15"/>
  <c r="X2789" i="15"/>
  <c r="X834" i="15"/>
  <c r="X1508" i="15"/>
  <c r="X2616" i="15"/>
  <c r="X1423" i="15"/>
  <c r="X646" i="15"/>
  <c r="X738" i="15"/>
  <c r="X897" i="15"/>
  <c r="X1795" i="15"/>
  <c r="X2328" i="15"/>
  <c r="X965" i="15"/>
  <c r="X1887" i="15"/>
  <c r="X854" i="15"/>
  <c r="X922" i="15"/>
  <c r="X2778" i="15"/>
  <c r="X1706" i="15"/>
  <c r="X2929" i="15"/>
  <c r="X2187" i="15"/>
  <c r="X2369" i="15"/>
  <c r="X982" i="15"/>
  <c r="X1055" i="15"/>
  <c r="X2006" i="15"/>
  <c r="X941" i="15"/>
  <c r="X1965" i="15"/>
  <c r="X1148" i="15"/>
  <c r="X1641" i="15"/>
  <c r="X1315" i="15"/>
  <c r="X2870" i="15"/>
  <c r="X2915" i="15"/>
  <c r="X1626" i="15"/>
  <c r="X1563" i="15"/>
  <c r="X2010" i="15"/>
  <c r="X1723" i="15"/>
  <c r="X1682" i="15"/>
  <c r="X730" i="15"/>
  <c r="X2289" i="15"/>
  <c r="X480" i="15"/>
  <c r="X1337" i="15"/>
  <c r="X1304" i="15"/>
  <c r="X2679" i="15"/>
  <c r="X328" i="15"/>
  <c r="X2868" i="15"/>
  <c r="X2672" i="15"/>
  <c r="X933" i="15"/>
  <c r="X2230" i="15"/>
  <c r="X1991" i="15"/>
  <c r="X2125" i="15"/>
  <c r="X1935" i="15"/>
  <c r="X2079" i="15"/>
  <c r="X2354" i="15"/>
  <c r="X881" i="15"/>
  <c r="X1919" i="15"/>
  <c r="X800" i="15"/>
  <c r="X560" i="15"/>
  <c r="X1269" i="15"/>
  <c r="X1118" i="15"/>
  <c r="X1074" i="15"/>
  <c r="X2297" i="15"/>
  <c r="X503" i="15"/>
  <c r="X1188" i="15"/>
  <c r="X943" i="15"/>
  <c r="X70" i="15"/>
  <c r="X1963" i="15"/>
  <c r="X1879" i="15"/>
  <c r="X1406" i="15"/>
  <c r="X841" i="15"/>
  <c r="X2873" i="15"/>
  <c r="X1250" i="15"/>
  <c r="X1029" i="15"/>
  <c r="X2739" i="15"/>
  <c r="X2041" i="15"/>
  <c r="X1840" i="15"/>
  <c r="X1156" i="15"/>
  <c r="X2173" i="15"/>
  <c r="X2815" i="15"/>
  <c r="X1132" i="15"/>
  <c r="X1456" i="15"/>
  <c r="X1472" i="15"/>
  <c r="X2826" i="15"/>
  <c r="X1601" i="15"/>
  <c r="X2964" i="15"/>
  <c r="X2335" i="15"/>
  <c r="X2583" i="15"/>
  <c r="X1438" i="15"/>
  <c r="X2682" i="15"/>
  <c r="X2512" i="15"/>
  <c r="X1356" i="15"/>
  <c r="X1401" i="15"/>
  <c r="X1616" i="15"/>
  <c r="X2254" i="15"/>
  <c r="X1799" i="15"/>
  <c r="X1531" i="15"/>
  <c r="X2615" i="15"/>
  <c r="X2246" i="15"/>
  <c r="X1856" i="15"/>
  <c r="X2668" i="15"/>
  <c r="X487" i="15"/>
  <c r="X1754" i="15"/>
  <c r="X908" i="15"/>
  <c r="X1982" i="15"/>
  <c r="X1729" i="15"/>
  <c r="X86" i="15"/>
  <c r="X261" i="15"/>
  <c r="X2692" i="15"/>
  <c r="X2546" i="15"/>
  <c r="X320" i="15"/>
  <c r="X1359" i="15"/>
  <c r="X243" i="15"/>
  <c r="X1720" i="15"/>
  <c r="X52" i="15"/>
  <c r="X634" i="15"/>
  <c r="X874" i="15"/>
  <c r="X2419" i="15"/>
  <c r="X1487" i="15"/>
  <c r="X2932" i="15"/>
  <c r="X2788" i="15"/>
  <c r="X2582" i="15"/>
  <c r="X1565" i="15"/>
  <c r="X1351" i="15"/>
  <c r="X1946" i="15"/>
  <c r="X1468" i="15"/>
  <c r="X937" i="15"/>
  <c r="X1671" i="15"/>
  <c r="X2781" i="15"/>
  <c r="X1186" i="15"/>
  <c r="X1299" i="15"/>
  <c r="X1947" i="15"/>
  <c r="X1469" i="15"/>
  <c r="X2209" i="15"/>
  <c r="X2281" i="15"/>
  <c r="X249" i="15"/>
  <c r="X122" i="15"/>
  <c r="X771" i="15"/>
  <c r="X218" i="15"/>
  <c r="X2431" i="15"/>
  <c r="X200" i="15"/>
  <c r="X3003" i="15"/>
  <c r="X1025" i="15"/>
  <c r="X1583" i="15"/>
  <c r="X871" i="15"/>
  <c r="X1034" i="15"/>
  <c r="X788" i="15"/>
  <c r="X483" i="15"/>
  <c r="X1331" i="15"/>
  <c r="X677" i="15"/>
  <c r="X700" i="15"/>
  <c r="X2899" i="15"/>
  <c r="X2366" i="15"/>
  <c r="X1940" i="15"/>
  <c r="X32" i="15"/>
  <c r="X1123" i="15"/>
  <c r="X437" i="15"/>
  <c r="X1158" i="15"/>
  <c r="X1866" i="15"/>
  <c r="X2264" i="15"/>
  <c r="X2764" i="15"/>
  <c r="X2393" i="15"/>
  <c r="X2801" i="15"/>
  <c r="X1109" i="15"/>
  <c r="X2836" i="15"/>
  <c r="X1067" i="15"/>
  <c r="X1260" i="15"/>
  <c r="X2828" i="15"/>
  <c r="X1639" i="15"/>
  <c r="X401" i="15"/>
  <c r="X381" i="15"/>
  <c r="X2991" i="15"/>
  <c r="X2320" i="15"/>
  <c r="X1695" i="15"/>
  <c r="X1365" i="15"/>
  <c r="X2403" i="15"/>
  <c r="X1512" i="15"/>
  <c r="X16" i="15"/>
  <c r="X816" i="15"/>
  <c r="X1087" i="15"/>
  <c r="X2214" i="15"/>
  <c r="X1572" i="15"/>
  <c r="X362" i="15"/>
  <c r="X595" i="15"/>
  <c r="X1346" i="15"/>
  <c r="X1013" i="15"/>
  <c r="X528" i="15"/>
  <c r="X211" i="15"/>
  <c r="X810" i="15"/>
  <c r="X1300" i="15"/>
  <c r="X183" i="15"/>
  <c r="X347" i="15"/>
  <c r="X2550" i="15"/>
  <c r="X1077" i="15"/>
  <c r="X195" i="15"/>
  <c r="X1342" i="15"/>
  <c r="X1362" i="15"/>
  <c r="X691" i="15"/>
  <c r="X384" i="15"/>
  <c r="X899" i="15"/>
  <c r="X886" i="15"/>
  <c r="X2276" i="15"/>
  <c r="X1294" i="15"/>
  <c r="X858" i="15"/>
  <c r="X1396" i="15"/>
  <c r="X927" i="15"/>
  <c r="X462" i="15"/>
  <c r="X1802" i="15"/>
  <c r="X1714" i="15"/>
  <c r="X295" i="15"/>
  <c r="X1633" i="15"/>
  <c r="X1881" i="15"/>
  <c r="X588" i="15"/>
  <c r="X1475" i="15"/>
  <c r="X2303" i="15"/>
  <c r="X1192" i="15"/>
  <c r="X262" i="15"/>
  <c r="X1267" i="15"/>
  <c r="X1478" i="15"/>
  <c r="X546" i="15"/>
  <c r="X1319" i="15"/>
  <c r="X287" i="15"/>
  <c r="X1880" i="15"/>
  <c r="X1494" i="15"/>
  <c r="X1627" i="15"/>
  <c r="X2823" i="15"/>
  <c r="X1805" i="15"/>
  <c r="X683" i="15"/>
  <c r="X1929" i="15"/>
  <c r="X725" i="15"/>
  <c r="X559" i="15"/>
  <c r="X1136" i="15"/>
  <c r="X581" i="15"/>
  <c r="X746" i="15"/>
  <c r="X1079" i="15"/>
  <c r="X2286" i="15"/>
  <c r="X1713" i="15"/>
  <c r="X2559" i="15"/>
  <c r="X1814" i="15"/>
  <c r="X573" i="15"/>
  <c r="X2811" i="15"/>
  <c r="X1389" i="15"/>
  <c r="X1529" i="15"/>
  <c r="X1369" i="15"/>
  <c r="X1650" i="15"/>
  <c r="X2543" i="15"/>
  <c r="X1415" i="15"/>
  <c r="X2938" i="15"/>
  <c r="X2734" i="15"/>
  <c r="X434" i="15"/>
  <c r="X913" i="15"/>
  <c r="X1483" i="15"/>
  <c r="X1434" i="15"/>
  <c r="X476" i="15"/>
  <c r="X2643" i="15"/>
  <c r="X2494" i="15"/>
  <c r="X2234" i="15"/>
  <c r="X2624" i="15"/>
  <c r="X2105" i="15"/>
  <c r="X2340" i="15"/>
  <c r="X2469" i="15"/>
  <c r="X630" i="15"/>
  <c r="X1571" i="15"/>
  <c r="X2430" i="15"/>
  <c r="X1261" i="15"/>
  <c r="X1471" i="15"/>
  <c r="X364" i="15"/>
  <c r="X468" i="15"/>
  <c r="X910" i="15"/>
  <c r="X1083" i="15"/>
  <c r="X561" i="15"/>
  <c r="X955" i="15"/>
  <c r="X131" i="15"/>
  <c r="X751" i="15"/>
  <c r="X1492" i="15"/>
  <c r="X680" i="15"/>
  <c r="X1054" i="15"/>
  <c r="X2472" i="15"/>
  <c r="X301" i="15"/>
  <c r="X1558" i="15"/>
  <c r="X956" i="15"/>
  <c r="X1786" i="15"/>
  <c r="X896" i="15"/>
  <c r="X84" i="15"/>
  <c r="X1222" i="15"/>
  <c r="X167" i="15"/>
  <c r="X720" i="15"/>
  <c r="X1443" i="15"/>
  <c r="X977" i="15"/>
  <c r="X548" i="15"/>
  <c r="X1008" i="15"/>
  <c r="X2814" i="15"/>
  <c r="X1560" i="15"/>
  <c r="X359" i="15"/>
  <c r="X948" i="15"/>
  <c r="X515" i="15"/>
  <c r="X129" i="15"/>
  <c r="X1095" i="15"/>
  <c r="X1335" i="15"/>
  <c r="X779" i="15"/>
  <c r="X1248" i="15"/>
  <c r="X704" i="15"/>
  <c r="X807" i="15"/>
  <c r="X1829" i="15"/>
  <c r="X463" i="15"/>
  <c r="X380" i="15"/>
  <c r="X629" i="15"/>
  <c r="X674" i="15"/>
  <c r="X2183" i="15"/>
  <c r="X298" i="15"/>
  <c r="X924" i="15"/>
  <c r="X390" i="15"/>
  <c r="X1373" i="15"/>
  <c r="X29" i="15"/>
  <c r="X658" i="15"/>
  <c r="X2869" i="15"/>
  <c r="X33" i="15"/>
  <c r="X361" i="15"/>
  <c r="X484" i="15"/>
  <c r="X1683" i="15"/>
  <c r="X1941" i="15"/>
  <c r="X1053" i="15"/>
  <c r="X1433" i="15"/>
  <c r="X960" i="15"/>
  <c r="X62" i="15"/>
  <c r="X857" i="15"/>
  <c r="X2694" i="15"/>
  <c r="X1685" i="15"/>
  <c r="X1564" i="15"/>
  <c r="X2835" i="15"/>
  <c r="X1867" i="15"/>
  <c r="X2888" i="15"/>
  <c r="X1112" i="15"/>
  <c r="X1738" i="15"/>
  <c r="X2677" i="15"/>
  <c r="X1634" i="15"/>
  <c r="X2481" i="15"/>
  <c r="X2763" i="15"/>
  <c r="X2523" i="15"/>
  <c r="X1059" i="15"/>
  <c r="X2268" i="15"/>
  <c r="X2037" i="15"/>
  <c r="X2731" i="15"/>
  <c r="X266" i="15"/>
  <c r="X1127" i="15"/>
  <c r="X1595" i="15"/>
  <c r="X524" i="15"/>
  <c r="X715" i="15"/>
  <c r="X1593" i="15"/>
  <c r="X1350" i="15"/>
  <c r="X1265" i="15"/>
  <c r="X449" i="15"/>
  <c r="X679" i="15"/>
  <c r="X709" i="15"/>
  <c r="X1330" i="15"/>
  <c r="X1638" i="15"/>
  <c r="X1950" i="15"/>
  <c r="X1849" i="15"/>
  <c r="X1361" i="15"/>
  <c r="X1774" i="15"/>
  <c r="X898" i="15"/>
  <c r="X1800" i="15"/>
  <c r="X1210" i="15"/>
  <c r="X1973" i="15"/>
  <c r="X140" i="15"/>
  <c r="X818" i="15"/>
  <c r="X411" i="15"/>
  <c r="X2170" i="15"/>
  <c r="X2352" i="15"/>
  <c r="X1385" i="15"/>
  <c r="X1722" i="15"/>
  <c r="X1658" i="15"/>
  <c r="X724" i="15"/>
  <c r="X513" i="15"/>
  <c r="X1498" i="15"/>
  <c r="X2057" i="15"/>
  <c r="X1728" i="15"/>
  <c r="X1801" i="15"/>
  <c r="X1193" i="15"/>
  <c r="X2185" i="15"/>
  <c r="X1507" i="15"/>
  <c r="X756" i="15"/>
  <c r="X1230" i="15"/>
  <c r="X1569" i="15"/>
  <c r="X1467" i="15"/>
  <c r="X2412" i="15"/>
  <c r="X1826" i="15"/>
  <c r="X1144" i="15"/>
  <c r="X1993" i="15"/>
  <c r="X1765" i="15"/>
  <c r="X2807" i="15"/>
  <c r="X1978" i="15"/>
  <c r="X2816" i="15"/>
  <c r="X2227" i="15"/>
  <c r="X736" i="15"/>
  <c r="X1098" i="15"/>
  <c r="X2193" i="15"/>
  <c r="X761" i="15"/>
  <c r="X1837" i="15"/>
  <c r="X91" i="15"/>
  <c r="X1751" i="15"/>
  <c r="X2149" i="15"/>
  <c r="X2925" i="15"/>
  <c r="X833" i="15"/>
  <c r="X2587" i="15"/>
  <c r="X1296" i="15"/>
  <c r="X1858" i="15"/>
  <c r="X1134" i="15"/>
  <c r="X613" i="15"/>
  <c r="X1827" i="15"/>
  <c r="X2158" i="15"/>
  <c r="X1911" i="15"/>
  <c r="X1874" i="15"/>
  <c r="X2241" i="15"/>
  <c r="X2139" i="15"/>
  <c r="X541" i="15"/>
  <c r="X1876" i="15"/>
  <c r="X1303" i="15"/>
  <c r="X970" i="15"/>
  <c r="X1410" i="15"/>
  <c r="X1227" i="15"/>
  <c r="X1988" i="15"/>
  <c r="X2702" i="15"/>
  <c r="X2648" i="15"/>
  <c r="X2708" i="15"/>
  <c r="X240" i="15"/>
  <c r="X2345" i="15"/>
  <c r="X1006" i="15"/>
  <c r="X928" i="15"/>
  <c r="X1198" i="15"/>
  <c r="X2371" i="15"/>
  <c r="X1355" i="15"/>
  <c r="X1063" i="15"/>
  <c r="X2292" i="15"/>
  <c r="X1184" i="15"/>
  <c r="X843" i="15"/>
  <c r="X1103" i="15"/>
  <c r="X454" i="15"/>
  <c r="X426" i="15"/>
  <c r="X412" i="15"/>
  <c r="X1042" i="15"/>
  <c r="X404" i="15"/>
  <c r="X67" i="15"/>
  <c r="X2166" i="15"/>
  <c r="X1838" i="15"/>
  <c r="X1480" i="15"/>
  <c r="X1238" i="15"/>
  <c r="X2680" i="15"/>
  <c r="X1242" i="15"/>
  <c r="X845" i="15"/>
  <c r="X110" i="15"/>
  <c r="X73" i="15"/>
  <c r="X1402" i="15"/>
  <c r="X752" i="15"/>
  <c r="X1133" i="15"/>
  <c r="X1556" i="15"/>
  <c r="X2097" i="15"/>
  <c r="X1027" i="15"/>
  <c r="X268" i="15"/>
  <c r="X2053" i="15"/>
  <c r="X2439" i="15"/>
  <c r="X1142" i="15"/>
  <c r="X1090" i="15"/>
  <c r="X1209" i="15"/>
  <c r="X929" i="15"/>
  <c r="X2055" i="15"/>
  <c r="X303" i="15"/>
  <c r="X1966" i="15"/>
  <c r="X50" i="15"/>
  <c r="X1137" i="15"/>
  <c r="X2215" i="15"/>
  <c r="X93" i="15"/>
  <c r="X1758" i="15"/>
  <c r="X666" i="15"/>
  <c r="X1753" i="15"/>
  <c r="X1727" i="15"/>
  <c r="X189" i="15"/>
  <c r="X615" i="15"/>
  <c r="X1165" i="15"/>
  <c r="X566" i="15"/>
  <c r="X396" i="15"/>
  <c r="X862" i="15"/>
  <c r="X99" i="15"/>
  <c r="X813" i="15"/>
  <c r="X1485" i="15"/>
  <c r="X2827" i="15"/>
  <c r="X1967" i="15"/>
  <c r="X1285" i="15"/>
  <c r="X2519" i="15"/>
  <c r="X1664" i="15"/>
  <c r="X1166" i="15"/>
  <c r="X792" i="15"/>
  <c r="X1501" i="15"/>
  <c r="X2594" i="15"/>
  <c r="X1657" i="15"/>
  <c r="X2235" i="15"/>
  <c r="X1761" i="15"/>
  <c r="X2532" i="15"/>
  <c r="X417" i="15"/>
  <c r="X2939" i="15"/>
  <c r="X350" i="15"/>
  <c r="X365" i="15"/>
  <c r="X435" i="15"/>
  <c r="X1586" i="15"/>
  <c r="X1096" i="15"/>
  <c r="X882" i="15"/>
  <c r="X1491" i="15"/>
  <c r="X1281" i="15"/>
  <c r="X2364" i="15"/>
  <c r="X1411" i="15"/>
  <c r="X1824" i="15"/>
  <c r="X851" i="15"/>
  <c r="X338" i="15"/>
  <c r="X2060" i="15"/>
  <c r="X1621" i="15"/>
  <c r="X2142" i="15"/>
  <c r="X753" i="15"/>
  <c r="X2306" i="15"/>
  <c r="X223" i="15"/>
  <c r="X2445" i="15"/>
  <c r="X1926" i="15"/>
  <c r="X699" i="15"/>
  <c r="X71" i="15"/>
  <c r="X803" i="15"/>
  <c r="X65" i="15"/>
  <c r="X1891" i="15"/>
  <c r="X544" i="15"/>
  <c r="X840" i="15"/>
  <c r="X2195" i="15"/>
  <c r="X1868" i="15"/>
  <c r="X2239" i="15"/>
  <c r="X785" i="15"/>
  <c r="X2126" i="15"/>
  <c r="X2535" i="15"/>
  <c r="X2548" i="15"/>
  <c r="X2032" i="15"/>
  <c r="X578" i="15"/>
  <c r="X1890" i="15"/>
  <c r="X603" i="15"/>
  <c r="X653" i="15"/>
  <c r="X1341" i="15"/>
  <c r="X1535" i="15"/>
  <c r="X1225" i="15"/>
  <c r="X538" i="15"/>
  <c r="X150" i="15"/>
  <c r="X1700" i="15"/>
  <c r="X1185" i="15"/>
  <c r="X1624" i="15"/>
  <c r="X1865" i="15"/>
  <c r="X1907" i="15"/>
  <c r="X979" i="15"/>
  <c r="X2191" i="15"/>
  <c r="X1073" i="15"/>
  <c r="X597" i="15"/>
  <c r="X3000" i="15"/>
  <c r="X1466" i="15"/>
  <c r="X2014" i="15"/>
  <c r="X447" i="15"/>
  <c r="X1201" i="15"/>
  <c r="X781" i="15"/>
  <c r="X2395" i="15"/>
  <c r="X464" i="15"/>
  <c r="X102" i="15"/>
  <c r="X2107" i="15"/>
  <c r="X8" i="15"/>
  <c r="X310" i="15"/>
  <c r="X2413" i="15"/>
  <c r="X684" i="15"/>
  <c r="X754" i="15"/>
  <c r="X175" i="15"/>
  <c r="X2638" i="15"/>
  <c r="X747" i="15"/>
  <c r="X2383" i="15"/>
  <c r="X2900" i="15"/>
  <c r="X85" i="15"/>
  <c r="X2024" i="15"/>
  <c r="X731" i="15"/>
  <c r="X2043" i="15"/>
  <c r="X1348" i="15"/>
  <c r="X2160" i="15"/>
  <c r="X1756" i="15"/>
  <c r="X1324" i="15"/>
  <c r="X2479" i="15"/>
  <c r="X907" i="15"/>
  <c r="X642" i="15"/>
  <c r="X114" i="15"/>
  <c r="X431" i="15"/>
  <c r="X1647" i="15"/>
  <c r="X1994" i="15"/>
  <c r="X399" i="15"/>
  <c r="X1659" i="15"/>
  <c r="X2251" i="15"/>
  <c r="X2849" i="15"/>
  <c r="X1207" i="15"/>
  <c r="X1797" i="15"/>
  <c r="X2168" i="15"/>
  <c r="X1078" i="15"/>
  <c r="X1224" i="15"/>
  <c r="X1913" i="15"/>
  <c r="X776" i="15"/>
  <c r="X1618" i="15"/>
  <c r="X124" i="15"/>
  <c r="X1602" i="15"/>
  <c r="X191" i="15"/>
  <c r="X602" i="15"/>
  <c r="X1108" i="15"/>
  <c r="X988" i="15"/>
  <c r="X767" i="15"/>
  <c r="X1036" i="15"/>
  <c r="X63" i="15"/>
  <c r="X2092" i="15"/>
  <c r="X1429" i="15"/>
  <c r="X1310" i="15"/>
  <c r="X976" i="15"/>
  <c r="X1958" i="15"/>
  <c r="X2428" i="15"/>
  <c r="X547" i="15"/>
  <c r="X1710" i="15"/>
  <c r="X1064" i="15"/>
  <c r="X1859" i="15"/>
  <c r="X340" i="15"/>
  <c r="X54" i="15"/>
  <c r="X2978" i="15"/>
  <c r="X986" i="15"/>
  <c r="X707" i="15"/>
  <c r="X1488" i="15"/>
  <c r="X2095" i="15"/>
  <c r="X1167" i="15"/>
  <c r="X382" i="15"/>
  <c r="X409" i="15"/>
  <c r="X1646" i="15"/>
  <c r="X495" i="15"/>
  <c r="X1295" i="15"/>
  <c r="X2534" i="15"/>
  <c r="X1477" i="15"/>
  <c r="X242" i="15"/>
  <c r="X1178" i="15"/>
  <c r="X2028" i="15"/>
  <c r="X1441" i="15"/>
  <c r="X256" i="15"/>
  <c r="X1553" i="15"/>
  <c r="X157" i="15"/>
  <c r="X89" i="15"/>
  <c r="X1681" i="15"/>
  <c r="X1892" i="15"/>
  <c r="X1462" i="15"/>
  <c r="X600" i="15"/>
  <c r="X2016" i="15"/>
  <c r="X593" i="15"/>
  <c r="X1088" i="15"/>
  <c r="X2203" i="15"/>
  <c r="X181" i="15"/>
  <c r="X2279" i="15"/>
  <c r="X335" i="15"/>
  <c r="X312" i="15"/>
  <c r="X2595" i="15"/>
  <c r="X2249" i="15"/>
  <c r="X2985" i="15"/>
  <c r="X1737" i="15"/>
  <c r="X74" i="15"/>
  <c r="X2988" i="15"/>
  <c r="X2112" i="15"/>
  <c r="X126" i="15"/>
  <c r="X864" i="15"/>
  <c r="X385" i="15"/>
  <c r="X1447" i="15"/>
  <c r="X2784" i="15"/>
  <c r="X2495" i="15"/>
  <c r="X2406" i="15"/>
  <c r="X836" i="15"/>
  <c r="X946" i="15"/>
  <c r="X540" i="15"/>
  <c r="X1630" i="15"/>
  <c r="X1932" i="15"/>
  <c r="X1094" i="15"/>
  <c r="X2363" i="15"/>
  <c r="X314" i="15"/>
  <c r="X1613" i="15"/>
  <c r="X2305" i="15"/>
  <c r="X1307" i="15"/>
  <c r="X2258" i="15"/>
  <c r="X2226" i="15"/>
  <c r="X1956" i="15"/>
  <c r="X1677" i="15"/>
  <c r="X1575" i="15"/>
  <c r="X2100" i="15"/>
  <c r="X1776" i="15"/>
  <c r="X1506" i="15"/>
  <c r="X2186" i="15"/>
  <c r="X283" i="15"/>
  <c r="X2118" i="15"/>
  <c r="X1884" i="15"/>
  <c r="X1446" i="15"/>
  <c r="X370" i="15"/>
  <c r="X668" i="15"/>
  <c r="X827" i="15"/>
  <c r="X144" i="15"/>
  <c r="X2655" i="15"/>
  <c r="X568" i="15"/>
  <c r="X582" i="15"/>
  <c r="X1740" i="15"/>
  <c r="X931" i="15"/>
  <c r="X688" i="15"/>
  <c r="X2033" i="15"/>
  <c r="X507" i="15"/>
  <c r="X791" i="15"/>
  <c r="X826" i="15"/>
  <c r="X2979" i="15"/>
  <c r="X1925" i="15"/>
  <c r="X1589" i="15"/>
  <c r="X58" i="15"/>
  <c r="X1861" i="15"/>
  <c r="X1853" i="15"/>
  <c r="X609" i="15"/>
  <c r="X599" i="15"/>
  <c r="X1899" i="15"/>
  <c r="X425" i="15"/>
  <c r="X489" i="15"/>
  <c r="X1545" i="15"/>
  <c r="X2049" i="15"/>
  <c r="X2741" i="15"/>
  <c r="X273" i="15"/>
  <c r="X1252" i="15"/>
  <c r="X352" i="15"/>
  <c r="X878" i="15"/>
  <c r="X1272" i="15"/>
  <c r="X1863" i="15"/>
  <c r="X1187" i="15"/>
  <c r="X1358" i="15"/>
  <c r="X1810" i="15"/>
  <c r="X1959" i="15"/>
  <c r="X371" i="15"/>
  <c r="X549" i="15"/>
  <c r="X964" i="15"/>
  <c r="X822" i="15"/>
  <c r="X1711" i="15"/>
  <c r="X998" i="15"/>
  <c r="X728" i="15"/>
  <c r="X695" i="15"/>
  <c r="X13" i="15"/>
  <c r="X1836" i="15"/>
  <c r="X712" i="15"/>
  <c r="X337" i="15"/>
  <c r="X149" i="15"/>
  <c r="X532" i="15"/>
  <c r="X504" i="15"/>
  <c r="X130" i="15"/>
  <c r="X307" i="15"/>
  <c r="X892" i="15"/>
  <c r="X274" i="15"/>
  <c r="X2398" i="15"/>
  <c r="X2238" i="15"/>
  <c r="X1026" i="15"/>
  <c r="X357" i="15"/>
  <c r="X2278" i="15"/>
  <c r="X1942" i="15"/>
  <c r="X1628" i="15"/>
  <c r="X2211" i="15"/>
  <c r="X887" i="15"/>
  <c r="X1987" i="15"/>
  <c r="X1996" i="15"/>
  <c r="X984" i="15"/>
  <c r="X1418" i="15"/>
  <c r="X1051" i="15"/>
  <c r="X1611" i="15"/>
  <c r="X2911" i="15"/>
  <c r="X1162" i="15"/>
  <c r="X171" i="15"/>
  <c r="X2019" i="15"/>
  <c r="X316" i="15"/>
  <c r="X78" i="15"/>
  <c r="X1110" i="15"/>
  <c r="X1705" i="15"/>
  <c r="X2070" i="15"/>
  <c r="X1234" i="15"/>
  <c r="X383" i="15"/>
  <c r="X432" i="15"/>
  <c r="X1249" i="15"/>
  <c r="X2793" i="15"/>
  <c r="X263" i="15"/>
  <c r="X2698" i="15"/>
  <c r="X2482" i="15"/>
  <c r="X2975" i="15"/>
  <c r="X473" i="15"/>
  <c r="X1828" i="15"/>
  <c r="X145" i="15"/>
  <c r="X2163" i="15"/>
  <c r="X1915" i="15"/>
  <c r="X499" i="15"/>
  <c r="X498" i="15"/>
  <c r="X1725" i="15"/>
  <c r="X373" i="15"/>
  <c r="X236" i="15"/>
  <c r="X879" i="15"/>
  <c r="X428" i="15"/>
  <c r="X894" i="15"/>
  <c r="X708" i="15"/>
  <c r="X711" i="15"/>
  <c r="X478" i="15"/>
  <c r="X421" i="15"/>
  <c r="X1648" i="15"/>
  <c r="X1707" i="15"/>
  <c r="X1043" i="15"/>
  <c r="X1893" i="15"/>
  <c r="X565" i="15"/>
  <c r="X158" i="15"/>
  <c r="X257" i="15"/>
  <c r="X678" i="15"/>
  <c r="X838" i="15"/>
  <c r="X479" i="15"/>
  <c r="X1334" i="15"/>
  <c r="X1604" i="15"/>
  <c r="X293" i="15"/>
  <c r="X284" i="15"/>
  <c r="X1528" i="15"/>
  <c r="X2208" i="15"/>
  <c r="X48" i="15"/>
  <c r="X939" i="15"/>
  <c r="X2119" i="15"/>
  <c r="X27" i="15"/>
  <c r="X1368" i="15"/>
  <c r="X1316" i="15"/>
  <c r="X1386" i="15"/>
  <c r="X2022" i="15"/>
  <c r="X555" i="15"/>
  <c r="X88" i="15"/>
  <c r="X1199" i="15"/>
  <c r="X1699" i="15"/>
  <c r="X784" i="15"/>
  <c r="X1340" i="15"/>
  <c r="X1237" i="15"/>
  <c r="X1273" i="15"/>
  <c r="X308" i="15"/>
  <c r="X660" i="15"/>
  <c r="X729" i="15"/>
  <c r="X802" i="15"/>
  <c r="X2059" i="15"/>
  <c r="X1594" i="15"/>
  <c r="X329" i="15"/>
  <c r="X889" i="15"/>
  <c r="X1241" i="15"/>
  <c r="X537" i="15"/>
  <c r="X19" i="15"/>
  <c r="X1986" i="15"/>
  <c r="X687" i="15"/>
  <c r="X974" i="15"/>
  <c r="X1084" i="15"/>
  <c r="X391" i="15"/>
  <c r="X1484" i="15"/>
  <c r="X589" i="15"/>
  <c r="X723" i="15"/>
  <c r="X1326" i="15"/>
  <c r="X61" i="15"/>
  <c r="X950" i="15"/>
  <c r="X2218" i="15"/>
  <c r="X2705" i="15"/>
  <c r="X1009" i="15"/>
  <c r="X516" i="15"/>
  <c r="X1771" i="15"/>
  <c r="X1115" i="15"/>
  <c r="X1128" i="15"/>
  <c r="X1147" i="15"/>
  <c r="X137" i="15"/>
  <c r="X993" i="15"/>
  <c r="X1093" i="15"/>
  <c r="X196" i="15"/>
  <c r="X823" i="15"/>
  <c r="X1989" i="15"/>
  <c r="X1949" i="15"/>
  <c r="X296" i="15"/>
  <c r="X436" i="15"/>
  <c r="X774" i="15"/>
  <c r="X221" i="15"/>
  <c r="X638" i="15"/>
  <c r="X92" i="15"/>
  <c r="X247" i="15"/>
  <c r="X671" i="15"/>
  <c r="X1889" i="15"/>
  <c r="X639" i="15"/>
  <c r="X1598" i="15"/>
  <c r="X789" i="15"/>
  <c r="X830" i="15"/>
  <c r="X521" i="15"/>
  <c r="X1580" i="15"/>
  <c r="X169" i="15"/>
  <c r="X718" i="15"/>
  <c r="X732" i="15"/>
  <c r="X77" i="15"/>
  <c r="X1518" i="15"/>
  <c r="X529" i="15"/>
  <c r="X790" i="15"/>
  <c r="X443" i="15"/>
  <c r="X2736" i="15"/>
  <c r="X539" i="15"/>
  <c r="X1130" i="15"/>
  <c r="X705" i="15"/>
  <c r="X1037" i="15"/>
  <c r="X757" i="15"/>
  <c r="X294" i="15"/>
  <c r="X1923" i="15"/>
  <c r="X323" i="15"/>
  <c r="X469" i="15"/>
  <c r="X1815" i="15"/>
  <c r="X2086" i="15"/>
  <c r="X173" i="15"/>
  <c r="X1382" i="15"/>
  <c r="X1702" i="15"/>
  <c r="X1509" i="15"/>
  <c r="X1173" i="15"/>
  <c r="X115" i="15"/>
  <c r="X911" i="15"/>
  <c r="X625" i="15"/>
  <c r="X917" i="15"/>
  <c r="X336" i="15"/>
  <c r="X1131" i="15"/>
  <c r="X1649" i="15"/>
  <c r="X1323" i="15"/>
  <c r="X914" i="15"/>
  <c r="X798" i="15"/>
  <c r="X497" i="15"/>
  <c r="X379" i="15"/>
  <c r="X963" i="15"/>
  <c r="X981" i="15"/>
  <c r="X1381" i="15"/>
  <c r="X740" i="15"/>
  <c r="X1606" i="15"/>
  <c r="X2809" i="15"/>
  <c r="X40" i="15"/>
  <c r="X250" i="15"/>
  <c r="X1117" i="15"/>
  <c r="X990" i="15"/>
  <c r="X681" i="15"/>
  <c r="X794" i="15"/>
  <c r="X703" i="15"/>
  <c r="X1777" i="15"/>
  <c r="X534" i="15"/>
  <c r="X1075" i="15"/>
  <c r="X2313" i="15"/>
  <c r="X1239" i="15"/>
  <c r="X727" i="15"/>
  <c r="X1138" i="15"/>
  <c r="X1951" i="15"/>
  <c r="X1793" i="15"/>
  <c r="X745" i="15"/>
  <c r="X1901" i="15"/>
  <c r="X245" i="15"/>
  <c r="X1349" i="15"/>
  <c r="X1280" i="15"/>
  <c r="X508" i="15"/>
  <c r="X104" i="15"/>
  <c r="X215" i="15"/>
  <c r="X849" i="15"/>
  <c r="X2123" i="15"/>
  <c r="X517" i="15"/>
  <c r="X853" i="15"/>
  <c r="X2944" i="15"/>
  <c r="X520" i="15"/>
  <c r="X107" i="15"/>
  <c r="X119" i="15"/>
  <c r="X530" i="15"/>
  <c r="X174" i="15"/>
  <c r="X289" i="15"/>
  <c r="X94" i="15"/>
  <c r="X2136" i="15"/>
  <c r="X2150" i="15"/>
  <c r="X587" i="15"/>
  <c r="X318" i="15"/>
  <c r="X2091" i="15"/>
  <c r="X701" i="15"/>
  <c r="X726" i="15"/>
  <c r="X397" i="15"/>
  <c r="X667" i="15"/>
  <c r="X2972" i="15"/>
  <c r="X1048" i="15"/>
  <c r="X1530" i="15"/>
  <c r="X1525" i="15"/>
  <c r="X45" i="15"/>
  <c r="X1383" i="15"/>
  <c r="X966" i="15"/>
  <c r="X1151" i="15"/>
  <c r="X2039" i="15"/>
  <c r="X1798" i="15"/>
  <c r="X1788" i="15"/>
  <c r="X1482" i="15"/>
  <c r="X584" i="15"/>
  <c r="X1458" i="15"/>
  <c r="X1379" i="15"/>
  <c r="X1910" i="15"/>
  <c r="X905" i="15"/>
  <c r="X1736" i="15"/>
  <c r="X1203" i="15"/>
  <c r="X510" i="15"/>
  <c r="X168" i="15"/>
  <c r="X1812" i="15"/>
  <c r="X525" i="15"/>
  <c r="X1862" i="15"/>
  <c r="X1116" i="15"/>
  <c r="X2426" i="15"/>
  <c r="X1062" i="15"/>
  <c r="X1001" i="15"/>
  <c r="X1320" i="15"/>
  <c r="X386" i="15"/>
  <c r="X204" i="15"/>
  <c r="X493" i="15"/>
  <c r="X987" i="15"/>
  <c r="X2421" i="15"/>
  <c r="X1091" i="15"/>
  <c r="X2327" i="15"/>
  <c r="X637" i="15"/>
  <c r="X1194" i="15"/>
  <c r="X2255" i="15"/>
  <c r="X2660" i="15"/>
  <c r="X456" i="15"/>
  <c r="X1279" i="15"/>
  <c r="X2141" i="15"/>
  <c r="X35" i="15"/>
  <c r="X1413" i="15"/>
  <c r="X1537" i="15"/>
  <c r="X1704" i="15"/>
  <c r="X1392" i="15"/>
  <c r="X1460" i="15"/>
  <c r="X139" i="15"/>
  <c r="X28" i="15"/>
  <c r="X95" i="15"/>
  <c r="X571" i="15"/>
  <c r="X178" i="15"/>
  <c r="X132" i="15"/>
  <c r="X1741" i="15"/>
  <c r="X893" i="15"/>
  <c r="X414" i="15"/>
  <c r="X1470" i="15"/>
  <c r="X219" i="15"/>
  <c r="X844" i="15"/>
  <c r="X706" i="15"/>
  <c r="X796" i="15"/>
  <c r="X49" i="15"/>
  <c r="X10" i="15"/>
  <c r="X2220" i="15"/>
  <c r="X387" i="15"/>
  <c r="X2164" i="15"/>
  <c r="X42" i="15"/>
  <c r="X1674" i="15"/>
  <c r="X768" i="15"/>
  <c r="X349" i="15"/>
  <c r="X1920" i="15"/>
  <c r="X201" i="15"/>
  <c r="X1419" i="15"/>
  <c r="X608" i="15"/>
  <c r="X369" i="15"/>
  <c r="X358" i="15"/>
  <c r="X372" i="15"/>
  <c r="X82" i="15"/>
  <c r="X156" i="15"/>
  <c r="X511" i="15"/>
  <c r="X2649" i="15"/>
  <c r="X388" i="15"/>
  <c r="X1620" i="15"/>
  <c r="X2302" i="15"/>
  <c r="X567" i="15"/>
  <c r="X1146" i="15"/>
  <c r="X1504" i="15"/>
  <c r="X1540" i="15"/>
  <c r="X552" i="15"/>
  <c r="X1486" i="15"/>
  <c r="X1869" i="15"/>
  <c r="X152" i="15"/>
  <c r="X2133" i="15"/>
  <c r="X1023" i="15"/>
  <c r="X1739" i="15"/>
  <c r="X1020" i="15"/>
  <c r="X1985" i="15"/>
  <c r="X76" i="15"/>
  <c r="X617" i="15"/>
  <c r="X635" i="15"/>
  <c r="X1003" i="15"/>
  <c r="X485" i="15"/>
  <c r="X921" i="15"/>
  <c r="X1510" i="15"/>
  <c r="X1550" i="15"/>
  <c r="X2267" i="15"/>
  <c r="X855" i="15"/>
  <c r="X118" i="15"/>
  <c r="X285" i="15"/>
  <c r="X17" i="15"/>
  <c r="X2117" i="15"/>
  <c r="X2314" i="15"/>
  <c r="X2197" i="15"/>
  <c r="X2530" i="15"/>
  <c r="X2204" i="15"/>
  <c r="X1012" i="15"/>
  <c r="X1846" i="15"/>
  <c r="X2233" i="15"/>
  <c r="X996" i="15"/>
  <c r="X2008" i="15"/>
  <c r="X1600" i="15"/>
  <c r="X591" i="15"/>
  <c r="X1715" i="15"/>
  <c r="X2171" i="15"/>
  <c r="X1823" i="15"/>
  <c r="X227" i="15"/>
  <c r="X847" i="15"/>
  <c r="X1005" i="15"/>
  <c r="X188" i="15"/>
  <c r="X317" i="15"/>
  <c r="X327" i="15"/>
  <c r="X75" i="15"/>
  <c r="X749" i="15"/>
  <c r="X429" i="15"/>
  <c r="X2080" i="15"/>
  <c r="X311" i="15"/>
  <c r="X1360" i="15"/>
  <c r="X319" i="15"/>
  <c r="X828" i="15"/>
  <c r="X2650" i="15"/>
  <c r="X90" i="15"/>
  <c r="X276" i="15"/>
  <c r="X101" i="15"/>
  <c r="X475" i="15"/>
  <c r="X271" i="15"/>
  <c r="X278" i="15"/>
  <c r="X885" i="15"/>
  <c r="X1442" i="15"/>
  <c r="X1519" i="15"/>
  <c r="X2780" i="15"/>
  <c r="X2795" i="15"/>
  <c r="X2331" i="15"/>
  <c r="X30" i="15"/>
  <c r="X315" i="15"/>
  <c r="X1697" i="15"/>
  <c r="X1661" i="15"/>
  <c r="X297" i="15"/>
  <c r="X143" i="15"/>
  <c r="X1555" i="15"/>
  <c r="X2737" i="15"/>
  <c r="X1696" i="15"/>
  <c r="X1270" i="15"/>
  <c r="X398" i="15"/>
  <c r="X1031" i="15"/>
  <c r="X1014" i="15"/>
  <c r="X1559" i="15"/>
  <c r="X614" i="15"/>
  <c r="X696" i="15"/>
  <c r="X1444" i="15"/>
  <c r="X1071" i="15"/>
  <c r="X1637" i="15"/>
  <c r="X96" i="15"/>
  <c r="X1930" i="15"/>
  <c r="X234" i="15"/>
  <c r="X804" i="15"/>
  <c r="X1180" i="15"/>
  <c r="X741" i="15"/>
  <c r="X2747" i="15"/>
  <c r="X522" i="15"/>
  <c r="X44" i="15"/>
  <c r="X146" i="15"/>
  <c r="X2046" i="15"/>
  <c r="X142" i="15"/>
  <c r="X1860" i="15"/>
  <c r="X375" i="15"/>
  <c r="X650" i="15"/>
  <c r="X253" i="15"/>
  <c r="X592" i="15"/>
  <c r="X1065" i="15"/>
  <c r="X918" i="15"/>
  <c r="X465" i="15"/>
  <c r="X9" i="15"/>
  <c r="X989" i="15"/>
  <c r="X251" i="15"/>
  <c r="X2544" i="15"/>
  <c r="X1835" i="15"/>
  <c r="X2103" i="15"/>
  <c r="X1552" i="15"/>
  <c r="X628" i="15"/>
  <c r="X1748" i="15"/>
  <c r="X453" i="15"/>
  <c r="X2064" i="15"/>
  <c r="X166" i="15"/>
  <c r="X2362" i="15"/>
  <c r="X1576" i="15"/>
  <c r="X322" i="15"/>
  <c r="X471" i="15"/>
  <c r="X1306" i="15"/>
  <c r="X758" i="15"/>
  <c r="X2188" i="15"/>
  <c r="X697" i="15"/>
  <c r="X797" i="15"/>
  <c r="X1954" i="15"/>
  <c r="X1421" i="15"/>
  <c r="X1218" i="15"/>
  <c r="X1086" i="15"/>
  <c r="X579" i="15"/>
  <c r="X626" i="15"/>
  <c r="X461" i="15"/>
  <c r="X356" i="15"/>
  <c r="X302" i="15"/>
  <c r="X938" i="15"/>
  <c r="X569" i="15"/>
  <c r="X1228" i="15"/>
  <c r="X659" i="15"/>
  <c r="X2711" i="15"/>
  <c r="X991" i="15"/>
  <c r="X2190" i="15"/>
  <c r="X422" i="15"/>
  <c r="X1197" i="15"/>
  <c r="X505" i="15"/>
  <c r="X866" i="15"/>
  <c r="X2396" i="15"/>
  <c r="X496" i="15"/>
  <c r="X557" i="15"/>
  <c r="X583" i="15"/>
  <c r="X482" i="15"/>
  <c r="X184" i="15"/>
  <c r="X1781" i="15"/>
  <c r="X98" i="15"/>
  <c r="X815" i="15"/>
  <c r="X1792" i="15"/>
  <c r="X395" i="15"/>
  <c r="X2399" i="15"/>
  <c r="X2138" i="15"/>
  <c r="X641" i="15"/>
  <c r="X2005" i="15"/>
  <c r="X269" i="15"/>
  <c r="X203" i="15"/>
  <c r="X344" i="15"/>
  <c r="X424" i="15"/>
  <c r="X1015" i="15"/>
  <c r="X407" i="15"/>
  <c r="X1546" i="15"/>
  <c r="X820" i="15"/>
  <c r="X722" i="15"/>
  <c r="X831" i="15"/>
  <c r="X805" i="15"/>
  <c r="X1229" i="15"/>
  <c r="X610" i="15"/>
  <c r="X551" i="15"/>
  <c r="X389" i="15"/>
  <c r="X1170" i="15"/>
  <c r="X682" i="15"/>
  <c r="X1338" i="15"/>
  <c r="X880" i="15"/>
  <c r="X829" i="15"/>
  <c r="X1850" i="15"/>
  <c r="X2257" i="15"/>
  <c r="X689" i="15"/>
  <c r="X488" i="15"/>
  <c r="X607" i="15"/>
  <c r="X531" i="15"/>
  <c r="X100" i="15"/>
  <c r="X719" i="15"/>
  <c r="X519" i="15"/>
  <c r="X474" i="15"/>
  <c r="X716" i="15"/>
  <c r="X334" i="15"/>
  <c r="X121" i="15"/>
  <c r="X543" i="15"/>
  <c r="X125" i="15"/>
  <c r="X154" i="15"/>
  <c r="X702" i="15"/>
  <c r="X890" i="15"/>
  <c r="X2581" i="15"/>
  <c r="X206" i="15"/>
  <c r="X1246" i="15"/>
  <c r="X2031" i="15"/>
  <c r="X1182" i="15"/>
  <c r="X418" i="15"/>
  <c r="X288" i="15"/>
  <c r="X354" i="15"/>
  <c r="X460" i="15"/>
  <c r="X750" i="15"/>
  <c r="X961" i="15"/>
  <c r="X873" i="15"/>
  <c r="X128" i="15"/>
  <c r="X536" i="15"/>
  <c r="X1609" i="15"/>
  <c r="X348" i="15"/>
  <c r="X491" i="15"/>
  <c r="X492" i="15"/>
  <c r="X872" i="15"/>
  <c r="X902" i="15"/>
  <c r="X192" i="15"/>
  <c r="X2213" i="15"/>
  <c r="X2296" i="15"/>
  <c r="X2898" i="15"/>
  <c r="X2592" i="15"/>
  <c r="X832" i="15"/>
  <c r="X2210" i="15"/>
  <c r="X616" i="15"/>
  <c r="X1775" i="15"/>
  <c r="X83" i="15"/>
  <c r="X2316" i="15"/>
  <c r="X783" i="15"/>
  <c r="X57" i="15"/>
  <c r="X11" i="15"/>
  <c r="X744" i="15"/>
  <c r="X786" i="15"/>
  <c r="X1021" i="15"/>
  <c r="X1701" i="15"/>
  <c r="X403" i="15"/>
  <c r="X636" i="15"/>
  <c r="X764" i="15"/>
  <c r="X624" i="15"/>
  <c r="X69" i="15"/>
  <c r="X224" i="15"/>
  <c r="X47" i="15"/>
  <c r="X331" i="15"/>
  <c r="X501" i="15"/>
  <c r="X31" i="15"/>
  <c r="X1872" i="15"/>
  <c r="X299" i="15"/>
  <c r="X576" i="15"/>
  <c r="X1523" i="15"/>
  <c r="X2030" i="15"/>
  <c r="X43" i="15"/>
  <c r="X313" i="15"/>
  <c r="X112" i="15"/>
  <c r="X155" i="15"/>
  <c r="X427" i="15"/>
  <c r="X1175" i="15"/>
  <c r="X953" i="15"/>
  <c r="X962" i="15"/>
  <c r="X1277" i="15"/>
  <c r="X676" i="15"/>
  <c r="X1394" i="15"/>
  <c r="X451" i="15"/>
  <c r="X259" i="15"/>
  <c r="X596" i="15"/>
  <c r="X1066" i="15"/>
  <c r="X502" i="15"/>
  <c r="X1549" i="15"/>
  <c r="X37" i="15"/>
  <c r="X1665" i="15"/>
  <c r="X692" i="15"/>
  <c r="X1041" i="15"/>
  <c r="X133" i="15"/>
  <c r="X205" i="15"/>
  <c r="X1515" i="15"/>
  <c r="X649" i="15"/>
  <c r="X795" i="15"/>
  <c r="X1744" i="15"/>
  <c r="X2094" i="15"/>
  <c r="X97" i="15"/>
  <c r="X450" i="15"/>
  <c r="X2330" i="15"/>
  <c r="X1916" i="15"/>
  <c r="X1028" i="15"/>
  <c r="X393" i="15"/>
  <c r="X940" i="15"/>
  <c r="X554" i="15"/>
  <c r="X258" i="15"/>
  <c r="X2283" i="15"/>
  <c r="X2172" i="15"/>
  <c r="X2162" i="15"/>
  <c r="X2113" i="15"/>
  <c r="X448" i="15"/>
  <c r="X1050" i="15"/>
  <c r="X1459" i="15"/>
  <c r="X604" i="15"/>
  <c r="X1150" i="15"/>
  <c r="X228" i="15"/>
  <c r="X648" i="15"/>
  <c r="X163" i="15"/>
  <c r="X633" i="15"/>
  <c r="X34" i="15"/>
  <c r="X2423" i="15"/>
  <c r="X562" i="15"/>
  <c r="X332" i="15"/>
  <c r="X458" i="15"/>
  <c r="X1724" i="15"/>
  <c r="X229" i="15"/>
  <c r="X1364" i="15"/>
  <c r="X765" i="15"/>
  <c r="X693" i="15"/>
  <c r="X442" i="15"/>
  <c r="X627" i="15"/>
  <c r="X46" i="15"/>
  <c r="X406" i="15"/>
  <c r="X1825" i="15"/>
  <c r="X923" i="15"/>
  <c r="X445" i="15"/>
  <c r="X1730" i="15"/>
  <c r="X2229" i="15"/>
  <c r="X282" i="15"/>
  <c r="X208" i="15"/>
  <c r="X260" i="15"/>
  <c r="X182" i="15"/>
  <c r="X280" i="15"/>
  <c r="X932" i="15"/>
  <c r="X333" i="15"/>
  <c r="X643" i="15"/>
  <c r="X36" i="15"/>
  <c r="X25" i="15"/>
  <c r="X176" i="15"/>
  <c r="X1276" i="15"/>
  <c r="X512" i="15"/>
  <c r="X197" i="15"/>
  <c r="X575" i="15"/>
  <c r="X136" i="15"/>
  <c r="X1579" i="15"/>
  <c r="X279" i="15"/>
  <c r="X655" i="15"/>
  <c r="X1213" i="15"/>
  <c r="X1522" i="15"/>
  <c r="X210" i="15"/>
  <c r="X111" i="15"/>
  <c r="X742" i="15"/>
  <c r="X186" i="15"/>
  <c r="X656" i="15"/>
  <c r="X772" i="15"/>
  <c r="X2983" i="15"/>
  <c r="X1378" i="15"/>
  <c r="X1097" i="15"/>
  <c r="X1794" i="15"/>
  <c r="X15" i="15"/>
  <c r="X103" i="15"/>
  <c r="X164" i="15"/>
  <c r="X1024" i="15"/>
  <c r="X1599" i="15"/>
  <c r="X775" i="15"/>
  <c r="X374" i="15"/>
  <c r="X954" i="15"/>
  <c r="X420" i="15"/>
  <c r="X1039" i="15"/>
  <c r="X26" i="15"/>
  <c r="X18" i="15"/>
  <c r="X2608" i="15"/>
  <c r="X2654" i="15"/>
  <c r="X865" i="15"/>
  <c r="X1832" i="15"/>
  <c r="X553" i="15"/>
  <c r="X564" i="15"/>
  <c r="X916" i="15"/>
  <c r="X852" i="15"/>
  <c r="X994" i="15"/>
  <c r="X214" i="15"/>
  <c r="X787" i="15"/>
  <c r="X467" i="15"/>
  <c r="X165" i="15"/>
  <c r="X1082" i="15"/>
  <c r="X1236" i="15"/>
  <c r="X1157" i="15"/>
  <c r="X87" i="15"/>
  <c r="X20" i="15"/>
  <c r="X117" i="15"/>
  <c r="X605" i="15"/>
  <c r="X270" i="15"/>
  <c r="X799" i="15"/>
  <c r="X481" i="15"/>
  <c r="X1068" i="15"/>
  <c r="X138" i="15"/>
  <c r="X1404" i="15"/>
  <c r="X1541" i="15"/>
  <c r="X123" i="15"/>
  <c r="X936" i="15"/>
  <c r="X81" i="15"/>
  <c r="X861" i="15"/>
  <c r="X2015" i="15"/>
  <c r="X190" i="15"/>
  <c r="X1474" i="15"/>
  <c r="X930" i="15"/>
  <c r="X837" i="15"/>
  <c r="X808" i="15"/>
  <c r="X737" i="15"/>
  <c r="X105" i="15"/>
  <c r="X846" i="15"/>
  <c r="X673" i="15"/>
  <c r="X1189" i="15"/>
  <c r="X2074" i="15"/>
  <c r="X1652" i="15"/>
  <c r="X2161" i="15"/>
  <c r="X1917" i="15"/>
  <c r="X926" i="15"/>
  <c r="X675" i="15"/>
  <c r="X1690" i="15"/>
  <c r="X353" i="15"/>
  <c r="X376" i="15"/>
  <c r="X441" i="15"/>
  <c r="X4" i="15"/>
  <c r="X1312" i="15"/>
  <c r="X1975" i="15"/>
  <c r="X2996" i="15"/>
  <c r="X2924" i="15"/>
  <c r="X217" i="15"/>
  <c r="X1742" i="15"/>
  <c r="X574" i="15"/>
  <c r="X773" i="15"/>
  <c r="X326" i="15"/>
  <c r="X1896" i="15"/>
  <c r="X672" i="15"/>
  <c r="X135" i="15"/>
  <c r="X23" i="15"/>
  <c r="X56" i="15"/>
  <c r="X170" i="15"/>
  <c r="X151" i="15"/>
  <c r="X806" i="15"/>
  <c r="X1878" i="15"/>
  <c r="X1927" i="15"/>
  <c r="X220" i="15"/>
  <c r="X1168" i="15"/>
  <c r="X586" i="15"/>
  <c r="X252" i="15"/>
  <c r="X275" i="15"/>
  <c r="X618" i="15"/>
  <c r="X585" i="15"/>
  <c r="X825" i="15"/>
  <c r="X444" i="15"/>
  <c r="X935" i="15"/>
  <c r="X1089" i="15"/>
  <c r="X226" i="15"/>
  <c r="X535" i="15"/>
  <c r="X542" i="15"/>
  <c r="X305" i="15"/>
  <c r="X79" i="15"/>
  <c r="X669" i="15"/>
  <c r="X148" i="15"/>
  <c r="X664" i="15"/>
  <c r="X2058" i="15"/>
  <c r="X1377" i="15"/>
  <c r="X1232" i="15"/>
  <c r="X1481" i="15"/>
  <c r="X611" i="15"/>
  <c r="X1408" i="15"/>
  <c r="X41" i="15"/>
  <c r="X739" i="15"/>
  <c r="X1004" i="15"/>
  <c r="X472" i="15"/>
  <c r="X1388" i="15"/>
  <c r="X760" i="15"/>
  <c r="X743" i="15"/>
  <c r="X1422" i="15"/>
  <c r="X734" i="15"/>
  <c r="X766" i="15"/>
  <c r="X38" i="15"/>
  <c r="X53" i="15"/>
  <c r="X342" i="15"/>
  <c r="X159" i="15"/>
  <c r="X300" i="15"/>
  <c r="X1490" i="15"/>
  <c r="X814" i="15"/>
  <c r="X1181" i="15"/>
  <c r="X1263" i="15"/>
  <c r="X292" i="15"/>
  <c r="X290" i="15"/>
  <c r="X238" i="15"/>
  <c r="X345" i="15"/>
  <c r="X1291" i="15"/>
  <c r="X2420" i="15"/>
  <c r="X2598" i="15"/>
  <c r="X1514" i="15"/>
  <c r="X2667" i="15"/>
  <c r="X2866" i="15"/>
  <c r="X563" i="15"/>
  <c r="X1325" i="15"/>
  <c r="X141" i="15"/>
  <c r="X518" i="15"/>
  <c r="X161" i="15"/>
  <c r="X839" i="15"/>
  <c r="X59" i="15"/>
  <c r="X1327" i="15"/>
  <c r="X748" i="15"/>
  <c r="X366" i="15"/>
  <c r="X255" i="15"/>
  <c r="X1124" i="15"/>
  <c r="X1687" i="15"/>
  <c r="X824" i="15"/>
  <c r="X222" i="15"/>
  <c r="X759" i="15"/>
  <c r="X225" i="15"/>
  <c r="X710" i="15"/>
  <c r="X1767" i="15"/>
  <c r="X545" i="15"/>
  <c r="X957" i="15"/>
  <c r="X2147" i="15"/>
  <c r="X1058" i="15"/>
  <c r="X509" i="15"/>
  <c r="X248" i="15"/>
  <c r="X343" i="15"/>
  <c r="X216" i="15"/>
  <c r="X239" i="15"/>
  <c r="X2124" i="15"/>
  <c r="X212" i="15"/>
  <c r="X2169" i="15"/>
  <c r="X967" i="15"/>
  <c r="X21" i="15"/>
  <c r="X265" i="15"/>
  <c r="X231" i="15"/>
  <c r="X856" i="15"/>
  <c r="X1154" i="15"/>
  <c r="X631" i="15"/>
  <c r="X244" i="15"/>
  <c r="X1215" i="15"/>
  <c r="X1258" i="15"/>
  <c r="X663" i="15"/>
  <c r="X657" i="15"/>
  <c r="X2344" i="15"/>
  <c r="X408" i="15"/>
  <c r="X254" i="15"/>
  <c r="X645" i="15"/>
  <c r="X1642" i="15"/>
  <c r="X51" i="15"/>
  <c r="X2844" i="15"/>
  <c r="X55" i="15"/>
  <c r="X440" i="15"/>
  <c r="X2290" i="15"/>
  <c r="X2153" i="15"/>
  <c r="X2075" i="15"/>
  <c r="X355" i="15"/>
  <c r="X506" i="15"/>
  <c r="X601" i="15"/>
  <c r="X198" i="15"/>
  <c r="X457" i="15"/>
  <c r="X770" i="15"/>
  <c r="X1412" i="15"/>
  <c r="X194" i="15"/>
  <c r="X438" i="15"/>
  <c r="X1119" i="15"/>
  <c r="X850" i="15"/>
  <c r="X2212" i="15"/>
  <c r="X363" i="15"/>
  <c r="X3004" i="15"/>
  <c r="X360" i="15"/>
  <c r="X2106" i="15"/>
  <c r="X1688" i="15"/>
  <c r="X2563" i="15"/>
  <c r="X2311" i="15"/>
  <c r="X1654" i="15"/>
  <c r="X1886" i="15"/>
  <c r="X821" i="15"/>
  <c r="X651" i="15"/>
  <c r="X863" i="15"/>
  <c r="X533" i="15"/>
  <c r="X662" i="15"/>
  <c r="X455" i="15"/>
  <c r="X7" i="15"/>
  <c r="X1450" i="15"/>
  <c r="X241" i="15"/>
  <c r="X2132" i="15"/>
  <c r="X1430" i="15"/>
  <c r="X433" i="15"/>
  <c r="X209" i="15"/>
  <c r="X1002" i="15"/>
  <c r="X632" i="15"/>
  <c r="X594" i="15"/>
  <c r="X490" i="15"/>
  <c r="X721" i="15"/>
  <c r="X972" i="15"/>
  <c r="X1851" i="15"/>
  <c r="X1597" i="15"/>
  <c r="X1995" i="15"/>
  <c r="X394" i="15"/>
  <c r="X235" i="15"/>
  <c r="X951" i="15"/>
  <c r="X177" i="15"/>
  <c r="X339" i="15"/>
  <c r="X1603" i="15"/>
  <c r="X378" i="15"/>
  <c r="X185" i="15"/>
  <c r="X162" i="15"/>
  <c r="X2051" i="15"/>
  <c r="X580" i="15"/>
  <c r="X717" i="15"/>
  <c r="X801" i="15"/>
  <c r="X72" i="15"/>
  <c r="X763" i="15"/>
  <c r="X647" i="15"/>
  <c r="X1060" i="15"/>
  <c r="X1426" i="15"/>
  <c r="X640" i="15"/>
  <c r="X1106" i="15"/>
  <c r="X237" i="15"/>
  <c r="X113" i="15"/>
  <c r="X782" i="15"/>
  <c r="X12" i="15"/>
  <c r="X230" i="15"/>
  <c r="X367" i="15"/>
  <c r="X1584" i="15"/>
  <c r="X2333" i="15"/>
  <c r="X2076" i="15"/>
  <c r="X1914" i="15"/>
  <c r="X1822" i="15"/>
  <c r="X106" i="15"/>
  <c r="X324" i="15"/>
  <c r="X179" i="15"/>
  <c r="X903" i="15"/>
  <c r="X733" i="15"/>
  <c r="X2370" i="15"/>
  <c r="X64" i="15"/>
  <c r="X1938" i="15"/>
  <c r="X1391" i="15"/>
  <c r="X466" i="15"/>
  <c r="X5" i="15"/>
  <c r="X330" i="15"/>
  <c r="X870" i="15"/>
  <c r="X272" i="15"/>
  <c r="X620" i="15"/>
  <c r="X405" i="15"/>
  <c r="X1254" i="15"/>
  <c r="X2205" i="15"/>
  <c r="X1070" i="15"/>
  <c r="X1226" i="15"/>
  <c r="B11" i="15"/>
  <c r="B14" i="15" l="1"/>
  <c r="B13" i="15"/>
  <c r="F8" i="15" s="1"/>
  <c r="B15" i="15"/>
  <c r="X3" i="15"/>
  <c r="X1" i="15" s="1"/>
  <c r="F13" i="15" l="1"/>
  <c r="C66" i="18" l="1"/>
  <c r="C238" i="21"/>
  <c r="C67" i="18" l="1"/>
  <c r="C102" i="21"/>
  <c r="C4" i="21"/>
  <c r="B5" i="21" s="1"/>
  <c r="P5" i="21" s="1"/>
  <c r="C56" i="21"/>
  <c r="F9" i="18"/>
  <c r="C69" i="21"/>
  <c r="C73" i="21"/>
  <c r="C77" i="21"/>
  <c r="C23" i="21"/>
  <c r="C42" i="21"/>
  <c r="C30" i="21"/>
  <c r="C65" i="21"/>
  <c r="C108" i="21"/>
  <c r="C208" i="21"/>
  <c r="C59" i="21"/>
  <c r="C71" i="21"/>
  <c r="C14" i="21"/>
  <c r="C8" i="21"/>
  <c r="C12" i="21"/>
  <c r="C81" i="21"/>
  <c r="C85" i="21"/>
  <c r="C47" i="21"/>
  <c r="C38" i="21"/>
  <c r="C50" i="21"/>
  <c r="C110" i="21"/>
  <c r="C64" i="21"/>
  <c r="C51" i="21"/>
  <c r="C39" i="21"/>
  <c r="C191" i="21"/>
  <c r="C199" i="21"/>
  <c r="C207" i="21"/>
  <c r="C215" i="21"/>
  <c r="C223" i="21"/>
  <c r="C231" i="21"/>
  <c r="C239" i="21"/>
  <c r="C216" i="21"/>
  <c r="C100" i="21"/>
  <c r="C13" i="21"/>
  <c r="C6" i="21"/>
  <c r="C22" i="21"/>
  <c r="C34" i="21"/>
  <c r="C94" i="21"/>
  <c r="C106" i="21"/>
  <c r="C48" i="21"/>
  <c r="C31" i="21"/>
  <c r="C43" i="21"/>
  <c r="C49" i="21"/>
  <c r="C53" i="21"/>
  <c r="C193" i="21"/>
  <c r="C201" i="21"/>
  <c r="C209" i="21"/>
  <c r="C217" i="21"/>
  <c r="C225" i="21"/>
  <c r="C233" i="21"/>
  <c r="C241" i="21"/>
  <c r="C86" i="21"/>
  <c r="C112" i="21"/>
  <c r="C35" i="21"/>
  <c r="C84" i="21"/>
  <c r="C107" i="21"/>
  <c r="C194" i="21"/>
  <c r="C202" i="21"/>
  <c r="C210" i="21"/>
  <c r="C218" i="21"/>
  <c r="C226" i="21"/>
  <c r="C234" i="21"/>
  <c r="C243" i="21"/>
  <c r="C78" i="21"/>
  <c r="C15" i="21"/>
  <c r="C70" i="21"/>
  <c r="C24" i="21"/>
  <c r="C32" i="21"/>
  <c r="C104" i="21"/>
  <c r="C27" i="21"/>
  <c r="C68" i="21"/>
  <c r="C99" i="21"/>
  <c r="C41" i="21"/>
  <c r="C45" i="21"/>
  <c r="C111" i="21"/>
  <c r="C62" i="21"/>
  <c r="C187" i="21"/>
  <c r="C195" i="21"/>
  <c r="C203" i="21"/>
  <c r="C211" i="21"/>
  <c r="C219" i="21"/>
  <c r="C227" i="21"/>
  <c r="C235" i="21"/>
  <c r="C242" i="21"/>
  <c r="C192" i="21"/>
  <c r="C240" i="21"/>
  <c r="C61" i="21"/>
  <c r="C26" i="21"/>
  <c r="C82" i="21"/>
  <c r="C74" i="21"/>
  <c r="C76" i="21"/>
  <c r="C92" i="21"/>
  <c r="C19" i="21"/>
  <c r="C60" i="21"/>
  <c r="C91" i="21"/>
  <c r="C33" i="21"/>
  <c r="C37" i="21"/>
  <c r="C105" i="21"/>
  <c r="C109" i="21"/>
  <c r="C66" i="21"/>
  <c r="C7" i="21"/>
  <c r="C188" i="21"/>
  <c r="C196" i="21"/>
  <c r="C204" i="21"/>
  <c r="C212" i="21"/>
  <c r="C220" i="21"/>
  <c r="C228" i="21"/>
  <c r="C236" i="21"/>
  <c r="C224" i="21"/>
  <c r="C18" i="21"/>
  <c r="C98" i="21"/>
  <c r="C9" i="21"/>
  <c r="C90" i="21"/>
  <c r="C16" i="21"/>
  <c r="C88" i="21"/>
  <c r="C96" i="21"/>
  <c r="C52" i="21"/>
  <c r="C80" i="21"/>
  <c r="C36" i="21"/>
  <c r="C10" i="21"/>
  <c r="C44" i="21"/>
  <c r="C83" i="21"/>
  <c r="C25" i="21"/>
  <c r="C29" i="21"/>
  <c r="C97" i="21"/>
  <c r="C101" i="21"/>
  <c r="C87" i="21"/>
  <c r="C54" i="21"/>
  <c r="C20" i="21"/>
  <c r="C72" i="21"/>
  <c r="C189" i="21"/>
  <c r="C197" i="21"/>
  <c r="C205" i="21"/>
  <c r="C213" i="21"/>
  <c r="C221" i="21"/>
  <c r="C229" i="21"/>
  <c r="C237" i="21"/>
  <c r="C55" i="21"/>
  <c r="C200" i="21"/>
  <c r="C232" i="21"/>
  <c r="C57" i="21"/>
  <c r="C5" i="21"/>
  <c r="C40" i="21"/>
  <c r="C95" i="21"/>
  <c r="C28" i="21"/>
  <c r="C67" i="21"/>
  <c r="C103" i="21"/>
  <c r="C75" i="21"/>
  <c r="C17" i="21"/>
  <c r="C21" i="21"/>
  <c r="C89" i="21"/>
  <c r="C93" i="21"/>
  <c r="C63" i="21"/>
  <c r="C46" i="21"/>
  <c r="C58" i="21"/>
  <c r="C79" i="21"/>
  <c r="C11" i="21"/>
  <c r="C190" i="21"/>
  <c r="C198" i="21"/>
  <c r="C206" i="21"/>
  <c r="C214" i="21"/>
  <c r="C222" i="21"/>
  <c r="C230" i="21"/>
  <c r="S5" i="21" l="1"/>
  <c r="D5" i="21"/>
  <c r="F5" i="21"/>
  <c r="C68" i="18"/>
  <c r="B6" i="21"/>
  <c r="P6" i="21" s="1"/>
  <c r="C1" i="21"/>
  <c r="S6" i="21" l="1"/>
  <c r="Q5" i="21"/>
  <c r="D6" i="21"/>
  <c r="F6" i="21"/>
  <c r="C69" i="18"/>
  <c r="B7" i="21"/>
  <c r="P7" i="21" s="1"/>
  <c r="S7" i="21" l="1"/>
  <c r="Q6" i="21"/>
  <c r="D7" i="21"/>
  <c r="F7" i="21"/>
  <c r="C70" i="18"/>
  <c r="B8" i="21"/>
  <c r="P8" i="21" s="1"/>
  <c r="S8" i="21" l="1"/>
  <c r="Q7" i="21"/>
  <c r="D8" i="21"/>
  <c r="F8" i="21"/>
  <c r="C71" i="18"/>
  <c r="B9" i="21"/>
  <c r="P9" i="21" s="1"/>
  <c r="S9" i="21" l="1"/>
  <c r="Q8" i="21"/>
  <c r="D9" i="21"/>
  <c r="B10" i="21"/>
  <c r="P10" i="21" s="1"/>
  <c r="F9" i="21"/>
  <c r="C72" i="18"/>
  <c r="S10" i="21" l="1"/>
  <c r="Q9" i="21"/>
  <c r="D10" i="21"/>
  <c r="B11" i="21"/>
  <c r="P11" i="21" s="1"/>
  <c r="F10" i="21"/>
  <c r="C73" i="18"/>
  <c r="S11" i="21" l="1"/>
  <c r="Q10" i="21"/>
  <c r="B12" i="21"/>
  <c r="P12" i="21" s="1"/>
  <c r="D11" i="21"/>
  <c r="F11" i="21"/>
  <c r="C74" i="18"/>
  <c r="Q11" i="21" l="1"/>
  <c r="S12" i="21"/>
  <c r="B13" i="21"/>
  <c r="P13" i="21" s="1"/>
  <c r="F12" i="21"/>
  <c r="D12" i="21"/>
  <c r="C75" i="18"/>
  <c r="B14" i="21" l="1"/>
  <c r="P14" i="21" s="1"/>
  <c r="D13" i="21"/>
  <c r="F13" i="21"/>
  <c r="S13" i="21"/>
  <c r="Q12" i="21"/>
  <c r="C76" i="18"/>
  <c r="B15" i="21" l="1"/>
  <c r="P15" i="21" s="1"/>
  <c r="F14" i="21"/>
  <c r="Q14" i="21" s="1"/>
  <c r="D14" i="21"/>
  <c r="S14" i="21"/>
  <c r="Q13" i="21"/>
  <c r="S15" i="21"/>
  <c r="D15" i="21"/>
  <c r="F15" i="21"/>
  <c r="C77" i="18"/>
  <c r="B16" i="21"/>
  <c r="P16" i="21" s="1"/>
  <c r="S16" i="21" l="1"/>
  <c r="Q15" i="21"/>
  <c r="D16" i="21"/>
  <c r="F16" i="21"/>
  <c r="C78" i="18"/>
  <c r="B17" i="21"/>
  <c r="P17" i="21" s="1"/>
  <c r="S17" i="21" l="1"/>
  <c r="Q16" i="21"/>
  <c r="D17" i="21"/>
  <c r="F17" i="21"/>
  <c r="C79" i="18"/>
  <c r="B18" i="21"/>
  <c r="P18" i="21" s="1"/>
  <c r="Q17" i="21" l="1"/>
  <c r="S18" i="21"/>
  <c r="D18" i="21"/>
  <c r="F18" i="21"/>
  <c r="C80" i="18"/>
  <c r="B19" i="21"/>
  <c r="P19" i="21" s="1"/>
  <c r="Q18" i="21" l="1"/>
  <c r="S19" i="21"/>
  <c r="D19" i="21"/>
  <c r="F19" i="21"/>
  <c r="C81" i="18"/>
  <c r="B20" i="21"/>
  <c r="P20" i="21" s="1"/>
  <c r="Q19" i="21" l="1"/>
  <c r="S20" i="21"/>
  <c r="D20" i="21"/>
  <c r="F20" i="21"/>
  <c r="C82" i="18"/>
  <c r="B21" i="21"/>
  <c r="P21" i="21" s="1"/>
  <c r="S21" i="21" l="1"/>
  <c r="Q20" i="21"/>
  <c r="D21" i="21"/>
  <c r="F21" i="21"/>
  <c r="C83" i="18"/>
  <c r="B22" i="21"/>
  <c r="P22" i="21" s="1"/>
  <c r="S22" i="21" l="1"/>
  <c r="Q21" i="21"/>
  <c r="D22" i="21"/>
  <c r="F22" i="21"/>
  <c r="C84" i="18"/>
  <c r="B23" i="21"/>
  <c r="P23" i="21" s="1"/>
  <c r="S23" i="21" l="1"/>
  <c r="Q22" i="21"/>
  <c r="D23" i="21"/>
  <c r="F23" i="21"/>
  <c r="C85" i="18"/>
  <c r="B24" i="21"/>
  <c r="P24" i="21" s="1"/>
  <c r="S24" i="21" l="1"/>
  <c r="Q23" i="21"/>
  <c r="D24" i="21"/>
  <c r="F24" i="21"/>
  <c r="C86" i="18"/>
  <c r="B25" i="21"/>
  <c r="P25" i="21" s="1"/>
  <c r="S25" i="21" l="1"/>
  <c r="Q24" i="21"/>
  <c r="D25" i="21"/>
  <c r="F25" i="21"/>
  <c r="C87" i="18"/>
  <c r="B26" i="21"/>
  <c r="P26" i="21" s="1"/>
  <c r="Q25" i="21" l="1"/>
  <c r="S26" i="21"/>
  <c r="D26" i="21"/>
  <c r="F26" i="21"/>
  <c r="C88" i="18"/>
  <c r="B27" i="21"/>
  <c r="P27" i="21" s="1"/>
  <c r="S27" i="21" l="1"/>
  <c r="Q26" i="21"/>
  <c r="D27" i="21"/>
  <c r="F27" i="21"/>
  <c r="C89" i="18"/>
  <c r="B28" i="21"/>
  <c r="P28" i="21" s="1"/>
  <c r="S28" i="21" l="1"/>
  <c r="Q27" i="21"/>
  <c r="D28" i="21"/>
  <c r="F28" i="21"/>
  <c r="C90" i="18"/>
  <c r="B29" i="21"/>
  <c r="P29" i="21" s="1"/>
  <c r="S29" i="21" l="1"/>
  <c r="Q28" i="21"/>
  <c r="D29" i="21"/>
  <c r="F29" i="21"/>
  <c r="C91" i="18"/>
  <c r="B30" i="21"/>
  <c r="P30" i="21" s="1"/>
  <c r="Q29" i="21" l="1"/>
  <c r="S30" i="21"/>
  <c r="D30" i="21"/>
  <c r="F30" i="21"/>
  <c r="C92" i="18"/>
  <c r="B31" i="21"/>
  <c r="P31" i="21" s="1"/>
  <c r="Q30" i="21" l="1"/>
  <c r="S31" i="21"/>
  <c r="D31" i="21"/>
  <c r="F31" i="21"/>
  <c r="C93" i="18"/>
  <c r="B32" i="21"/>
  <c r="P32" i="21" s="1"/>
  <c r="S32" i="21" l="1"/>
  <c r="Q31" i="21"/>
  <c r="D32" i="21"/>
  <c r="F32" i="21"/>
  <c r="C94" i="18"/>
  <c r="B33" i="21"/>
  <c r="P33" i="21" s="1"/>
  <c r="S33" i="21" l="1"/>
  <c r="Q32" i="21"/>
  <c r="D33" i="21"/>
  <c r="F33" i="21"/>
  <c r="C95" i="18"/>
  <c r="B34" i="21"/>
  <c r="P34" i="21" s="1"/>
  <c r="S34" i="21" l="1"/>
  <c r="Q33" i="21"/>
  <c r="D34" i="21"/>
  <c r="F34" i="21"/>
  <c r="C96" i="18"/>
  <c r="B35" i="21"/>
  <c r="P35" i="21" s="1"/>
  <c r="S35" i="21" l="1"/>
  <c r="Q34" i="21"/>
  <c r="D35" i="21"/>
  <c r="F35" i="21"/>
  <c r="C97" i="18"/>
  <c r="B36" i="21"/>
  <c r="P36" i="21" s="1"/>
  <c r="S36" i="21" l="1"/>
  <c r="Q35" i="21"/>
  <c r="D36" i="21"/>
  <c r="F36" i="21"/>
  <c r="Q36" i="21" s="1"/>
  <c r="C98" i="18"/>
  <c r="B37" i="21"/>
  <c r="P37" i="21" s="1"/>
  <c r="S37" i="21" l="1"/>
  <c r="D37" i="21"/>
  <c r="F37" i="21"/>
  <c r="C99" i="18"/>
  <c r="B38" i="21"/>
  <c r="P38" i="21" s="1"/>
  <c r="S38" i="21" l="1"/>
  <c r="Q37" i="21"/>
  <c r="D38" i="21"/>
  <c r="F38" i="21"/>
  <c r="C100" i="18"/>
  <c r="B39" i="21"/>
  <c r="P39" i="21" s="1"/>
  <c r="S39" i="21" l="1"/>
  <c r="Q38" i="21"/>
  <c r="D39" i="21"/>
  <c r="F39" i="21"/>
  <c r="C101" i="18"/>
  <c r="B40" i="21"/>
  <c r="P40" i="21" s="1"/>
  <c r="S40" i="21" l="1"/>
  <c r="Q39" i="21"/>
  <c r="D40" i="21"/>
  <c r="F40" i="21"/>
  <c r="C102" i="18"/>
  <c r="B41" i="21"/>
  <c r="P41" i="21" s="1"/>
  <c r="Q40" i="21" l="1"/>
  <c r="S41" i="21"/>
  <c r="D41" i="21"/>
  <c r="F41" i="21"/>
  <c r="C103" i="18"/>
  <c r="B42" i="21"/>
  <c r="P42" i="21" s="1"/>
  <c r="Q41" i="21" l="1"/>
  <c r="S42" i="21"/>
  <c r="D42" i="21"/>
  <c r="F42" i="21"/>
  <c r="C104" i="18"/>
  <c r="B43" i="21"/>
  <c r="P43" i="21" s="1"/>
  <c r="Q42" i="21" l="1"/>
  <c r="S43" i="21"/>
  <c r="D43" i="21"/>
  <c r="F43" i="21"/>
  <c r="C105" i="18"/>
  <c r="B44" i="21"/>
  <c r="P44" i="21" s="1"/>
  <c r="S44" i="21" l="1"/>
  <c r="Q43" i="21"/>
  <c r="D44" i="21"/>
  <c r="F44" i="21"/>
  <c r="C106" i="18"/>
  <c r="B45" i="21"/>
  <c r="P45" i="21" s="1"/>
  <c r="S45" i="21" l="1"/>
  <c r="Q44" i="21"/>
  <c r="D45" i="21"/>
  <c r="F45" i="21"/>
  <c r="C107" i="18"/>
  <c r="B46" i="21"/>
  <c r="P46" i="21" s="1"/>
  <c r="S46" i="21" l="1"/>
  <c r="Q45" i="21"/>
  <c r="D46" i="21"/>
  <c r="F46" i="21"/>
  <c r="C108" i="18"/>
  <c r="B47" i="21"/>
  <c r="P47" i="21" s="1"/>
  <c r="S47" i="21" l="1"/>
  <c r="Q46" i="21"/>
  <c r="D47" i="21"/>
  <c r="F47" i="21"/>
  <c r="C109" i="18"/>
  <c r="B48" i="21"/>
  <c r="P48" i="21" s="1"/>
  <c r="S48" i="21" l="1"/>
  <c r="Q47" i="21"/>
  <c r="D48" i="21"/>
  <c r="F48" i="21"/>
  <c r="C110" i="18"/>
  <c r="B49" i="21"/>
  <c r="P49" i="21" s="1"/>
  <c r="S49" i="21" l="1"/>
  <c r="Q48" i="21"/>
  <c r="D49" i="21"/>
  <c r="F49" i="21"/>
  <c r="C111" i="18"/>
  <c r="B50" i="21"/>
  <c r="P50" i="21" s="1"/>
  <c r="S50" i="21" l="1"/>
  <c r="Q49" i="21"/>
  <c r="D50" i="21"/>
  <c r="F50" i="21"/>
  <c r="C112" i="18"/>
  <c r="B51" i="21"/>
  <c r="P51" i="21" s="1"/>
  <c r="S51" i="21" l="1"/>
  <c r="Q50" i="21"/>
  <c r="D51" i="21"/>
  <c r="F51" i="21"/>
  <c r="C113" i="18"/>
  <c r="B52" i="21"/>
  <c r="P52" i="21" s="1"/>
  <c r="S52" i="21" l="1"/>
  <c r="Q51" i="21"/>
  <c r="D52" i="21"/>
  <c r="F52" i="21"/>
  <c r="C114" i="18"/>
  <c r="B53" i="21"/>
  <c r="P53" i="21" s="1"/>
  <c r="S53" i="21" l="1"/>
  <c r="Q52" i="21"/>
  <c r="D53" i="21"/>
  <c r="F53" i="21"/>
  <c r="C115" i="18"/>
  <c r="B54" i="21"/>
  <c r="P54" i="21" s="1"/>
  <c r="S54" i="21" l="1"/>
  <c r="Q53" i="21"/>
  <c r="D54" i="21"/>
  <c r="F54" i="21"/>
  <c r="C116" i="18"/>
  <c r="B55" i="21"/>
  <c r="P55" i="21" s="1"/>
  <c r="S55" i="21" l="1"/>
  <c r="Q54" i="21"/>
  <c r="D55" i="21"/>
  <c r="F55" i="21"/>
  <c r="C117" i="18"/>
  <c r="B56" i="21"/>
  <c r="P56" i="21" s="1"/>
  <c r="Q55" i="21" l="1"/>
  <c r="S56" i="21"/>
  <c r="D56" i="21"/>
  <c r="F56" i="21"/>
  <c r="C118" i="18"/>
  <c r="B57" i="21"/>
  <c r="P57" i="21" s="1"/>
  <c r="S57" i="21" l="1"/>
  <c r="Q56" i="21"/>
  <c r="D57" i="21"/>
  <c r="F57" i="21"/>
  <c r="C119" i="18"/>
  <c r="B58" i="21"/>
  <c r="P58" i="21" s="1"/>
  <c r="S58" i="21" l="1"/>
  <c r="Q57" i="21"/>
  <c r="D58" i="21"/>
  <c r="F58" i="21"/>
  <c r="C120" i="18"/>
  <c r="B59" i="21"/>
  <c r="P59" i="21" s="1"/>
  <c r="S59" i="21" l="1"/>
  <c r="Q58" i="21"/>
  <c r="D59" i="21"/>
  <c r="F59" i="21"/>
  <c r="C121" i="18"/>
  <c r="B60" i="21"/>
  <c r="P60" i="21" s="1"/>
  <c r="S60" i="21" l="1"/>
  <c r="Q59" i="21"/>
  <c r="D60" i="21"/>
  <c r="F60" i="21"/>
  <c r="C122" i="18"/>
  <c r="B61" i="21"/>
  <c r="P61" i="21" s="1"/>
  <c r="S61" i="21" l="1"/>
  <c r="Q60" i="21"/>
  <c r="D61" i="21"/>
  <c r="F61" i="21"/>
  <c r="C123" i="18"/>
  <c r="B62" i="21"/>
  <c r="P62" i="21" s="1"/>
  <c r="S62" i="21" l="1"/>
  <c r="Q61" i="21"/>
  <c r="D62" i="21"/>
  <c r="F62" i="21"/>
  <c r="C124" i="18"/>
  <c r="B63" i="21"/>
  <c r="P63" i="21" s="1"/>
  <c r="S63" i="21" l="1"/>
  <c r="Q62" i="21"/>
  <c r="D63" i="21"/>
  <c r="F63" i="21"/>
  <c r="C125" i="18"/>
  <c r="B64" i="21"/>
  <c r="P64" i="21" s="1"/>
  <c r="S64" i="21" l="1"/>
  <c r="Q63" i="21"/>
  <c r="D64" i="21"/>
  <c r="F64" i="21"/>
  <c r="C126" i="18"/>
  <c r="B65" i="21"/>
  <c r="P65" i="21" s="1"/>
  <c r="S65" i="21" l="1"/>
  <c r="Q64" i="21"/>
  <c r="D65" i="21"/>
  <c r="F65" i="21"/>
  <c r="C127" i="18"/>
  <c r="B66" i="21"/>
  <c r="P66" i="21" s="1"/>
  <c r="S66" i="21" l="1"/>
  <c r="Q65" i="21"/>
  <c r="D66" i="21"/>
  <c r="F66" i="21"/>
  <c r="C128" i="18"/>
  <c r="B67" i="21"/>
  <c r="P67" i="21" s="1"/>
  <c r="S67" i="21" l="1"/>
  <c r="Q66" i="21"/>
  <c r="D67" i="21"/>
  <c r="F67" i="21"/>
  <c r="C129" i="18"/>
  <c r="B68" i="21"/>
  <c r="P68" i="21" s="1"/>
  <c r="Q67" i="21" l="1"/>
  <c r="S68" i="21"/>
  <c r="D68" i="21"/>
  <c r="F68" i="21"/>
  <c r="C130" i="18"/>
  <c r="B69" i="21"/>
  <c r="P69" i="21" s="1"/>
  <c r="Q68" i="21" l="1"/>
  <c r="S69" i="21"/>
  <c r="D69" i="21"/>
  <c r="F69" i="21"/>
  <c r="C131" i="18"/>
  <c r="B70" i="21"/>
  <c r="P70" i="21" s="1"/>
  <c r="S70" i="21" l="1"/>
  <c r="Q69" i="21"/>
  <c r="D70" i="21"/>
  <c r="F70" i="21"/>
  <c r="C132" i="18"/>
  <c r="B71" i="21"/>
  <c r="P71" i="21" s="1"/>
  <c r="S71" i="21" l="1"/>
  <c r="Q70" i="21"/>
  <c r="D71" i="21"/>
  <c r="F71" i="21"/>
  <c r="C133" i="18"/>
  <c r="B72" i="21"/>
  <c r="P72" i="21" s="1"/>
  <c r="S72" i="21" l="1"/>
  <c r="Q71" i="21"/>
  <c r="D72" i="21"/>
  <c r="F72" i="21"/>
  <c r="C134" i="18"/>
  <c r="B73" i="21"/>
  <c r="P73" i="21" s="1"/>
  <c r="S73" i="21" l="1"/>
  <c r="Q72" i="21"/>
  <c r="D73" i="21"/>
  <c r="F73" i="21"/>
  <c r="C135" i="18"/>
  <c r="B74" i="21"/>
  <c r="P74" i="21" s="1"/>
  <c r="Q73" i="21" l="1"/>
  <c r="S74" i="21"/>
  <c r="D74" i="21"/>
  <c r="F74" i="21"/>
  <c r="C136" i="18"/>
  <c r="B75" i="21"/>
  <c r="P75" i="21" s="1"/>
  <c r="S75" i="21" l="1"/>
  <c r="Q74" i="21"/>
  <c r="D75" i="21"/>
  <c r="F75" i="21"/>
  <c r="C137" i="18"/>
  <c r="B76" i="21"/>
  <c r="P76" i="21" s="1"/>
  <c r="Q75" i="21" l="1"/>
  <c r="S76" i="21"/>
  <c r="D76" i="21"/>
  <c r="F76" i="21"/>
  <c r="C138" i="18"/>
  <c r="B77" i="21"/>
  <c r="P77" i="21" s="1"/>
  <c r="Q76" i="21" l="1"/>
  <c r="S77" i="21"/>
  <c r="D77" i="21"/>
  <c r="F77" i="21"/>
  <c r="C139" i="18"/>
  <c r="B78" i="21"/>
  <c r="P78" i="21" s="1"/>
  <c r="S78" i="21" l="1"/>
  <c r="Q77" i="21"/>
  <c r="D78" i="21"/>
  <c r="F78" i="21"/>
  <c r="C140" i="18"/>
  <c r="B79" i="21"/>
  <c r="P79" i="21" s="1"/>
  <c r="S79" i="21" l="1"/>
  <c r="Q78" i="21"/>
  <c r="D79" i="21"/>
  <c r="F79" i="21"/>
  <c r="C141" i="18"/>
  <c r="B80" i="21"/>
  <c r="P80" i="21" s="1"/>
  <c r="S80" i="21" l="1"/>
  <c r="Q79" i="21"/>
  <c r="D80" i="21"/>
  <c r="F80" i="21"/>
  <c r="C142" i="18"/>
  <c r="B81" i="21"/>
  <c r="P81" i="21" s="1"/>
  <c r="S81" i="21" l="1"/>
  <c r="Q80" i="21"/>
  <c r="D81" i="21"/>
  <c r="F81" i="21"/>
  <c r="C143" i="18"/>
  <c r="B82" i="21"/>
  <c r="P82" i="21" s="1"/>
  <c r="Q81" i="21" l="1"/>
  <c r="S82" i="21"/>
  <c r="D82" i="21"/>
  <c r="F82" i="21"/>
  <c r="C144" i="18"/>
  <c r="B83" i="21"/>
  <c r="P83" i="21" s="1"/>
  <c r="Q82" i="21" l="1"/>
  <c r="S83" i="21"/>
  <c r="D83" i="21"/>
  <c r="F83" i="21"/>
  <c r="C145" i="18"/>
  <c r="B84" i="21"/>
  <c r="P84" i="21" s="1"/>
  <c r="S84" i="21" l="1"/>
  <c r="Q83" i="21"/>
  <c r="D84" i="21"/>
  <c r="F84" i="21"/>
  <c r="C146" i="18"/>
  <c r="B85" i="21"/>
  <c r="P85" i="21" s="1"/>
  <c r="S85" i="21" l="1"/>
  <c r="Q84" i="21"/>
  <c r="D85" i="21"/>
  <c r="F85" i="21"/>
  <c r="C147" i="18"/>
  <c r="B86" i="21"/>
  <c r="P86" i="21" s="1"/>
  <c r="S86" i="21" l="1"/>
  <c r="Q85" i="21"/>
  <c r="D86" i="21"/>
  <c r="F86" i="21"/>
  <c r="C148" i="18"/>
  <c r="B87" i="21"/>
  <c r="P87" i="21" s="1"/>
  <c r="S87" i="21" l="1"/>
  <c r="Q86" i="21"/>
  <c r="D87" i="21"/>
  <c r="F87" i="21"/>
  <c r="C149" i="18"/>
  <c r="B88" i="21"/>
  <c r="P88" i="21" s="1"/>
  <c r="S88" i="21" l="1"/>
  <c r="Q87" i="21"/>
  <c r="D88" i="21"/>
  <c r="F88" i="21"/>
  <c r="C150" i="18"/>
  <c r="B89" i="21"/>
  <c r="P89" i="21" s="1"/>
  <c r="Q88" i="21" l="1"/>
  <c r="S89" i="21"/>
  <c r="D89" i="21"/>
  <c r="F89" i="21"/>
  <c r="C151" i="18"/>
  <c r="B90" i="21"/>
  <c r="P90" i="21" s="1"/>
  <c r="S90" i="21" l="1"/>
  <c r="Q89" i="21"/>
  <c r="D90" i="21"/>
  <c r="F90" i="21"/>
  <c r="C152" i="18"/>
  <c r="B91" i="21"/>
  <c r="P91" i="21" s="1"/>
  <c r="Q90" i="21" l="1"/>
  <c r="S91" i="21"/>
  <c r="D91" i="21"/>
  <c r="F91" i="21"/>
  <c r="C153" i="18"/>
  <c r="B92" i="21"/>
  <c r="P92" i="21" s="1"/>
  <c r="S92" i="21" l="1"/>
  <c r="Q91" i="21"/>
  <c r="D92" i="21"/>
  <c r="F92" i="21"/>
  <c r="C154" i="18"/>
  <c r="B93" i="21"/>
  <c r="P93" i="21" s="1"/>
  <c r="Q92" i="21" l="1"/>
  <c r="S93" i="21"/>
  <c r="D93" i="21"/>
  <c r="F93" i="21"/>
  <c r="C155" i="18"/>
  <c r="B94" i="21"/>
  <c r="P94" i="21" s="1"/>
  <c r="S94" i="21" l="1"/>
  <c r="Q93" i="21"/>
  <c r="D94" i="21"/>
  <c r="F94" i="21"/>
  <c r="C156" i="18"/>
  <c r="B95" i="21"/>
  <c r="P95" i="21" s="1"/>
  <c r="S95" i="21" l="1"/>
  <c r="Q94" i="21"/>
  <c r="D95" i="21"/>
  <c r="F95" i="21"/>
  <c r="C157" i="18"/>
  <c r="B96" i="21"/>
  <c r="P96" i="21" s="1"/>
  <c r="S96" i="21" l="1"/>
  <c r="Q95" i="21"/>
  <c r="D96" i="21"/>
  <c r="F96" i="21"/>
  <c r="C158" i="18"/>
  <c r="B97" i="21"/>
  <c r="P97" i="21" s="1"/>
  <c r="S97" i="21" l="1"/>
  <c r="Q96" i="21"/>
  <c r="D97" i="21"/>
  <c r="F97" i="21"/>
  <c r="C159" i="18"/>
  <c r="B98" i="21"/>
  <c r="P98" i="21" s="1"/>
  <c r="Q97" i="21" l="1"/>
  <c r="S98" i="21"/>
  <c r="D98" i="21"/>
  <c r="F98" i="21"/>
  <c r="C160" i="18"/>
  <c r="B99" i="21"/>
  <c r="P99" i="21" s="1"/>
  <c r="Q98" i="21" l="1"/>
  <c r="S99" i="21"/>
  <c r="D99" i="21"/>
  <c r="F99" i="21"/>
  <c r="C161" i="18"/>
  <c r="B100" i="21"/>
  <c r="P100" i="21" s="1"/>
  <c r="S100" i="21" l="1"/>
  <c r="Q99" i="21"/>
  <c r="D100" i="21"/>
  <c r="F100" i="21"/>
  <c r="C162" i="18"/>
  <c r="B101" i="21"/>
  <c r="P101" i="21" s="1"/>
  <c r="S101" i="21" l="1"/>
  <c r="Q100" i="21"/>
  <c r="D101" i="21"/>
  <c r="F101" i="21"/>
  <c r="C163" i="18"/>
  <c r="B102" i="21"/>
  <c r="P102" i="21" s="1"/>
  <c r="S102" i="21" l="1"/>
  <c r="Q101" i="21"/>
  <c r="D102" i="21"/>
  <c r="F102" i="21"/>
  <c r="C164" i="18"/>
  <c r="B103" i="21"/>
  <c r="P103" i="21" s="1"/>
  <c r="S103" i="21" l="1"/>
  <c r="Q102" i="21"/>
  <c r="D103" i="21"/>
  <c r="F103" i="21"/>
  <c r="C165" i="18"/>
  <c r="B104" i="21"/>
  <c r="P104" i="21" s="1"/>
  <c r="S104" i="21" l="1"/>
  <c r="Q103" i="21"/>
  <c r="D104" i="21"/>
  <c r="F104" i="21"/>
  <c r="C166" i="18"/>
  <c r="B105" i="21"/>
  <c r="P105" i="21" s="1"/>
  <c r="S105" i="21" l="1"/>
  <c r="Q104" i="21"/>
  <c r="D105" i="21"/>
  <c r="F105" i="21"/>
  <c r="C167" i="18"/>
  <c r="B106" i="21"/>
  <c r="P106" i="21" s="1"/>
  <c r="S106" i="21" l="1"/>
  <c r="Q105" i="21"/>
  <c r="D106" i="21"/>
  <c r="F106" i="21"/>
  <c r="C168" i="18"/>
  <c r="B107" i="21"/>
  <c r="P107" i="21" s="1"/>
  <c r="S107" i="21" l="1"/>
  <c r="Q106" i="21"/>
  <c r="D107" i="21"/>
  <c r="F107" i="21"/>
  <c r="C169" i="18"/>
  <c r="B108" i="21"/>
  <c r="P108" i="21" s="1"/>
  <c r="S108" i="21" l="1"/>
  <c r="Q107" i="21"/>
  <c r="D108" i="21"/>
  <c r="F108" i="21"/>
  <c r="C170" i="18"/>
  <c r="B109" i="21"/>
  <c r="P109" i="21" s="1"/>
  <c r="Q108" i="21" l="1"/>
  <c r="S109" i="21"/>
  <c r="D109" i="21"/>
  <c r="F109" i="21"/>
  <c r="C171" i="18"/>
  <c r="B110" i="21"/>
  <c r="P110" i="21" s="1"/>
  <c r="S110" i="21" l="1"/>
  <c r="Q109" i="21"/>
  <c r="D110" i="21"/>
  <c r="F110" i="21"/>
  <c r="C172" i="18"/>
  <c r="B111" i="21"/>
  <c r="P111" i="21" s="1"/>
  <c r="S111" i="21" l="1"/>
  <c r="Q110" i="21"/>
  <c r="D111" i="21"/>
  <c r="F111" i="21"/>
  <c r="C173" i="18"/>
  <c r="B112" i="21"/>
  <c r="P112" i="21" l="1"/>
  <c r="B113" i="21"/>
  <c r="S112" i="21"/>
  <c r="Q111" i="21"/>
  <c r="D112" i="21"/>
  <c r="F112" i="21"/>
  <c r="C174" i="18"/>
  <c r="F113" i="21" l="1"/>
  <c r="S113" i="21"/>
  <c r="B114" i="21"/>
  <c r="D113" i="21"/>
  <c r="P113" i="21"/>
  <c r="Q112" i="21"/>
  <c r="C175" i="18"/>
  <c r="Q113" i="21" l="1"/>
  <c r="S114" i="21"/>
  <c r="P114" i="21"/>
  <c r="B115" i="21"/>
  <c r="D114" i="21"/>
  <c r="F114" i="21"/>
  <c r="C176" i="18"/>
  <c r="S115" i="21" l="1"/>
  <c r="P115" i="21"/>
  <c r="D115" i="21"/>
  <c r="B116" i="21"/>
  <c r="F115" i="21"/>
  <c r="Q114" i="21"/>
  <c r="C177" i="18"/>
  <c r="S116" i="21" l="1"/>
  <c r="P116" i="21"/>
  <c r="B117" i="21"/>
  <c r="D116" i="21"/>
  <c r="F116" i="21"/>
  <c r="Q115" i="21"/>
  <c r="C178" i="18"/>
  <c r="S117" i="21" l="1"/>
  <c r="P117" i="21"/>
  <c r="D117" i="21"/>
  <c r="F117" i="21"/>
  <c r="B118" i="21"/>
  <c r="Q116" i="21"/>
  <c r="C179" i="18"/>
  <c r="S118" i="21" l="1"/>
  <c r="P118" i="21"/>
  <c r="B119" i="21"/>
  <c r="D118" i="21"/>
  <c r="F118" i="21"/>
  <c r="Q117" i="21"/>
  <c r="C180" i="18"/>
  <c r="Q118" i="21" l="1"/>
  <c r="S119" i="21"/>
  <c r="P119" i="21"/>
  <c r="D119" i="21"/>
  <c r="F119" i="21"/>
  <c r="B120" i="21"/>
  <c r="C181" i="18"/>
  <c r="C182" i="18" s="1"/>
  <c r="C183" i="18" s="1"/>
  <c r="C184" i="18" s="1"/>
  <c r="C185" i="18" s="1"/>
  <c r="C186" i="18" s="1"/>
  <c r="C187" i="18" s="1"/>
  <c r="C188" i="18" s="1"/>
  <c r="C189" i="18" s="1"/>
  <c r="C190" i="18" s="1"/>
  <c r="C191" i="18" s="1"/>
  <c r="C192" i="18" s="1"/>
  <c r="C193" i="18" s="1"/>
  <c r="C194" i="18" s="1"/>
  <c r="C195" i="18" s="1"/>
  <c r="C196" i="18" s="1"/>
  <c r="C197" i="18" s="1"/>
  <c r="C198" i="18" s="1"/>
  <c r="C199" i="18" s="1"/>
  <c r="C200" i="18" s="1"/>
  <c r="C201" i="18" s="1"/>
  <c r="C202" i="18" s="1"/>
  <c r="C203" i="18" s="1"/>
  <c r="C204" i="18" s="1"/>
  <c r="C205" i="18" s="1"/>
  <c r="C206" i="18" s="1"/>
  <c r="C207" i="18" s="1"/>
  <c r="C208" i="18" s="1"/>
  <c r="C209" i="18" s="1"/>
  <c r="C210" i="18" s="1"/>
  <c r="C211" i="18" s="1"/>
  <c r="C212" i="18" s="1"/>
  <c r="C213" i="18" s="1"/>
  <c r="C214" i="18" s="1"/>
  <c r="C215" i="18" s="1"/>
  <c r="C216" i="18" s="1"/>
  <c r="C217" i="18" s="1"/>
  <c r="C218" i="18" s="1"/>
  <c r="C219" i="18" s="1"/>
  <c r="C220" i="18" s="1"/>
  <c r="C221" i="18" s="1"/>
  <c r="C222" i="18" s="1"/>
  <c r="C223" i="18" s="1"/>
  <c r="C224" i="18" s="1"/>
  <c r="C225" i="18" s="1"/>
  <c r="C226" i="18" s="1"/>
  <c r="C227" i="18" s="1"/>
  <c r="C228" i="18" s="1"/>
  <c r="C229" i="18" s="1"/>
  <c r="C230" i="18" s="1"/>
  <c r="C231" i="18" s="1"/>
  <c r="C232" i="18" s="1"/>
  <c r="C233" i="18" s="1"/>
  <c r="C234" i="18" s="1"/>
  <c r="C235" i="18" s="1"/>
  <c r="C236" i="18" s="1"/>
  <c r="C237" i="18" s="1"/>
  <c r="C238" i="18" s="1"/>
  <c r="C239" i="18" s="1"/>
  <c r="C240" i="18" s="1"/>
  <c r="C241" i="18" s="1"/>
  <c r="C242" i="18" s="1"/>
  <c r="C243" i="18" s="1"/>
  <c r="C244" i="18" s="1"/>
  <c r="C245" i="18" s="1"/>
  <c r="C246" i="18" s="1"/>
  <c r="C247" i="18" s="1"/>
  <c r="C248" i="18" s="1"/>
  <c r="C249" i="18" s="1"/>
  <c r="C250" i="18" s="1"/>
  <c r="C251" i="18" s="1"/>
  <c r="S120" i="21" l="1"/>
  <c r="P120" i="21"/>
  <c r="B121" i="21"/>
  <c r="D120" i="21"/>
  <c r="F120" i="21"/>
  <c r="Q119" i="21"/>
  <c r="S121" i="21" l="1"/>
  <c r="P121" i="21"/>
  <c r="F121" i="21"/>
  <c r="D121" i="21"/>
  <c r="B122" i="21"/>
  <c r="Q120" i="21"/>
  <c r="Q121" i="21" l="1"/>
  <c r="S122" i="21"/>
  <c r="P122" i="21"/>
  <c r="B123" i="21"/>
  <c r="D122" i="21"/>
  <c r="F122" i="21"/>
  <c r="S123" i="21" l="1"/>
  <c r="P123" i="21"/>
  <c r="D123" i="21"/>
  <c r="F123" i="21"/>
  <c r="B124" i="21"/>
  <c r="Q122" i="21"/>
  <c r="Q123" i="21" l="1"/>
  <c r="S124" i="21"/>
  <c r="P124" i="21"/>
  <c r="B125" i="21"/>
  <c r="F124" i="21"/>
  <c r="D124" i="21"/>
  <c r="S125" i="21" l="1"/>
  <c r="P125" i="21"/>
  <c r="D125" i="21"/>
  <c r="F125" i="21"/>
  <c r="B126" i="21"/>
  <c r="Q124" i="21"/>
  <c r="Q125" i="21" l="1"/>
  <c r="S126" i="21"/>
  <c r="P126" i="21"/>
  <c r="B127" i="21"/>
  <c r="D126" i="21"/>
  <c r="F126" i="21"/>
  <c r="S127" i="21" l="1"/>
  <c r="P127" i="21"/>
  <c r="D127" i="21"/>
  <c r="F127" i="21"/>
  <c r="B128" i="21"/>
  <c r="Q126" i="21"/>
  <c r="Q127" i="21" l="1"/>
  <c r="S128" i="21"/>
  <c r="P128" i="21"/>
  <c r="B129" i="21"/>
  <c r="D128" i="21"/>
  <c r="F128" i="21"/>
  <c r="S129" i="21" l="1"/>
  <c r="P129" i="21"/>
  <c r="D129" i="21"/>
  <c r="F129" i="21"/>
  <c r="B130" i="21"/>
  <c r="Q128" i="21"/>
  <c r="S130" i="21" l="1"/>
  <c r="P130" i="21"/>
  <c r="B131" i="21"/>
  <c r="D130" i="21"/>
  <c r="F130" i="21"/>
  <c r="Q129" i="21"/>
  <c r="C252" i="18"/>
  <c r="S131" i="21" l="1"/>
  <c r="P131" i="21"/>
  <c r="D131" i="21"/>
  <c r="F131" i="21"/>
  <c r="B132" i="21"/>
  <c r="Q130" i="21"/>
  <c r="C253" i="18"/>
  <c r="S132" i="21" l="1"/>
  <c r="P132" i="21"/>
  <c r="B133" i="21"/>
  <c r="D132" i="21"/>
  <c r="F132" i="21"/>
  <c r="Q131" i="21"/>
  <c r="C254" i="18"/>
  <c r="Q132" i="21" l="1"/>
  <c r="S133" i="21"/>
  <c r="P133" i="21"/>
  <c r="D133" i="21"/>
  <c r="F133" i="21"/>
  <c r="B134" i="21"/>
  <c r="C255" i="18"/>
  <c r="S134" i="21" l="1"/>
  <c r="P134" i="21"/>
  <c r="B135" i="21"/>
  <c r="D134" i="21"/>
  <c r="F134" i="21"/>
  <c r="Q133" i="21"/>
  <c r="C256" i="18"/>
  <c r="Q134" i="21" l="1"/>
  <c r="S135" i="21"/>
  <c r="P135" i="21"/>
  <c r="D135" i="21"/>
  <c r="F135" i="21"/>
  <c r="B136" i="21"/>
  <c r="C257" i="18"/>
  <c r="S136" i="21" l="1"/>
  <c r="P136" i="21"/>
  <c r="B137" i="21"/>
  <c r="D136" i="21"/>
  <c r="F136" i="21"/>
  <c r="Q135" i="21"/>
  <c r="C258" i="18"/>
  <c r="S137" i="21" l="1"/>
  <c r="P137" i="21"/>
  <c r="D137" i="21"/>
  <c r="F137" i="21"/>
  <c r="B138" i="21"/>
  <c r="Q136" i="21"/>
  <c r="C259" i="18"/>
  <c r="S138" i="21" l="1"/>
  <c r="P138" i="21"/>
  <c r="B139" i="21"/>
  <c r="D138" i="21"/>
  <c r="F138" i="21"/>
  <c r="Q137" i="21"/>
  <c r="C260" i="18"/>
  <c r="Q138" i="21" l="1"/>
  <c r="S139" i="21"/>
  <c r="P139" i="21"/>
  <c r="D139" i="21"/>
  <c r="F139" i="21"/>
  <c r="B140" i="21"/>
  <c r="C261" i="18"/>
  <c r="S140" i="21" l="1"/>
  <c r="P140" i="21"/>
  <c r="B141" i="21"/>
  <c r="D140" i="21"/>
  <c r="F140" i="21"/>
  <c r="Q139" i="21"/>
  <c r="C262" i="18"/>
  <c r="S141" i="21" l="1"/>
  <c r="P141" i="21"/>
  <c r="D141" i="21"/>
  <c r="F141" i="21"/>
  <c r="B142" i="21"/>
  <c r="Q140" i="21"/>
  <c r="C263" i="18"/>
  <c r="Q141" i="21" l="1"/>
  <c r="S142" i="21"/>
  <c r="P142" i="21"/>
  <c r="B143" i="21"/>
  <c r="D142" i="21"/>
  <c r="F142" i="21"/>
  <c r="C264" i="18"/>
  <c r="S143" i="21" l="1"/>
  <c r="P143" i="21"/>
  <c r="D143" i="21"/>
  <c r="F143" i="21"/>
  <c r="B144" i="21"/>
  <c r="Q142" i="21"/>
  <c r="C265" i="18"/>
  <c r="S144" i="21" l="1"/>
  <c r="P144" i="21"/>
  <c r="B145" i="21"/>
  <c r="D144" i="21"/>
  <c r="F144" i="21"/>
  <c r="Q143" i="21"/>
  <c r="C266" i="18"/>
  <c r="S145" i="21" l="1"/>
  <c r="P145" i="21"/>
  <c r="D145" i="21"/>
  <c r="F145" i="21"/>
  <c r="B146" i="21"/>
  <c r="Q144" i="21"/>
  <c r="C267" i="18"/>
  <c r="S146" i="21" l="1"/>
  <c r="P146" i="21"/>
  <c r="B147" i="21"/>
  <c r="D146" i="21"/>
  <c r="F146" i="21"/>
  <c r="Q145" i="21"/>
  <c r="C268" i="18"/>
  <c r="S147" i="21" l="1"/>
  <c r="P147" i="21"/>
  <c r="D147" i="21"/>
  <c r="F147" i="21"/>
  <c r="B148" i="21"/>
  <c r="Q146" i="21"/>
  <c r="C269" i="18"/>
  <c r="S148" i="21" l="1"/>
  <c r="P148" i="21"/>
  <c r="B149" i="21"/>
  <c r="D148" i="21"/>
  <c r="F148" i="21"/>
  <c r="Q147" i="21"/>
  <c r="C270" i="18"/>
  <c r="S149" i="21" l="1"/>
  <c r="P149" i="21"/>
  <c r="D149" i="21"/>
  <c r="F149" i="21"/>
  <c r="B150" i="21"/>
  <c r="Q148" i="21"/>
  <c r="C271" i="18"/>
  <c r="S150" i="21" l="1"/>
  <c r="P150" i="21"/>
  <c r="B151" i="21"/>
  <c r="D150" i="21"/>
  <c r="F150" i="21"/>
  <c r="Q149" i="21"/>
  <c r="C272" i="18"/>
  <c r="Q150" i="21" l="1"/>
  <c r="S151" i="21"/>
  <c r="P151" i="21"/>
  <c r="D151" i="21"/>
  <c r="B152" i="21"/>
  <c r="F151" i="21"/>
  <c r="C273" i="18"/>
  <c r="S152" i="21" l="1"/>
  <c r="P152" i="21"/>
  <c r="B153" i="21"/>
  <c r="D152" i="21"/>
  <c r="F152" i="21"/>
  <c r="Q151" i="21"/>
  <c r="C274" i="18"/>
  <c r="Q152" i="21" l="1"/>
  <c r="S153" i="21"/>
  <c r="P153" i="21"/>
  <c r="D153" i="21"/>
  <c r="F153" i="21"/>
  <c r="B154" i="21"/>
  <c r="C275" i="18"/>
  <c r="Q153" i="21" l="1"/>
  <c r="S154" i="21"/>
  <c r="P154" i="21"/>
  <c r="B155" i="21"/>
  <c r="D154" i="21"/>
  <c r="F154" i="21"/>
  <c r="C276" i="18"/>
  <c r="S155" i="21" l="1"/>
  <c r="P155" i="21"/>
  <c r="D155" i="21"/>
  <c r="F155" i="21"/>
  <c r="B156" i="21"/>
  <c r="Q154" i="21"/>
  <c r="C277" i="18"/>
  <c r="S156" i="21" l="1"/>
  <c r="P156" i="21"/>
  <c r="B157" i="21"/>
  <c r="D156" i="21"/>
  <c r="F156" i="21"/>
  <c r="Q155" i="21"/>
  <c r="C278" i="18"/>
  <c r="S157" i="21" l="1"/>
  <c r="P157" i="21"/>
  <c r="D157" i="21"/>
  <c r="F157" i="21"/>
  <c r="B158" i="21"/>
  <c r="Q156" i="21"/>
  <c r="C279" i="18"/>
  <c r="Q157" i="21" l="1"/>
  <c r="S158" i="21"/>
  <c r="P158" i="21"/>
  <c r="B159" i="21"/>
  <c r="D158" i="21"/>
  <c r="F158" i="21"/>
  <c r="C280" i="18"/>
  <c r="Q158" i="21" l="1"/>
  <c r="S159" i="21"/>
  <c r="P159" i="21"/>
  <c r="D159" i="21"/>
  <c r="F159" i="21"/>
  <c r="B160" i="21"/>
  <c r="C281" i="18"/>
  <c r="S160" i="21" l="1"/>
  <c r="P160" i="21"/>
  <c r="B161" i="21"/>
  <c r="D160" i="21"/>
  <c r="F160" i="21"/>
  <c r="Q159" i="21"/>
  <c r="C282" i="18"/>
  <c r="S161" i="21" l="1"/>
  <c r="P161" i="21"/>
  <c r="D161" i="21"/>
  <c r="F161" i="21"/>
  <c r="B162" i="21"/>
  <c r="Q160" i="21"/>
  <c r="C283" i="18"/>
  <c r="S162" i="21" l="1"/>
  <c r="P162" i="21"/>
  <c r="B163" i="21"/>
  <c r="D162" i="21"/>
  <c r="F162" i="21"/>
  <c r="Q161" i="21"/>
  <c r="C284" i="18"/>
  <c r="Q162" i="21" l="1"/>
  <c r="S163" i="21"/>
  <c r="P163" i="21"/>
  <c r="D163" i="21"/>
  <c r="F163" i="21"/>
  <c r="B164" i="21"/>
  <c r="C285" i="18"/>
  <c r="S164" i="21" l="1"/>
  <c r="P164" i="21"/>
  <c r="B165" i="21"/>
  <c r="D164" i="21"/>
  <c r="F164" i="21"/>
  <c r="Q163" i="21"/>
  <c r="C286" i="18"/>
  <c r="Q164" i="21" l="1"/>
  <c r="S165" i="21"/>
  <c r="P165" i="21"/>
  <c r="D165" i="21"/>
  <c r="F165" i="21"/>
  <c r="B166" i="21"/>
  <c r="C287" i="18"/>
  <c r="S166" i="21" l="1"/>
  <c r="P166" i="21"/>
  <c r="B167" i="21"/>
  <c r="D166" i="21"/>
  <c r="F166" i="21"/>
  <c r="Q165" i="21"/>
  <c r="C288" i="18"/>
  <c r="Q166" i="21" l="1"/>
  <c r="S167" i="21"/>
  <c r="P167" i="21"/>
  <c r="D167" i="21"/>
  <c r="F167" i="21"/>
  <c r="B168" i="21"/>
  <c r="C289" i="18"/>
  <c r="S168" i="21" l="1"/>
  <c r="P168" i="21"/>
  <c r="B169" i="21"/>
  <c r="D168" i="21"/>
  <c r="F168" i="21"/>
  <c r="Q167" i="21"/>
  <c r="C290" i="18"/>
  <c r="Q168" i="21" l="1"/>
  <c r="S169" i="21"/>
  <c r="P169" i="21"/>
  <c r="D169" i="21"/>
  <c r="F169" i="21"/>
  <c r="B170" i="21"/>
  <c r="C291" i="18"/>
  <c r="S170" i="21" l="1"/>
  <c r="P170" i="21"/>
  <c r="B171" i="21"/>
  <c r="D170" i="21"/>
  <c r="F170" i="21"/>
  <c r="Q169" i="21"/>
  <c r="C292" i="18"/>
  <c r="S171" i="21" l="1"/>
  <c r="P171" i="21"/>
  <c r="D171" i="21"/>
  <c r="F171" i="21"/>
  <c r="B172" i="21"/>
  <c r="Q170" i="21"/>
  <c r="C293" i="18"/>
  <c r="Q171" i="21" l="1"/>
  <c r="S172" i="21"/>
  <c r="P172" i="21"/>
  <c r="B173" i="21"/>
  <c r="D172" i="21"/>
  <c r="F172" i="21"/>
  <c r="C294" i="18"/>
  <c r="S173" i="21" l="1"/>
  <c r="P173" i="21"/>
  <c r="F173" i="21"/>
  <c r="B174" i="21"/>
  <c r="D173" i="21"/>
  <c r="Q172" i="21"/>
  <c r="C295" i="18"/>
  <c r="S174" i="21" l="1"/>
  <c r="P174" i="21"/>
  <c r="B175" i="21"/>
  <c r="F174" i="21"/>
  <c r="D174" i="21"/>
  <c r="Q173" i="21"/>
  <c r="C296" i="18"/>
  <c r="S175" i="21" l="1"/>
  <c r="P175" i="21"/>
  <c r="F175" i="21"/>
  <c r="B176" i="21"/>
  <c r="D175" i="21"/>
  <c r="Q174" i="21"/>
  <c r="C297" i="18"/>
  <c r="Q175" i="21" l="1"/>
  <c r="S176" i="21"/>
  <c r="P176" i="21"/>
  <c r="B177" i="21"/>
  <c r="F176" i="21"/>
  <c r="D176" i="21"/>
  <c r="C298" i="18"/>
  <c r="Q176" i="21" l="1"/>
  <c r="S177" i="21"/>
  <c r="P177" i="21"/>
  <c r="F177" i="21"/>
  <c r="B178" i="21"/>
  <c r="D177" i="21"/>
  <c r="C299" i="18"/>
  <c r="S178" i="21" l="1"/>
  <c r="P178" i="21"/>
  <c r="F178" i="21"/>
  <c r="B179" i="21"/>
  <c r="D178" i="21"/>
  <c r="Q177" i="21"/>
  <c r="C300" i="18"/>
  <c r="Q178" i="21" l="1"/>
  <c r="S179" i="21"/>
  <c r="P179" i="21"/>
  <c r="F179" i="21"/>
  <c r="B180" i="21"/>
  <c r="D179" i="21"/>
  <c r="C301" i="18"/>
  <c r="S180" i="21" l="1"/>
  <c r="P180" i="21"/>
  <c r="B181" i="21"/>
  <c r="F180" i="21"/>
  <c r="D180" i="21"/>
  <c r="Q179" i="21"/>
  <c r="C302" i="18"/>
  <c r="Q180" i="21" l="1"/>
  <c r="S181" i="21"/>
  <c r="P181" i="21"/>
  <c r="F181" i="21"/>
  <c r="B182" i="21"/>
  <c r="D181" i="21"/>
  <c r="S182" i="21" l="1"/>
  <c r="P182" i="21"/>
  <c r="B183" i="21"/>
  <c r="F182" i="21"/>
  <c r="D182" i="21"/>
  <c r="Q181" i="21"/>
  <c r="S183" i="21" l="1"/>
  <c r="P183" i="21"/>
  <c r="F183" i="21"/>
  <c r="B184" i="21"/>
  <c r="D183" i="21"/>
  <c r="Q182" i="21"/>
  <c r="S184" i="21" l="1"/>
  <c r="P184" i="21"/>
  <c r="B185" i="21"/>
  <c r="F184" i="21"/>
  <c r="D184" i="21"/>
  <c r="Q183" i="21"/>
  <c r="Q184" i="21" l="1"/>
  <c r="S185" i="21"/>
  <c r="P185" i="21"/>
  <c r="F185" i="21"/>
  <c r="B186" i="21"/>
  <c r="D185" i="21"/>
  <c r="Q185" i="21" l="1"/>
  <c r="S186" i="21"/>
  <c r="P186" i="21"/>
  <c r="F186" i="21"/>
  <c r="D186" i="21"/>
  <c r="B187" i="21"/>
  <c r="Q186" i="21" l="1"/>
  <c r="S187" i="21"/>
  <c r="P187" i="21"/>
  <c r="F187" i="21"/>
  <c r="D187" i="21"/>
  <c r="B188" i="21"/>
  <c r="S188" i="21" l="1"/>
  <c r="P188" i="21"/>
  <c r="D188" i="21"/>
  <c r="F188" i="21"/>
  <c r="B189" i="21"/>
  <c r="Q187" i="21"/>
  <c r="P189" i="21" l="1"/>
  <c r="S189" i="21"/>
  <c r="F189" i="21"/>
  <c r="D189" i="21"/>
  <c r="B190" i="21"/>
  <c r="Q188" i="21"/>
  <c r="P190" i="21" l="1"/>
  <c r="S190" i="21"/>
  <c r="F190" i="21"/>
  <c r="B191" i="21"/>
  <c r="D190" i="21"/>
  <c r="Q189" i="21"/>
  <c r="Q190" i="21" l="1"/>
  <c r="P191" i="21"/>
  <c r="S191" i="21"/>
  <c r="D191" i="21"/>
  <c r="B192" i="21"/>
  <c r="F191" i="21"/>
  <c r="Q191" i="21" l="1"/>
  <c r="P192" i="21"/>
  <c r="S192" i="21"/>
  <c r="F192" i="21"/>
  <c r="D192" i="21"/>
  <c r="B193" i="21"/>
  <c r="Q192" i="21" l="1"/>
  <c r="P193" i="21"/>
  <c r="S193" i="21"/>
  <c r="D193" i="21"/>
  <c r="B194" i="21"/>
  <c r="F193" i="21"/>
  <c r="Q193" i="21" l="1"/>
  <c r="P194" i="21"/>
  <c r="S194" i="21"/>
  <c r="B195" i="21"/>
  <c r="D194" i="21"/>
  <c r="F194" i="21"/>
  <c r="Q194" i="21" s="1"/>
  <c r="P195" i="21" l="1"/>
  <c r="S195" i="21"/>
  <c r="B196" i="21"/>
  <c r="D195" i="21"/>
  <c r="F195" i="21"/>
  <c r="Q195" i="21" l="1"/>
  <c r="P196" i="21"/>
  <c r="S196" i="21"/>
  <c r="F196" i="21"/>
  <c r="D196" i="21"/>
  <c r="B197" i="21"/>
  <c r="Q196" i="21" l="1"/>
  <c r="P197" i="21"/>
  <c r="S197" i="21"/>
  <c r="D197" i="21"/>
  <c r="F197" i="21"/>
  <c r="B198" i="21"/>
  <c r="Q197" i="21" l="1"/>
  <c r="P198" i="21"/>
  <c r="S198" i="21"/>
  <c r="D198" i="21"/>
  <c r="F198" i="21"/>
  <c r="B199" i="21"/>
  <c r="Q198" i="21" l="1"/>
  <c r="P199" i="21"/>
  <c r="S199" i="21"/>
  <c r="F199" i="21"/>
  <c r="D199" i="21"/>
  <c r="B200" i="21"/>
  <c r="P200" i="21" l="1"/>
  <c r="S200" i="21"/>
  <c r="F200" i="21"/>
  <c r="D200" i="21"/>
  <c r="B201" i="21"/>
  <c r="Q199" i="21"/>
  <c r="P201" i="21" l="1"/>
  <c r="S201" i="21"/>
  <c r="F201" i="21"/>
  <c r="B202" i="21"/>
  <c r="D201" i="21"/>
  <c r="Q200" i="21"/>
  <c r="P202" i="21" l="1"/>
  <c r="S202" i="21"/>
  <c r="D202" i="21"/>
  <c r="F202" i="21"/>
  <c r="B203" i="21"/>
  <c r="Q201" i="21"/>
  <c r="Q202" i="21" l="1"/>
  <c r="P203" i="21"/>
  <c r="S203" i="21"/>
  <c r="D203" i="21"/>
  <c r="F203" i="21"/>
  <c r="B204" i="21"/>
  <c r="Q203" i="21" l="1"/>
  <c r="P204" i="21"/>
  <c r="S204" i="21"/>
  <c r="F204" i="21"/>
  <c r="B205" i="21"/>
  <c r="D204" i="21"/>
  <c r="Q204" i="21" l="1"/>
  <c r="P205" i="21"/>
  <c r="S205" i="21"/>
  <c r="F205" i="21"/>
  <c r="D205" i="21"/>
  <c r="B206" i="21"/>
  <c r="Q205" i="21" l="1"/>
  <c r="P206" i="21"/>
  <c r="S206" i="21"/>
  <c r="B207" i="21"/>
  <c r="D206" i="21"/>
  <c r="F206" i="21"/>
  <c r="Q206" i="21" s="1"/>
  <c r="P207" i="21" l="1"/>
  <c r="S207" i="21"/>
  <c r="B208" i="21"/>
  <c r="D207" i="21"/>
  <c r="F207" i="21"/>
  <c r="Q207" i="21" l="1"/>
  <c r="P208" i="21"/>
  <c r="S208" i="21"/>
  <c r="F208" i="21"/>
  <c r="B209" i="21"/>
  <c r="D208" i="21"/>
  <c r="Q208" i="21" l="1"/>
  <c r="P209" i="21"/>
  <c r="S209" i="21"/>
  <c r="D209" i="21"/>
  <c r="B210" i="21"/>
  <c r="F209" i="21"/>
  <c r="Q209" i="21" l="1"/>
  <c r="P210" i="21"/>
  <c r="F210" i="21"/>
  <c r="B211" i="21"/>
  <c r="S210" i="21"/>
  <c r="D210" i="21"/>
  <c r="Q210" i="21" l="1"/>
  <c r="P211" i="21"/>
  <c r="F211" i="21"/>
  <c r="B212" i="21"/>
  <c r="S211" i="21"/>
  <c r="D211" i="21"/>
  <c r="Q211" i="21" l="1"/>
  <c r="P212" i="21"/>
  <c r="S212" i="21"/>
  <c r="D212" i="21"/>
  <c r="F212" i="21"/>
  <c r="B213" i="21"/>
  <c r="Q212" i="21" l="1"/>
  <c r="P213" i="21"/>
  <c r="S213" i="21"/>
  <c r="D213" i="21"/>
  <c r="F213" i="21"/>
  <c r="B214" i="21"/>
  <c r="Q213" i="21" l="1"/>
  <c r="P214" i="21"/>
  <c r="D214" i="21"/>
  <c r="B215" i="21"/>
  <c r="S214" i="21"/>
  <c r="F214" i="21"/>
  <c r="Q214" i="21" s="1"/>
  <c r="P215" i="21" l="1"/>
  <c r="F215" i="21"/>
  <c r="B216" i="21"/>
  <c r="S215" i="21"/>
  <c r="D215" i="21"/>
  <c r="Q215" i="21" l="1"/>
  <c r="P216" i="21"/>
  <c r="S216" i="21"/>
  <c r="D216" i="21"/>
  <c r="F216" i="21"/>
  <c r="B217" i="21"/>
  <c r="Q216" i="21" l="1"/>
  <c r="P217" i="21"/>
  <c r="S217" i="21"/>
  <c r="D217" i="21"/>
  <c r="F217" i="21"/>
  <c r="B218" i="21"/>
  <c r="Q217" i="21" l="1"/>
  <c r="P218" i="21"/>
  <c r="B219" i="21"/>
  <c r="S218" i="21"/>
  <c r="D218" i="21"/>
  <c r="F218" i="21"/>
  <c r="Q218" i="21" s="1"/>
  <c r="P219" i="21" l="1"/>
  <c r="S219" i="21"/>
  <c r="D219" i="21"/>
  <c r="F219" i="21"/>
  <c r="B220" i="21"/>
  <c r="Q219" i="21" l="1"/>
  <c r="P220" i="21"/>
  <c r="S220" i="21"/>
  <c r="F220" i="21"/>
  <c r="B221" i="21"/>
  <c r="D220" i="21"/>
  <c r="P221" i="21" l="1"/>
  <c r="F221" i="21"/>
  <c r="S221" i="21"/>
  <c r="D221" i="21"/>
  <c r="B222" i="21"/>
  <c r="Q220" i="21"/>
  <c r="P222" i="21" l="1"/>
  <c r="D222" i="21"/>
  <c r="B223" i="21"/>
  <c r="F222" i="21"/>
  <c r="S222" i="21"/>
  <c r="Q221" i="21"/>
  <c r="Q222" i="21" l="1"/>
  <c r="P223" i="21"/>
  <c r="S223" i="21"/>
  <c r="D223" i="21"/>
  <c r="F223" i="21"/>
  <c r="B224" i="21"/>
  <c r="Q223" i="21" l="1"/>
  <c r="P224" i="21"/>
  <c r="D224" i="21"/>
  <c r="S224" i="21"/>
  <c r="F224" i="21"/>
  <c r="B225" i="21"/>
  <c r="Q224" i="21" l="1"/>
  <c r="P225" i="21"/>
  <c r="F225" i="21"/>
  <c r="S225" i="21"/>
  <c r="D225" i="21"/>
  <c r="B226" i="21"/>
  <c r="Q225" i="21" l="1"/>
  <c r="P226" i="21"/>
  <c r="B227" i="21"/>
  <c r="D226" i="21"/>
  <c r="S226" i="21"/>
  <c r="F226" i="21"/>
  <c r="Q226" i="21" l="1"/>
  <c r="P227" i="21"/>
  <c r="D227" i="21"/>
  <c r="B228" i="21"/>
  <c r="S227" i="21"/>
  <c r="F227" i="21"/>
  <c r="Q227" i="21" s="1"/>
  <c r="P228" i="21" l="1"/>
  <c r="S228" i="21"/>
  <c r="F228" i="21"/>
  <c r="B229" i="21"/>
  <c r="D228" i="21"/>
  <c r="Q228" i="21" l="1"/>
  <c r="P229" i="21"/>
  <c r="S229" i="21"/>
  <c r="D229" i="21"/>
  <c r="F229" i="21"/>
  <c r="B230" i="21"/>
  <c r="Q229" i="21" l="1"/>
  <c r="P230" i="21"/>
  <c r="B231" i="21"/>
  <c r="S230" i="21"/>
  <c r="D230" i="21"/>
  <c r="F230" i="21"/>
  <c r="Q230" i="21" l="1"/>
  <c r="P231" i="21"/>
  <c r="D231" i="21"/>
  <c r="S231" i="21"/>
  <c r="F231" i="21"/>
  <c r="Q231" i="21" s="1"/>
  <c r="B232" i="21"/>
  <c r="P232" i="21" l="1"/>
  <c r="B233" i="21"/>
  <c r="S232" i="21"/>
  <c r="D232" i="21"/>
  <c r="F232" i="21"/>
  <c r="Q232" i="21" s="1"/>
  <c r="P233" i="21" l="1"/>
  <c r="S233" i="21"/>
  <c r="B234" i="21"/>
  <c r="F233" i="21"/>
  <c r="D233" i="21"/>
  <c r="Q233" i="21" l="1"/>
  <c r="P234" i="21"/>
  <c r="S234" i="21"/>
  <c r="D234" i="21"/>
  <c r="F234" i="21"/>
  <c r="B235" i="21"/>
  <c r="P235" i="21" l="1"/>
  <c r="S235" i="21"/>
  <c r="F235" i="21"/>
  <c r="D235" i="21"/>
  <c r="B236" i="21"/>
  <c r="Q234" i="21"/>
  <c r="Q235" i="21" l="1"/>
  <c r="P236" i="21"/>
  <c r="F236" i="21"/>
  <c r="Q236" i="21" s="1"/>
  <c r="B237" i="21"/>
  <c r="S236" i="21"/>
  <c r="D236" i="21"/>
  <c r="P237" i="21" l="1"/>
  <c r="S237" i="21"/>
  <c r="D237" i="21"/>
  <c r="F237" i="21"/>
  <c r="B238" i="21"/>
  <c r="Q237" i="21" l="1"/>
  <c r="P238" i="21"/>
  <c r="F238" i="21"/>
  <c r="Q238" i="21" s="1"/>
  <c r="B239" i="21"/>
  <c r="S238" i="21"/>
  <c r="D238" i="21"/>
  <c r="P239" i="21" l="1"/>
  <c r="S239" i="21"/>
  <c r="D239" i="21"/>
  <c r="B240" i="21"/>
  <c r="F239" i="21"/>
  <c r="Q239" i="21" l="1"/>
  <c r="P240" i="21"/>
  <c r="S240" i="21"/>
  <c r="D240" i="21"/>
  <c r="F240" i="21"/>
  <c r="Q240" i="21" s="1"/>
  <c r="B241" i="21"/>
  <c r="P241" i="21" l="1"/>
  <c r="F241" i="21"/>
  <c r="S241" i="21"/>
  <c r="D241" i="21"/>
  <c r="B242" i="21"/>
  <c r="P242" i="21" l="1"/>
  <c r="S242" i="21"/>
  <c r="D242" i="21"/>
  <c r="F242" i="21"/>
  <c r="B243" i="21"/>
  <c r="Q241" i="21"/>
  <c r="Q242" i="21" l="1"/>
  <c r="P243" i="21"/>
  <c r="S243" i="21"/>
  <c r="D243" i="21"/>
  <c r="F243" i="21"/>
  <c r="Q243" i="21" l="1"/>
  <c r="Q1" i="21" s="1"/>
  <c r="F1" i="21"/>
  <c r="F3" i="21"/>
  <c r="W1541" i="21"/>
  <c r="W113" i="21"/>
  <c r="W114" i="21"/>
  <c r="W157" i="21"/>
  <c r="W166" i="21"/>
  <c r="W152" i="21"/>
  <c r="W137" i="21"/>
  <c r="W165" i="21"/>
  <c r="W117" i="21"/>
  <c r="W120" i="21"/>
  <c r="X120" i="21" s="1"/>
  <c r="W187" i="21"/>
  <c r="W149" i="21"/>
  <c r="W203" i="21"/>
  <c r="W153" i="21"/>
  <c r="W188" i="21"/>
  <c r="W184" i="21"/>
  <c r="W130" i="21"/>
  <c r="W176" i="21"/>
  <c r="W131" i="21"/>
  <c r="W209" i="21"/>
  <c r="W116" i="21"/>
  <c r="W175" i="21"/>
  <c r="X175" i="21" s="1"/>
  <c r="W213" i="21"/>
  <c r="W119" i="21"/>
  <c r="W138" i="21"/>
  <c r="W202" i="21"/>
  <c r="W178" i="21"/>
  <c r="W162" i="21"/>
  <c r="W132" i="21"/>
  <c r="W180" i="21"/>
  <c r="W211" i="21"/>
  <c r="W135" i="21"/>
  <c r="W214" i="21"/>
  <c r="W192" i="21"/>
  <c r="X192" i="21" s="1"/>
  <c r="W172" i="21"/>
  <c r="W196" i="21"/>
  <c r="W174" i="21"/>
  <c r="W140" i="21"/>
  <c r="W210" i="21"/>
  <c r="W191" i="21"/>
  <c r="W122" i="21"/>
  <c r="W189" i="21"/>
  <c r="W170" i="21"/>
  <c r="W128" i="21"/>
  <c r="W205" i="21"/>
  <c r="W155" i="21"/>
  <c r="X155" i="21" s="1"/>
  <c r="W199" i="21"/>
  <c r="W164" i="21"/>
  <c r="W161" i="21"/>
  <c r="W186" i="21"/>
  <c r="W151" i="21"/>
  <c r="W204" i="21"/>
  <c r="W171" i="21"/>
  <c r="W177" i="21"/>
  <c r="W125" i="21"/>
  <c r="W182" i="21"/>
  <c r="W129" i="21"/>
  <c r="W150" i="21"/>
  <c r="X150" i="21" s="1"/>
  <c r="W127" i="21"/>
  <c r="W142" i="21"/>
  <c r="W198" i="21"/>
  <c r="W163" i="21"/>
  <c r="W121" i="21"/>
  <c r="W200" i="21"/>
  <c r="W193" i="21"/>
  <c r="W115" i="21"/>
  <c r="W207" i="21"/>
  <c r="W168" i="21"/>
  <c r="W145" i="21"/>
  <c r="W143" i="21"/>
  <c r="X143" i="21" s="1"/>
  <c r="W154" i="21"/>
  <c r="W156" i="21"/>
  <c r="W212" i="21"/>
  <c r="W147" i="21"/>
  <c r="W179" i="21"/>
  <c r="W194" i="21"/>
  <c r="W159" i="21"/>
  <c r="W201" i="21"/>
  <c r="W173" i="21"/>
  <c r="W118" i="21"/>
  <c r="W126" i="21"/>
  <c r="W183" i="21"/>
  <c r="X183" i="21" s="1"/>
  <c r="W133" i="21"/>
  <c r="W136" i="21"/>
  <c r="W167" i="21"/>
  <c r="W144" i="21"/>
  <c r="W185" i="21"/>
  <c r="W195" i="21"/>
  <c r="W134" i="21"/>
  <c r="W169" i="21"/>
  <c r="W197" i="21"/>
  <c r="W141" i="21"/>
  <c r="W190" i="21"/>
  <c r="W206" i="21"/>
  <c r="X206" i="21" s="1"/>
  <c r="W208" i="21"/>
  <c r="W139" i="21"/>
  <c r="W124" i="21"/>
  <c r="W160" i="21"/>
  <c r="W181" i="21"/>
  <c r="W123" i="21"/>
  <c r="W146" i="21"/>
  <c r="W148" i="21"/>
  <c r="W158" i="21"/>
  <c r="W270" i="21"/>
  <c r="W1076" i="21"/>
  <c r="W1920" i="21"/>
  <c r="X1920" i="21" s="1"/>
  <c r="W1431" i="21"/>
  <c r="W1712" i="21"/>
  <c r="W1190" i="21"/>
  <c r="W1792" i="21"/>
  <c r="W263" i="21"/>
  <c r="W1428" i="21"/>
  <c r="W347" i="21"/>
  <c r="W908" i="21"/>
  <c r="W363" i="21"/>
  <c r="W1881" i="21"/>
  <c r="W614" i="21"/>
  <c r="W836" i="21"/>
  <c r="X836" i="21" s="1"/>
  <c r="W531" i="21"/>
  <c r="W2054" i="21"/>
  <c r="W1337" i="21"/>
  <c r="W747" i="21"/>
  <c r="W1304" i="21"/>
  <c r="W1824" i="21"/>
  <c r="W828" i="21"/>
  <c r="W1539" i="21"/>
  <c r="W1335" i="21"/>
  <c r="W497" i="21"/>
  <c r="W650" i="21"/>
  <c r="W1929" i="21"/>
  <c r="X1929" i="21" s="1"/>
  <c r="W1864" i="21"/>
  <c r="W1491" i="21"/>
  <c r="W1946" i="21"/>
  <c r="W1780" i="21"/>
  <c r="W799" i="21"/>
  <c r="W606" i="21"/>
  <c r="W713" i="21"/>
  <c r="W706" i="21"/>
  <c r="W1260" i="21"/>
  <c r="W1317" i="21"/>
  <c r="W1382" i="21"/>
  <c r="W354" i="21"/>
  <c r="X354" i="21" s="1"/>
  <c r="W883" i="21"/>
  <c r="W1604" i="21"/>
  <c r="W1627" i="21"/>
  <c r="W1157" i="21"/>
  <c r="W1603" i="21"/>
  <c r="W1745" i="21"/>
  <c r="W1033" i="21"/>
  <c r="W643" i="21"/>
  <c r="W1531" i="21"/>
  <c r="W1563" i="21"/>
  <c r="W1767" i="21"/>
  <c r="W218" i="21"/>
  <c r="X218" i="21" s="1"/>
  <c r="W303" i="21"/>
  <c r="W301" i="21"/>
  <c r="W273" i="21"/>
  <c r="W1242" i="21"/>
  <c r="W916" i="21"/>
  <c r="W422" i="21"/>
  <c r="W1595" i="21"/>
  <c r="W217" i="21"/>
  <c r="W823" i="21"/>
  <c r="W394" i="21"/>
  <c r="W542" i="21"/>
  <c r="W1891" i="21"/>
  <c r="X1891" i="21" s="1"/>
  <c r="W2013" i="21"/>
  <c r="W1175" i="21"/>
  <c r="W1246" i="21"/>
  <c r="W585" i="21"/>
  <c r="W720" i="21"/>
  <c r="W1759" i="21"/>
  <c r="W1455" i="21"/>
  <c r="W2044" i="21"/>
  <c r="W1216" i="21"/>
  <c r="W1609" i="21"/>
  <c r="W1596" i="21"/>
  <c r="W1643" i="21"/>
  <c r="X1643" i="21" s="1"/>
  <c r="W1133" i="21"/>
  <c r="W1680" i="21"/>
  <c r="W1105" i="21"/>
  <c r="W258" i="21"/>
  <c r="W1387" i="21"/>
  <c r="W988" i="21"/>
  <c r="W2003" i="21"/>
  <c r="W822" i="21"/>
  <c r="W346" i="21"/>
  <c r="W415" i="21"/>
  <c r="W1495" i="21"/>
  <c r="W1498" i="21"/>
  <c r="X1498" i="21" s="1"/>
  <c r="W970" i="21"/>
  <c r="W648" i="21"/>
  <c r="W728" i="21"/>
  <c r="W1484" i="21"/>
  <c r="W1961" i="21"/>
  <c r="W2045" i="21"/>
  <c r="W1196" i="21"/>
  <c r="W1485" i="21"/>
  <c r="W1085" i="21"/>
  <c r="W512" i="21"/>
  <c r="W1574" i="21"/>
  <c r="W589" i="21"/>
  <c r="X589" i="21" s="1"/>
  <c r="W1579" i="21"/>
  <c r="W790" i="21"/>
  <c r="W1768" i="21"/>
  <c r="W1536" i="21"/>
  <c r="W1743" i="21"/>
  <c r="W708" i="21"/>
  <c r="W1041" i="21"/>
  <c r="W882" i="21"/>
  <c r="W1632" i="21"/>
  <c r="W668" i="21"/>
  <c r="W1091" i="21"/>
  <c r="W1108" i="21"/>
  <c r="X1108" i="21" s="1"/>
  <c r="W898" i="21"/>
  <c r="W607" i="21"/>
  <c r="W357" i="21"/>
  <c r="W1147" i="21"/>
  <c r="W1290" i="21"/>
  <c r="W1396" i="21"/>
  <c r="W1501" i="21"/>
  <c r="W662" i="21"/>
  <c r="W249" i="21"/>
  <c r="W437" i="21"/>
  <c r="W826" i="21"/>
  <c r="W1088" i="21"/>
  <c r="X1088" i="21" s="1"/>
  <c r="W590" i="21"/>
  <c r="W986" i="21"/>
  <c r="W743" i="21"/>
  <c r="W1505" i="21"/>
  <c r="W1219" i="21"/>
  <c r="W1237" i="21"/>
  <c r="W750" i="21"/>
  <c r="W487" i="21"/>
  <c r="W1653" i="21"/>
  <c r="W1506" i="21"/>
  <c r="W1890" i="21"/>
  <c r="W314" i="21"/>
  <c r="X314" i="21" s="1"/>
  <c r="W1163" i="21"/>
  <c r="W17" i="21"/>
  <c r="W1797" i="21"/>
  <c r="W574" i="21"/>
  <c r="W1397" i="21"/>
  <c r="W817" i="21"/>
  <c r="W1195" i="21"/>
  <c r="W1441" i="21"/>
  <c r="W1897" i="21"/>
  <c r="W1181" i="21"/>
  <c r="W1533" i="21"/>
  <c r="W1528" i="21"/>
  <c r="X1528" i="21" s="1"/>
  <c r="W1352" i="21"/>
  <c r="W1548" i="21"/>
  <c r="W504" i="21"/>
  <c r="W725" i="21"/>
  <c r="W827" i="21"/>
  <c r="W1750" i="21"/>
  <c r="W506" i="21"/>
  <c r="W1171" i="21"/>
  <c r="W1180" i="21"/>
  <c r="W1909" i="21"/>
  <c r="W1918" i="21"/>
  <c r="W436" i="21"/>
  <c r="X436" i="21" s="1"/>
  <c r="W1412" i="21"/>
  <c r="W1717" i="21"/>
  <c r="W338" i="21"/>
  <c r="W1951" i="21"/>
  <c r="W663" i="21"/>
  <c r="W968" i="21"/>
  <c r="W1798" i="21"/>
  <c r="W2016" i="21"/>
  <c r="W340" i="21"/>
  <c r="W434" i="21"/>
  <c r="W455" i="21"/>
  <c r="W1378" i="21"/>
  <c r="X1378" i="21" s="1"/>
  <c r="W1239" i="21"/>
  <c r="W255" i="21"/>
  <c r="W1151" i="21"/>
  <c r="W322" i="21"/>
  <c r="W1095" i="21"/>
  <c r="W1067" i="21"/>
  <c r="W1652" i="21"/>
  <c r="W282" i="21"/>
  <c r="W1227" i="21"/>
  <c r="W424" i="21"/>
  <c r="W1046" i="21"/>
  <c r="W943" i="21"/>
  <c r="X943" i="21" s="1"/>
  <c r="W1624" i="21"/>
  <c r="W622" i="21"/>
  <c r="W292" i="21"/>
  <c r="W450" i="21"/>
  <c r="W1943" i="21"/>
  <c r="W1749" i="21"/>
  <c r="W608" i="21"/>
  <c r="W961" i="21"/>
  <c r="W922" i="21"/>
  <c r="W586" i="21"/>
  <c r="W605" i="21"/>
  <c r="W1623" i="21"/>
  <c r="X1623" i="21" s="1"/>
  <c r="W2011" i="21"/>
  <c r="W323" i="21"/>
  <c r="W1695" i="21"/>
  <c r="W1154" i="21"/>
  <c r="W25" i="21"/>
  <c r="W397" i="21"/>
  <c r="W1429" i="21"/>
  <c r="W1522" i="21"/>
  <c r="W1764" i="21"/>
  <c r="W50" i="21"/>
  <c r="W1126" i="21"/>
  <c r="W1497" i="21"/>
  <c r="X1497" i="21" s="1"/>
  <c r="W1053" i="21"/>
  <c r="W1852" i="21"/>
  <c r="W471" i="21"/>
  <c r="W879" i="21"/>
  <c r="W1408" i="21"/>
  <c r="W45" i="21"/>
  <c r="W1080" i="21"/>
  <c r="W1103" i="21"/>
  <c r="W1507" i="21"/>
  <c r="W980" i="21"/>
  <c r="W1045" i="21"/>
  <c r="W855" i="21"/>
  <c r="X855" i="21" s="1"/>
  <c r="W1593" i="21"/>
  <c r="W1994" i="21"/>
  <c r="W797" i="21"/>
  <c r="W766" i="21"/>
  <c r="W472" i="21"/>
  <c r="W1762" i="21"/>
  <c r="W768" i="21"/>
  <c r="W748" i="21"/>
  <c r="W11" i="21"/>
  <c r="W915" i="21"/>
  <c r="W1878" i="21"/>
  <c r="W215" i="21"/>
  <c r="X215" i="21" s="1"/>
  <c r="W440" i="21"/>
  <c r="W565" i="21"/>
  <c r="W1318" i="21"/>
  <c r="W367" i="21"/>
  <c r="W1357" i="21"/>
  <c r="W633" i="21"/>
  <c r="W364" i="21"/>
  <c r="W1718" i="21"/>
  <c r="W933" i="21"/>
  <c r="W1607" i="21"/>
  <c r="W1114" i="21"/>
  <c r="W1616" i="21"/>
  <c r="X1616" i="21" s="1"/>
  <c r="W675" i="21"/>
  <c r="W1837" i="21"/>
  <c r="W449" i="21"/>
  <c r="W903" i="21"/>
  <c r="W981" i="21"/>
  <c r="W1083" i="21"/>
  <c r="W936" i="21"/>
  <c r="W538" i="21"/>
  <c r="W321" i="21"/>
  <c r="W392" i="21"/>
  <c r="W1838" i="21"/>
  <c r="W714" i="21"/>
  <c r="X714" i="21" s="1"/>
  <c r="W1912" i="21"/>
  <c r="W1605" i="21"/>
  <c r="W664" i="21"/>
  <c r="W1320" i="21"/>
  <c r="W1264" i="21"/>
  <c r="W1278" i="21"/>
  <c r="W286" i="21"/>
  <c r="W352" i="21"/>
  <c r="W1872" i="21"/>
  <c r="W399" i="21"/>
  <c r="W1229" i="21"/>
  <c r="W406" i="21"/>
  <c r="X406" i="21" s="1"/>
  <c r="W562" i="21"/>
  <c r="W1209" i="21"/>
  <c r="W1155" i="21"/>
  <c r="W1529" i="21"/>
  <c r="W1715" i="21"/>
  <c r="W1156" i="21"/>
  <c r="W372" i="21"/>
  <c r="W665" i="21"/>
  <c r="W575" i="21"/>
  <c r="W2062" i="21"/>
  <c r="W601" i="21"/>
  <c r="W1752" i="21"/>
  <c r="X1752" i="21" s="1"/>
  <c r="W108" i="21"/>
  <c r="W413" i="21"/>
  <c r="W679" i="21"/>
  <c r="W408" i="21"/>
  <c r="W989" i="21"/>
  <c r="W1369" i="21"/>
  <c r="W1158" i="21"/>
  <c r="W97" i="21"/>
  <c r="W887" i="21"/>
  <c r="W1202" i="21"/>
  <c r="W1200" i="21"/>
  <c r="W1356" i="21"/>
  <c r="X1356" i="21" s="1"/>
  <c r="W14" i="21"/>
  <c r="W579" i="21"/>
  <c r="W1011" i="21"/>
  <c r="W1739" i="21"/>
  <c r="W1131" i="21"/>
  <c r="W39" i="21"/>
  <c r="W1142" i="21"/>
  <c r="W1969" i="21"/>
  <c r="W1892" i="21"/>
  <c r="W520" i="21"/>
  <c r="W724" i="21"/>
  <c r="W1843" i="21"/>
  <c r="X1843" i="21" s="1"/>
  <c r="W789" i="21"/>
  <c r="W1812" i="21"/>
  <c r="W447" i="21"/>
  <c r="W1751" i="21"/>
  <c r="W928" i="21"/>
  <c r="W1140" i="21"/>
  <c r="W1823" i="21"/>
  <c r="W332" i="21"/>
  <c r="W396" i="21"/>
  <c r="W1185" i="21"/>
  <c r="W444" i="21"/>
  <c r="W1492" i="21"/>
  <c r="X1492" i="21" s="1"/>
  <c r="W1194" i="21"/>
  <c r="W1081" i="21"/>
  <c r="W868" i="21"/>
  <c r="W1983" i="21"/>
  <c r="W1904" i="21"/>
  <c r="W383" i="21"/>
  <c r="W1510" i="21"/>
  <c r="W1447" i="21"/>
  <c r="X1447" i="21" s="1"/>
  <c r="W1270" i="21"/>
  <c r="W84" i="21"/>
  <c r="W796" i="21"/>
  <c r="W1515" i="21"/>
  <c r="X1515" i="21" s="1"/>
  <c r="W1867" i="21"/>
  <c r="W819" i="21"/>
  <c r="W688" i="21"/>
  <c r="W1825" i="21"/>
  <c r="W1139" i="21"/>
  <c r="W104" i="21"/>
  <c r="W1138" i="21"/>
  <c r="W9" i="21"/>
  <c r="X9" i="21" s="1"/>
  <c r="W861" i="21"/>
  <c r="W1788" i="21"/>
  <c r="W1735" i="21"/>
  <c r="W875" i="21"/>
  <c r="X875" i="21" s="1"/>
  <c r="W1319" i="21"/>
  <c r="W552" i="21"/>
  <c r="W1410" i="21"/>
  <c r="W1107" i="21"/>
  <c r="W616" i="21"/>
  <c r="W895" i="21"/>
  <c r="W1658" i="21"/>
  <c r="W40" i="21"/>
  <c r="X40" i="21" s="1"/>
  <c r="W505" i="21"/>
  <c r="W959" i="21"/>
  <c r="W1127" i="21"/>
  <c r="W252" i="21"/>
  <c r="X252" i="21" s="1"/>
  <c r="W1699" i="21"/>
  <c r="W1758" i="21"/>
  <c r="W820" i="21"/>
  <c r="W1889" i="21"/>
  <c r="W109" i="21"/>
  <c r="W1039" i="21"/>
  <c r="W1269" i="21"/>
  <c r="W404" i="21"/>
  <c r="X404" i="21" s="1"/>
  <c r="W1471" i="21"/>
  <c r="W1571" i="21"/>
  <c r="W1945" i="21"/>
  <c r="W318" i="21"/>
  <c r="X318" i="21" s="1"/>
  <c r="W1078" i="21"/>
  <c r="W411" i="21"/>
  <c r="W361" i="21"/>
  <c r="W995" i="21"/>
  <c r="W290" i="21"/>
  <c r="W602" i="21"/>
  <c r="W1134" i="21"/>
  <c r="W1342" i="21"/>
  <c r="X1342" i="21" s="1"/>
  <c r="W1013" i="21"/>
  <c r="W592" i="21"/>
  <c r="W1015" i="21"/>
  <c r="W851" i="21"/>
  <c r="X851" i="21" s="1"/>
  <c r="W1842" i="21"/>
  <c r="W1308" i="21"/>
  <c r="W1371" i="21"/>
  <c r="W758" i="21"/>
  <c r="W1343" i="21"/>
  <c r="W1781" i="21"/>
  <c r="W463" i="21"/>
  <c r="W353" i="21"/>
  <c r="X353" i="21" s="1"/>
  <c r="W7" i="21"/>
  <c r="W1414" i="21"/>
  <c r="W947" i="21"/>
  <c r="W1670" i="21"/>
  <c r="X1670" i="21" s="1"/>
  <c r="W696" i="21"/>
  <c r="W934" i="21"/>
  <c r="W405" i="21"/>
  <c r="W62" i="21"/>
  <c r="W1064" i="21"/>
  <c r="W1613" i="21"/>
  <c r="W1468" i="21"/>
  <c r="W1649" i="21"/>
  <c r="X1649" i="21" s="1"/>
  <c r="W1458" i="21"/>
  <c r="W1283" i="21"/>
  <c r="W1974" i="21"/>
  <c r="W441" i="21"/>
  <c r="X441" i="21" s="1"/>
  <c r="W881" i="21"/>
  <c r="W1714" i="21"/>
  <c r="W1370" i="21"/>
  <c r="W343" i="21"/>
  <c r="W380" i="21"/>
  <c r="W1799" i="21"/>
  <c r="W1265" i="21"/>
  <c r="W1330" i="21"/>
  <c r="X1330" i="21" s="1"/>
  <c r="W1782" i="21"/>
  <c r="W1314" i="21"/>
  <c r="W554" i="21"/>
  <c r="W1835" i="21"/>
  <c r="X1835" i="21" s="1"/>
  <c r="W320" i="21"/>
  <c r="W1207" i="21"/>
  <c r="W1770" i="21"/>
  <c r="W65" i="21"/>
  <c r="W1358" i="21"/>
  <c r="W1598" i="21"/>
  <c r="W862" i="21"/>
  <c r="W268" i="21"/>
  <c r="X268" i="21" s="1"/>
  <c r="W910" i="21"/>
  <c r="W1844" i="21"/>
  <c r="W1755" i="21"/>
  <c r="W942" i="21"/>
  <c r="X942" i="21" s="1"/>
  <c r="W2046" i="21"/>
  <c r="W1390" i="21"/>
  <c r="W1422" i="21"/>
  <c r="W1640" i="21"/>
  <c r="W2051" i="21"/>
  <c r="W583" i="21"/>
  <c r="W560" i="21"/>
  <c r="W1493" i="21"/>
  <c r="X1493" i="21" s="1"/>
  <c r="W660" i="21"/>
  <c r="W1241" i="21"/>
  <c r="W935" i="21"/>
  <c r="W1385" i="21"/>
  <c r="X1385" i="21" s="1"/>
  <c r="W588" i="21"/>
  <c r="W262" i="21"/>
  <c r="W374" i="21"/>
  <c r="W733" i="21"/>
  <c r="W1350" i="21"/>
  <c r="W1070" i="21"/>
  <c r="W1967" i="21"/>
  <c r="W1334" i="21"/>
  <c r="X1334" i="21" s="1"/>
  <c r="W1995" i="21"/>
  <c r="W705" i="21"/>
  <c r="W629" i="21"/>
  <c r="W900" i="21"/>
  <c r="X900" i="21" s="1"/>
  <c r="W1851" i="21"/>
  <c r="W1364" i="21"/>
  <c r="W703" i="21"/>
  <c r="W222" i="21"/>
  <c r="W1997" i="21"/>
  <c r="W918" i="21"/>
  <c r="W958" i="21"/>
  <c r="W1910" i="21"/>
  <c r="X1910" i="21" s="1"/>
  <c r="W1700" i="21"/>
  <c r="W507" i="21"/>
  <c r="W1832" i="21"/>
  <c r="W324" i="21"/>
  <c r="X324" i="21" s="1"/>
  <c r="W1772" i="21"/>
  <c r="W1253" i="21"/>
  <c r="W1496" i="21"/>
  <c r="W759" i="21"/>
  <c r="W1629" i="21"/>
  <c r="W553" i="21"/>
  <c r="W1116" i="21"/>
  <c r="W1213" i="21"/>
  <c r="X1213" i="21" s="1"/>
  <c r="W1981" i="21"/>
  <c r="W874" i="21"/>
  <c r="W443" i="21"/>
  <c r="W582" i="21"/>
  <c r="X582" i="21" s="1"/>
  <c r="W952" i="21"/>
  <c r="W979" i="21"/>
  <c r="W741" i="21"/>
  <c r="W719" i="21"/>
  <c r="W1992" i="21"/>
  <c r="W1570" i="21"/>
  <c r="W64" i="21"/>
  <c r="W1347" i="21"/>
  <c r="X1347" i="21" s="1"/>
  <c r="W1388" i="21"/>
  <c r="X1388" i="21" s="1"/>
  <c r="W764" i="21"/>
  <c r="W1705" i="21"/>
  <c r="W1301" i="21"/>
  <c r="X1301" i="21" s="1"/>
  <c r="W41" i="21"/>
  <c r="W1062" i="21"/>
  <c r="W1815" i="21"/>
  <c r="W1449" i="21"/>
  <c r="W904" i="21"/>
  <c r="W1306" i="21"/>
  <c r="W72" i="21"/>
  <c r="W1434" i="21"/>
  <c r="X1434" i="21" s="1"/>
  <c r="W561" i="21"/>
  <c r="X561" i="21" s="1"/>
  <c r="W1100" i="21"/>
  <c r="W1003" i="21"/>
  <c r="W2052" i="21"/>
  <c r="X2052" i="21" s="1"/>
  <c r="W1526" i="21"/>
  <c r="W1857" i="21"/>
  <c r="W657" i="21"/>
  <c r="W1582" i="21"/>
  <c r="W839" i="21"/>
  <c r="W1224" i="21"/>
  <c r="W994" i="21"/>
  <c r="W1087" i="21"/>
  <c r="X1087" i="21" s="1"/>
  <c r="W1174" i="21"/>
  <c r="X1174" i="21" s="1"/>
  <c r="W1271" i="21"/>
  <c r="W1917" i="21"/>
  <c r="W1915" i="21"/>
  <c r="X1915" i="21" s="1"/>
  <c r="W266" i="21"/>
  <c r="W221" i="21"/>
  <c r="W1512" i="21"/>
  <c r="W1597" i="21"/>
  <c r="W1594" i="21"/>
  <c r="W977" i="21"/>
  <c r="W990" i="21"/>
  <c r="W1654" i="21"/>
  <c r="X1654" i="21" s="1"/>
  <c r="W235" i="21"/>
  <c r="X235" i="21" s="1"/>
  <c r="W1850" i="21"/>
  <c r="W867" i="21"/>
  <c r="W1432" i="21"/>
  <c r="X1432" i="21" s="1"/>
  <c r="W654" i="21"/>
  <c r="W1793" i="21"/>
  <c r="W1954" i="21"/>
  <c r="W1520" i="21"/>
  <c r="W395" i="21"/>
  <c r="W788" i="21"/>
  <c r="W508" i="21"/>
  <c r="W414" i="21"/>
  <c r="X414" i="21" s="1"/>
  <c r="W1298" i="21"/>
  <c r="X1298" i="21" s="1"/>
  <c r="W1425" i="21"/>
  <c r="W1708" i="21"/>
  <c r="W1518" i="21"/>
  <c r="X1518" i="21" s="1"/>
  <c r="W1321" i="21"/>
  <c r="W1884" i="21"/>
  <c r="W670" i="21"/>
  <c r="W718" i="21"/>
  <c r="W1341" i="21"/>
  <c r="W15" i="21"/>
  <c r="W1937" i="21"/>
  <c r="W54" i="21"/>
  <c r="X54" i="21" s="1"/>
  <c r="W1050" i="21"/>
  <c r="X1050" i="21" s="1"/>
  <c r="W1187" i="21"/>
  <c r="W291" i="21"/>
  <c r="W642" i="21"/>
  <c r="X642" i="21" s="1"/>
  <c r="W42" i="21"/>
  <c r="W1112" i="21"/>
  <c r="W296" i="21"/>
  <c r="W1716" i="21"/>
  <c r="W983" i="21"/>
  <c r="W710" i="21"/>
  <c r="W1820" i="21"/>
  <c r="W950" i="21"/>
  <c r="X950" i="21" s="1"/>
  <c r="W1082" i="21"/>
  <c r="X1082" i="21" s="1"/>
  <c r="W1420" i="21"/>
  <c r="W742" i="21"/>
  <c r="W1606" i="21"/>
  <c r="X1606" i="21" s="1"/>
  <c r="W225" i="21"/>
  <c r="W1210" i="21"/>
  <c r="W464" i="21"/>
  <c r="W1247" i="21"/>
  <c r="W1266" i="21"/>
  <c r="W1806" i="21"/>
  <c r="W289" i="21"/>
  <c r="W912" i="21"/>
  <c r="X912" i="21" s="1"/>
  <c r="W247" i="21"/>
  <c r="X247" i="21" s="1"/>
  <c r="W298" i="21"/>
  <c r="W944" i="21"/>
  <c r="W1421" i="21"/>
  <c r="X1421" i="21" s="1"/>
  <c r="W227" i="21"/>
  <c r="W1641" i="21"/>
  <c r="W640" i="21"/>
  <c r="W1839" i="21"/>
  <c r="W1164" i="21"/>
  <c r="W467" i="21"/>
  <c r="W330" i="21"/>
  <c r="W997" i="21"/>
  <c r="X997" i="21" s="1"/>
  <c r="W1443" i="21"/>
  <c r="X1443" i="21" s="1"/>
  <c r="W682" i="21"/>
  <c r="W930" i="21"/>
  <c r="W490" i="21"/>
  <c r="X490" i="21" s="1"/>
  <c r="W1863" i="21"/>
  <c r="W923" i="21"/>
  <c r="W2037" i="21"/>
  <c r="W416" i="21"/>
  <c r="W557" i="21"/>
  <c r="W1647" i="21"/>
  <c r="W2040" i="21"/>
  <c r="W1191" i="21"/>
  <c r="X1191" i="21" s="1"/>
  <c r="W2038" i="21"/>
  <c r="X2038" i="21" s="1"/>
  <c r="W1469" i="21"/>
  <c r="W1963" i="21"/>
  <c r="W68" i="21"/>
  <c r="X68" i="21" s="1"/>
  <c r="W550" i="21"/>
  <c r="W48" i="21"/>
  <c r="W1060" i="21"/>
  <c r="W1030" i="21"/>
  <c r="W1284" i="21"/>
  <c r="W1950" i="21"/>
  <c r="W1423" i="21"/>
  <c r="W1707" i="21"/>
  <c r="X1707" i="21" s="1"/>
  <c r="W31" i="21"/>
  <c r="X31" i="21" s="1"/>
  <c r="W431" i="21"/>
  <c r="W1401" i="21"/>
  <c r="W1276" i="21"/>
  <c r="X1276" i="21" s="1"/>
  <c r="W1567" i="21"/>
  <c r="W630" i="21"/>
  <c r="W1228" i="21"/>
  <c r="X1228" i="21" s="1"/>
  <c r="W1617" i="21"/>
  <c r="W349" i="21"/>
  <c r="W709" i="21"/>
  <c r="W1957" i="21"/>
  <c r="W1198" i="21"/>
  <c r="X1198" i="21" s="1"/>
  <c r="W1736" i="21"/>
  <c r="X1736" i="21" s="1"/>
  <c r="W341" i="21"/>
  <c r="W1702" i="21"/>
  <c r="W666" i="21"/>
  <c r="X666" i="21" s="1"/>
  <c r="W351" i="21"/>
  <c r="W1295" i="21"/>
  <c r="W66" i="21"/>
  <c r="X66" i="21" s="1"/>
  <c r="W1307" i="21"/>
  <c r="W1940" i="21"/>
  <c r="X1940" i="21" s="1"/>
  <c r="W1336" i="21"/>
  <c r="X1336" i="21" s="1"/>
  <c r="W1608" i="21"/>
  <c r="X1608" i="21" s="1"/>
  <c r="W746" i="21"/>
  <c r="X746" i="21" s="1"/>
  <c r="W456" i="21"/>
  <c r="X456" i="21" s="1"/>
  <c r="W523" i="21"/>
  <c r="X523" i="21" s="1"/>
  <c r="W1430" i="21"/>
  <c r="X1430" i="21" s="1"/>
  <c r="W985" i="21"/>
  <c r="X985" i="21" s="1"/>
  <c r="W2027" i="21"/>
  <c r="X2027" i="21" s="1"/>
  <c r="W948" i="21"/>
  <c r="X948" i="21" s="1"/>
  <c r="W1486" i="21"/>
  <c r="X1486" i="21" s="1"/>
  <c r="W33" i="21"/>
  <c r="X33" i="21" s="1"/>
  <c r="W536" i="21"/>
  <c r="X536" i="21" s="1"/>
  <c r="W1826" i="21"/>
  <c r="X1826" i="21" s="1"/>
  <c r="W300" i="21"/>
  <c r="X300" i="21" s="1"/>
  <c r="W1709" i="21"/>
  <c r="X1709" i="21" s="1"/>
  <c r="W1040" i="21"/>
  <c r="X1040" i="21" s="1"/>
  <c r="W1137" i="21"/>
  <c r="X1137" i="21" s="1"/>
  <c r="W253" i="21"/>
  <c r="X253" i="21" s="1"/>
  <c r="W1453" i="21"/>
  <c r="X1453" i="21" s="1"/>
  <c r="W308" i="21"/>
  <c r="X308" i="21" s="1"/>
  <c r="W1817" i="21"/>
  <c r="X1817" i="21" s="1"/>
  <c r="W1129" i="21"/>
  <c r="X1129" i="21" s="1"/>
  <c r="W1547" i="21"/>
  <c r="X1547" i="21" s="1"/>
  <c r="W1676" i="21"/>
  <c r="X1676" i="21" s="1"/>
  <c r="W1795" i="21"/>
  <c r="X1795" i="21" s="1"/>
  <c r="W1009" i="21"/>
  <c r="X1009" i="21" s="1"/>
  <c r="W1665" i="21"/>
  <c r="X1665" i="21" s="1"/>
  <c r="W1952" i="21"/>
  <c r="X1952" i="21" s="1"/>
  <c r="W1338" i="21"/>
  <c r="X1338" i="21" s="1"/>
  <c r="W829" i="21"/>
  <c r="X829" i="21" s="1"/>
  <c r="W1874" i="21"/>
  <c r="X1874" i="21" s="1"/>
  <c r="W101" i="21"/>
  <c r="X101" i="21" s="1"/>
  <c r="W35" i="21"/>
  <c r="X35" i="21" s="1"/>
  <c r="W1197" i="21"/>
  <c r="X1197" i="21" s="1"/>
  <c r="W591" i="21"/>
  <c r="X591" i="21" s="1"/>
  <c r="W1689" i="21"/>
  <c r="X1689" i="21" s="1"/>
  <c r="W1721" i="21"/>
  <c r="X1721" i="21" s="1"/>
  <c r="W1302" i="21"/>
  <c r="X1302" i="21" s="1"/>
  <c r="W1285" i="21"/>
  <c r="X1285" i="21" s="1"/>
  <c r="W1691" i="21"/>
  <c r="X1691" i="21" s="1"/>
  <c r="W1630" i="21"/>
  <c r="X1630" i="21" s="1"/>
  <c r="W1286" i="21"/>
  <c r="X1286" i="21" s="1"/>
  <c r="W284" i="21"/>
  <c r="X284" i="21" s="1"/>
  <c r="W297" i="21"/>
  <c r="X297" i="21" s="1"/>
  <c r="W1111" i="21"/>
  <c r="X1111" i="21" s="1"/>
  <c r="W2056" i="21"/>
  <c r="X2056" i="21" s="1"/>
  <c r="W723" i="21"/>
  <c r="X723" i="21" s="1"/>
  <c r="W1001" i="21"/>
  <c r="X1001" i="21" s="1"/>
  <c r="W335" i="21"/>
  <c r="X335" i="21" s="1"/>
  <c r="W1037" i="21"/>
  <c r="X1037" i="21" s="1"/>
  <c r="W811" i="21"/>
  <c r="X811" i="21" s="1"/>
  <c r="W1906" i="21"/>
  <c r="X1906" i="21" s="1"/>
  <c r="W265" i="21"/>
  <c r="X265" i="21" s="1"/>
  <c r="W80" i="21"/>
  <c r="X80" i="21" s="1"/>
  <c r="W239" i="21"/>
  <c r="X239" i="21" s="1"/>
  <c r="W2049" i="21"/>
  <c r="X2049" i="21" s="1"/>
  <c r="W646" i="21"/>
  <c r="X646" i="21" s="1"/>
  <c r="W914" i="21"/>
  <c r="X914" i="21" s="1"/>
  <c r="W385" i="21"/>
  <c r="X385" i="21" s="1"/>
  <c r="W846" i="21"/>
  <c r="X846" i="21" s="1"/>
  <c r="W1203" i="21"/>
  <c r="X1203" i="21" s="1"/>
  <c r="W1800" i="21"/>
  <c r="X1800" i="21" s="1"/>
  <c r="W1683" i="21"/>
  <c r="X1683" i="21" s="1"/>
  <c r="W20" i="21"/>
  <c r="X20" i="21" s="1"/>
  <c r="W275" i="21"/>
  <c r="X275" i="21" s="1"/>
  <c r="W1935" i="21"/>
  <c r="X1935" i="21" s="1"/>
  <c r="W1144" i="21"/>
  <c r="X1144" i="21" s="1"/>
  <c r="W500" i="21"/>
  <c r="X500" i="21" s="1"/>
  <c r="W1075" i="21"/>
  <c r="X1075" i="21" s="1"/>
  <c r="W1576" i="21"/>
  <c r="X1576" i="21" s="1"/>
  <c r="W2048" i="21"/>
  <c r="X2048" i="21" s="1"/>
  <c r="W1288" i="21"/>
  <c r="X1288" i="21" s="1"/>
  <c r="W483" i="21"/>
  <c r="X483" i="21" s="1"/>
  <c r="W1089" i="21"/>
  <c r="X1089" i="21" s="1"/>
  <c r="W1459" i="21"/>
  <c r="X1459" i="21" s="1"/>
  <c r="W1631" i="21"/>
  <c r="X1631" i="21" s="1"/>
  <c r="W969" i="21"/>
  <c r="X969" i="21" s="1"/>
  <c r="W1435" i="21"/>
  <c r="X1435" i="21" s="1"/>
  <c r="W653" i="21"/>
  <c r="X653" i="21" s="1"/>
  <c r="W1537" i="21"/>
  <c r="X1537" i="21" s="1"/>
  <c r="W1628" i="21"/>
  <c r="X1628" i="21" s="1"/>
  <c r="W326" i="21"/>
  <c r="X326" i="21" s="1"/>
  <c r="W951" i="21"/>
  <c r="X951" i="21" s="1"/>
  <c r="W1254" i="21"/>
  <c r="X1254" i="21" s="1"/>
  <c r="W430" i="21"/>
  <c r="X430" i="21" s="1"/>
  <c r="W1661" i="21"/>
  <c r="X1661" i="21" s="1"/>
  <c r="W319" i="21"/>
  <c r="X319" i="21" s="1"/>
  <c r="W847" i="21"/>
  <c r="X847" i="21" s="1"/>
  <c r="W1964" i="21"/>
  <c r="X1964" i="21" s="1"/>
  <c r="W1564" i="21"/>
  <c r="X1564" i="21" s="1"/>
  <c r="W1005" i="21"/>
  <c r="X1005" i="21" s="1"/>
  <c r="W1527" i="21"/>
  <c r="X1527" i="21" s="1"/>
  <c r="W1121" i="21"/>
  <c r="X1121" i="21" s="1"/>
  <c r="W1573" i="21"/>
  <c r="X1573" i="21" s="1"/>
  <c r="W489" i="21"/>
  <c r="X489" i="21" s="1"/>
  <c r="W216" i="21"/>
  <c r="X216" i="21" s="1"/>
  <c r="W1379" i="21"/>
  <c r="X1379" i="21" s="1"/>
  <c r="W1521" i="21"/>
  <c r="X1521" i="21" s="1"/>
  <c r="W1738" i="21"/>
  <c r="X1738" i="21" s="1"/>
  <c r="W1020" i="21"/>
  <c r="X1020" i="21" s="1"/>
  <c r="W991" i="21"/>
  <c r="X991" i="21" s="1"/>
  <c r="W468" i="21"/>
  <c r="X468" i="21" s="1"/>
  <c r="W1907" i="21"/>
  <c r="X1907" i="21" s="1"/>
  <c r="W1101" i="21"/>
  <c r="X1101" i="21" s="1"/>
  <c r="W803" i="21"/>
  <c r="X803" i="21" s="1"/>
  <c r="W872" i="21"/>
  <c r="X872" i="21" s="1"/>
  <c r="W1858" i="21"/>
  <c r="X1858" i="21" s="1"/>
  <c r="W1602" i="21"/>
  <c r="X1602" i="21" s="1"/>
  <c r="W295" i="21"/>
  <c r="X295" i="21" s="1"/>
  <c r="W998" i="21"/>
  <c r="X998" i="21" s="1"/>
  <c r="W1668" i="21"/>
  <c r="X1668" i="21" s="1"/>
  <c r="W1660" i="21"/>
  <c r="X1660" i="21" s="1"/>
  <c r="W498" i="21"/>
  <c r="X498" i="21" s="1"/>
  <c r="W1916" i="21"/>
  <c r="X1916" i="21" s="1"/>
  <c r="W1977" i="21"/>
  <c r="X1977" i="21" s="1"/>
  <c r="W671" i="21"/>
  <c r="X671" i="21" s="1"/>
  <c r="W1557" i="21"/>
  <c r="X1557" i="21" s="1"/>
  <c r="W691" i="21"/>
  <c r="X691" i="21" s="1"/>
  <c r="W439" i="21"/>
  <c r="X439" i="21" s="1"/>
  <c r="W1274" i="21"/>
  <c r="X1274" i="21" s="1"/>
  <c r="W593" i="21"/>
  <c r="X593" i="21" s="1"/>
  <c r="W865" i="21"/>
  <c r="X865" i="21" s="1"/>
  <c r="W938" i="21"/>
  <c r="X938" i="21" s="1"/>
  <c r="W937" i="21"/>
  <c r="X937" i="21" s="1"/>
  <c r="W1403" i="21"/>
  <c r="X1403" i="21" s="1"/>
  <c r="W731" i="21"/>
  <c r="X731" i="21" s="1"/>
  <c r="W886" i="21"/>
  <c r="X886" i="21" s="1"/>
  <c r="W388" i="21"/>
  <c r="X388" i="21" s="1"/>
  <c r="W1450" i="21"/>
  <c r="X1450" i="21" s="1"/>
  <c r="W1437" i="21"/>
  <c r="X1437" i="21" s="1"/>
  <c r="W680" i="21"/>
  <c r="X680" i="21" s="1"/>
  <c r="W1927" i="21"/>
  <c r="X1927" i="21" s="1"/>
  <c r="W482" i="21"/>
  <c r="X482" i="21" s="1"/>
  <c r="W1233" i="21"/>
  <c r="X1233" i="21" s="1"/>
  <c r="W1646" i="21"/>
  <c r="X1646" i="21" s="1"/>
  <c r="W1236" i="21"/>
  <c r="X1236" i="21" s="1"/>
  <c r="W693" i="21"/>
  <c r="X693" i="21" s="1"/>
  <c r="W1756" i="21"/>
  <c r="X1756" i="21" s="1"/>
  <c r="W1854" i="21"/>
  <c r="X1854" i="21" s="1"/>
  <c r="W26" i="21"/>
  <c r="X26" i="21" s="1"/>
  <c r="W94" i="21"/>
  <c r="X94" i="21" s="1"/>
  <c r="W1365" i="21"/>
  <c r="X1365" i="21" s="1"/>
  <c r="W1035" i="21"/>
  <c r="X1035" i="21" s="1"/>
  <c r="W1790" i="21"/>
  <c r="X1790" i="21" s="1"/>
  <c r="W257" i="21"/>
  <c r="X257" i="21" s="1"/>
  <c r="W1987" i="21"/>
  <c r="X1987" i="21" s="1"/>
  <c r="W730" i="21"/>
  <c r="X730" i="21" s="1"/>
  <c r="W1517" i="21"/>
  <c r="X1517" i="21" s="1"/>
  <c r="W302" i="21"/>
  <c r="X302" i="21" s="1"/>
  <c r="W1769" i="21"/>
  <c r="X1769" i="21" s="1"/>
  <c r="W1908" i="21"/>
  <c r="X1908" i="21" s="1"/>
  <c r="W51" i="21"/>
  <c r="X51" i="21" s="1"/>
  <c r="W1895" i="21"/>
  <c r="X1895" i="21" s="1"/>
  <c r="W681" i="21"/>
  <c r="X681" i="21" s="1"/>
  <c r="W514" i="21"/>
  <c r="X514" i="21" s="1"/>
  <c r="W1896" i="21"/>
  <c r="X1896" i="21" s="1"/>
  <c r="W1853" i="21"/>
  <c r="X1853" i="21" s="1"/>
  <c r="W781" i="21"/>
  <c r="X781" i="21" s="1"/>
  <c r="W1591" i="21"/>
  <c r="X1591" i="21" s="1"/>
  <c r="W1559" i="21"/>
  <c r="X1559" i="21" s="1"/>
  <c r="W386" i="21"/>
  <c r="X386" i="21" s="1"/>
  <c r="W1090" i="21"/>
  <c r="X1090" i="21" s="1"/>
  <c r="W1971" i="21"/>
  <c r="X1971" i="21" s="1"/>
  <c r="W1499" i="21"/>
  <c r="X1499" i="21" s="1"/>
  <c r="W358" i="21"/>
  <c r="X358" i="21" s="1"/>
  <c r="W556" i="21"/>
  <c r="X556" i="21" s="1"/>
  <c r="W1166" i="21"/>
  <c r="X1166" i="21" s="1"/>
  <c r="W1446" i="21"/>
  <c r="X1446" i="21" s="1"/>
  <c r="W1859" i="21"/>
  <c r="X1859" i="21" s="1"/>
  <c r="W317" i="21"/>
  <c r="X317" i="21" s="1"/>
  <c r="W1406" i="21"/>
  <c r="X1406" i="21" s="1"/>
  <c r="W769" i="21"/>
  <c r="X769" i="21" s="1"/>
  <c r="W1487" i="21"/>
  <c r="X1487" i="21" s="1"/>
  <c r="W1976" i="21"/>
  <c r="X1976" i="21" s="1"/>
  <c r="W1136" i="21"/>
  <c r="X1136" i="21" s="1"/>
  <c r="W1500" i="21"/>
  <c r="X1500" i="21" s="1"/>
  <c r="W55" i="21"/>
  <c r="X55" i="21" s="1"/>
  <c r="W1503" i="21"/>
  <c r="X1503" i="21" s="1"/>
  <c r="W1494" i="21"/>
  <c r="X1494" i="21" s="1"/>
  <c r="W594" i="21"/>
  <c r="X594" i="21" s="1"/>
  <c r="W707" i="21"/>
  <c r="X707" i="21" s="1"/>
  <c r="W333" i="21"/>
  <c r="X333" i="21" s="1"/>
  <c r="W1488" i="21"/>
  <c r="X1488" i="21" s="1"/>
  <c r="W2000" i="21"/>
  <c r="X2000" i="21" s="1"/>
  <c r="W569" i="21"/>
  <c r="X569" i="21" s="1"/>
  <c r="W2034" i="21"/>
  <c r="X2034" i="21" s="1"/>
  <c r="W1729" i="21"/>
  <c r="X1729" i="21" s="1"/>
  <c r="W712" i="21"/>
  <c r="X712" i="21" s="1"/>
  <c r="W1568" i="21"/>
  <c r="X1568" i="21" s="1"/>
  <c r="W737" i="21"/>
  <c r="X737" i="21" s="1"/>
  <c r="W1587" i="21"/>
  <c r="X1587" i="21" s="1"/>
  <c r="W1411" i="21"/>
  <c r="X1411" i="21" s="1"/>
  <c r="W897" i="21"/>
  <c r="X897" i="21" s="1"/>
  <c r="W1402" i="21"/>
  <c r="X1402" i="21" s="1"/>
  <c r="W1873" i="21"/>
  <c r="X1873" i="21" s="1"/>
  <c r="W403" i="21"/>
  <c r="X403" i="21" s="1"/>
  <c r="W224" i="21"/>
  <c r="X224" i="21" s="1"/>
  <c r="W894" i="21"/>
  <c r="X894" i="21" s="1"/>
  <c r="W1206" i="21"/>
  <c r="X1206" i="21" s="1"/>
  <c r="W1217" i="21"/>
  <c r="X1217" i="21" s="1"/>
  <c r="W2001" i="21"/>
  <c r="X2001" i="21" s="1"/>
  <c r="W1124" i="21"/>
  <c r="X1124" i="21" s="1"/>
  <c r="W1234" i="21"/>
  <c r="X1234" i="21" s="1"/>
  <c r="W926" i="21"/>
  <c r="X926" i="21" s="1"/>
  <c r="W878" i="21"/>
  <c r="X878" i="21" s="1"/>
  <c r="W19" i="21"/>
  <c r="X19" i="21" s="1"/>
  <c r="W294" i="21"/>
  <c r="X294" i="21" s="1"/>
  <c r="W1018" i="21"/>
  <c r="X1018" i="21" s="1"/>
  <c r="W1672" i="21"/>
  <c r="X1672" i="21" s="1"/>
  <c r="W559" i="21"/>
  <c r="X559" i="21" s="1"/>
  <c r="W1153" i="21"/>
  <c r="X1153" i="21" s="1"/>
  <c r="W698" i="21"/>
  <c r="X698" i="21" s="1"/>
  <c r="W1297" i="21"/>
  <c r="X1297" i="21" s="1"/>
  <c r="W701" i="21"/>
  <c r="X701" i="21" s="1"/>
  <c r="W1697" i="21"/>
  <c r="X1697" i="21" s="1"/>
  <c r="W1941" i="21"/>
  <c r="X1941" i="21" s="1"/>
  <c r="W1355" i="21"/>
  <c r="X1355" i="21" s="1"/>
  <c r="W2050" i="21"/>
  <c r="X2050" i="21" s="1"/>
  <c r="W360" i="21"/>
  <c r="X360" i="21" s="1"/>
  <c r="W1774" i="21"/>
  <c r="X1774" i="21" s="1"/>
  <c r="W1928" i="21"/>
  <c r="X1928" i="21" s="1"/>
  <c r="W448" i="21"/>
  <c r="X448" i="21" s="1"/>
  <c r="W1327" i="21"/>
  <c r="X1327" i="21" s="1"/>
  <c r="W1590" i="21"/>
  <c r="X1590" i="21" s="1"/>
  <c r="W1572" i="21"/>
  <c r="X1572" i="21" s="1"/>
  <c r="W964" i="21"/>
  <c r="X964" i="21" s="1"/>
  <c r="W1682" i="21"/>
  <c r="X1682" i="21" s="1"/>
  <c r="W678" i="21"/>
  <c r="X678" i="21" s="1"/>
  <c r="W277" i="21"/>
  <c r="X277" i="21" s="1"/>
  <c r="W509" i="21"/>
  <c r="X509" i="21" s="1"/>
  <c r="W1016" i="21"/>
  <c r="X1016" i="21" s="1"/>
  <c r="W1325" i="21"/>
  <c r="X1325" i="21" s="1"/>
  <c r="W1965" i="21"/>
  <c r="X1965" i="21" s="1"/>
  <c r="W906" i="21"/>
  <c r="X906" i="21" s="1"/>
  <c r="W618" i="21"/>
  <c r="X618" i="21" s="1"/>
  <c r="W1720" i="21"/>
  <c r="X1720" i="21" s="1"/>
  <c r="W1400" i="21"/>
  <c r="X1400" i="21" s="1"/>
  <c r="W1663" i="21"/>
  <c r="X1663" i="21" s="1"/>
  <c r="W2039" i="21"/>
  <c r="X2039" i="21" s="1"/>
  <c r="W267" i="21"/>
  <c r="X267" i="21" s="1"/>
  <c r="W1765" i="21"/>
  <c r="X1765" i="21" s="1"/>
  <c r="W1113" i="21"/>
  <c r="X1113" i="21" s="1"/>
  <c r="W587" i="21"/>
  <c r="X587" i="21" s="1"/>
  <c r="W106" i="21"/>
  <c r="X106" i="21" s="1"/>
  <c r="W1988" i="21"/>
  <c r="X1988" i="21" s="1"/>
  <c r="W331" i="21"/>
  <c r="X331" i="21" s="1"/>
  <c r="W1667" i="21"/>
  <c r="X1667" i="21" s="1"/>
  <c r="W613" i="21"/>
  <c r="X613" i="21" s="1"/>
  <c r="W2036" i="21"/>
  <c r="X2036" i="21" s="1"/>
  <c r="W1569" i="21"/>
  <c r="X1569" i="21" s="1"/>
  <c r="W1601" i="21"/>
  <c r="X1601" i="21" s="1"/>
  <c r="W1955" i="21"/>
  <c r="X1955" i="21" s="1"/>
  <c r="W1731" i="21"/>
  <c r="X1731" i="21" s="1"/>
  <c r="W1978" i="21"/>
  <c r="X1978" i="21" s="1"/>
  <c r="W1047" i="21"/>
  <c r="X1047" i="21" s="1"/>
  <c r="W777" i="21"/>
  <c r="X777" i="21" s="1"/>
  <c r="W1472" i="21"/>
  <c r="X1472" i="21" s="1"/>
  <c r="W427" i="21"/>
  <c r="X427" i="21" s="1"/>
  <c r="W1415" i="21"/>
  <c r="X1415" i="21" s="1"/>
  <c r="W603" i="21"/>
  <c r="X603" i="21" s="1"/>
  <c r="W892" i="21"/>
  <c r="X892" i="21" s="1"/>
  <c r="W1556" i="21"/>
  <c r="X1556" i="21" s="1"/>
  <c r="W1212" i="21"/>
  <c r="X1212" i="21" s="1"/>
  <c r="W1416" i="21"/>
  <c r="X1416" i="21" s="1"/>
  <c r="W1834" i="21"/>
  <c r="X1834" i="21" s="1"/>
  <c r="W911" i="21"/>
  <c r="X911" i="21" s="1"/>
  <c r="W711" i="21"/>
  <c r="X711" i="21" s="1"/>
  <c r="W526" i="21"/>
  <c r="X526" i="21" s="1"/>
  <c r="W1847" i="21"/>
  <c r="X1847" i="21" s="1"/>
  <c r="W1846" i="21"/>
  <c r="X1846" i="21" s="1"/>
  <c r="W973" i="21"/>
  <c r="X973" i="21" s="1"/>
  <c r="W499" i="21"/>
  <c r="X499" i="21" s="1"/>
  <c r="W931" i="21"/>
  <c r="X931" i="21" s="1"/>
  <c r="W280" i="21"/>
  <c r="X280" i="21" s="1"/>
  <c r="W1986" i="21"/>
  <c r="X1986" i="21" s="1"/>
  <c r="W421" i="21"/>
  <c r="X421" i="21" s="1"/>
  <c r="W1250" i="21"/>
  <c r="X1250" i="21" s="1"/>
  <c r="W462" i="21"/>
  <c r="X462" i="21" s="1"/>
  <c r="W1055" i="21"/>
  <c r="X1055" i="21" s="1"/>
  <c r="W1120" i="21"/>
  <c r="X1120" i="21" s="1"/>
  <c r="W1888" i="21"/>
  <c r="X1888" i="21" s="1"/>
  <c r="W2031" i="21"/>
  <c r="X2031" i="21" s="1"/>
  <c r="W1877" i="21"/>
  <c r="X1877" i="21" s="1"/>
  <c r="W496" i="21"/>
  <c r="X496" i="21" s="1"/>
  <c r="W599" i="21"/>
  <c r="X599" i="21" s="1"/>
  <c r="W884" i="21"/>
  <c r="X884" i="21" s="1"/>
  <c r="W1966" i="21"/>
  <c r="X1966" i="21" s="1"/>
  <c r="W1753" i="21"/>
  <c r="X1753" i="21" s="1"/>
  <c r="W237" i="21"/>
  <c r="X237" i="21" s="1"/>
  <c r="W1637" i="21"/>
  <c r="X1637" i="21" s="1"/>
  <c r="W1855" i="21"/>
  <c r="X1855" i="21" s="1"/>
  <c r="W527" i="21"/>
  <c r="X527" i="21" s="1"/>
  <c r="W1028" i="21"/>
  <c r="X1028" i="21" s="1"/>
  <c r="W452" i="21"/>
  <c r="X452" i="21" s="1"/>
  <c r="W1810" i="21"/>
  <c r="X1810" i="21" s="1"/>
  <c r="W70" i="21"/>
  <c r="X70" i="21" s="1"/>
  <c r="W219" i="21"/>
  <c r="X219" i="21" s="1"/>
  <c r="W410" i="21"/>
  <c r="X410" i="21" s="1"/>
  <c r="W1933" i="21"/>
  <c r="X1933" i="21" s="1"/>
  <c r="W779" i="21"/>
  <c r="X779" i="21" s="1"/>
  <c r="W1524" i="21"/>
  <c r="X1524" i="21" s="1"/>
  <c r="W716" i="21"/>
  <c r="X716" i="21" s="1"/>
  <c r="W625" i="21"/>
  <c r="X625" i="21" s="1"/>
  <c r="W1666" i="21"/>
  <c r="X1666" i="21" s="1"/>
  <c r="W939" i="21"/>
  <c r="X939" i="21" s="1"/>
  <c r="W854" i="21"/>
  <c r="X854" i="21" s="1"/>
  <c r="W831" i="21"/>
  <c r="X831" i="21" s="1"/>
  <c r="W1477" i="21"/>
  <c r="X1477" i="21" s="1"/>
  <c r="W1482" i="21"/>
  <c r="X1482" i="21" s="1"/>
  <c r="W1777" i="21"/>
  <c r="X1777" i="21" s="1"/>
  <c r="W491" i="21"/>
  <c r="X491" i="21" s="1"/>
  <c r="W1551" i="21"/>
  <c r="X1551" i="21" s="1"/>
  <c r="W598" i="21"/>
  <c r="X598" i="21" s="1"/>
  <c r="W745" i="21"/>
  <c r="X745" i="21" s="1"/>
  <c r="W1405" i="21"/>
  <c r="X1405" i="21" s="1"/>
  <c r="W107" i="21"/>
  <c r="X107" i="21" s="1"/>
  <c r="W1448" i="21"/>
  <c r="X1448" i="21" s="1"/>
  <c r="W775" i="21"/>
  <c r="X775" i="21" s="1"/>
  <c r="W1783" i="21"/>
  <c r="X1783" i="21" s="1"/>
  <c r="W1324" i="21"/>
  <c r="X1324" i="21" s="1"/>
  <c r="W1464" i="21"/>
  <c r="X1464" i="21" s="1"/>
  <c r="W102" i="21"/>
  <c r="X102" i="21" s="1"/>
  <c r="W281" i="21"/>
  <c r="X281" i="21" s="1"/>
  <c r="W1558" i="21"/>
  <c r="X1558" i="21" s="1"/>
  <c r="W1876" i="21"/>
  <c r="X1876" i="21" s="1"/>
  <c r="W1519" i="21"/>
  <c r="X1519" i="21" s="1"/>
  <c r="W384" i="21"/>
  <c r="X384" i="21" s="1"/>
  <c r="W1346" i="21"/>
  <c r="X1346" i="21" s="1"/>
  <c r="W1599" i="21"/>
  <c r="X1599" i="21" s="1"/>
  <c r="W1687" i="21"/>
  <c r="X1687" i="21" s="1"/>
  <c r="W1059" i="21"/>
  <c r="X1059" i="21" s="1"/>
  <c r="W762" i="21"/>
  <c r="X762" i="21" s="1"/>
  <c r="W628" i="21"/>
  <c r="X628" i="21" s="1"/>
  <c r="W1456" i="21"/>
  <c r="X1456" i="21" s="1"/>
  <c r="W866" i="21"/>
  <c r="X866" i="21" s="1"/>
  <c r="W810" i="21"/>
  <c r="X810" i="21" s="1"/>
  <c r="W1802" i="21"/>
  <c r="X1802" i="21" s="1"/>
  <c r="W92" i="21"/>
  <c r="X92" i="21" s="1"/>
  <c r="W1544" i="21"/>
  <c r="X1544" i="21" s="1"/>
  <c r="W624" i="21"/>
  <c r="X624" i="21" s="1"/>
  <c r="W2047" i="21"/>
  <c r="X2047" i="21" s="1"/>
  <c r="W1079" i="21"/>
  <c r="X1079" i="21" s="1"/>
  <c r="W639" i="21"/>
  <c r="X639" i="21" s="1"/>
  <c r="W674" i="21"/>
  <c r="X674" i="21" s="1"/>
  <c r="W389" i="21"/>
  <c r="X389" i="21" s="1"/>
  <c r="W1546" i="21"/>
  <c r="X1546" i="21" s="1"/>
  <c r="W369" i="21"/>
  <c r="X369" i="21" s="1"/>
  <c r="W672" i="21"/>
  <c r="X672" i="21" s="1"/>
  <c r="W632" i="21"/>
  <c r="X632" i="21" s="1"/>
  <c r="W1540" i="21"/>
  <c r="X1540" i="21" s="1"/>
  <c r="W784" i="21"/>
  <c r="X784" i="21" s="1"/>
  <c r="W1024" i="21"/>
  <c r="X1024" i="21" s="1"/>
  <c r="W1761" i="21"/>
  <c r="X1761" i="21" s="1"/>
  <c r="W2014" i="21"/>
  <c r="X2014" i="21" s="1"/>
  <c r="W425" i="21"/>
  <c r="X425" i="21" s="1"/>
  <c r="W676" i="21"/>
  <c r="X676" i="21" s="1"/>
  <c r="W2042" i="21"/>
  <c r="X2042" i="21" s="1"/>
  <c r="W1029" i="21"/>
  <c r="X1029" i="21" s="1"/>
  <c r="W1328" i="21"/>
  <c r="X1328" i="21" s="1"/>
  <c r="W899" i="21"/>
  <c r="X899" i="21" s="1"/>
  <c r="W393" i="21"/>
  <c r="X393" i="21" s="1"/>
  <c r="W541" i="21"/>
  <c r="X541" i="21" s="1"/>
  <c r="W1332" i="21"/>
  <c r="X1332" i="21" s="1"/>
  <c r="W350" i="21"/>
  <c r="X350" i="21" s="1"/>
  <c r="W1856" i="21"/>
  <c r="X1856" i="21" s="1"/>
  <c r="W420" i="21"/>
  <c r="X420" i="21" s="1"/>
  <c r="W1638" i="21"/>
  <c r="X1638" i="21" s="1"/>
  <c r="W484" i="21"/>
  <c r="X484" i="21" s="1"/>
  <c r="W2004" i="21"/>
  <c r="X2004" i="21" s="1"/>
  <c r="W1816" i="21"/>
  <c r="X1816" i="21" s="1"/>
  <c r="W835" i="21"/>
  <c r="X835" i="21" s="1"/>
  <c r="W93" i="21"/>
  <c r="X93" i="21" s="1"/>
  <c r="W837" i="21"/>
  <c r="X837" i="21" s="1"/>
  <c r="W1439" i="21"/>
  <c r="X1439" i="21" s="1"/>
  <c r="W782" i="21"/>
  <c r="X782" i="21" s="1"/>
  <c r="W398" i="21"/>
  <c r="X398" i="21" s="1"/>
  <c r="W793" i="21"/>
  <c r="X793" i="21" s="1"/>
  <c r="W1096" i="21"/>
  <c r="X1096" i="21" s="1"/>
  <c r="W684" i="21"/>
  <c r="X684" i="21" s="1"/>
  <c r="W232" i="21"/>
  <c r="X232" i="21" s="1"/>
  <c r="W584" i="21"/>
  <c r="X584" i="21" s="1"/>
  <c r="W1840" i="21"/>
  <c r="X1840" i="21" s="1"/>
  <c r="W1248" i="21"/>
  <c r="X1248" i="21" s="1"/>
  <c r="W1803" i="21"/>
  <c r="X1803" i="21" s="1"/>
  <c r="W1722" i="21"/>
  <c r="X1722" i="21" s="1"/>
  <c r="W1860" i="21"/>
  <c r="X1860" i="21" s="1"/>
  <c r="W547" i="21"/>
  <c r="X547" i="21" s="1"/>
  <c r="W476" i="21"/>
  <c r="X476" i="21" s="1"/>
  <c r="W480" i="21"/>
  <c r="X480" i="21" s="1"/>
  <c r="W1657" i="21"/>
  <c r="X1657" i="21" s="1"/>
  <c r="W1674" i="21"/>
  <c r="X1674" i="21" s="1"/>
  <c r="W1985" i="21"/>
  <c r="X1985" i="21" s="1"/>
  <c r="W1214" i="21"/>
  <c r="X1214" i="21" s="1"/>
  <c r="W293" i="21"/>
  <c r="X293" i="21" s="1"/>
  <c r="W1363" i="21"/>
  <c r="X1363" i="21" s="1"/>
  <c r="W1669" i="21"/>
  <c r="X1669" i="21" s="1"/>
  <c r="W1353" i="21"/>
  <c r="X1353" i="21" s="1"/>
  <c r="W2053" i="21"/>
  <c r="X2053" i="21" s="1"/>
  <c r="W412" i="21"/>
  <c r="X412" i="21" s="1"/>
  <c r="W551" i="21"/>
  <c r="X551" i="21" s="1"/>
  <c r="W38" i="21"/>
  <c r="X38" i="21" s="1"/>
  <c r="W971" i="21"/>
  <c r="X971" i="21" s="1"/>
  <c r="W1077" i="21"/>
  <c r="X1077" i="21" s="1"/>
  <c r="W1701" i="21"/>
  <c r="X1701" i="21" s="1"/>
  <c r="W1292" i="21"/>
  <c r="X1292" i="21" s="1"/>
  <c r="W1311" i="21"/>
  <c r="X1311" i="21" s="1"/>
  <c r="W1813" i="21"/>
  <c r="X1813" i="21" s="1"/>
  <c r="W581" i="21"/>
  <c r="X581" i="21" s="1"/>
  <c r="W1903" i="21"/>
  <c r="X1903" i="21" s="1"/>
  <c r="W417" i="21"/>
  <c r="X417" i="21" s="1"/>
  <c r="W1671" i="21"/>
  <c r="X1671" i="21" s="1"/>
  <c r="W1473" i="21"/>
  <c r="X1473" i="21" s="1"/>
  <c r="W544" i="21"/>
  <c r="X544" i="21" s="1"/>
  <c r="W1776" i="21"/>
  <c r="X1776" i="21" s="1"/>
  <c r="W453" i="21"/>
  <c r="X453" i="21" s="1"/>
  <c r="W832" i="21"/>
  <c r="X832" i="21" s="1"/>
  <c r="W1562" i="21"/>
  <c r="X1562" i="21" s="1"/>
  <c r="W469" i="21"/>
  <c r="X469" i="21" s="1"/>
  <c r="W345" i="21"/>
  <c r="X345" i="21" s="1"/>
  <c r="W687" i="21"/>
  <c r="X687" i="21" s="1"/>
  <c r="W250" i="21"/>
  <c r="X250" i="21" s="1"/>
  <c r="W1868" i="21"/>
  <c r="X1868" i="21" s="1"/>
  <c r="W81" i="21"/>
  <c r="X81" i="21" s="1"/>
  <c r="W1975" i="21"/>
  <c r="X1975" i="21" s="1"/>
  <c r="W1125" i="21"/>
  <c r="X1125" i="21" s="1"/>
  <c r="W690" i="21"/>
  <c r="X690" i="21" s="1"/>
  <c r="W2058" i="21"/>
  <c r="X2058" i="21" s="1"/>
  <c r="W1766" i="21"/>
  <c r="X1766" i="21" s="1"/>
  <c r="W1811" i="21"/>
  <c r="X1811" i="21" s="1"/>
  <c r="W1586" i="21"/>
  <c r="X1586" i="21" s="1"/>
  <c r="W1017" i="21"/>
  <c r="X1017" i="21" s="1"/>
  <c r="W451" i="21"/>
  <c r="X451" i="21" s="1"/>
  <c r="W1882" i="21"/>
  <c r="X1882" i="21" s="1"/>
  <c r="W1204" i="21"/>
  <c r="X1204" i="21" s="1"/>
  <c r="W540" i="21"/>
  <c r="X540" i="21" s="1"/>
  <c r="W744" i="21"/>
  <c r="X744" i="21" s="1"/>
  <c r="W524" i="21"/>
  <c r="X524" i="21" s="1"/>
  <c r="W689" i="21"/>
  <c r="X689" i="21" s="1"/>
  <c r="W929" i="21"/>
  <c r="X929" i="21" s="1"/>
  <c r="W478" i="21"/>
  <c r="X478" i="21" s="1"/>
  <c r="W1348" i="21"/>
  <c r="X1348" i="21" s="1"/>
  <c r="W1898" i="21"/>
  <c r="X1898" i="21" s="1"/>
  <c r="W941" i="21"/>
  <c r="X941" i="21" s="1"/>
  <c r="W1600" i="21"/>
  <c r="X1600" i="21" s="1"/>
  <c r="W783" i="21"/>
  <c r="X783" i="21" s="1"/>
  <c r="W1948" i="21"/>
  <c r="X1948" i="21" s="1"/>
  <c r="W1620" i="21"/>
  <c r="X1620" i="21" s="1"/>
  <c r="W2028" i="21"/>
  <c r="X2028" i="21" s="1"/>
  <c r="W792" i="21"/>
  <c r="X792" i="21" s="1"/>
  <c r="W1612" i="21"/>
  <c r="X1612" i="21" s="1"/>
  <c r="W371" i="21"/>
  <c r="X371" i="21" s="1"/>
  <c r="W1034" i="21"/>
  <c r="X1034" i="21" s="1"/>
  <c r="W694" i="21"/>
  <c r="X694" i="21" s="1"/>
  <c r="W88" i="21"/>
  <c r="X88" i="21" s="1"/>
  <c r="W1220" i="21"/>
  <c r="X1220" i="21" s="1"/>
  <c r="W2007" i="21"/>
  <c r="X2007" i="21" s="1"/>
  <c r="W1489" i="21"/>
  <c r="X1489" i="21" s="1"/>
  <c r="W1303" i="21"/>
  <c r="X1303" i="21" s="1"/>
  <c r="W1193" i="21"/>
  <c r="X1193" i="21" s="1"/>
  <c r="W860" i="21"/>
  <c r="X860" i="21" s="1"/>
  <c r="W1097" i="21"/>
  <c r="X1097" i="21" s="1"/>
  <c r="W801" i="21"/>
  <c r="X801" i="21" s="1"/>
  <c r="W1862" i="21"/>
  <c r="X1862" i="21" s="1"/>
  <c r="W734" i="21"/>
  <c r="X734" i="21" s="1"/>
  <c r="W1418" i="21"/>
  <c r="X1418" i="21" s="1"/>
  <c r="W1312" i="21"/>
  <c r="X1312" i="21" s="1"/>
  <c r="W610" i="21"/>
  <c r="X610" i="21" s="1"/>
  <c r="W1636" i="21"/>
  <c r="X1636" i="21" s="1"/>
  <c r="W1968" i="21"/>
  <c r="X1968" i="21" s="1"/>
  <c r="W1635" i="21"/>
  <c r="X1635" i="21" s="1"/>
  <c r="W974" i="21"/>
  <c r="X974" i="21" s="1"/>
  <c r="W661" i="21"/>
  <c r="X661" i="21" s="1"/>
  <c r="W2012" i="21"/>
  <c r="X2012" i="21" s="1"/>
  <c r="W488" i="21"/>
  <c r="X488" i="21" s="1"/>
  <c r="W751" i="21"/>
  <c r="X751" i="21" s="1"/>
  <c r="W954" i="21"/>
  <c r="X954" i="21" s="1"/>
  <c r="W548" i="21"/>
  <c r="X548" i="21" s="1"/>
  <c r="W1926" i="21"/>
  <c r="X1926" i="21" s="1"/>
  <c r="W889" i="21"/>
  <c r="X889" i="21" s="1"/>
  <c r="W699" i="21"/>
  <c r="X699" i="21" s="1"/>
  <c r="W1833" i="21"/>
  <c r="X1833" i="21" s="1"/>
  <c r="W812" i="21"/>
  <c r="X812" i="21" s="1"/>
  <c r="W1694" i="21"/>
  <c r="X1694" i="21" s="1"/>
  <c r="W240" i="21"/>
  <c r="X240" i="21" s="1"/>
  <c r="W56" i="21"/>
  <c r="X56" i="21" s="1"/>
  <c r="W1479" i="21"/>
  <c r="X1479" i="21" s="1"/>
  <c r="W460" i="21"/>
  <c r="X460" i="21" s="1"/>
  <c r="W283" i="21"/>
  <c r="X283" i="21" s="1"/>
  <c r="W1760" i="21"/>
  <c r="X1760" i="21" s="1"/>
  <c r="W1466" i="21"/>
  <c r="X1466" i="21" s="1"/>
  <c r="W1900" i="21"/>
  <c r="X1900" i="21" s="1"/>
  <c r="W91" i="21"/>
  <c r="X91" i="21" s="1"/>
  <c r="W620" i="21"/>
  <c r="X620" i="21" s="1"/>
  <c r="W1534" i="21"/>
  <c r="X1534" i="21" s="1"/>
  <c r="W1726" i="21"/>
  <c r="X1726" i="21" s="1"/>
  <c r="W1394" i="21"/>
  <c r="X1394" i="21" s="1"/>
  <c r="W1577" i="21"/>
  <c r="X1577" i="21" s="1"/>
  <c r="W485" i="21"/>
  <c r="X485" i="21" s="1"/>
  <c r="W1377" i="21"/>
  <c r="X1377" i="21" s="1"/>
  <c r="W1445" i="21"/>
  <c r="X1445" i="21" s="1"/>
  <c r="W248" i="21"/>
  <c r="X248" i="21" s="1"/>
  <c r="W966" i="21"/>
  <c r="X966" i="21" s="1"/>
  <c r="W1086" i="21"/>
  <c r="X1086" i="21" s="1"/>
  <c r="W1550" i="21"/>
  <c r="X1550" i="21" s="1"/>
  <c r="W1809" i="21"/>
  <c r="X1809" i="21" s="1"/>
  <c r="W760" i="21"/>
  <c r="X760" i="21" s="1"/>
  <c r="W1098" i="21"/>
  <c r="X1098" i="21" s="1"/>
  <c r="W1192" i="21"/>
  <c r="X1192" i="21" s="1"/>
  <c r="W10" i="21"/>
  <c r="X10" i="21" s="1"/>
  <c r="W1433" i="21"/>
  <c r="X1433" i="21" s="1"/>
  <c r="W1442" i="21"/>
  <c r="X1442" i="21" s="1"/>
  <c r="W834" i="21"/>
  <c r="X834" i="21" s="1"/>
  <c r="W717" i="21"/>
  <c r="X717" i="21" s="1"/>
  <c r="W1973" i="21"/>
  <c r="X1973" i="21" s="1"/>
  <c r="W1481" i="21"/>
  <c r="X1481" i="21" s="1"/>
  <c r="W1329" i="21"/>
  <c r="X1329" i="21" s="1"/>
  <c r="W1135" i="21"/>
  <c r="X1135" i="21" s="1"/>
  <c r="W458" i="21"/>
  <c r="X458" i="21" s="1"/>
  <c r="W1523" i="21"/>
  <c r="X1523" i="21" s="1"/>
  <c r="W533" i="21"/>
  <c r="X533" i="21" s="1"/>
  <c r="W1581" i="21"/>
  <c r="X1581" i="21" s="1"/>
  <c r="W1454" i="21"/>
  <c r="X1454" i="21" s="1"/>
  <c r="W1553" i="21"/>
  <c r="X1553" i="21" s="1"/>
  <c r="W1979" i="21"/>
  <c r="X1979" i="21" s="1"/>
  <c r="W1580" i="21"/>
  <c r="X1580" i="21" s="1"/>
  <c r="W1942" i="21"/>
  <c r="X1942" i="21" s="1"/>
  <c r="W1048" i="21"/>
  <c r="X1048" i="21" s="1"/>
  <c r="W1679" i="21"/>
  <c r="X1679" i="21" s="1"/>
  <c r="W1614" i="21"/>
  <c r="X1614" i="21" s="1"/>
  <c r="W1626" i="21"/>
  <c r="X1626" i="21" s="1"/>
  <c r="W75" i="21"/>
  <c r="X75" i="21" s="1"/>
  <c r="W1818" i="21"/>
  <c r="X1818" i="21" s="1"/>
  <c r="W1073" i="21"/>
  <c r="X1073" i="21" s="1"/>
  <c r="W578" i="21"/>
  <c r="X578" i="21" s="1"/>
  <c r="W402" i="21"/>
  <c r="X402" i="21" s="1"/>
  <c r="W1012" i="21"/>
  <c r="X1012" i="21" s="1"/>
  <c r="W1208" i="21"/>
  <c r="X1208" i="21" s="1"/>
  <c r="W637" i="21"/>
  <c r="X637" i="21" s="1"/>
  <c r="W885" i="21"/>
  <c r="X885" i="21" s="1"/>
  <c r="W1730" i="21"/>
  <c r="X1730" i="21" s="1"/>
  <c r="W636" i="21"/>
  <c r="X636" i="21" s="1"/>
  <c r="W1399" i="21"/>
  <c r="X1399" i="21" s="1"/>
  <c r="W47" i="21"/>
  <c r="X47" i="21" s="1"/>
  <c r="W1380" i="21"/>
  <c r="X1380" i="21" s="1"/>
  <c r="W432" i="21"/>
  <c r="X432" i="21" s="1"/>
  <c r="W1179" i="21"/>
  <c r="X1179" i="21" s="1"/>
  <c r="W1953" i="21"/>
  <c r="X1953" i="21" s="1"/>
  <c r="W798" i="21"/>
  <c r="X798" i="21" s="1"/>
  <c r="W336" i="21"/>
  <c r="X336" i="21" s="1"/>
  <c r="W804" i="21"/>
  <c r="X804" i="21" s="1"/>
  <c r="W604" i="21"/>
  <c r="X604" i="21" s="1"/>
  <c r="W795" i="21"/>
  <c r="X795" i="21" s="1"/>
  <c r="W652" i="21"/>
  <c r="X652" i="21" s="1"/>
  <c r="W87" i="21"/>
  <c r="X87" i="21" s="1"/>
  <c r="W1549" i="21"/>
  <c r="X1549" i="21" s="1"/>
  <c r="W888" i="21"/>
  <c r="X888" i="21" s="1"/>
  <c r="W305" i="21"/>
  <c r="X305" i="21" s="1"/>
  <c r="W1830" i="21"/>
  <c r="X1830" i="21" s="1"/>
  <c r="W631" i="21"/>
  <c r="X631" i="21" s="1"/>
  <c r="W1645" i="21"/>
  <c r="X1645" i="21" s="1"/>
  <c r="W1796" i="21"/>
  <c r="X1796" i="21" s="1"/>
  <c r="W379" i="21"/>
  <c r="X379" i="21" s="1"/>
  <c r="W1618" i="21"/>
  <c r="X1618" i="21" s="1"/>
  <c r="W1902" i="21"/>
  <c r="X1902" i="21" s="1"/>
  <c r="W1875" i="21"/>
  <c r="X1875" i="21" s="1"/>
  <c r="W869" i="21"/>
  <c r="X869" i="21" s="1"/>
  <c r="W1132" i="21"/>
  <c r="X1132" i="21" s="1"/>
  <c r="W1032" i="21"/>
  <c r="X1032" i="21" s="1"/>
  <c r="W612" i="21"/>
  <c r="X612" i="21" s="1"/>
  <c r="W535" i="21"/>
  <c r="X535" i="21" s="1"/>
  <c r="W1169" i="21"/>
  <c r="X1169" i="21" s="1"/>
  <c r="W459" i="21"/>
  <c r="X459" i="21" s="1"/>
  <c r="W1841" i="21"/>
  <c r="X1841" i="21" s="1"/>
  <c r="W1235" i="21"/>
  <c r="X1235" i="21" s="1"/>
  <c r="W1419" i="21"/>
  <c r="X1419" i="21" s="1"/>
  <c r="W1066" i="21"/>
  <c r="X1066" i="21" s="1"/>
  <c r="W996" i="21"/>
  <c r="X996" i="21" s="1"/>
  <c r="W761" i="21"/>
  <c r="X761" i="21" s="1"/>
  <c r="W461" i="21"/>
  <c r="X461" i="21" s="1"/>
  <c r="W1836" i="21"/>
  <c r="X1836" i="21" s="1"/>
  <c r="W1483" i="21"/>
  <c r="X1483" i="21" s="1"/>
  <c r="W840" i="21"/>
  <c r="X840" i="21" s="1"/>
  <c r="W1644" i="21"/>
  <c r="X1644" i="21" s="1"/>
  <c r="W1791" i="21"/>
  <c r="X1791" i="21" s="1"/>
  <c r="W658" i="21"/>
  <c r="X658" i="21" s="1"/>
  <c r="W428" i="21"/>
  <c r="X428" i="21" s="1"/>
  <c r="W609" i="21"/>
  <c r="X609" i="21" s="1"/>
  <c r="W1205" i="21"/>
  <c r="X1205" i="21" s="1"/>
  <c r="W1372" i="21"/>
  <c r="X1372" i="21" s="1"/>
  <c r="W1673" i="21"/>
  <c r="X1673" i="21" s="1"/>
  <c r="W1685" i="21"/>
  <c r="X1685" i="21" s="1"/>
  <c r="W1243" i="21"/>
  <c r="X1243" i="21" s="1"/>
  <c r="W2002" i="21"/>
  <c r="X2002" i="21" s="1"/>
  <c r="W1323" i="21"/>
  <c r="X1323" i="21" s="1"/>
  <c r="W1476" i="21"/>
  <c r="X1476" i="21" s="1"/>
  <c r="W1331" i="21"/>
  <c r="X1331" i="21" s="1"/>
  <c r="W111" i="21"/>
  <c r="X111" i="21" s="1"/>
  <c r="W2019" i="21"/>
  <c r="X2019" i="21" s="1"/>
  <c r="W576" i="21"/>
  <c r="X576" i="21" s="1"/>
  <c r="W1022" i="21"/>
  <c r="X1022" i="21" s="1"/>
  <c r="W778" i="21"/>
  <c r="X778" i="21" s="1"/>
  <c r="W1996" i="21"/>
  <c r="X1996" i="21" s="1"/>
  <c r="W1659" i="21"/>
  <c r="X1659" i="21" s="1"/>
  <c r="W465" i="21"/>
  <c r="X465" i="21" s="1"/>
  <c r="W549" i="21"/>
  <c r="X549" i="21" s="1"/>
  <c r="W376" i="21"/>
  <c r="X376" i="21" s="1"/>
  <c r="W2055" i="21"/>
  <c r="X2055" i="21" s="1"/>
  <c r="W1057" i="21"/>
  <c r="X1057" i="21" s="1"/>
  <c r="W567" i="21"/>
  <c r="X567" i="21" s="1"/>
  <c r="W924" i="21"/>
  <c r="X924" i="21" s="1"/>
  <c r="W770" i="21"/>
  <c r="X770" i="21" s="1"/>
  <c r="W2023" i="21"/>
  <c r="X2023" i="21" s="1"/>
  <c r="W1465" i="21"/>
  <c r="X1465" i="21" s="1"/>
  <c r="W704" i="21"/>
  <c r="X704" i="21" s="1"/>
  <c r="W1885" i="21"/>
  <c r="X1885" i="21" s="1"/>
  <c r="W1052" i="21"/>
  <c r="X1052" i="21" s="1"/>
  <c r="W1211" i="21"/>
  <c r="X1211" i="21" s="1"/>
  <c r="W1552" i="21"/>
  <c r="X1552" i="21" s="1"/>
  <c r="W339" i="21"/>
  <c r="X339" i="21" s="1"/>
  <c r="W112" i="21"/>
  <c r="X112" i="21" s="1"/>
  <c r="W1831" i="21"/>
  <c r="X1831" i="21" s="1"/>
  <c r="W2043" i="21"/>
  <c r="X2043" i="21" s="1"/>
  <c r="W1511" i="21"/>
  <c r="X1511" i="21" s="1"/>
  <c r="W1980" i="21"/>
  <c r="X1980" i="21" s="1"/>
  <c r="W577" i="21"/>
  <c r="X577" i="21" s="1"/>
  <c r="W2035" i="21"/>
  <c r="X2035" i="21" s="1"/>
  <c r="W1786" i="21"/>
  <c r="X1786" i="21" s="1"/>
  <c r="W1651" i="21"/>
  <c r="X1651" i="21" s="1"/>
  <c r="W60" i="21"/>
  <c r="X60" i="21" s="1"/>
  <c r="W1958" i="21"/>
  <c r="X1958" i="21" s="1"/>
  <c r="W621" i="21"/>
  <c r="X621" i="21" s="1"/>
  <c r="W1102" i="21"/>
  <c r="X1102" i="21" s="1"/>
  <c r="W1921" i="21"/>
  <c r="X1921" i="21" s="1"/>
  <c r="W1026" i="21"/>
  <c r="X1026" i="21" s="1"/>
  <c r="W1178" i="21"/>
  <c r="X1178" i="21" s="1"/>
  <c r="W18" i="21"/>
  <c r="X18" i="21" s="1"/>
  <c r="W1538" i="21"/>
  <c r="X1538" i="21" s="1"/>
  <c r="W1619" i="21"/>
  <c r="X1619" i="21" s="1"/>
  <c r="W1648" i="21"/>
  <c r="X1648" i="21" s="1"/>
  <c r="W1186" i="21"/>
  <c r="X1186" i="21" s="1"/>
  <c r="W342" i="21"/>
  <c r="X342" i="21" s="1"/>
  <c r="W1747" i="21"/>
  <c r="X1747" i="21" s="1"/>
  <c r="W1998" i="21"/>
  <c r="X1998" i="21" s="1"/>
  <c r="W312" i="21"/>
  <c r="X312" i="21" s="1"/>
  <c r="W857" i="21"/>
  <c r="X857" i="21" s="1"/>
  <c r="W1808" i="21"/>
  <c r="X1808" i="21" s="1"/>
  <c r="W44" i="21"/>
  <c r="X44" i="21" s="1"/>
  <c r="W522" i="21"/>
  <c r="X522" i="21" s="1"/>
  <c r="W391" i="21"/>
  <c r="X391" i="21" s="1"/>
  <c r="W572" i="21"/>
  <c r="X572" i="21" s="1"/>
  <c r="W1932" i="21"/>
  <c r="X1932" i="21" s="1"/>
  <c r="W568" i="21"/>
  <c r="X568" i="21" s="1"/>
  <c r="W1417" i="21"/>
  <c r="X1417" i="21" s="1"/>
  <c r="W1642" i="21"/>
  <c r="X1642" i="21" s="1"/>
  <c r="W1106" i="21"/>
  <c r="X1106" i="21" s="1"/>
  <c r="W442" i="21"/>
  <c r="X442" i="21" s="1"/>
  <c r="W57" i="21"/>
  <c r="X57" i="21" s="1"/>
  <c r="W1480" i="21"/>
  <c r="X1480" i="21" s="1"/>
  <c r="W310" i="21"/>
  <c r="X310" i="21" s="1"/>
  <c r="W1956" i="21"/>
  <c r="X1956" i="21" s="1"/>
  <c r="W1065" i="21"/>
  <c r="X1065" i="21" s="1"/>
  <c r="W327" i="21"/>
  <c r="X327" i="21" s="1"/>
  <c r="W1880" i="21"/>
  <c r="X1880" i="21" s="1"/>
  <c r="W1748" i="21"/>
  <c r="X1748" i="21" s="1"/>
  <c r="W1947" i="21"/>
  <c r="X1947" i="21" s="1"/>
  <c r="W925" i="21"/>
  <c r="X925" i="21" s="1"/>
  <c r="W1936" i="21"/>
  <c r="X1936" i="21" s="1"/>
  <c r="W236" i="21"/>
  <c r="X236" i="21" s="1"/>
  <c r="W477" i="21"/>
  <c r="X477" i="21" s="1"/>
  <c r="W1516" i="21"/>
  <c r="X1516" i="21" s="1"/>
  <c r="W1870" i="21"/>
  <c r="X1870" i="21" s="1"/>
  <c r="W529" i="21"/>
  <c r="X529" i="21" s="1"/>
  <c r="W580" i="21"/>
  <c r="X580" i="21" s="1"/>
  <c r="W800" i="21"/>
  <c r="X800" i="21" s="1"/>
  <c r="W754" i="21"/>
  <c r="X754" i="21" s="1"/>
  <c r="W1578" i="21"/>
  <c r="X1578" i="21" s="1"/>
  <c r="W1733" i="21"/>
  <c r="X1733" i="21" s="1"/>
  <c r="W1031" i="21"/>
  <c r="X1031" i="21" s="1"/>
  <c r="W1698" i="21"/>
  <c r="X1698" i="21" s="1"/>
  <c r="W373" i="21"/>
  <c r="X373" i="21" s="1"/>
  <c r="W543" i="21"/>
  <c r="X543" i="21" s="1"/>
  <c r="W673" i="21"/>
  <c r="X673" i="21" s="1"/>
  <c r="W695" i="21"/>
  <c r="X695" i="21" s="1"/>
  <c r="W905" i="21"/>
  <c r="X905" i="21" s="1"/>
  <c r="W1922" i="21"/>
  <c r="X1922" i="21" s="1"/>
  <c r="W22" i="21"/>
  <c r="X22" i="21" s="1"/>
  <c r="W1923" i="21"/>
  <c r="X1923" i="21" s="1"/>
  <c r="W1309" i="21"/>
  <c r="X1309" i="21" s="1"/>
  <c r="W479" i="21"/>
  <c r="X479" i="21" s="1"/>
  <c r="W740" i="21"/>
  <c r="X740" i="21" s="1"/>
  <c r="W426" i="21"/>
  <c r="X426" i="21" s="1"/>
  <c r="W1384" i="21"/>
  <c r="X1384" i="21" s="1"/>
  <c r="W67" i="21"/>
  <c r="X67" i="21" s="1"/>
  <c r="W1393" i="21"/>
  <c r="X1393" i="21" s="1"/>
  <c r="W4" i="21"/>
  <c r="X4" i="21" s="1"/>
  <c r="W356" i="21"/>
  <c r="X356" i="21" s="1"/>
  <c r="W1639" i="21"/>
  <c r="X1639" i="21" s="1"/>
  <c r="W1272" i="21"/>
  <c r="X1272" i="21" s="1"/>
  <c r="W1930" i="21"/>
  <c r="X1930" i="21" s="1"/>
  <c r="W1244" i="21"/>
  <c r="X1244" i="21" s="1"/>
  <c r="W1373" i="21"/>
  <c r="X1373" i="21" s="1"/>
  <c r="W850" i="21"/>
  <c r="X850" i="21" s="1"/>
  <c r="W73" i="21"/>
  <c r="X73" i="21" s="1"/>
  <c r="W2008" i="21"/>
  <c r="X2008" i="21" s="1"/>
  <c r="W61" i="21"/>
  <c r="X61" i="21" s="1"/>
  <c r="W1711" i="21"/>
  <c r="X1711" i="21" s="1"/>
  <c r="W824" i="21"/>
  <c r="X824" i="21" s="1"/>
  <c r="W2057" i="21"/>
  <c r="X2057" i="21" s="1"/>
  <c r="W765" i="21"/>
  <c r="X765" i="21" s="1"/>
  <c r="W816" i="21"/>
  <c r="X816" i="21" s="1"/>
  <c r="W1238" i="21"/>
  <c r="X1238" i="21" s="1"/>
  <c r="W1305" i="21"/>
  <c r="X1305" i="21" s="1"/>
  <c r="W984" i="21"/>
  <c r="X984" i="21" s="1"/>
  <c r="W1444" i="21"/>
  <c r="X1444" i="21" s="1"/>
  <c r="W503" i="21"/>
  <c r="X503" i="21" s="1"/>
  <c r="W1461" i="21"/>
  <c r="X1461" i="21" s="1"/>
  <c r="W348" i="21"/>
  <c r="X348" i="21" s="1"/>
  <c r="W880" i="21"/>
  <c r="X880" i="21" s="1"/>
  <c r="W1555" i="21"/>
  <c r="X1555" i="21" s="1"/>
  <c r="W1038" i="21"/>
  <c r="X1038" i="21" s="1"/>
  <c r="W515" i="21"/>
  <c r="X515" i="21" s="1"/>
  <c r="W722" i="21"/>
  <c r="X722" i="21" s="1"/>
  <c r="W1218" i="21"/>
  <c r="X1218" i="21" s="1"/>
  <c r="W242" i="21"/>
  <c r="X242" i="21" s="1"/>
  <c r="W1814" i="21"/>
  <c r="X1814" i="21" s="1"/>
  <c r="W1071" i="21"/>
  <c r="X1071" i="21" s="1"/>
  <c r="W767" i="21"/>
  <c r="X767" i="21" s="1"/>
  <c r="W641" i="21"/>
  <c r="X641" i="21" s="1"/>
  <c r="W433" i="21"/>
  <c r="X433" i="21" s="1"/>
  <c r="W683" i="21"/>
  <c r="X683" i="21" s="1"/>
  <c r="W516" i="21"/>
  <c r="X516" i="21" s="1"/>
  <c r="W58" i="21"/>
  <c r="X58" i="21" s="1"/>
  <c r="W715" i="21"/>
  <c r="X715" i="21" s="1"/>
  <c r="W1848" i="21"/>
  <c r="X1848" i="21" s="1"/>
  <c r="W753" i="21"/>
  <c r="X753" i="21" s="1"/>
  <c r="W570" i="21"/>
  <c r="X570" i="21" s="1"/>
  <c r="W1149" i="21"/>
  <c r="X1149" i="21" s="1"/>
  <c r="W1128" i="21"/>
  <c r="X1128" i="21" s="1"/>
  <c r="W37" i="21"/>
  <c r="X37" i="21" s="1"/>
  <c r="W1785" i="21"/>
  <c r="X1785" i="21" s="1"/>
  <c r="W1746" i="21"/>
  <c r="X1746" i="21" s="1"/>
  <c r="W1901" i="21"/>
  <c r="X1901" i="21" s="1"/>
  <c r="W1118" i="21"/>
  <c r="X1118" i="21" s="1"/>
  <c r="W1261" i="21"/>
  <c r="X1261" i="21" s="1"/>
  <c r="W1177" i="21"/>
  <c r="X1177" i="21" s="1"/>
  <c r="W1162" i="21"/>
  <c r="X1162" i="21" s="1"/>
  <c r="W539" i="21"/>
  <c r="X539" i="21" s="1"/>
  <c r="W1990" i="21"/>
  <c r="X1990" i="21" s="1"/>
  <c r="W1778" i="21"/>
  <c r="X1778" i="21" s="1"/>
  <c r="W1566" i="21"/>
  <c r="X1566" i="21" s="1"/>
  <c r="W949" i="21"/>
  <c r="X949" i="21" s="1"/>
  <c r="W1225" i="21"/>
  <c r="X1225" i="21" s="1"/>
  <c r="W1615" i="21"/>
  <c r="X1615" i="21" s="1"/>
  <c r="W726" i="21"/>
  <c r="X726" i="21" s="1"/>
  <c r="W1849" i="21"/>
  <c r="X1849" i="21" s="1"/>
  <c r="W1279" i="21"/>
  <c r="X1279" i="21" s="1"/>
  <c r="W1413" i="21"/>
  <c r="X1413" i="21" s="1"/>
  <c r="W46" i="21"/>
  <c r="X46" i="21" s="1"/>
  <c r="W502" i="21"/>
  <c r="X502" i="21" s="1"/>
  <c r="W79" i="21"/>
  <c r="X79" i="21" s="1"/>
  <c r="W1310" i="21"/>
  <c r="X1310" i="21" s="1"/>
  <c r="W1913" i="21"/>
  <c r="X1913" i="21" s="1"/>
  <c r="W771" i="21"/>
  <c r="X771" i="21" s="1"/>
  <c r="W1084" i="21"/>
  <c r="X1084" i="21" s="1"/>
  <c r="W12" i="21"/>
  <c r="X12" i="21" s="1"/>
  <c r="W537" i="21"/>
  <c r="X537" i="21" s="1"/>
  <c r="W1258" i="21"/>
  <c r="X1258" i="21" s="1"/>
  <c r="W802" i="21"/>
  <c r="X802" i="21" s="1"/>
  <c r="W555" i="21"/>
  <c r="X555" i="21" s="1"/>
  <c r="W1865" i="21"/>
  <c r="X1865" i="21" s="1"/>
  <c r="W1514" i="21"/>
  <c r="X1514" i="21" s="1"/>
  <c r="W651" i="21"/>
  <c r="X651" i="21" s="1"/>
  <c r="W382" i="21"/>
  <c r="X382" i="21" s="1"/>
  <c r="W272" i="21"/>
  <c r="X272" i="21" s="1"/>
  <c r="W1737" i="21"/>
  <c r="X1737" i="21" s="1"/>
  <c r="W1184" i="21"/>
  <c r="X1184" i="21" s="1"/>
  <c r="W381" i="21"/>
  <c r="X381" i="21" s="1"/>
  <c r="W1828" i="21"/>
  <c r="X1828" i="21" s="1"/>
  <c r="W1754" i="21"/>
  <c r="X1754" i="21" s="1"/>
  <c r="W1094" i="21"/>
  <c r="X1094" i="21" s="1"/>
  <c r="W893" i="21"/>
  <c r="X893" i="21" s="1"/>
  <c r="W876" i="21"/>
  <c r="X876" i="21" s="1"/>
  <c r="W1395" i="21"/>
  <c r="X1395" i="21" s="1"/>
  <c r="W1226" i="21"/>
  <c r="X1226" i="21" s="1"/>
  <c r="W226" i="21"/>
  <c r="X226" i="21" s="1"/>
  <c r="W1589" i="21"/>
  <c r="X1589" i="21" s="1"/>
  <c r="W387" i="21"/>
  <c r="X387" i="21" s="1"/>
  <c r="W230" i="21"/>
  <c r="X230" i="21" s="1"/>
  <c r="W1245" i="21"/>
  <c r="X1245" i="21" s="1"/>
  <c r="W423" i="21"/>
  <c r="X423" i="21" s="1"/>
  <c r="W1693" i="21"/>
  <c r="X1693" i="21" s="1"/>
  <c r="W563" i="21"/>
  <c r="X563" i="21" s="1"/>
  <c r="W368" i="21"/>
  <c r="X368" i="21" s="1"/>
  <c r="W337" i="21"/>
  <c r="X337" i="21" s="1"/>
  <c r="W407" i="21"/>
  <c r="X407" i="21" s="1"/>
  <c r="W1744" i="21"/>
  <c r="X1744" i="21" s="1"/>
  <c r="W419" i="21"/>
  <c r="X419" i="21" s="1"/>
  <c r="W913" i="21"/>
  <c r="X913" i="21" s="1"/>
  <c r="W1543" i="21"/>
  <c r="X1543" i="21" s="1"/>
  <c r="W1110" i="21"/>
  <c r="X1110" i="21" s="1"/>
  <c r="W785" i="21"/>
  <c r="X785" i="21" s="1"/>
  <c r="W756" i="21"/>
  <c r="X756" i="21" s="1"/>
  <c r="W1230" i="21"/>
  <c r="X1230" i="21" s="1"/>
  <c r="W752" i="21"/>
  <c r="X752" i="21" s="1"/>
  <c r="W279" i="21"/>
  <c r="X279" i="21" s="1"/>
  <c r="W1585" i="21"/>
  <c r="X1585" i="21" s="1"/>
  <c r="W470" i="21"/>
  <c r="X470" i="21" s="1"/>
  <c r="W1146" i="21"/>
  <c r="X1146" i="21" s="1"/>
  <c r="W773" i="21"/>
  <c r="X773" i="21" s="1"/>
  <c r="W1044" i="21"/>
  <c r="X1044" i="21" s="1"/>
  <c r="W1805" i="21"/>
  <c r="X1805" i="21" s="1"/>
  <c r="W635" i="21"/>
  <c r="X635" i="21" s="1"/>
  <c r="W23" i="21"/>
  <c r="X23" i="21" s="1"/>
  <c r="W1375" i="21"/>
  <c r="X1375" i="21" s="1"/>
  <c r="W1656" i="21"/>
  <c r="X1656" i="21" s="1"/>
  <c r="W325" i="21"/>
  <c r="X325" i="21" s="1"/>
  <c r="W1984" i="21"/>
  <c r="X1984" i="21" s="1"/>
  <c r="W83" i="21"/>
  <c r="X83" i="21" s="1"/>
  <c r="W772" i="21"/>
  <c r="X772" i="21" s="1"/>
  <c r="W1188" i="21"/>
  <c r="X1188" i="21" s="1"/>
  <c r="W1819" i="21"/>
  <c r="X1819" i="21" s="1"/>
  <c r="W763" i="21"/>
  <c r="X763" i="21" s="1"/>
  <c r="W377" i="21"/>
  <c r="X377" i="21" s="1"/>
  <c r="W863" i="21"/>
  <c r="X863" i="21" s="1"/>
  <c r="W1804" i="21"/>
  <c r="X1804" i="21" s="1"/>
  <c r="W815" i="21"/>
  <c r="X815" i="21" s="1"/>
  <c r="W510" i="21"/>
  <c r="X510" i="21" s="1"/>
  <c r="W418" i="21"/>
  <c r="X418" i="21" s="1"/>
  <c r="W2033" i="21"/>
  <c r="X2033" i="21" s="1"/>
  <c r="W729" i="21"/>
  <c r="X729" i="21" s="1"/>
  <c r="W2022" i="21"/>
  <c r="X2022" i="21" s="1"/>
  <c r="W1463" i="21"/>
  <c r="X1463" i="21" s="1"/>
  <c r="W1827" i="21"/>
  <c r="X1827" i="21" s="1"/>
  <c r="W1296" i="21"/>
  <c r="X1296" i="21" s="1"/>
  <c r="W2021" i="21"/>
  <c r="X2021" i="21" s="1"/>
  <c r="W1232" i="21"/>
  <c r="X1232" i="21" s="1"/>
  <c r="W1273" i="21"/>
  <c r="X1273" i="21" s="1"/>
  <c r="W957" i="21"/>
  <c r="X957" i="21" s="1"/>
  <c r="W2061" i="21"/>
  <c r="X2061" i="21" s="1"/>
  <c r="W1256" i="21"/>
  <c r="X1256" i="21" s="1"/>
  <c r="W2020" i="21"/>
  <c r="X2020" i="21" s="1"/>
  <c r="W2005" i="21"/>
  <c r="X2005" i="21" s="1"/>
  <c r="W721" i="21"/>
  <c r="X721" i="21" s="1"/>
  <c r="W739" i="21"/>
  <c r="X739" i="21" s="1"/>
  <c r="W233" i="21"/>
  <c r="X233" i="21" s="1"/>
  <c r="W1277" i="21"/>
  <c r="X1277" i="21" s="1"/>
  <c r="W735" i="21"/>
  <c r="X735" i="21" s="1"/>
  <c r="W2029" i="21"/>
  <c r="X2029" i="21" s="1"/>
  <c r="W1291" i="21"/>
  <c r="X1291" i="21" s="1"/>
  <c r="W1991" i="21"/>
  <c r="X1991" i="21" s="1"/>
  <c r="W1532" i="21"/>
  <c r="X1532" i="21" s="1"/>
  <c r="W89" i="21"/>
  <c r="X89" i="21" s="1"/>
  <c r="W1374" i="21"/>
  <c r="X1374" i="21" s="1"/>
  <c r="W1051" i="21"/>
  <c r="X1051" i="21" s="1"/>
  <c r="W1467" i="21"/>
  <c r="X1467" i="21" s="1"/>
  <c r="W2026" i="21"/>
  <c r="X2026" i="21" s="1"/>
  <c r="W244" i="21"/>
  <c r="X244" i="21" s="1"/>
  <c r="W1313" i="21"/>
  <c r="X1313" i="21" s="1"/>
  <c r="W86" i="21"/>
  <c r="X86" i="21" s="1"/>
  <c r="W1172" i="21"/>
  <c r="X1172" i="21" s="1"/>
  <c r="W644" i="21"/>
  <c r="X644" i="21" s="1"/>
  <c r="W975" i="21"/>
  <c r="X975" i="21" s="1"/>
  <c r="W1099" i="21"/>
  <c r="X1099" i="21" s="1"/>
  <c r="W446" i="21"/>
  <c r="X446" i="21" s="1"/>
  <c r="W1801" i="21"/>
  <c r="X1801" i="21" s="1"/>
  <c r="W573" i="21"/>
  <c r="X573" i="21" s="1"/>
  <c r="W245" i="21"/>
  <c r="X245" i="21" s="1"/>
  <c r="W791" i="21"/>
  <c r="X791" i="21" s="1"/>
  <c r="W685" i="21"/>
  <c r="X685" i="21" s="1"/>
  <c r="W956" i="21"/>
  <c r="X956" i="21" s="1"/>
  <c r="W1696" i="21"/>
  <c r="X1696" i="21" s="1"/>
  <c r="W1621" i="21"/>
  <c r="X1621" i="21" s="1"/>
  <c r="W1871" i="21"/>
  <c r="X1871" i="21" s="1"/>
  <c r="W1807" i="21"/>
  <c r="X1807" i="21" s="1"/>
  <c r="W71" i="21"/>
  <c r="X71" i="21" s="1"/>
  <c r="W1074" i="21"/>
  <c r="X1074" i="21" s="1"/>
  <c r="W1509" i="21"/>
  <c r="X1509" i="21" s="1"/>
  <c r="W1938" i="21"/>
  <c r="X1938" i="21" s="1"/>
  <c r="W1049" i="21"/>
  <c r="X1049" i="21" s="1"/>
  <c r="W1249" i="21"/>
  <c r="X1249" i="21" s="1"/>
  <c r="W1389" i="21"/>
  <c r="X1389" i="21" s="1"/>
  <c r="W1703" i="21"/>
  <c r="X1703" i="21" s="1"/>
  <c r="W921" i="21"/>
  <c r="X921" i="21" s="1"/>
  <c r="W856" i="21"/>
  <c r="X856" i="21" s="1"/>
  <c r="W1042" i="21"/>
  <c r="X1042" i="21" s="1"/>
  <c r="W69" i="21"/>
  <c r="X69" i="21" s="1"/>
  <c r="W1122" i="21"/>
  <c r="X1122" i="21" s="1"/>
  <c r="W8" i="21"/>
  <c r="X8" i="21" s="1"/>
  <c r="W1339" i="21"/>
  <c r="X1339" i="21" s="1"/>
  <c r="W534" i="21"/>
  <c r="X534" i="21" s="1"/>
  <c r="W474" i="21"/>
  <c r="X474" i="21" s="1"/>
  <c r="W493" i="21"/>
  <c r="X493" i="21" s="1"/>
  <c r="W697" i="21"/>
  <c r="X697" i="21" s="1"/>
  <c r="W53" i="21"/>
  <c r="X53" i="21" s="1"/>
  <c r="W1690" i="21"/>
  <c r="X1690" i="21" s="1"/>
  <c r="W1706" i="21"/>
  <c r="X1706" i="21" s="1"/>
  <c r="W1688" i="21"/>
  <c r="X1688" i="21" s="1"/>
  <c r="W288" i="21"/>
  <c r="X288" i="21" s="1"/>
  <c r="W1282" i="21"/>
  <c r="X1282" i="21" s="1"/>
  <c r="W370" i="21"/>
  <c r="X370" i="21" s="1"/>
  <c r="W1262" i="21"/>
  <c r="X1262" i="21" s="1"/>
  <c r="W513" i="21"/>
  <c r="X513" i="21" s="1"/>
  <c r="W486" i="21"/>
  <c r="X486" i="21" s="1"/>
  <c r="W24" i="21"/>
  <c r="X24" i="21" s="1"/>
  <c r="W692" i="21"/>
  <c r="X692" i="21" s="1"/>
  <c r="W1381" i="21"/>
  <c r="X1381" i="21" s="1"/>
  <c r="W1109" i="21"/>
  <c r="X1109" i="21" s="1"/>
  <c r="W1634" i="21"/>
  <c r="X1634" i="21" s="1"/>
  <c r="W1436" i="21"/>
  <c r="X1436" i="21" s="1"/>
  <c r="W972" i="21"/>
  <c r="X972" i="21" s="1"/>
  <c r="W238" i="21"/>
  <c r="X238" i="21" s="1"/>
  <c r="W940" i="21"/>
  <c r="X940" i="21" s="1"/>
  <c r="W808" i="21"/>
  <c r="X808" i="21" s="1"/>
  <c r="W1160" i="21"/>
  <c r="X1160" i="21" s="1"/>
  <c r="W278" i="21"/>
  <c r="X278" i="21" s="1"/>
  <c r="W1021" i="21"/>
  <c r="X1021" i="21" s="1"/>
  <c r="W1725" i="21"/>
  <c r="X1725" i="21" s="1"/>
  <c r="W1554" i="21"/>
  <c r="X1554" i="21" s="1"/>
  <c r="W1004" i="21"/>
  <c r="X1004" i="21" s="1"/>
  <c r="W776" i="21"/>
  <c r="X776" i="21" s="1"/>
  <c r="W656" i="21"/>
  <c r="X656" i="21" s="1"/>
  <c r="W1251" i="21"/>
  <c r="X1251" i="21" s="1"/>
  <c r="W638" i="21"/>
  <c r="X638" i="21" s="1"/>
  <c r="W1315" i="21"/>
  <c r="X1315" i="21" s="1"/>
  <c r="W853" i="21"/>
  <c r="X853" i="21" s="1"/>
  <c r="W896" i="21"/>
  <c r="X896" i="21" s="1"/>
  <c r="W1732" i="21"/>
  <c r="X1732" i="21" s="1"/>
  <c r="W1143" i="21"/>
  <c r="X1143" i="21" s="1"/>
  <c r="W1861" i="21"/>
  <c r="X1861" i="21" s="1"/>
  <c r="W1255" i="21"/>
  <c r="X1255" i="21" s="1"/>
  <c r="W1542" i="21"/>
  <c r="X1542" i="21" s="1"/>
  <c r="W1231" i="21"/>
  <c r="X1231" i="21" s="1"/>
  <c r="W813" i="21"/>
  <c r="X813" i="21" s="1"/>
  <c r="W1359" i="21"/>
  <c r="X1359" i="21" s="1"/>
  <c r="W1056" i="21"/>
  <c r="X1056" i="21" s="1"/>
  <c r="W976" i="21"/>
  <c r="X976" i="21" s="1"/>
  <c r="W1686" i="21"/>
  <c r="X1686" i="21" s="1"/>
  <c r="W1360" i="21"/>
  <c r="X1360" i="21" s="1"/>
  <c r="W1383" i="21"/>
  <c r="X1383" i="21" s="1"/>
  <c r="W254" i="21"/>
  <c r="X254" i="21" s="1"/>
  <c r="W366" i="21"/>
  <c r="X366" i="21" s="1"/>
  <c r="W946" i="21"/>
  <c r="X946" i="21" s="1"/>
  <c r="W100" i="21"/>
  <c r="X100" i="21" s="1"/>
  <c r="W901" i="21"/>
  <c r="X901" i="21" s="1"/>
  <c r="W532" i="21"/>
  <c r="X532" i="21" s="1"/>
  <c r="W271" i="21"/>
  <c r="X271" i="21" s="1"/>
  <c r="W546" i="21"/>
  <c r="X546" i="21" s="1"/>
  <c r="W1000" i="21"/>
  <c r="X1000" i="21" s="1"/>
  <c r="W445" i="21"/>
  <c r="X445" i="21" s="1"/>
  <c r="W1093" i="21"/>
  <c r="X1093" i="21" s="1"/>
  <c r="W999" i="21"/>
  <c r="X999" i="21" s="1"/>
  <c r="W1392" i="21"/>
  <c r="X1392" i="21" s="1"/>
  <c r="W1299" i="21"/>
  <c r="X1299" i="21" s="1"/>
  <c r="W1993" i="21"/>
  <c r="X1993" i="21" s="1"/>
  <c r="W891" i="21"/>
  <c r="X891" i="21" s="1"/>
  <c r="W5" i="21"/>
  <c r="X5" i="21" s="1"/>
  <c r="W328" i="21"/>
  <c r="X328" i="21" s="1"/>
  <c r="W845" i="21"/>
  <c r="X845" i="21" s="1"/>
  <c r="W1199" i="21"/>
  <c r="X1199" i="21" s="1"/>
  <c r="W1763" i="21"/>
  <c r="X1763" i="21" s="1"/>
  <c r="W1148" i="21"/>
  <c r="X1148" i="21" s="1"/>
  <c r="W103" i="21"/>
  <c r="X103" i="21" s="1"/>
  <c r="W1771" i="21"/>
  <c r="X1771" i="21" s="1"/>
  <c r="W1502" i="21"/>
  <c r="X1502" i="21" s="1"/>
  <c r="W260" i="21"/>
  <c r="X260" i="21" s="1"/>
  <c r="W945" i="21"/>
  <c r="X945" i="21" s="1"/>
  <c r="W1588" i="21"/>
  <c r="X1588" i="21" s="1"/>
  <c r="W1115" i="21"/>
  <c r="X1115" i="21" s="1"/>
  <c r="W774" i="21"/>
  <c r="X774" i="21" s="1"/>
  <c r="W1655" i="21"/>
  <c r="X1655" i="21" s="1"/>
  <c r="W1152" i="21"/>
  <c r="X1152" i="21" s="1"/>
  <c r="W1072" i="21"/>
  <c r="X1072" i="21" s="1"/>
  <c r="W1386" i="21"/>
  <c r="X1386" i="21" s="1"/>
  <c r="W1092" i="21"/>
  <c r="X1092" i="21" s="1"/>
  <c r="W1914" i="21"/>
  <c r="X1914" i="21" s="1"/>
  <c r="W1165" i="21"/>
  <c r="X1165" i="21" s="1"/>
  <c r="W1633" i="21"/>
  <c r="X1633" i="21" s="1"/>
  <c r="W2060" i="21"/>
  <c r="X2060" i="21" s="1"/>
  <c r="W32" i="21"/>
  <c r="X32" i="21" s="1"/>
  <c r="W2063" i="21"/>
  <c r="X2063" i="21" s="1"/>
  <c r="W13" i="21"/>
  <c r="X13" i="21" s="1"/>
  <c r="W1025" i="21"/>
  <c r="X1025" i="21" s="1"/>
  <c r="W821" i="21"/>
  <c r="X821" i="21" s="1"/>
  <c r="W1104" i="21"/>
  <c r="X1104" i="21" s="1"/>
  <c r="W987" i="21"/>
  <c r="X987" i="21" s="1"/>
  <c r="W738" i="21"/>
  <c r="X738" i="21" s="1"/>
  <c r="W1054" i="21"/>
  <c r="X1054" i="21" s="1"/>
  <c r="W1719" i="21"/>
  <c r="X1719" i="21" s="1"/>
  <c r="W243" i="21"/>
  <c r="X243" i="21" s="1"/>
  <c r="W251" i="21"/>
  <c r="X251" i="21" s="1"/>
  <c r="W1368" i="21"/>
  <c r="X1368" i="21" s="1"/>
  <c r="W1982" i="21"/>
  <c r="X1982" i="21" s="1"/>
  <c r="W1490" i="21"/>
  <c r="X1490" i="21" s="1"/>
  <c r="W655" i="21"/>
  <c r="X655" i="21" s="1"/>
  <c r="W627" i="21"/>
  <c r="X627" i="21" s="1"/>
  <c r="W649" i="21"/>
  <c r="X649" i="21" s="1"/>
  <c r="W1625" i="21"/>
  <c r="X1625" i="21" s="1"/>
  <c r="W274" i="21"/>
  <c r="X274" i="21" s="1"/>
  <c r="W659" i="21"/>
  <c r="X659" i="21" s="1"/>
  <c r="W1457" i="21"/>
  <c r="X1457" i="21" s="1"/>
  <c r="W1740" i="21"/>
  <c r="X1740" i="21" s="1"/>
  <c r="W311" i="21"/>
  <c r="X311" i="21" s="1"/>
  <c r="W927" i="21"/>
  <c r="X927" i="21" s="1"/>
  <c r="W932" i="21"/>
  <c r="X932" i="21" s="1"/>
  <c r="W545" i="21"/>
  <c r="X545" i="21" s="1"/>
  <c r="W1130" i="21"/>
  <c r="X1130" i="21" s="1"/>
  <c r="W1257" i="21"/>
  <c r="X1257" i="21" s="1"/>
  <c r="W276" i="21"/>
  <c r="X276" i="21" s="1"/>
  <c r="W1170" i="21"/>
  <c r="X1170" i="21" s="1"/>
  <c r="W355" i="21"/>
  <c r="X355" i="21" s="1"/>
  <c r="W457" i="21"/>
  <c r="X457" i="21" s="1"/>
  <c r="W261" i="21"/>
  <c r="X261" i="21" s="1"/>
  <c r="W1440" i="21"/>
  <c r="X1440" i="21" s="1"/>
  <c r="W1023" i="21"/>
  <c r="X1023" i="21" s="1"/>
  <c r="W870" i="21"/>
  <c r="X870" i="21" s="1"/>
  <c r="W52" i="21"/>
  <c r="X52" i="21" s="1"/>
  <c r="W841" i="21"/>
  <c r="X841" i="21" s="1"/>
  <c r="W1019" i="21"/>
  <c r="X1019" i="21" s="1"/>
  <c r="W877" i="21"/>
  <c r="X877" i="21" s="1"/>
  <c r="W1349" i="21"/>
  <c r="X1349" i="21" s="1"/>
  <c r="W234" i="21"/>
  <c r="X234" i="21" s="1"/>
  <c r="W259" i="21"/>
  <c r="X259" i="21" s="1"/>
  <c r="W787" i="21"/>
  <c r="X787" i="21" s="1"/>
  <c r="W246" i="21"/>
  <c r="X246" i="21" s="1"/>
  <c r="W1710" i="21"/>
  <c r="X1710" i="21" s="1"/>
  <c r="W390" i="21"/>
  <c r="X390" i="21" s="1"/>
  <c r="W1280" i="21"/>
  <c r="X1280" i="21" s="1"/>
  <c r="W1063" i="21"/>
  <c r="X1063" i="21" s="1"/>
  <c r="W814" i="21"/>
  <c r="X814" i="21" s="1"/>
  <c r="W1252" i="21"/>
  <c r="X1252" i="21" s="1"/>
  <c r="W919" i="21"/>
  <c r="X919" i="21" s="1"/>
  <c r="W316" i="21"/>
  <c r="X316" i="21" s="1"/>
  <c r="W965" i="21"/>
  <c r="X965" i="21" s="1"/>
  <c r="W2009" i="21"/>
  <c r="X2009" i="21" s="1"/>
  <c r="W1287" i="21"/>
  <c r="X1287" i="21" s="1"/>
  <c r="W890" i="21"/>
  <c r="X890" i="21" s="1"/>
  <c r="W1883" i="21"/>
  <c r="X1883" i="21" s="1"/>
  <c r="W1351" i="21"/>
  <c r="X1351" i="21" s="1"/>
  <c r="W634" i="21"/>
  <c r="X634" i="21" s="1"/>
  <c r="W1316" i="21"/>
  <c r="X1316" i="21" s="1"/>
  <c r="W864" i="21"/>
  <c r="X864" i="21" s="1"/>
  <c r="W843" i="21"/>
  <c r="X843" i="21" s="1"/>
  <c r="W993" i="21"/>
  <c r="X993" i="21" s="1"/>
  <c r="W2064" i="21"/>
  <c r="X2064" i="21" s="1"/>
  <c r="W59" i="21"/>
  <c r="X59" i="21" s="1"/>
  <c r="W1117" i="21"/>
  <c r="X1117" i="21" s="1"/>
  <c r="W1002" i="21"/>
  <c r="X1002" i="21" s="1"/>
  <c r="W30" i="21"/>
  <c r="X30" i="21" s="1"/>
  <c r="W1333" i="21"/>
  <c r="X1333" i="21" s="1"/>
  <c r="W842" i="21"/>
  <c r="X842" i="21" s="1"/>
  <c r="W611" i="21"/>
  <c r="X611" i="21" s="1"/>
  <c r="W1176" i="21"/>
  <c r="X1176" i="21" s="1"/>
  <c r="W495" i="21"/>
  <c r="X495" i="21" s="1"/>
  <c r="W466" i="21"/>
  <c r="X466" i="21" s="1"/>
  <c r="W473" i="21"/>
  <c r="X473" i="21" s="1"/>
  <c r="W1340" i="21"/>
  <c r="X1340" i="21" s="1"/>
  <c r="W818" i="21"/>
  <c r="X818" i="21" s="1"/>
  <c r="W1678" i="21"/>
  <c r="X1678" i="21" s="1"/>
  <c r="W74" i="21"/>
  <c r="X74" i="21" s="1"/>
  <c r="W1829" i="21"/>
  <c r="X1829" i="21" s="1"/>
  <c r="W435" i="21"/>
  <c r="X435" i="21" s="1"/>
  <c r="W1893" i="21"/>
  <c r="X1893" i="21" s="1"/>
  <c r="W1784" i="21"/>
  <c r="X1784" i="21" s="1"/>
  <c r="W99" i="21"/>
  <c r="X99" i="21" s="1"/>
  <c r="W1289" i="21"/>
  <c r="X1289" i="21" s="1"/>
  <c r="W1460" i="21"/>
  <c r="X1460" i="21" s="1"/>
  <c r="W1145" i="21"/>
  <c r="X1145" i="21" s="1"/>
  <c r="W1263" i="21"/>
  <c r="X1263" i="21" s="1"/>
  <c r="W2041" i="21"/>
  <c r="X2041" i="21" s="1"/>
  <c r="W36" i="21"/>
  <c r="X36" i="21" s="1"/>
  <c r="W1150" i="21"/>
  <c r="X1150" i="21" s="1"/>
  <c r="W1713" i="21"/>
  <c r="X1713" i="21" s="1"/>
  <c r="W429" i="21"/>
  <c r="X429" i="21" s="1"/>
  <c r="W1925" i="21"/>
  <c r="X1925" i="21" s="1"/>
  <c r="W1221" i="21"/>
  <c r="X1221" i="21" s="1"/>
  <c r="W700" i="21"/>
  <c r="X700" i="21" s="1"/>
  <c r="W518" i="21"/>
  <c r="X518" i="21" s="1"/>
  <c r="W962" i="21"/>
  <c r="X962" i="21" s="1"/>
  <c r="W1259" i="21"/>
  <c r="X1259" i="21" s="1"/>
  <c r="W27" i="21"/>
  <c r="X27" i="21" s="1"/>
  <c r="W1741" i="21"/>
  <c r="X1741" i="21" s="1"/>
  <c r="W285" i="21"/>
  <c r="X285" i="21" s="1"/>
  <c r="W29" i="21"/>
  <c r="X29" i="21" s="1"/>
  <c r="W859" i="21"/>
  <c r="X859" i="21" s="1"/>
  <c r="W960" i="21"/>
  <c r="X960" i="21" s="1"/>
  <c r="W780" i="21"/>
  <c r="X780" i="21" s="1"/>
  <c r="W1438" i="21"/>
  <c r="X1438" i="21" s="1"/>
  <c r="W2032" i="21"/>
  <c r="X2032" i="21" s="1"/>
  <c r="W307" i="21"/>
  <c r="X307" i="21" s="1"/>
  <c r="W1899" i="21"/>
  <c r="X1899" i="21" s="1"/>
  <c r="W626" i="21"/>
  <c r="X626" i="21" s="1"/>
  <c r="W1168" i="21"/>
  <c r="X1168" i="21" s="1"/>
  <c r="W677" i="21"/>
  <c r="X677" i="21" s="1"/>
  <c r="W231" i="21"/>
  <c r="X231" i="21" s="1"/>
  <c r="W1167" i="21"/>
  <c r="X1167" i="21" s="1"/>
  <c r="W438" i="21"/>
  <c r="X438" i="21" s="1"/>
  <c r="W401" i="21"/>
  <c r="X401" i="21" s="1"/>
  <c r="W1959" i="21"/>
  <c r="X1959" i="21" s="1"/>
  <c r="W77" i="21"/>
  <c r="X77" i="21" s="1"/>
  <c r="W1724" i="21"/>
  <c r="X1724" i="21" s="1"/>
  <c r="W566" i="21"/>
  <c r="X566" i="21" s="1"/>
  <c r="W838" i="21"/>
  <c r="X838" i="21" s="1"/>
  <c r="W1934" i="21"/>
  <c r="X1934" i="21" s="1"/>
  <c r="W702" i="21"/>
  <c r="X702" i="21" s="1"/>
  <c r="W978" i="21"/>
  <c r="X978" i="21" s="1"/>
  <c r="W1972" i="21"/>
  <c r="X1972" i="21" s="1"/>
  <c r="W806" i="21"/>
  <c r="X806" i="21" s="1"/>
  <c r="W375" i="21"/>
  <c r="X375" i="21" s="1"/>
  <c r="W809" i="21"/>
  <c r="X809" i="21" s="1"/>
  <c r="W1036" i="21"/>
  <c r="X1036" i="21" s="1"/>
  <c r="W571" i="21"/>
  <c r="X571" i="21" s="1"/>
  <c r="W858" i="21"/>
  <c r="X858" i="21" s="1"/>
  <c r="W1159" i="21"/>
  <c r="X1159" i="21" s="1"/>
  <c r="W475" i="21"/>
  <c r="X475" i="21" s="1"/>
  <c r="W1886" i="21"/>
  <c r="X1886" i="21" s="1"/>
  <c r="W409" i="21"/>
  <c r="X409" i="21" s="1"/>
  <c r="W1189" i="21"/>
  <c r="X1189" i="21" s="1"/>
  <c r="W1575" i="21"/>
  <c r="X1575" i="21" s="1"/>
  <c r="W1879" i="21"/>
  <c r="X1879" i="21" s="1"/>
  <c r="W1007" i="21"/>
  <c r="X1007" i="21" s="1"/>
  <c r="W848" i="21"/>
  <c r="X848" i="21" s="1"/>
  <c r="W1894" i="21"/>
  <c r="X1894" i="21" s="1"/>
  <c r="W1326" i="21"/>
  <c r="X1326" i="21" s="1"/>
  <c r="W1398" i="21"/>
  <c r="X1398" i="21" s="1"/>
  <c r="W1462" i="21"/>
  <c r="X1462" i="21" s="1"/>
  <c r="W825" i="21"/>
  <c r="X825" i="21" s="1"/>
  <c r="W595" i="21"/>
  <c r="X595" i="21" s="1"/>
  <c r="W1723" i="21"/>
  <c r="X1723" i="21" s="1"/>
  <c r="W757" i="21"/>
  <c r="X757" i="21" s="1"/>
  <c r="W2015" i="21"/>
  <c r="X2015" i="21" s="1"/>
  <c r="W1027" i="21"/>
  <c r="X1027" i="21" s="1"/>
  <c r="W1779" i="21"/>
  <c r="X1779" i="21" s="1"/>
  <c r="W600" i="21"/>
  <c r="X600" i="21" s="1"/>
  <c r="W304" i="21"/>
  <c r="X304" i="21" s="1"/>
  <c r="W849" i="21"/>
  <c r="X849" i="21" s="1"/>
  <c r="W1905" i="21"/>
  <c r="X1905" i="21" s="1"/>
  <c r="W1962" i="21"/>
  <c r="X1962" i="21" s="1"/>
  <c r="W615" i="21"/>
  <c r="X615" i="21" s="1"/>
  <c r="W1561" i="21"/>
  <c r="X1561" i="21" s="1"/>
  <c r="W1058" i="21"/>
  <c r="X1058" i="21" s="1"/>
  <c r="W1939" i="21"/>
  <c r="X1939" i="21" s="1"/>
  <c r="W982" i="21"/>
  <c r="X982" i="21" s="1"/>
  <c r="W365" i="21"/>
  <c r="X365" i="21" s="1"/>
  <c r="W2025" i="21"/>
  <c r="X2025" i="21" s="1"/>
  <c r="W1183" i="21"/>
  <c r="X1183" i="21" s="1"/>
  <c r="W1068" i="21"/>
  <c r="X1068" i="21" s="1"/>
  <c r="W1069" i="21"/>
  <c r="X1069" i="21" s="1"/>
  <c r="W1006" i="21"/>
  <c r="X1006" i="21" s="1"/>
  <c r="W1931" i="21"/>
  <c r="X1931" i="21" s="1"/>
  <c r="W1999" i="21"/>
  <c r="X1999" i="21" s="1"/>
  <c r="W96" i="21"/>
  <c r="X96" i="21" s="1"/>
  <c r="W1322" i="21"/>
  <c r="X1322" i="21" s="1"/>
  <c r="W1845" i="21"/>
  <c r="X1845" i="21" s="1"/>
  <c r="W530" i="21"/>
  <c r="X530" i="21" s="1"/>
  <c r="W1592" i="21"/>
  <c r="X1592" i="21" s="1"/>
  <c r="W1240" i="21"/>
  <c r="X1240" i="21" s="1"/>
  <c r="W1043" i="21"/>
  <c r="X1043" i="21" s="1"/>
  <c r="W1911" i="21"/>
  <c r="X1911" i="21" s="1"/>
  <c r="W1692" i="21"/>
  <c r="X1692" i="21" s="1"/>
  <c r="W844" i="21"/>
  <c r="X844" i="21" s="1"/>
  <c r="W1728" i="21"/>
  <c r="X1728" i="21" s="1"/>
  <c r="W967" i="21"/>
  <c r="X967" i="21" s="1"/>
  <c r="W329" i="21"/>
  <c r="X329" i="21" s="1"/>
  <c r="W623" i="21"/>
  <c r="X623" i="21" s="1"/>
  <c r="W1887" i="21"/>
  <c r="X1887" i="21" s="1"/>
  <c r="W1734" i="21"/>
  <c r="X1734" i="21" s="1"/>
  <c r="W454" i="21"/>
  <c r="X454" i="21" s="1"/>
  <c r="W313" i="21"/>
  <c r="X313" i="21" s="1"/>
  <c r="W667" i="21"/>
  <c r="X667" i="21" s="1"/>
  <c r="W287" i="21"/>
  <c r="X287" i="21" s="1"/>
  <c r="W2017" i="21"/>
  <c r="X2017" i="21" s="1"/>
  <c r="W43" i="21"/>
  <c r="X43" i="21" s="1"/>
  <c r="W1794" i="21"/>
  <c r="X1794" i="21" s="1"/>
  <c r="W564" i="21"/>
  <c r="X564" i="21" s="1"/>
  <c r="W907" i="21"/>
  <c r="X907" i="21" s="1"/>
  <c r="W1141" i="21"/>
  <c r="X1141" i="21" s="1"/>
  <c r="W98" i="21"/>
  <c r="X98" i="21" s="1"/>
  <c r="W873" i="21"/>
  <c r="X873" i="21" s="1"/>
  <c r="W1944" i="21"/>
  <c r="X1944" i="21" s="1"/>
  <c r="W1451" i="21"/>
  <c r="X1451" i="21" s="1"/>
  <c r="W917" i="21"/>
  <c r="X917" i="21" s="1"/>
  <c r="W1677" i="21"/>
  <c r="X1677" i="21" s="1"/>
  <c r="W1742" i="21"/>
  <c r="X1742" i="21" s="1"/>
  <c r="W2006" i="21"/>
  <c r="X2006" i="21" s="1"/>
  <c r="W1426" i="21"/>
  <c r="X1426" i="21" s="1"/>
  <c r="W1866" i="21"/>
  <c r="X1866" i="21" s="1"/>
  <c r="W1391" i="21"/>
  <c r="X1391" i="21" s="1"/>
  <c r="W309" i="21"/>
  <c r="X309" i="21" s="1"/>
  <c r="W519" i="21"/>
  <c r="X519" i="21" s="1"/>
  <c r="W1775" i="21"/>
  <c r="X1775" i="21" s="1"/>
  <c r="W558" i="21"/>
  <c r="X558" i="21" s="1"/>
  <c r="W2024" i="21"/>
  <c r="X2024" i="21" s="1"/>
  <c r="W1201" i="21"/>
  <c r="X1201" i="21" s="1"/>
  <c r="W1427" i="21"/>
  <c r="X1427" i="21" s="1"/>
  <c r="W992" i="21"/>
  <c r="X992" i="21" s="1"/>
  <c r="W1010" i="21"/>
  <c r="X1010" i="21" s="1"/>
  <c r="W1681" i="21"/>
  <c r="X1681" i="21" s="1"/>
  <c r="W794" i="21"/>
  <c r="X794" i="21" s="1"/>
  <c r="W1513" i="21"/>
  <c r="X1513" i="21" s="1"/>
  <c r="W1757" i="21"/>
  <c r="X1757" i="21" s="1"/>
  <c r="W1989" i="21"/>
  <c r="X1989" i="21" s="1"/>
  <c r="W955" i="21"/>
  <c r="X955" i="21" s="1"/>
  <c r="W749" i="21"/>
  <c r="X749" i="21" s="1"/>
  <c r="W1275" i="21"/>
  <c r="X1275" i="21" s="1"/>
  <c r="W786" i="21"/>
  <c r="X786" i="21" s="1"/>
  <c r="W359" i="21"/>
  <c r="X359" i="21" s="1"/>
  <c r="W1525" i="21"/>
  <c r="X1525" i="21" s="1"/>
  <c r="W1508" i="21"/>
  <c r="X1508" i="21" s="1"/>
  <c r="W501" i="21"/>
  <c r="X501" i="21" s="1"/>
  <c r="W619" i="21"/>
  <c r="X619" i="21" s="1"/>
  <c r="W1622" i="21"/>
  <c r="X1622" i="21" s="1"/>
  <c r="W597" i="21"/>
  <c r="X597" i="21" s="1"/>
  <c r="W49" i="21"/>
  <c r="X49" i="21" s="1"/>
  <c r="W1362" i="21"/>
  <c r="X1362" i="21" s="1"/>
  <c r="W1970" i="21"/>
  <c r="X1970" i="21" s="1"/>
  <c r="W732" i="21"/>
  <c r="X732" i="21" s="1"/>
  <c r="W16" i="21"/>
  <c r="X16" i="21" s="1"/>
  <c r="W229" i="21"/>
  <c r="X229" i="21" s="1"/>
  <c r="W647" i="21"/>
  <c r="X647" i="21" s="1"/>
  <c r="W85" i="21"/>
  <c r="X85" i="21" s="1"/>
  <c r="W1475" i="21"/>
  <c r="X1475" i="21" s="1"/>
  <c r="W1123" i="21"/>
  <c r="X1123" i="21" s="1"/>
  <c r="W1773" i="21"/>
  <c r="X1773" i="21" s="1"/>
  <c r="W220" i="21"/>
  <c r="X220" i="21" s="1"/>
  <c r="W269" i="21"/>
  <c r="X269" i="21" s="1"/>
  <c r="W1407" i="21"/>
  <c r="X1407" i="21" s="1"/>
  <c r="W1367" i="21"/>
  <c r="X1367" i="21" s="1"/>
  <c r="W833" i="21"/>
  <c r="X833" i="21" s="1"/>
  <c r="W334" i="21"/>
  <c r="X334" i="21" s="1"/>
  <c r="W90" i="21"/>
  <c r="X90" i="21" s="1"/>
  <c r="W805" i="21"/>
  <c r="X805" i="21" s="1"/>
  <c r="W1470" i="21"/>
  <c r="X1470" i="21" s="1"/>
  <c r="W736" i="21"/>
  <c r="X736" i="21" s="1"/>
  <c r="W1565" i="21"/>
  <c r="X1565" i="21" s="1"/>
  <c r="W1173" i="21"/>
  <c r="X1173" i="21" s="1"/>
  <c r="W963" i="21"/>
  <c r="X963" i="21" s="1"/>
  <c r="W1474" i="21"/>
  <c r="X1474" i="21" s="1"/>
  <c r="W1704" i="21"/>
  <c r="X1704" i="21" s="1"/>
  <c r="W1268" i="21"/>
  <c r="X1268" i="21" s="1"/>
  <c r="W511" i="21"/>
  <c r="X511" i="21" s="1"/>
  <c r="W1404" i="21"/>
  <c r="X1404" i="21" s="1"/>
  <c r="W315" i="21"/>
  <c r="X315" i="21" s="1"/>
  <c r="W727" i="21"/>
  <c r="X727" i="21" s="1"/>
  <c r="W1675" i="21"/>
  <c r="X1675" i="21" s="1"/>
  <c r="W1344" i="21"/>
  <c r="X1344" i="21" s="1"/>
  <c r="W1452" i="21"/>
  <c r="X1452" i="21" s="1"/>
  <c r="W617" i="21"/>
  <c r="X617" i="21" s="1"/>
  <c r="W1182" i="21"/>
  <c r="X1182" i="21" s="1"/>
  <c r="W1821" i="21"/>
  <c r="X1821" i="21" s="1"/>
  <c r="W1919" i="21"/>
  <c r="X1919" i="21" s="1"/>
  <c r="W76" i="21"/>
  <c r="X76" i="21" s="1"/>
  <c r="W1215" i="21"/>
  <c r="X1215" i="21" s="1"/>
  <c r="W1366" i="21"/>
  <c r="X1366" i="21" s="1"/>
  <c r="W1611" i="21"/>
  <c r="X1611" i="21" s="1"/>
  <c r="W1376" i="21"/>
  <c r="X1376" i="21" s="1"/>
  <c r="W1119" i="21"/>
  <c r="X1119" i="21" s="1"/>
  <c r="W34" i="21"/>
  <c r="X34" i="21" s="1"/>
  <c r="W1061" i="21"/>
  <c r="X1061" i="21" s="1"/>
  <c r="W1727" i="21"/>
  <c r="X1727" i="21" s="1"/>
  <c r="W1014" i="21"/>
  <c r="X1014" i="21" s="1"/>
  <c r="W596" i="21"/>
  <c r="X596" i="21" s="1"/>
  <c r="W223" i="21"/>
  <c r="X223" i="21" s="1"/>
  <c r="W21" i="21"/>
  <c r="X21" i="21" s="1"/>
  <c r="W110" i="21"/>
  <c r="X110" i="21" s="1"/>
  <c r="W909" i="21"/>
  <c r="X909" i="21" s="1"/>
  <c r="W1662" i="21"/>
  <c r="X1662" i="21" s="1"/>
  <c r="W1409" i="21"/>
  <c r="X1409" i="21" s="1"/>
  <c r="W686" i="21"/>
  <c r="X686" i="21" s="1"/>
  <c r="W521" i="21"/>
  <c r="X521" i="21" s="1"/>
  <c r="W1822" i="21"/>
  <c r="X1822" i="21" s="1"/>
  <c r="W306" i="21"/>
  <c r="X306" i="21" s="1"/>
  <c r="W1545" i="21"/>
  <c r="X1545" i="21" s="1"/>
  <c r="W1787" i="21"/>
  <c r="X1787" i="21" s="1"/>
  <c r="W953" i="21"/>
  <c r="X953" i="21" s="1"/>
  <c r="W299" i="21"/>
  <c r="X299" i="21" s="1"/>
  <c r="W494" i="21"/>
  <c r="X494" i="21" s="1"/>
  <c r="W241" i="21"/>
  <c r="X241" i="21" s="1"/>
  <c r="W1584" i="21"/>
  <c r="X1584" i="21" s="1"/>
  <c r="W95" i="21"/>
  <c r="X95" i="21" s="1"/>
  <c r="W400" i="21"/>
  <c r="X400" i="21" s="1"/>
  <c r="W362" i="21"/>
  <c r="X362" i="21" s="1"/>
  <c r="W344" i="21"/>
  <c r="X344" i="21" s="1"/>
  <c r="W1869" i="21"/>
  <c r="X1869" i="21" s="1"/>
  <c r="W645" i="21"/>
  <c r="X645" i="21" s="1"/>
  <c r="W1267" i="21"/>
  <c r="X1267" i="21" s="1"/>
  <c r="W525" i="21"/>
  <c r="X525" i="21" s="1"/>
  <c r="W264" i="21"/>
  <c r="X264" i="21" s="1"/>
  <c r="W1361" i="21"/>
  <c r="X1361" i="21" s="1"/>
  <c r="W1535" i="21"/>
  <c r="X1535" i="21" s="1"/>
  <c r="W528" i="21"/>
  <c r="X528" i="21" s="1"/>
  <c r="W2010" i="21"/>
  <c r="X2010" i="21" s="1"/>
  <c r="W6" i="21"/>
  <c r="X6" i="21" s="1"/>
  <c r="W228" i="21"/>
  <c r="X228" i="21" s="1"/>
  <c r="W82" i="21"/>
  <c r="X82" i="21" s="1"/>
  <c r="W1008" i="21"/>
  <c r="X1008" i="21" s="1"/>
  <c r="W1223" i="21"/>
  <c r="X1223" i="21" s="1"/>
  <c r="W1560" i="21"/>
  <c r="X1560" i="21" s="1"/>
  <c r="W807" i="21"/>
  <c r="X807" i="21" s="1"/>
  <c r="W1294" i="21"/>
  <c r="X1294" i="21" s="1"/>
  <c r="W830" i="21"/>
  <c r="X830" i="21" s="1"/>
  <c r="W1345" i="21"/>
  <c r="X1345" i="21" s="1"/>
  <c r="W1478" i="21"/>
  <c r="X1478" i="21" s="1"/>
  <c r="W1281" i="21"/>
  <c r="X1281" i="21" s="1"/>
  <c r="W1684" i="21"/>
  <c r="X1684" i="21" s="1"/>
  <c r="W481" i="21"/>
  <c r="X481" i="21" s="1"/>
  <c r="W28" i="21"/>
  <c r="X28" i="21" s="1"/>
  <c r="W1650" i="21"/>
  <c r="X1650" i="21" s="1"/>
  <c r="W1664" i="21"/>
  <c r="X1664" i="21" s="1"/>
  <c r="W902" i="21"/>
  <c r="X902" i="21" s="1"/>
  <c r="W1504" i="21"/>
  <c r="X1504" i="21" s="1"/>
  <c r="W2030" i="21"/>
  <c r="X2030" i="21" s="1"/>
  <c r="W517" i="21"/>
  <c r="X517" i="21" s="1"/>
  <c r="W256" i="21"/>
  <c r="X256" i="21" s="1"/>
  <c r="W1424" i="21"/>
  <c r="X1424" i="21" s="1"/>
  <c r="W378" i="21"/>
  <c r="X378" i="21" s="1"/>
  <c r="W2059" i="21"/>
  <c r="X2059" i="21" s="1"/>
  <c r="W1949" i="21"/>
  <c r="X1949" i="21" s="1"/>
  <c r="W920" i="21"/>
  <c r="X920" i="21" s="1"/>
  <c r="W105" i="21"/>
  <c r="X105" i="21" s="1"/>
  <c r="W1161" i="21"/>
  <c r="X1161" i="21" s="1"/>
  <c r="W1610" i="21"/>
  <c r="X1610" i="21" s="1"/>
  <c r="W755" i="21"/>
  <c r="X755" i="21" s="1"/>
  <c r="W669" i="21"/>
  <c r="X669" i="21" s="1"/>
  <c r="W78" i="21"/>
  <c r="X78" i="21" s="1"/>
  <c r="W871" i="21"/>
  <c r="X871" i="21" s="1"/>
  <c r="W63" i="21"/>
  <c r="X63" i="21" s="1"/>
  <c r="W1293" i="21"/>
  <c r="X1293" i="21" s="1"/>
  <c r="W1354" i="21"/>
  <c r="X1354" i="21" s="1"/>
  <c r="W492" i="21"/>
  <c r="X492" i="21" s="1"/>
  <c r="W1960" i="21"/>
  <c r="X1960" i="21" s="1"/>
  <c r="W1300" i="21"/>
  <c r="X1300" i="21" s="1"/>
  <c r="W1924" i="21"/>
  <c r="X1924" i="21" s="1"/>
  <c r="W1583" i="21"/>
  <c r="X1583" i="21" s="1"/>
  <c r="W852" i="21"/>
  <c r="X852" i="21" s="1"/>
  <c r="W2018" i="21"/>
  <c r="X2018" i="21" s="1"/>
  <c r="W1530" i="21"/>
  <c r="X1530" i="21" s="1"/>
  <c r="W1222" i="21"/>
  <c r="X1222" i="21" s="1"/>
  <c r="W1789" i="21"/>
  <c r="X1789" i="21" s="1"/>
  <c r="X1702" i="21" l="1"/>
  <c r="X1401" i="21"/>
  <c r="X1963" i="21"/>
  <c r="X930" i="21"/>
  <c r="X944" i="21"/>
  <c r="X742" i="21"/>
  <c r="X291" i="21"/>
  <c r="X1708" i="21"/>
  <c r="X867" i="21"/>
  <c r="X1917" i="21"/>
  <c r="X1003" i="21"/>
  <c r="X1705" i="21"/>
  <c r="X443" i="21"/>
  <c r="X1832" i="21"/>
  <c r="X629" i="21"/>
  <c r="X935" i="21"/>
  <c r="X1755" i="21"/>
  <c r="X341" i="21"/>
  <c r="X431" i="21"/>
  <c r="X1469" i="21"/>
  <c r="X682" i="21"/>
  <c r="X298" i="21"/>
  <c r="X1420" i="21"/>
  <c r="X1187" i="21"/>
  <c r="X1425" i="21"/>
  <c r="X1850" i="21"/>
  <c r="X1271" i="21"/>
  <c r="X1100" i="21"/>
  <c r="X764" i="21"/>
  <c r="X874" i="21"/>
  <c r="X507" i="21"/>
  <c r="X705" i="21"/>
  <c r="X1241" i="21"/>
  <c r="X1844" i="21"/>
  <c r="X1314" i="21"/>
  <c r="X1283" i="21"/>
  <c r="X1414" i="21"/>
  <c r="X592" i="21"/>
  <c r="X1571" i="21"/>
  <c r="X959" i="21"/>
  <c r="X1788" i="21"/>
  <c r="X84" i="21"/>
  <c r="X1957" i="21"/>
  <c r="X1423" i="21"/>
  <c r="X2040" i="21"/>
  <c r="X330" i="21"/>
  <c r="X289" i="21"/>
  <c r="X1820" i="21"/>
  <c r="X1937" i="21"/>
  <c r="X508" i="21"/>
  <c r="X990" i="21"/>
  <c r="X994" i="21"/>
  <c r="X72" i="21"/>
  <c r="X64" i="21"/>
  <c r="X1116" i="21"/>
  <c r="X958" i="21"/>
  <c r="X1967" i="21"/>
  <c r="X560" i="21"/>
  <c r="X862" i="21"/>
  <c r="X1265" i="21"/>
  <c r="X1468" i="21"/>
  <c r="X463" i="21"/>
  <c r="X1134" i="21"/>
  <c r="X1269" i="21"/>
  <c r="X1658" i="21"/>
  <c r="X1138" i="21"/>
  <c r="X1510" i="21"/>
  <c r="X709" i="21"/>
  <c r="X1950" i="21"/>
  <c r="X1647" i="21"/>
  <c r="X467" i="21"/>
  <c r="X1806" i="21"/>
  <c r="X710" i="21"/>
  <c r="X15" i="21"/>
  <c r="X788" i="21"/>
  <c r="X977" i="21"/>
  <c r="X1224" i="21"/>
  <c r="X1306" i="21"/>
  <c r="X1570" i="21"/>
  <c r="X349" i="21"/>
  <c r="X1284" i="21"/>
  <c r="X557" i="21"/>
  <c r="X1164" i="21"/>
  <c r="X1266" i="21"/>
  <c r="X983" i="21"/>
  <c r="X1341" i="21"/>
  <c r="X395" i="21"/>
  <c r="X1594" i="21"/>
  <c r="X839" i="21"/>
  <c r="X904" i="21"/>
  <c r="X1992" i="21"/>
  <c r="X1629" i="21"/>
  <c r="X1307" i="21"/>
  <c r="X1617" i="21"/>
  <c r="X1030" i="21"/>
  <c r="X416" i="21"/>
  <c r="X1839" i="21"/>
  <c r="X1247" i="21"/>
  <c r="X1716" i="21"/>
  <c r="X718" i="21"/>
  <c r="X1520" i="21"/>
  <c r="X1597" i="21"/>
  <c r="X1582" i="21"/>
  <c r="X1449" i="21"/>
  <c r="X719" i="21"/>
  <c r="X759" i="21"/>
  <c r="X222" i="21"/>
  <c r="X733" i="21"/>
  <c r="X1640" i="21"/>
  <c r="X65" i="21"/>
  <c r="X343" i="21"/>
  <c r="X62" i="21"/>
  <c r="X758" i="21"/>
  <c r="X995" i="21"/>
  <c r="X1889" i="21"/>
  <c r="X1107" i="21"/>
  <c r="X1825" i="21"/>
  <c r="X1983" i="21"/>
  <c r="X1751" i="21"/>
  <c r="X1060" i="21"/>
  <c r="X2037" i="21"/>
  <c r="X640" i="21"/>
  <c r="X464" i="21"/>
  <c r="X296" i="21"/>
  <c r="X670" i="21"/>
  <c r="X1954" i="21"/>
  <c r="X1512" i="21"/>
  <c r="X657" i="21"/>
  <c r="X1815" i="21"/>
  <c r="X741" i="21"/>
  <c r="X1496" i="21"/>
  <c r="X703" i="21"/>
  <c r="X1295" i="21"/>
  <c r="X630" i="21"/>
  <c r="X48" i="21"/>
  <c r="X923" i="21"/>
  <c r="X1641" i="21"/>
  <c r="X1210" i="21"/>
  <c r="X1112" i="21"/>
  <c r="X1884" i="21"/>
  <c r="X1793" i="21"/>
  <c r="X221" i="21"/>
  <c r="X1857" i="21"/>
  <c r="X1062" i="21"/>
  <c r="X979" i="21"/>
  <c r="X1253" i="21"/>
  <c r="X1364" i="21"/>
  <c r="X262" i="21"/>
  <c r="X1390" i="21"/>
  <c r="X1207" i="21"/>
  <c r="X1714" i="21"/>
  <c r="X934" i="21"/>
  <c r="X1308" i="21"/>
  <c r="X411" i="21"/>
  <c r="X1758" i="21"/>
  <c r="X552" i="21"/>
  <c r="X819" i="21"/>
  <c r="X1081" i="21"/>
  <c r="X351" i="21"/>
  <c r="X1567" i="21"/>
  <c r="X550" i="21"/>
  <c r="X1863" i="21"/>
  <c r="X227" i="21"/>
  <c r="X225" i="21"/>
  <c r="X42" i="21"/>
  <c r="X1321" i="21"/>
  <c r="X654" i="21"/>
  <c r="X266" i="21"/>
  <c r="X1526" i="21"/>
  <c r="X41" i="21"/>
  <c r="X952" i="21"/>
  <c r="X1772" i="21"/>
  <c r="X1851" i="21"/>
  <c r="X588" i="21"/>
  <c r="X2046" i="21"/>
  <c r="X320" i="21"/>
  <c r="X881" i="21"/>
  <c r="X696" i="21"/>
  <c r="X1842" i="21"/>
  <c r="X1078" i="21"/>
  <c r="X1699" i="21"/>
  <c r="X1319" i="21"/>
  <c r="X1867" i="21"/>
  <c r="X1194" i="21"/>
  <c r="X554" i="21"/>
  <c r="X1974" i="21"/>
  <c r="X947" i="21"/>
  <c r="X1015" i="21"/>
  <c r="X1945" i="21"/>
  <c r="X1127" i="21"/>
  <c r="X1735" i="21"/>
  <c r="X796" i="21"/>
  <c r="X444" i="21"/>
  <c r="X724" i="21"/>
  <c r="X1200" i="21"/>
  <c r="X601" i="21"/>
  <c r="X1229" i="21"/>
  <c r="X1838" i="21"/>
  <c r="X1114" i="21"/>
  <c r="X1878" i="21"/>
  <c r="X1045" i="21"/>
  <c r="X1126" i="21"/>
  <c r="X605" i="21"/>
  <c r="X1046" i="21"/>
  <c r="X455" i="21"/>
  <c r="X1918" i="21"/>
  <c r="X1533" i="21"/>
  <c r="X1890" i="21"/>
  <c r="X826" i="21"/>
  <c r="X1091" i="21"/>
  <c r="X1574" i="21"/>
  <c r="X1495" i="21"/>
  <c r="X1596" i="21"/>
  <c r="X542" i="21"/>
  <c r="X1767" i="21"/>
  <c r="X1382" i="21"/>
  <c r="X650" i="21"/>
  <c r="X614" i="21"/>
  <c r="X1076" i="21"/>
  <c r="X190" i="21"/>
  <c r="X126" i="21"/>
  <c r="X145" i="21"/>
  <c r="X129" i="21"/>
  <c r="X205" i="21"/>
  <c r="X214" i="21"/>
  <c r="X116" i="21"/>
  <c r="X117" i="21"/>
  <c r="X1185" i="21"/>
  <c r="X520" i="21"/>
  <c r="X1202" i="21"/>
  <c r="X2062" i="21"/>
  <c r="X399" i="21"/>
  <c r="X392" i="21"/>
  <c r="X1607" i="21"/>
  <c r="X915" i="21"/>
  <c r="X980" i="21"/>
  <c r="X50" i="21"/>
  <c r="X586" i="21"/>
  <c r="X424" i="21"/>
  <c r="X434" i="21"/>
  <c r="X1909" i="21"/>
  <c r="X1181" i="21"/>
  <c r="X1506" i="21"/>
  <c r="X437" i="21"/>
  <c r="X668" i="21"/>
  <c r="X512" i="21"/>
  <c r="X415" i="21"/>
  <c r="X1609" i="21"/>
  <c r="X394" i="21"/>
  <c r="X1563" i="21"/>
  <c r="X1317" i="21"/>
  <c r="X497" i="21"/>
  <c r="X1881" i="21"/>
  <c r="X270" i="21"/>
  <c r="X141" i="21"/>
  <c r="X118" i="21"/>
  <c r="X168" i="21"/>
  <c r="X182" i="21"/>
  <c r="X128" i="21"/>
  <c r="X135" i="21"/>
  <c r="X209" i="21"/>
  <c r="X165" i="21"/>
  <c r="X1981" i="21"/>
  <c r="X1700" i="21"/>
  <c r="X1995" i="21"/>
  <c r="X660" i="21"/>
  <c r="X910" i="21"/>
  <c r="X1782" i="21"/>
  <c r="X1458" i="21"/>
  <c r="X7" i="21"/>
  <c r="X1013" i="21"/>
  <c r="X1471" i="21"/>
  <c r="X505" i="21"/>
  <c r="X861" i="21"/>
  <c r="X1270" i="21"/>
  <c r="X396" i="21"/>
  <c r="X1892" i="21"/>
  <c r="X887" i="21"/>
  <c r="X575" i="21"/>
  <c r="X1872" i="21"/>
  <c r="X321" i="21"/>
  <c r="X933" i="21"/>
  <c r="X11" i="21"/>
  <c r="X1507" i="21"/>
  <c r="X1764" i="21"/>
  <c r="X922" i="21"/>
  <c r="X1227" i="21"/>
  <c r="X340" i="21"/>
  <c r="X1180" i="21"/>
  <c r="X1897" i="21"/>
  <c r="X1653" i="21"/>
  <c r="X249" i="21"/>
  <c r="X1632" i="21"/>
  <c r="X1085" i="21"/>
  <c r="X346" i="21"/>
  <c r="X1216" i="21"/>
  <c r="X823" i="21"/>
  <c r="X1531" i="21"/>
  <c r="X1260" i="21"/>
  <c r="X1335" i="21"/>
  <c r="X363" i="21"/>
  <c r="X158" i="21"/>
  <c r="X197" i="21"/>
  <c r="X173" i="21"/>
  <c r="X207" i="21"/>
  <c r="X125" i="21"/>
  <c r="X170" i="21"/>
  <c r="X211" i="21"/>
  <c r="X131" i="21"/>
  <c r="X137" i="21"/>
  <c r="X332" i="21"/>
  <c r="X1969" i="21"/>
  <c r="X97" i="21"/>
  <c r="X665" i="21"/>
  <c r="X352" i="21"/>
  <c r="X538" i="21"/>
  <c r="X1718" i="21"/>
  <c r="X748" i="21"/>
  <c r="X1103" i="21"/>
  <c r="X1522" i="21"/>
  <c r="X961" i="21"/>
  <c r="X282" i="21"/>
  <c r="X2016" i="21"/>
  <c r="X1171" i="21"/>
  <c r="X1441" i="21"/>
  <c r="X487" i="21"/>
  <c r="X662" i="21"/>
  <c r="X882" i="21"/>
  <c r="X1485" i="21"/>
  <c r="X822" i="21"/>
  <c r="X2044" i="21"/>
  <c r="X217" i="21"/>
  <c r="X643" i="21"/>
  <c r="X706" i="21"/>
  <c r="X1539" i="21"/>
  <c r="X908" i="21"/>
  <c r="X148" i="21"/>
  <c r="X169" i="21"/>
  <c r="X201" i="21"/>
  <c r="X115" i="21"/>
  <c r="X177" i="21"/>
  <c r="X189" i="21"/>
  <c r="X180" i="21"/>
  <c r="X176" i="21"/>
  <c r="X152" i="21"/>
  <c r="X1823" i="21"/>
  <c r="X1142" i="21"/>
  <c r="X1158" i="21"/>
  <c r="X372" i="21"/>
  <c r="X286" i="21"/>
  <c r="X936" i="21"/>
  <c r="X364" i="21"/>
  <c r="X768" i="21"/>
  <c r="X1080" i="21"/>
  <c r="X1429" i="21"/>
  <c r="X608" i="21"/>
  <c r="X1652" i="21"/>
  <c r="X1798" i="21"/>
  <c r="X506" i="21"/>
  <c r="X1195" i="21"/>
  <c r="X750" i="21"/>
  <c r="X1501" i="21"/>
  <c r="X1041" i="21"/>
  <c r="X1196" i="21"/>
  <c r="X2003" i="21"/>
  <c r="X1455" i="21"/>
  <c r="X1595" i="21"/>
  <c r="X1033" i="21"/>
  <c r="X713" i="21"/>
  <c r="X828" i="21"/>
  <c r="X347" i="21"/>
  <c r="X146" i="21"/>
  <c r="X134" i="21"/>
  <c r="X159" i="21"/>
  <c r="X193" i="21"/>
  <c r="X171" i="21"/>
  <c r="X122" i="21"/>
  <c r="X132" i="21"/>
  <c r="X130" i="21"/>
  <c r="X166" i="21"/>
  <c r="X553" i="21"/>
  <c r="X918" i="21"/>
  <c r="X1070" i="21"/>
  <c r="X583" i="21"/>
  <c r="X1598" i="21"/>
  <c r="X1799" i="21"/>
  <c r="X1613" i="21"/>
  <c r="X1781" i="21"/>
  <c r="X602" i="21"/>
  <c r="X1039" i="21"/>
  <c r="X895" i="21"/>
  <c r="X104" i="21"/>
  <c r="X383" i="21"/>
  <c r="X1140" i="21"/>
  <c r="X39" i="21"/>
  <c r="X1369" i="21"/>
  <c r="X1156" i="21"/>
  <c r="X1278" i="21"/>
  <c r="X1083" i="21"/>
  <c r="X633" i="21"/>
  <c r="X1762" i="21"/>
  <c r="X45" i="21"/>
  <c r="X397" i="21"/>
  <c r="X1749" i="21"/>
  <c r="X1067" i="21"/>
  <c r="X968" i="21"/>
  <c r="X1750" i="21"/>
  <c r="X817" i="21"/>
  <c r="X1237" i="21"/>
  <c r="X1396" i="21"/>
  <c r="X708" i="21"/>
  <c r="X2045" i="21"/>
  <c r="X988" i="21"/>
  <c r="X1759" i="21"/>
  <c r="X422" i="21"/>
  <c r="X1745" i="21"/>
  <c r="X606" i="21"/>
  <c r="X1824" i="21"/>
  <c r="X1428" i="21"/>
  <c r="X123" i="21"/>
  <c r="X195" i="21"/>
  <c r="X194" i="21"/>
  <c r="X200" i="21"/>
  <c r="X204" i="21"/>
  <c r="X191" i="21"/>
  <c r="X162" i="21"/>
  <c r="X184" i="21"/>
  <c r="X157" i="21"/>
  <c r="X1997" i="21"/>
  <c r="X1350" i="21"/>
  <c r="X2051" i="21"/>
  <c r="X1358" i="21"/>
  <c r="X380" i="21"/>
  <c r="X1064" i="21"/>
  <c r="X1343" i="21"/>
  <c r="X290" i="21"/>
  <c r="X109" i="21"/>
  <c r="X616" i="21"/>
  <c r="X1139" i="21"/>
  <c r="X1904" i="21"/>
  <c r="X928" i="21"/>
  <c r="X1131" i="21"/>
  <c r="X989" i="21"/>
  <c r="X1715" i="21"/>
  <c r="X1264" i="21"/>
  <c r="X981" i="21"/>
  <c r="X1357" i="21"/>
  <c r="X472" i="21"/>
  <c r="X1408" i="21"/>
  <c r="X25" i="21"/>
  <c r="X1943" i="21"/>
  <c r="X1095" i="21"/>
  <c r="X663" i="21"/>
  <c r="X827" i="21"/>
  <c r="X1397" i="21"/>
  <c r="X1219" i="21"/>
  <c r="X1290" i="21"/>
  <c r="X1743" i="21"/>
  <c r="X1961" i="21"/>
  <c r="X1387" i="21"/>
  <c r="X720" i="21"/>
  <c r="X916" i="21"/>
  <c r="X1603" i="21"/>
  <c r="X799" i="21"/>
  <c r="X1304" i="21"/>
  <c r="X263" i="21"/>
  <c r="X181" i="21"/>
  <c r="X185" i="21"/>
  <c r="X179" i="21"/>
  <c r="X121" i="21"/>
  <c r="X151" i="21"/>
  <c r="X210" i="21"/>
  <c r="X178" i="21"/>
  <c r="X188" i="21"/>
  <c r="X114" i="21"/>
  <c r="X1739" i="21"/>
  <c r="X408" i="21"/>
  <c r="X1529" i="21"/>
  <c r="X1320" i="21"/>
  <c r="X903" i="21"/>
  <c r="X367" i="21"/>
  <c r="X766" i="21"/>
  <c r="X879" i="21"/>
  <c r="X1154" i="21"/>
  <c r="X450" i="21"/>
  <c r="X322" i="21"/>
  <c r="X1951" i="21"/>
  <c r="X725" i="21"/>
  <c r="X574" i="21"/>
  <c r="X1505" i="21"/>
  <c r="X1147" i="21"/>
  <c r="X1536" i="21"/>
  <c r="X1484" i="21"/>
  <c r="X258" i="21"/>
  <c r="X585" i="21"/>
  <c r="X1242" i="21"/>
  <c r="X1157" i="21"/>
  <c r="X1780" i="21"/>
  <c r="X747" i="21"/>
  <c r="X1792" i="21"/>
  <c r="X160" i="21"/>
  <c r="X144" i="21"/>
  <c r="X147" i="21"/>
  <c r="X163" i="21"/>
  <c r="X186" i="21"/>
  <c r="X140" i="21"/>
  <c r="X202" i="21"/>
  <c r="X153" i="21"/>
  <c r="X113" i="21"/>
  <c r="X374" i="21"/>
  <c r="X1422" i="21"/>
  <c r="X1770" i="21"/>
  <c r="X1370" i="21"/>
  <c r="X405" i="21"/>
  <c r="X1371" i="21"/>
  <c r="X361" i="21"/>
  <c r="X820" i="21"/>
  <c r="X1410" i="21"/>
  <c r="X688" i="21"/>
  <c r="X868" i="21"/>
  <c r="X447" i="21"/>
  <c r="X1011" i="21"/>
  <c r="X679" i="21"/>
  <c r="X1155" i="21"/>
  <c r="X664" i="21"/>
  <c r="X449" i="21"/>
  <c r="X1318" i="21"/>
  <c r="X797" i="21"/>
  <c r="X471" i="21"/>
  <c r="X1695" i="21"/>
  <c r="X292" i="21"/>
  <c r="X1151" i="21"/>
  <c r="X338" i="21"/>
  <c r="X504" i="21"/>
  <c r="X1797" i="21"/>
  <c r="X743" i="21"/>
  <c r="X357" i="21"/>
  <c r="X1768" i="21"/>
  <c r="X728" i="21"/>
  <c r="X1105" i="21"/>
  <c r="X1246" i="21"/>
  <c r="X273" i="21"/>
  <c r="X1627" i="21"/>
  <c r="X1946" i="21"/>
  <c r="X1337" i="21"/>
  <c r="X1190" i="21"/>
  <c r="X124" i="21"/>
  <c r="X167" i="21"/>
  <c r="X212" i="21"/>
  <c r="X198" i="21"/>
  <c r="X161" i="21"/>
  <c r="X174" i="21"/>
  <c r="X138" i="21"/>
  <c r="X203" i="21"/>
  <c r="X1541" i="21"/>
  <c r="X1812" i="21"/>
  <c r="X579" i="21"/>
  <c r="X413" i="21"/>
  <c r="X1209" i="21"/>
  <c r="X1605" i="21"/>
  <c r="X1837" i="21"/>
  <c r="X565" i="21"/>
  <c r="X1994" i="21"/>
  <c r="X1852" i="21"/>
  <c r="X323" i="21"/>
  <c r="X622" i="21"/>
  <c r="X255" i="21"/>
  <c r="X1717" i="21"/>
  <c r="X1548" i="21"/>
  <c r="X17" i="21"/>
  <c r="X986" i="21"/>
  <c r="X607" i="21"/>
  <c r="X790" i="21"/>
  <c r="X648" i="21"/>
  <c r="X1680" i="21"/>
  <c r="X1175" i="21"/>
  <c r="X301" i="21"/>
  <c r="X1604" i="21"/>
  <c r="X1491" i="21"/>
  <c r="X2054" i="21"/>
  <c r="X1712" i="21"/>
  <c r="X139" i="21"/>
  <c r="X136" i="21"/>
  <c r="X156" i="21"/>
  <c r="X142" i="21"/>
  <c r="X164" i="21"/>
  <c r="X196" i="21"/>
  <c r="X119" i="21"/>
  <c r="X149" i="21"/>
  <c r="X789" i="21"/>
  <c r="X14" i="21"/>
  <c r="X108" i="21"/>
  <c r="X562" i="21"/>
  <c r="X1912" i="21"/>
  <c r="X675" i="21"/>
  <c r="X440" i="21"/>
  <c r="X1593" i="21"/>
  <c r="X1053" i="21"/>
  <c r="X2011" i="21"/>
  <c r="X1624" i="21"/>
  <c r="X1239" i="21"/>
  <c r="X1412" i="21"/>
  <c r="X1352" i="21"/>
  <c r="X1163" i="21"/>
  <c r="X590" i="21"/>
  <c r="X898" i="21"/>
  <c r="X1579" i="21"/>
  <c r="X970" i="21"/>
  <c r="X1133" i="21"/>
  <c r="X2013" i="21"/>
  <c r="X303" i="21"/>
  <c r="X883" i="21"/>
  <c r="X1864" i="21"/>
  <c r="X531" i="21"/>
  <c r="X1431" i="21"/>
  <c r="X208" i="21"/>
  <c r="X133" i="21"/>
  <c r="X154" i="21"/>
  <c r="X127" i="21"/>
  <c r="X199" i="21"/>
  <c r="X172" i="21"/>
  <c r="X213" i="21"/>
  <c r="X187" i="21"/>
  <c r="P1" i="21"/>
  <c r="F22" i="18"/>
  <c r="W1" i="21" l="1"/>
  <c r="T160" i="21" s="1"/>
  <c r="E30" i="18"/>
  <c r="E39" i="18" s="1"/>
  <c r="F39" i="18" l="1"/>
  <c r="E41" i="18"/>
  <c r="F41" i="18" s="1"/>
  <c r="D5" i="29"/>
  <c r="D6" i="29"/>
  <c r="F6" i="29" s="1"/>
  <c r="G6" i="29" s="1"/>
  <c r="D7" i="29"/>
  <c r="F7" i="29" s="1"/>
  <c r="G7" i="29" s="1"/>
  <c r="D8" i="29"/>
  <c r="F8" i="29" s="1"/>
  <c r="G8" i="29" s="1"/>
  <c r="D9" i="29"/>
  <c r="F9" i="29" s="1"/>
  <c r="G9" i="29" s="1"/>
  <c r="D10" i="29"/>
  <c r="F10" i="29" s="1"/>
  <c r="G10" i="29" s="1"/>
  <c r="D11" i="29"/>
  <c r="F11" i="29" s="1"/>
  <c r="G11" i="29" s="1"/>
  <c r="D12" i="29"/>
  <c r="F12" i="29" s="1"/>
  <c r="G12" i="29" s="1"/>
  <c r="D13" i="29"/>
  <c r="F13" i="29" s="1"/>
  <c r="G13" i="29" s="1"/>
  <c r="D14" i="29"/>
  <c r="F14" i="29" s="1"/>
  <c r="G14" i="29" s="1"/>
  <c r="D15" i="29"/>
  <c r="F15" i="29" s="1"/>
  <c r="G15" i="29" s="1"/>
  <c r="D16" i="29"/>
  <c r="F16" i="29" s="1"/>
  <c r="G16" i="29" s="1"/>
  <c r="D17" i="29"/>
  <c r="F17" i="29" s="1"/>
  <c r="G17" i="29" s="1"/>
  <c r="D18" i="29"/>
  <c r="F18" i="29" s="1"/>
  <c r="G18" i="29" s="1"/>
  <c r="D19" i="29"/>
  <c r="F19" i="29" s="1"/>
  <c r="G19" i="29" s="1"/>
  <c r="D20" i="29"/>
  <c r="F20" i="29" s="1"/>
  <c r="G20" i="29" s="1"/>
  <c r="D21" i="29"/>
  <c r="F21" i="29" s="1"/>
  <c r="G21" i="29" s="1"/>
  <c r="D22" i="29"/>
  <c r="F22" i="29" s="1"/>
  <c r="G22" i="29" s="1"/>
  <c r="D23" i="29"/>
  <c r="F23" i="29" s="1"/>
  <c r="G23" i="29" s="1"/>
  <c r="D24" i="29"/>
  <c r="F24" i="29" s="1"/>
  <c r="G24" i="29" s="1"/>
  <c r="D25" i="29"/>
  <c r="F25" i="29" s="1"/>
  <c r="G25" i="29" s="1"/>
  <c r="D26" i="29"/>
  <c r="F26" i="29" s="1"/>
  <c r="G26" i="29" s="1"/>
  <c r="D27" i="29"/>
  <c r="F27" i="29" s="1"/>
  <c r="G27" i="29" s="1"/>
  <c r="D28" i="29"/>
  <c r="F28" i="29" s="1"/>
  <c r="G28" i="29" s="1"/>
  <c r="D29" i="29"/>
  <c r="F29" i="29" s="1"/>
  <c r="G29" i="29" s="1"/>
  <c r="D30" i="29"/>
  <c r="F30" i="29" s="1"/>
  <c r="G30" i="29" s="1"/>
  <c r="D31" i="29"/>
  <c r="F31" i="29" s="1"/>
  <c r="G31" i="29" s="1"/>
  <c r="D32" i="29"/>
  <c r="F32" i="29" s="1"/>
  <c r="G32" i="29" s="1"/>
  <c r="D33" i="29"/>
  <c r="F33" i="29" s="1"/>
  <c r="G33" i="29" s="1"/>
  <c r="D34" i="29"/>
  <c r="F34" i="29" s="1"/>
  <c r="G34" i="29" s="1"/>
  <c r="D35" i="29"/>
  <c r="F35" i="29" s="1"/>
  <c r="G35" i="29" s="1"/>
  <c r="D36" i="29"/>
  <c r="F36" i="29" s="1"/>
  <c r="G36" i="29" s="1"/>
  <c r="D37" i="29"/>
  <c r="F37" i="29" s="1"/>
  <c r="G37" i="29" s="1"/>
  <c r="D38" i="29"/>
  <c r="F38" i="29" s="1"/>
  <c r="G38" i="29" s="1"/>
  <c r="D39" i="29"/>
  <c r="F39" i="29" s="1"/>
  <c r="G39" i="29" s="1"/>
  <c r="D40" i="29"/>
  <c r="F40" i="29" s="1"/>
  <c r="G40" i="29" s="1"/>
  <c r="D41" i="29"/>
  <c r="F41" i="29" s="1"/>
  <c r="G41" i="29" s="1"/>
  <c r="D42" i="29"/>
  <c r="F42" i="29" s="1"/>
  <c r="G42" i="29" s="1"/>
  <c r="D43" i="29"/>
  <c r="F43" i="29" s="1"/>
  <c r="G43" i="29" s="1"/>
  <c r="D44" i="29"/>
  <c r="F44" i="29" s="1"/>
  <c r="G44" i="29" s="1"/>
  <c r="D45" i="29"/>
  <c r="F45" i="29" s="1"/>
  <c r="G45" i="29" s="1"/>
  <c r="D46" i="29"/>
  <c r="F46" i="29" s="1"/>
  <c r="G46" i="29" s="1"/>
  <c r="D47" i="29"/>
  <c r="F47" i="29" s="1"/>
  <c r="G47" i="29" s="1"/>
  <c r="D48" i="29"/>
  <c r="F48" i="29" s="1"/>
  <c r="G48" i="29" s="1"/>
  <c r="D49" i="29"/>
  <c r="F49" i="29" s="1"/>
  <c r="G49" i="29" s="1"/>
  <c r="D50" i="29"/>
  <c r="F50" i="29" s="1"/>
  <c r="G50" i="29" s="1"/>
  <c r="D51" i="29"/>
  <c r="F51" i="29" s="1"/>
  <c r="G51" i="29" s="1"/>
  <c r="D52" i="29"/>
  <c r="F52" i="29" s="1"/>
  <c r="G52" i="29" s="1"/>
  <c r="D53" i="29"/>
  <c r="F53" i="29" s="1"/>
  <c r="G53" i="29" s="1"/>
  <c r="D54" i="29"/>
  <c r="F54" i="29" s="1"/>
  <c r="G54" i="29" s="1"/>
  <c r="D55" i="29"/>
  <c r="F55" i="29" s="1"/>
  <c r="G55" i="29" s="1"/>
  <c r="D56" i="29"/>
  <c r="F56" i="29" s="1"/>
  <c r="G56" i="29" s="1"/>
  <c r="D57" i="29"/>
  <c r="F57" i="29" s="1"/>
  <c r="G57" i="29" s="1"/>
  <c r="D58" i="29"/>
  <c r="F58" i="29" s="1"/>
  <c r="G58" i="29" s="1"/>
  <c r="D59" i="29"/>
  <c r="F59" i="29" s="1"/>
  <c r="G59" i="29" s="1"/>
  <c r="D60" i="29"/>
  <c r="F60" i="29" s="1"/>
  <c r="G60" i="29" s="1"/>
  <c r="D61" i="29"/>
  <c r="F61" i="29" s="1"/>
  <c r="G61" i="29" s="1"/>
  <c r="D62" i="29"/>
  <c r="F62" i="29" s="1"/>
  <c r="G62" i="29" s="1"/>
  <c r="D63" i="29"/>
  <c r="F63" i="29" s="1"/>
  <c r="G63" i="29" s="1"/>
  <c r="D64" i="29"/>
  <c r="F64" i="29" s="1"/>
  <c r="G64" i="29" s="1"/>
  <c r="D65" i="29"/>
  <c r="F65" i="29" s="1"/>
  <c r="G65" i="29" s="1"/>
  <c r="D66" i="29"/>
  <c r="F66" i="29" s="1"/>
  <c r="G66" i="29" s="1"/>
  <c r="D67" i="29"/>
  <c r="F67" i="29" s="1"/>
  <c r="G67" i="29" s="1"/>
  <c r="D68" i="29"/>
  <c r="F68" i="29" s="1"/>
  <c r="G68" i="29" s="1"/>
  <c r="D69" i="29"/>
  <c r="F69" i="29" s="1"/>
  <c r="G69" i="29" s="1"/>
  <c r="D70" i="29"/>
  <c r="F70" i="29" s="1"/>
  <c r="G70" i="29" s="1"/>
  <c r="D71" i="29"/>
  <c r="F71" i="29" s="1"/>
  <c r="G71" i="29" s="1"/>
  <c r="D72" i="29"/>
  <c r="F72" i="29" s="1"/>
  <c r="G72" i="29" s="1"/>
  <c r="D73" i="29"/>
  <c r="F73" i="29" s="1"/>
  <c r="G73" i="29" s="1"/>
  <c r="D74" i="29"/>
  <c r="F74" i="29" s="1"/>
  <c r="G74" i="29" s="1"/>
  <c r="D75" i="29"/>
  <c r="F75" i="29" s="1"/>
  <c r="G75" i="29" s="1"/>
  <c r="D76" i="29"/>
  <c r="F76" i="29" s="1"/>
  <c r="G76" i="29" s="1"/>
  <c r="D77" i="29"/>
  <c r="F77" i="29" s="1"/>
  <c r="G77" i="29" s="1"/>
  <c r="D78" i="29"/>
  <c r="F78" i="29" s="1"/>
  <c r="G78" i="29" s="1"/>
  <c r="D79" i="29"/>
  <c r="F79" i="29" s="1"/>
  <c r="G79" i="29" s="1"/>
  <c r="D80" i="29"/>
  <c r="F80" i="29" s="1"/>
  <c r="G80" i="29" s="1"/>
  <c r="D81" i="29"/>
  <c r="F81" i="29" s="1"/>
  <c r="G81" i="29" s="1"/>
  <c r="D82" i="29"/>
  <c r="F82" i="29" s="1"/>
  <c r="G82" i="29" s="1"/>
  <c r="D83" i="29"/>
  <c r="F83" i="29" s="1"/>
  <c r="G83" i="29" s="1"/>
  <c r="D84" i="29"/>
  <c r="F84" i="29" s="1"/>
  <c r="G84" i="29" s="1"/>
  <c r="D85" i="29"/>
  <c r="F85" i="29" s="1"/>
  <c r="G85" i="29" s="1"/>
  <c r="D86" i="29"/>
  <c r="F86" i="29" s="1"/>
  <c r="G86" i="29" s="1"/>
  <c r="D87" i="29"/>
  <c r="F87" i="29" s="1"/>
  <c r="G87" i="29" s="1"/>
  <c r="D88" i="29"/>
  <c r="F88" i="29" s="1"/>
  <c r="G88" i="29" s="1"/>
  <c r="D89" i="29"/>
  <c r="F89" i="29" s="1"/>
  <c r="G89" i="29" s="1"/>
  <c r="D90" i="29"/>
  <c r="F90" i="29" s="1"/>
  <c r="G90" i="29" s="1"/>
  <c r="D91" i="29"/>
  <c r="F91" i="29" s="1"/>
  <c r="G91" i="29" s="1"/>
  <c r="D92" i="29"/>
  <c r="F92" i="29" s="1"/>
  <c r="G92" i="29" s="1"/>
  <c r="D93" i="29"/>
  <c r="F93" i="29" s="1"/>
  <c r="G93" i="29" s="1"/>
  <c r="D94" i="29"/>
  <c r="F94" i="29" s="1"/>
  <c r="G94" i="29" s="1"/>
  <c r="D95" i="29"/>
  <c r="F95" i="29" s="1"/>
  <c r="G95" i="29" s="1"/>
  <c r="D96" i="29"/>
  <c r="F96" i="29" s="1"/>
  <c r="G96" i="29" s="1"/>
  <c r="D97" i="29"/>
  <c r="F97" i="29" s="1"/>
  <c r="G97" i="29" s="1"/>
  <c r="D98" i="29"/>
  <c r="F98" i="29" s="1"/>
  <c r="G98" i="29" s="1"/>
  <c r="D99" i="29"/>
  <c r="F99" i="29" s="1"/>
  <c r="G99" i="29" s="1"/>
  <c r="D100" i="29"/>
  <c r="F100" i="29" s="1"/>
  <c r="G100" i="29" s="1"/>
  <c r="D101" i="29"/>
  <c r="F101" i="29" s="1"/>
  <c r="G101" i="29" s="1"/>
  <c r="D102" i="29"/>
  <c r="F102" i="29" s="1"/>
  <c r="G102" i="29" s="1"/>
  <c r="D103" i="29"/>
  <c r="F103" i="29" s="1"/>
  <c r="G103" i="29" s="1"/>
  <c r="D104" i="29"/>
  <c r="F104" i="29" s="1"/>
  <c r="G104" i="29" s="1"/>
  <c r="D105" i="29"/>
  <c r="F105" i="29" s="1"/>
  <c r="G105" i="29" s="1"/>
  <c r="D106" i="29"/>
  <c r="F106" i="29" s="1"/>
  <c r="G106" i="29" s="1"/>
  <c r="D107" i="29"/>
  <c r="F107" i="29" s="1"/>
  <c r="G107" i="29" s="1"/>
  <c r="D108" i="29"/>
  <c r="F108" i="29" s="1"/>
  <c r="G108" i="29" s="1"/>
  <c r="D109" i="29"/>
  <c r="F109" i="29" s="1"/>
  <c r="G109" i="29" s="1"/>
  <c r="D110" i="29"/>
  <c r="F110" i="29" s="1"/>
  <c r="G110" i="29" s="1"/>
  <c r="D111" i="29"/>
  <c r="F111" i="29" s="1"/>
  <c r="G111" i="29" s="1"/>
  <c r="D112" i="29"/>
  <c r="F112" i="29" s="1"/>
  <c r="G112" i="29" s="1"/>
  <c r="D113" i="29"/>
  <c r="F113" i="29" s="1"/>
  <c r="G113" i="29" s="1"/>
  <c r="D114" i="29"/>
  <c r="F114" i="29" s="1"/>
  <c r="G114" i="29" s="1"/>
  <c r="D115" i="29"/>
  <c r="F115" i="29" s="1"/>
  <c r="G115" i="29" s="1"/>
  <c r="D116" i="29"/>
  <c r="F116" i="29" s="1"/>
  <c r="G116" i="29" s="1"/>
  <c r="D117" i="29"/>
  <c r="F117" i="29" s="1"/>
  <c r="G117" i="29" s="1"/>
  <c r="D118" i="29"/>
  <c r="F118" i="29" s="1"/>
  <c r="G118" i="29" s="1"/>
  <c r="D119" i="29"/>
  <c r="F119" i="29" s="1"/>
  <c r="G119" i="29" s="1"/>
  <c r="D120" i="29"/>
  <c r="F120" i="29" s="1"/>
  <c r="G120" i="29" s="1"/>
  <c r="D121" i="29"/>
  <c r="F121" i="29" s="1"/>
  <c r="G121" i="29" s="1"/>
  <c r="D122" i="29"/>
  <c r="F122" i="29" s="1"/>
  <c r="G122" i="29" s="1"/>
  <c r="D123" i="29"/>
  <c r="F123" i="29" s="1"/>
  <c r="G123" i="29" s="1"/>
  <c r="D124" i="29"/>
  <c r="F124" i="29" s="1"/>
  <c r="G124" i="29" s="1"/>
  <c r="D125" i="29"/>
  <c r="F125" i="29" s="1"/>
  <c r="G125" i="29" s="1"/>
  <c r="D126" i="29"/>
  <c r="F126" i="29" s="1"/>
  <c r="G126" i="29" s="1"/>
  <c r="D127" i="29"/>
  <c r="F127" i="29" s="1"/>
  <c r="G127" i="29" s="1"/>
  <c r="D128" i="29"/>
  <c r="F128" i="29" s="1"/>
  <c r="G128" i="29" s="1"/>
  <c r="D129" i="29"/>
  <c r="F129" i="29" s="1"/>
  <c r="G129" i="29" s="1"/>
  <c r="D130" i="29"/>
  <c r="F130" i="29" s="1"/>
  <c r="G130" i="29" s="1"/>
  <c r="D131" i="29"/>
  <c r="F131" i="29" s="1"/>
  <c r="G131" i="29" s="1"/>
  <c r="D132" i="29"/>
  <c r="F132" i="29" s="1"/>
  <c r="G132" i="29" s="1"/>
  <c r="D133" i="29"/>
  <c r="F133" i="29" s="1"/>
  <c r="G133" i="29" s="1"/>
  <c r="D134" i="29"/>
  <c r="F134" i="29" s="1"/>
  <c r="G134" i="29" s="1"/>
  <c r="D135" i="29"/>
  <c r="F135" i="29" s="1"/>
  <c r="G135" i="29" s="1"/>
  <c r="D136" i="29"/>
  <c r="F136" i="29" s="1"/>
  <c r="G136" i="29" s="1"/>
  <c r="D137" i="29"/>
  <c r="F137" i="29" s="1"/>
  <c r="G137" i="29" s="1"/>
  <c r="D138" i="29"/>
  <c r="F138" i="29" s="1"/>
  <c r="G138" i="29" s="1"/>
  <c r="D139" i="29"/>
  <c r="F139" i="29" s="1"/>
  <c r="G139" i="29" s="1"/>
  <c r="D140" i="29"/>
  <c r="F140" i="29" s="1"/>
  <c r="G140" i="29" s="1"/>
  <c r="D141" i="29"/>
  <c r="F141" i="29" s="1"/>
  <c r="G141" i="29" s="1"/>
  <c r="D142" i="29"/>
  <c r="F142" i="29" s="1"/>
  <c r="G142" i="29" s="1"/>
  <c r="D143" i="29"/>
  <c r="F143" i="29" s="1"/>
  <c r="G143" i="29" s="1"/>
  <c r="D144" i="29"/>
  <c r="F144" i="29" s="1"/>
  <c r="G144" i="29" s="1"/>
  <c r="D145" i="29"/>
  <c r="F145" i="29" s="1"/>
  <c r="G145" i="29" s="1"/>
  <c r="D146" i="29"/>
  <c r="F146" i="29" s="1"/>
  <c r="G146" i="29" s="1"/>
  <c r="D147" i="29"/>
  <c r="F147" i="29" s="1"/>
  <c r="G147" i="29" s="1"/>
  <c r="D148" i="29"/>
  <c r="F148" i="29" s="1"/>
  <c r="G148" i="29" s="1"/>
  <c r="D149" i="29"/>
  <c r="F149" i="29" s="1"/>
  <c r="G149" i="29" s="1"/>
  <c r="D150" i="29"/>
  <c r="F150" i="29" s="1"/>
  <c r="G150" i="29" s="1"/>
  <c r="D151" i="29"/>
  <c r="F151" i="29" s="1"/>
  <c r="G151" i="29" s="1"/>
  <c r="D152" i="29"/>
  <c r="F152" i="29" s="1"/>
  <c r="G152" i="29" s="1"/>
  <c r="D153" i="29"/>
  <c r="F153" i="29" s="1"/>
  <c r="G153" i="29" s="1"/>
  <c r="D154" i="29"/>
  <c r="F154" i="29" s="1"/>
  <c r="G154" i="29" s="1"/>
  <c r="D155" i="29"/>
  <c r="F155" i="29" s="1"/>
  <c r="G155" i="29" s="1"/>
  <c r="D156" i="29"/>
  <c r="F156" i="29" s="1"/>
  <c r="G156" i="29" s="1"/>
  <c r="D157" i="29"/>
  <c r="F157" i="29" s="1"/>
  <c r="G157" i="29" s="1"/>
  <c r="D158" i="29"/>
  <c r="F158" i="29" s="1"/>
  <c r="G158" i="29" s="1"/>
  <c r="D159" i="29"/>
  <c r="F159" i="29" s="1"/>
  <c r="G159" i="29" s="1"/>
  <c r="D160" i="29"/>
  <c r="F160" i="29" s="1"/>
  <c r="G160" i="29" s="1"/>
  <c r="D161" i="29"/>
  <c r="F161" i="29" s="1"/>
  <c r="G161" i="29" s="1"/>
  <c r="D162" i="29"/>
  <c r="F162" i="29" s="1"/>
  <c r="G162" i="29" s="1"/>
  <c r="D163" i="29"/>
  <c r="F163" i="29" s="1"/>
  <c r="G163" i="29" s="1"/>
  <c r="D164" i="29"/>
  <c r="F164" i="29" s="1"/>
  <c r="G164" i="29" s="1"/>
  <c r="D165" i="29"/>
  <c r="F165" i="29" s="1"/>
  <c r="G165" i="29" s="1"/>
  <c r="D166" i="29"/>
  <c r="F166" i="29" s="1"/>
  <c r="G166" i="29" s="1"/>
  <c r="D167" i="29"/>
  <c r="F167" i="29" s="1"/>
  <c r="G167" i="29" s="1"/>
  <c r="D168" i="29"/>
  <c r="F168" i="29" s="1"/>
  <c r="G168" i="29" s="1"/>
  <c r="D169" i="29"/>
  <c r="F169" i="29" s="1"/>
  <c r="G169" i="29" s="1"/>
  <c r="D170" i="29"/>
  <c r="F170" i="29" s="1"/>
  <c r="G170" i="29" s="1"/>
  <c r="D171" i="29"/>
  <c r="F171" i="29" s="1"/>
  <c r="G171" i="29" s="1"/>
  <c r="D172" i="29"/>
  <c r="F172" i="29" s="1"/>
  <c r="G172" i="29" s="1"/>
  <c r="D173" i="29"/>
  <c r="F173" i="29" s="1"/>
  <c r="G173" i="29" s="1"/>
  <c r="D174" i="29"/>
  <c r="F174" i="29" s="1"/>
  <c r="G174" i="29" s="1"/>
  <c r="D175" i="29"/>
  <c r="F175" i="29" s="1"/>
  <c r="G175" i="29" s="1"/>
  <c r="D176" i="29"/>
  <c r="F176" i="29" s="1"/>
  <c r="G176" i="29" s="1"/>
  <c r="D177" i="29"/>
  <c r="F177" i="29" s="1"/>
  <c r="G177" i="29" s="1"/>
  <c r="D178" i="29"/>
  <c r="F178" i="29" s="1"/>
  <c r="G178" i="29" s="1"/>
  <c r="D179" i="29"/>
  <c r="F179" i="29" s="1"/>
  <c r="G179" i="29" s="1"/>
  <c r="D180" i="29"/>
  <c r="F180" i="29" s="1"/>
  <c r="G180" i="29" s="1"/>
  <c r="D181" i="29"/>
  <c r="F181" i="29" s="1"/>
  <c r="G181" i="29" s="1"/>
  <c r="D182" i="29"/>
  <c r="F182" i="29" s="1"/>
  <c r="G182" i="29" s="1"/>
  <c r="D183" i="29"/>
  <c r="F183" i="29" s="1"/>
  <c r="G183" i="29" s="1"/>
  <c r="D184" i="29"/>
  <c r="F184" i="29" s="1"/>
  <c r="G184" i="29" s="1"/>
  <c r="D185" i="29"/>
  <c r="F185" i="29" s="1"/>
  <c r="G185" i="29" s="1"/>
  <c r="D186" i="29"/>
  <c r="F186" i="29" s="1"/>
  <c r="G186" i="29" s="1"/>
  <c r="D187" i="29"/>
  <c r="F187" i="29" s="1"/>
  <c r="G187" i="29" s="1"/>
  <c r="D188" i="29"/>
  <c r="F188" i="29" s="1"/>
  <c r="G188" i="29" s="1"/>
  <c r="D189" i="29"/>
  <c r="F189" i="29" s="1"/>
  <c r="G189" i="29" s="1"/>
  <c r="D190" i="29"/>
  <c r="F190" i="29" s="1"/>
  <c r="G190" i="29" s="1"/>
  <c r="D191" i="29"/>
  <c r="F191" i="29" s="1"/>
  <c r="G191" i="29" s="1"/>
  <c r="D192" i="29"/>
  <c r="F192" i="29" s="1"/>
  <c r="G192" i="29" s="1"/>
  <c r="D193" i="29"/>
  <c r="F193" i="29" s="1"/>
  <c r="G193" i="29" s="1"/>
  <c r="D194" i="29"/>
  <c r="F194" i="29" s="1"/>
  <c r="G194" i="29" s="1"/>
  <c r="D195" i="29"/>
  <c r="F195" i="29" s="1"/>
  <c r="G195" i="29" s="1"/>
  <c r="D196" i="29"/>
  <c r="F196" i="29" s="1"/>
  <c r="G196" i="29" s="1"/>
  <c r="D197" i="29"/>
  <c r="F197" i="29" s="1"/>
  <c r="G197" i="29" s="1"/>
  <c r="D198" i="29"/>
  <c r="F198" i="29" s="1"/>
  <c r="G198" i="29" s="1"/>
  <c r="D199" i="29"/>
  <c r="F199" i="29" s="1"/>
  <c r="G199" i="29" s="1"/>
  <c r="D200" i="29"/>
  <c r="F200" i="29" s="1"/>
  <c r="G200" i="29" s="1"/>
  <c r="D201" i="29"/>
  <c r="F201" i="29" s="1"/>
  <c r="G201" i="29" s="1"/>
  <c r="D202" i="29"/>
  <c r="F202" i="29" s="1"/>
  <c r="G202" i="29" s="1"/>
  <c r="D203" i="29"/>
  <c r="F203" i="29" s="1"/>
  <c r="G203" i="29" s="1"/>
  <c r="D204" i="29"/>
  <c r="F204" i="29" s="1"/>
  <c r="G204" i="29" s="1"/>
  <c r="D205" i="29"/>
  <c r="F205" i="29" s="1"/>
  <c r="G205" i="29" s="1"/>
  <c r="D206" i="29"/>
  <c r="F206" i="29" s="1"/>
  <c r="G206" i="29" s="1"/>
  <c r="D207" i="29"/>
  <c r="F207" i="29" s="1"/>
  <c r="G207" i="29" s="1"/>
  <c r="D208" i="29"/>
  <c r="F208" i="29" s="1"/>
  <c r="G208" i="29" s="1"/>
  <c r="D209" i="29"/>
  <c r="F209" i="29" s="1"/>
  <c r="G209" i="29" s="1"/>
  <c r="D210" i="29"/>
  <c r="F210" i="29" s="1"/>
  <c r="G210" i="29" s="1"/>
  <c r="D211" i="29"/>
  <c r="F211" i="29" s="1"/>
  <c r="G211" i="29" s="1"/>
  <c r="D212" i="29"/>
  <c r="F212" i="29" s="1"/>
  <c r="G212" i="29" s="1"/>
  <c r="D213" i="29"/>
  <c r="F213" i="29" s="1"/>
  <c r="G213" i="29" s="1"/>
  <c r="D214" i="29"/>
  <c r="F214" i="29" s="1"/>
  <c r="G214" i="29" s="1"/>
  <c r="D215" i="29"/>
  <c r="F215" i="29" s="1"/>
  <c r="G215" i="29" s="1"/>
  <c r="D216" i="29"/>
  <c r="F216" i="29" s="1"/>
  <c r="G216" i="29" s="1"/>
  <c r="D217" i="29"/>
  <c r="F217" i="29" s="1"/>
  <c r="G217" i="29" s="1"/>
  <c r="D218" i="29"/>
  <c r="F218" i="29" s="1"/>
  <c r="G218" i="29" s="1"/>
  <c r="D219" i="29"/>
  <c r="F219" i="29" s="1"/>
  <c r="G219" i="29" s="1"/>
  <c r="D220" i="29"/>
  <c r="F220" i="29" s="1"/>
  <c r="G220" i="29" s="1"/>
  <c r="D221" i="29"/>
  <c r="F221" i="29" s="1"/>
  <c r="G221" i="29" s="1"/>
  <c r="D222" i="29"/>
  <c r="F222" i="29" s="1"/>
  <c r="G222" i="29" s="1"/>
  <c r="D223" i="29"/>
  <c r="F223" i="29" s="1"/>
  <c r="G223" i="29" s="1"/>
  <c r="D224" i="29"/>
  <c r="F224" i="29" s="1"/>
  <c r="G224" i="29" s="1"/>
  <c r="D225" i="29"/>
  <c r="F225" i="29" s="1"/>
  <c r="G225" i="29" s="1"/>
  <c r="D226" i="29"/>
  <c r="F226" i="29" s="1"/>
  <c r="G226" i="29" s="1"/>
  <c r="D227" i="29"/>
  <c r="F227" i="29" s="1"/>
  <c r="G227" i="29" s="1"/>
  <c r="D228" i="29"/>
  <c r="F228" i="29" s="1"/>
  <c r="G228" i="29" s="1"/>
  <c r="D229" i="29"/>
  <c r="F229" i="29" s="1"/>
  <c r="G229" i="29" s="1"/>
  <c r="D230" i="29"/>
  <c r="F230" i="29" s="1"/>
  <c r="G230" i="29" s="1"/>
  <c r="D231" i="29"/>
  <c r="F231" i="29" s="1"/>
  <c r="G231" i="29" s="1"/>
  <c r="D232" i="29"/>
  <c r="F232" i="29" s="1"/>
  <c r="G232" i="29" s="1"/>
  <c r="D233" i="29"/>
  <c r="F233" i="29" s="1"/>
  <c r="G233" i="29" s="1"/>
  <c r="D234" i="29"/>
  <c r="F234" i="29" s="1"/>
  <c r="G234" i="29" s="1"/>
  <c r="D235" i="29"/>
  <c r="F235" i="29" s="1"/>
  <c r="G235" i="29" s="1"/>
  <c r="D236" i="29"/>
  <c r="F236" i="29" s="1"/>
  <c r="G236" i="29" s="1"/>
  <c r="D237" i="29"/>
  <c r="F237" i="29" s="1"/>
  <c r="G237" i="29" s="1"/>
  <c r="D238" i="29"/>
  <c r="F238" i="29" s="1"/>
  <c r="G238" i="29" s="1"/>
  <c r="D239" i="29"/>
  <c r="F239" i="29" s="1"/>
  <c r="G239" i="29" s="1"/>
  <c r="D240" i="29"/>
  <c r="F240" i="29" s="1"/>
  <c r="G240" i="29" s="1"/>
  <c r="D241" i="29"/>
  <c r="F241" i="29" s="1"/>
  <c r="G241" i="29" s="1"/>
  <c r="D242" i="29"/>
  <c r="F242" i="29" s="1"/>
  <c r="G242" i="29" s="1"/>
  <c r="D243" i="29"/>
  <c r="F243" i="29" s="1"/>
  <c r="G243" i="29" s="1"/>
  <c r="D244" i="29"/>
  <c r="F244" i="29" s="1"/>
  <c r="G244" i="29" s="1"/>
  <c r="T44" i="21"/>
  <c r="T188" i="21"/>
  <c r="T94" i="21"/>
  <c r="T238" i="21"/>
  <c r="T237" i="21"/>
  <c r="T129" i="21"/>
  <c r="T156" i="21"/>
  <c r="T187" i="21"/>
  <c r="T189" i="21"/>
  <c r="T21" i="21"/>
  <c r="T72" i="21"/>
  <c r="T170" i="21"/>
  <c r="T174" i="21"/>
  <c r="T236" i="21"/>
  <c r="T221" i="21"/>
  <c r="T214" i="21"/>
  <c r="T213" i="21"/>
  <c r="T197" i="21"/>
  <c r="T19" i="21"/>
  <c r="T24" i="21"/>
  <c r="T18" i="21"/>
  <c r="T235" i="21"/>
  <c r="T111" i="21"/>
  <c r="T234" i="21"/>
  <c r="T211" i="21"/>
  <c r="T210" i="21"/>
  <c r="T47" i="21"/>
  <c r="T118" i="21"/>
  <c r="T127" i="21"/>
  <c r="T39" i="21"/>
  <c r="T78" i="21"/>
  <c r="T87" i="21"/>
  <c r="T110" i="21"/>
  <c r="T92" i="21"/>
  <c r="T28" i="21"/>
  <c r="T141" i="21"/>
  <c r="T233" i="21"/>
  <c r="T229" i="21"/>
  <c r="T209" i="21"/>
  <c r="T146" i="21"/>
  <c r="T186" i="21"/>
  <c r="T169" i="21"/>
  <c r="T133" i="21"/>
  <c r="T52" i="21"/>
  <c r="T75" i="21"/>
  <c r="T86" i="21"/>
  <c r="T180" i="21"/>
  <c r="T109" i="21"/>
  <c r="T99" i="21"/>
  <c r="T226" i="21"/>
  <c r="T202" i="21"/>
  <c r="T153" i="21"/>
  <c r="T162" i="21"/>
  <c r="T104" i="21"/>
  <c r="T12" i="21"/>
  <c r="T164" i="21"/>
  <c r="T62" i="21"/>
  <c r="T143" i="21"/>
  <c r="T103" i="21"/>
  <c r="T125" i="21"/>
  <c r="T40" i="21"/>
  <c r="T225" i="21"/>
  <c r="T201" i="21"/>
  <c r="T148" i="21"/>
  <c r="T108" i="21"/>
  <c r="T68" i="21"/>
  <c r="T139" i="21"/>
  <c r="T122" i="21"/>
  <c r="T185" i="21"/>
  <c r="T165" i="21"/>
  <c r="T79" i="21"/>
  <c r="T212" i="21"/>
  <c r="T54" i="21"/>
  <c r="T90" i="21"/>
  <c r="T224" i="21"/>
  <c r="T200" i="21"/>
  <c r="T114" i="21"/>
  <c r="T106" i="21"/>
  <c r="T15" i="21"/>
  <c r="T176" i="21"/>
  <c r="T183" i="21"/>
  <c r="T171" i="21"/>
  <c r="T124" i="21"/>
  <c r="T88" i="21"/>
  <c r="T73" i="21"/>
  <c r="T241" i="21"/>
  <c r="T223" i="21"/>
  <c r="T199" i="21"/>
  <c r="T6" i="21"/>
  <c r="T42" i="21"/>
  <c r="T131" i="21"/>
  <c r="T182" i="21"/>
  <c r="T150" i="21"/>
  <c r="T172" i="21"/>
  <c r="T154" i="21"/>
  <c r="T11" i="21"/>
  <c r="T14" i="21"/>
  <c r="T155" i="21"/>
  <c r="T239" i="21"/>
  <c r="T222" i="21"/>
  <c r="T198" i="21"/>
  <c r="T60" i="21"/>
  <c r="T136" i="21"/>
  <c r="T167" i="21"/>
  <c r="T142" i="21"/>
  <c r="T144" i="21"/>
  <c r="T53" i="21"/>
  <c r="T107" i="21"/>
  <c r="T59" i="21"/>
  <c r="T65" i="21"/>
  <c r="T74" i="21"/>
  <c r="T220" i="21"/>
  <c r="T208" i="21"/>
  <c r="T195" i="21"/>
  <c r="T181" i="21"/>
  <c r="T163" i="21"/>
  <c r="T147" i="21"/>
  <c r="T158" i="21"/>
  <c r="T123" i="21"/>
  <c r="T84" i="21"/>
  <c r="T101" i="21"/>
  <c r="T120" i="21"/>
  <c r="T113" i="21"/>
  <c r="T57" i="21"/>
  <c r="T36" i="21"/>
  <c r="T31" i="21"/>
  <c r="T61" i="21"/>
  <c r="T41" i="21"/>
  <c r="T231" i="21"/>
  <c r="T194" i="21"/>
  <c r="T116" i="21"/>
  <c r="T115" i="21"/>
  <c r="T70" i="21"/>
  <c r="T85" i="21"/>
  <c r="T157" i="21"/>
  <c r="T89" i="21"/>
  <c r="T46" i="21"/>
  <c r="T112" i="21"/>
  <c r="T66" i="21"/>
  <c r="T23" i="21"/>
  <c r="T105" i="21"/>
  <c r="T48" i="21"/>
  <c r="T29" i="21"/>
  <c r="T232" i="21"/>
  <c r="T243" i="21"/>
  <c r="T219" i="21"/>
  <c r="T207" i="21"/>
  <c r="T166" i="21"/>
  <c r="T242" i="21"/>
  <c r="T230" i="21"/>
  <c r="T218" i="21"/>
  <c r="T206" i="21"/>
  <c r="T193" i="21"/>
  <c r="T96" i="21"/>
  <c r="T159" i="21"/>
  <c r="T121" i="21"/>
  <c r="T93" i="21"/>
  <c r="T34" i="21"/>
  <c r="T82" i="21"/>
  <c r="T77" i="21"/>
  <c r="T83" i="21"/>
  <c r="T50" i="21"/>
  <c r="T13" i="21"/>
  <c r="T10" i="21"/>
  <c r="T91" i="21"/>
  <c r="T35" i="21"/>
  <c r="T17" i="21"/>
  <c r="T37" i="21"/>
  <c r="T117" i="21"/>
  <c r="T151" i="21"/>
  <c r="T27" i="21"/>
  <c r="T22" i="21"/>
  <c r="T5" i="21"/>
  <c r="T217" i="21"/>
  <c r="T205" i="21"/>
  <c r="T192" i="21"/>
  <c r="T20" i="21"/>
  <c r="T33" i="21"/>
  <c r="T128" i="21"/>
  <c r="T56" i="21"/>
  <c r="T132" i="21"/>
  <c r="T81" i="21"/>
  <c r="T64" i="21"/>
  <c r="T240" i="21"/>
  <c r="T228" i="21"/>
  <c r="T216" i="21"/>
  <c r="T204" i="21"/>
  <c r="T191" i="21"/>
  <c r="T173" i="21"/>
  <c r="T95" i="21"/>
  <c r="T130" i="21"/>
  <c r="T30" i="21"/>
  <c r="T7" i="21"/>
  <c r="T43" i="21"/>
  <c r="T38" i="21"/>
  <c r="T69" i="21"/>
  <c r="T179" i="21"/>
  <c r="T100" i="21"/>
  <c r="T134" i="21"/>
  <c r="T102" i="21"/>
  <c r="T9" i="21"/>
  <c r="T175" i="21"/>
  <c r="T227" i="21"/>
  <c r="T215" i="21"/>
  <c r="T203" i="21"/>
  <c r="T190" i="21"/>
  <c r="T119" i="21"/>
  <c r="T45" i="21"/>
  <c r="T135" i="21"/>
  <c r="T80" i="21"/>
  <c r="T58" i="21"/>
  <c r="T152" i="21"/>
  <c r="T25" i="21"/>
  <c r="T16" i="21"/>
  <c r="T161" i="21"/>
  <c r="T63" i="21"/>
  <c r="T137" i="21"/>
  <c r="T26" i="21"/>
  <c r="T145" i="21"/>
  <c r="T149" i="21"/>
  <c r="T140" i="21"/>
  <c r="T177" i="21"/>
  <c r="T196" i="21"/>
  <c r="T8" i="21"/>
  <c r="T97" i="21"/>
  <c r="T178" i="21"/>
  <c r="T184" i="21"/>
  <c r="T126" i="21"/>
  <c r="T4" i="21"/>
  <c r="T55" i="21"/>
  <c r="T51" i="21"/>
  <c r="T32" i="21"/>
  <c r="T76" i="21"/>
  <c r="T67" i="21"/>
  <c r="T49" i="21"/>
  <c r="T71" i="21"/>
  <c r="T98" i="21"/>
  <c r="T138" i="21"/>
  <c r="T168" i="21"/>
  <c r="E42" i="18" l="1"/>
  <c r="F5" i="29"/>
  <c r="G5" i="29" s="1"/>
  <c r="D1" i="29"/>
  <c r="T1" i="21"/>
  <c r="E31" i="18"/>
  <c r="F1" i="29" l="1"/>
  <c r="G1" i="2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tc={EAD9DB29-CDCA-4C92-8749-3D7C0BD3A63A}</author>
    <author>tc={06F207CA-6E55-46B1-8DE1-5C981B76377B}</author>
  </authors>
  <commentList>
    <comment ref="F11" authorId="0" shapeId="0" xr:uid="{EAD9DB29-CDCA-4C92-8749-3D7C0BD3A63A}">
      <text>
        <t>[Threaded comment]
Your version of Excel allows you to read this threaded comment; however, any edits to it will get removed if the file is opened in a newer version of Excel. Learn more: https://go.microsoft.com/fwlink/?linkid=870924
Comment:
    Atnaujinti kaskart, nes Euribor'as keičiasi beveik kasdien.</t>
      </text>
    </comment>
    <comment ref="B12" authorId="1" shapeId="0" xr:uid="{06F207CA-6E55-46B1-8DE1-5C981B76377B}">
      <text>
        <t>[Threaded comment]
Your version of Excel allows you to read this threaded comment; however, any edits to it will get removed if the file is opened in a newer version of Excel. Learn more: https://go.microsoft.com/fwlink/?linkid=870924
Comment:
    palūkaninis komunikatas start-up'am nurodo, kad palūkanos negali būti mažiau už 400 bazinių punktų (t.y. 4%).</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tc={56C36D7B-A2C1-4D7E-A904-A722F9320CAA}</author>
  </authors>
  <commentList>
    <comment ref="P2" authorId="0" shapeId="0" xr:uid="{56C36D7B-A2C1-4D7E-A904-A722F9320CAA}">
      <text>
        <t>[Threaded comment]
Your version of Excel allows you to read this threaded comment; however, any edits to it will get removed if the file is opened in a newer version of Excel. Learn more: https://go.microsoft.com/fwlink/?linkid=870924
Comment:
    https://www.bis.org/basel_framework/chapter/CRE/32.htm?tldate=20241231&amp;inforce=20230101&amp;published=20200327</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tc={6FDA70DA-45E8-46F3-B7A5-34A18224B1AD}</author>
    <author>tc={404F587D-B4FB-443C-881B-FFA6793EB164}</author>
    <author>tc={88538BB4-23B6-452A-BBA0-61A48533C5BB}</author>
    <author>tc={D4FF1E16-589C-4667-BA25-F021271D4F00}</author>
    <author>tc={DE1E04FB-55A0-42B7-9A6F-7425A5ABADA9}</author>
    <author>tc={081AFBD1-5887-499E-A3A0-4DE416233A9F}</author>
    <author>tc={FF412435-FC6F-49C9-ACC2-3ACA3CB760B0}</author>
  </authors>
  <commentList>
    <comment ref="C6" authorId="0" shapeId="0" xr:uid="{6FDA70DA-45E8-46F3-B7A5-34A18224B1AD}">
      <text>
        <t>[Threaded comment]
Your version of Excel allows you to read this threaded comment; however, any edits to it will get removed if the file is opened in a newer version of Excel. Learn more: https://go.microsoft.com/fwlink/?linkid=870924
Comment:
    Sutarta su Daiva ir Milda</t>
      </text>
    </comment>
    <comment ref="C9" authorId="1" shapeId="0" xr:uid="{404F587D-B4FB-443C-881B-FFA6793EB164}">
      <text>
        <t>[Threaded comment]
Your version of Excel allows you to read this threaded comment; however, any edits to it will get removed if the file is opened in a newer version of Excel. Learn more: https://go.microsoft.com/fwlink/?linkid=870924
Comment:
    Moody's cross sector 10 metų Ba reitingo</t>
      </text>
    </comment>
    <comment ref="C10" authorId="2" shapeId="0" xr:uid="{88538BB4-23B6-452A-BBA0-61A48533C5BB}">
      <text>
        <t>[Threaded comment]
Your version of Excel allows you to read this threaded comment; however, any edits to it will get removed if the file is opened in a newer version of Excel. Learn more: https://go.microsoft.com/fwlink/?linkid=870924
Comment:
    Assumption that there is a need of 2 working days per month for 1 default administration and process takes ~24 months</t>
      </text>
    </comment>
    <comment ref="C14" authorId="3" shapeId="0" xr:uid="{D4FF1E16-589C-4667-BA25-F021271D4F00}">
      <text>
        <t>[Threaded comment]
Your version of Excel allows you to read this threaded comment; however, any edits to it will get removed if the file is opened in a newer version of Excel. Learn more: https://go.microsoft.com/fwlink/?linkid=870924
Comment:
    Nebūtina traukti</t>
      </text>
    </comment>
    <comment ref="C15" authorId="4" shapeId="0" xr:uid="{DE1E04FB-55A0-42B7-9A6F-7425A5ABADA9}">
      <text>
        <t>[Threaded comment]
Your version of Excel allows you to read this threaded comment; however, any edits to it will get removed if the file is opened in a newer version of Excel. Learn more: https://go.microsoft.com/fwlink/?linkid=870924
Comment:
    To prepare 1 loan proposal, average time required is ~10 days (80 working hours); CC members dedicate 2 hours each (at least 10 CC1, CC2 members), 1 working day to prepare loan agreement and discuss with a client, 1 day for signing agreement and mortgage documents</t>
      </text>
    </comment>
    <comment ref="H15" authorId="5" shapeId="0" xr:uid="{081AFBD1-5887-499E-A3A0-4DE416233A9F}">
      <text>
        <t>[Threaded comment]
Your version of Excel allows you to read this threaded comment; however, any edits to it will get removed if the file is opened in a newer version of Excel. Learn more: https://go.microsoft.com/fwlink/?linkid=870924
Comment:
    Average gross costs per 1 hour.</t>
      </text>
    </comment>
    <comment ref="C16" authorId="6" shapeId="0" xr:uid="{FF412435-FC6F-49C9-ACC2-3ACA3CB760B0}">
      <text>
        <t>[Threaded comment]
Your version of Excel allows you to read this threaded comment; however, any edits to it will get removed if the file is opened in a newer version of Excel. Learn more: https://go.microsoft.com/fwlink/?linkid=870924
Comment:
    4h per month for 1 loan (including accounting, analysis and admin.)</t>
      </text>
    </comment>
  </commentList>
</comments>
</file>

<file path=xl/sharedStrings.xml><?xml version="1.0" encoding="utf-8"?>
<sst xmlns="http://schemas.openxmlformats.org/spreadsheetml/2006/main" count="850" uniqueCount="359">
  <si>
    <t>Admin, annual</t>
  </si>
  <si>
    <t>Admin, life long</t>
  </si>
  <si>
    <t>Extra</t>
  </si>
  <si>
    <t>Administration for Defaults</t>
  </si>
  <si>
    <t>Administration</t>
  </si>
  <si>
    <t>Origination</t>
  </si>
  <si>
    <t>Preparation for the START (including IT and other sources)</t>
  </si>
  <si>
    <t>All costs allocation</t>
  </si>
  <si>
    <t>Admin per 1 default</t>
  </si>
  <si>
    <t>Default, PD</t>
  </si>
  <si>
    <t>Average maturity, months</t>
  </si>
  <si>
    <t>Number of loans</t>
  </si>
  <si>
    <t>Average loan, Eur</t>
  </si>
  <si>
    <t>Fund, Total</t>
  </si>
  <si>
    <t>All figures are in Eur.</t>
  </si>
  <si>
    <t>Apyvartinė</t>
  </si>
  <si>
    <t>Investicinė</t>
  </si>
  <si>
    <t>Paskolos tipas</t>
  </si>
  <si>
    <t>Paskolos terminas (mėn.)</t>
  </si>
  <si>
    <t>Taip</t>
  </si>
  <si>
    <t>Ne</t>
  </si>
  <si>
    <t>Pildyti tik žalius laukelius</t>
  </si>
  <si>
    <t>ECL po garantijos</t>
  </si>
  <si>
    <t>Max leistinas priemonės nuostolingumas, %</t>
  </si>
  <si>
    <t>Užpildykite preliminarias likvidacines užstato vertes</t>
  </si>
  <si>
    <t>terminas (mėn)</t>
  </si>
  <si>
    <t>PD mėnesinis</t>
  </si>
  <si>
    <t>PD lifetime</t>
  </si>
  <si>
    <t>ECL_T</t>
  </si>
  <si>
    <t>Palūkanos</t>
  </si>
  <si>
    <t>12 mėn ECL_T</t>
  </si>
  <si>
    <t>RG atitinkanti PD</t>
  </si>
  <si>
    <t>Pareiškėjo ir/ar projekto RG</t>
  </si>
  <si>
    <t>Užstato tipas</t>
  </si>
  <si>
    <t>Užstato likvidacinė vertė*, Eur</t>
  </si>
  <si>
    <t>Paskolos likutis pradžiai</t>
  </si>
  <si>
    <t>Įmokų grafikas</t>
  </si>
  <si>
    <t>Invega Default ratio capped</t>
  </si>
  <si>
    <t>Invega Default ratio</t>
  </si>
  <si>
    <t>Pradinė užstato vertė (%)</t>
  </si>
  <si>
    <t>amortizacija metais</t>
  </si>
  <si>
    <t>Galutinė RG
(CI+IRM)</t>
  </si>
  <si>
    <t>PD avg</t>
  </si>
  <si>
    <t>Viso laikotarpio ECL</t>
  </si>
  <si>
    <t xml:space="preserve"> </t>
  </si>
  <si>
    <t>Transporto priemonės, mašinos, įrengimai</t>
  </si>
  <si>
    <t>Administracinės (metinės)</t>
  </si>
  <si>
    <t>Įmokos atidėjimas (mėn.)</t>
  </si>
  <si>
    <t>Nekilnojamas turtas (išskyrus žemę)</t>
  </si>
  <si>
    <t>Labai žema (įsipareigojimų nevykdymo tikimybė per ateinančius 12-ka mėnesių iki 0,89%)</t>
  </si>
  <si>
    <t>Lubos</t>
  </si>
  <si>
    <t>Žemė</t>
  </si>
  <si>
    <t>Grindys</t>
  </si>
  <si>
    <t>Paskolos suma Eur.</t>
  </si>
  <si>
    <t>Deponuotos lėšos (įkeistos visam paskolos terminui)</t>
  </si>
  <si>
    <t>Deponuotos lėšos (įkeistos)</t>
  </si>
  <si>
    <t>Priedas % (+)/Nuolaida % (-)</t>
  </si>
  <si>
    <t>Atsargos, gautinos sumos ir kitas trumpalaikis turtas</t>
  </si>
  <si>
    <t>Palūkanos padengti lifetime ECL (Palūkanų bazė)</t>
  </si>
  <si>
    <t>Laidavimai (Eur)</t>
  </si>
  <si>
    <t>Akcijos ir obligacijos</t>
  </si>
  <si>
    <t>Garantija (%)</t>
  </si>
  <si>
    <t>* Neturint užstato - vesti nulį.</t>
  </si>
  <si>
    <t>Žema (įsipareigojimų nevykdymo tikimybė per ateinančius 12-ka mėnesių nuo 0,9% iki 2,34%)</t>
  </si>
  <si>
    <t>Paskolos terminas metais</t>
  </si>
  <si>
    <t xml:space="preserve"> Deafault_vnt</t>
  </si>
  <si>
    <t>Vidutinė (įsipareigojimų nevykdymo tikimybė per ateinančius 12-ka mėnesių nuo 2,35% iki 4,84%)</t>
  </si>
  <si>
    <t>Įmokų grafikas (mėn)</t>
  </si>
  <si>
    <t>Aukšta (įsipareigojimų nevykdymo tikimybė per ateinančius 12-ka mėnesių didesnė nei 4,84%)</t>
  </si>
  <si>
    <t>Pildyti tik žalius laukus</t>
  </si>
  <si>
    <t>Užstato vertė mėnesio pradžioje</t>
  </si>
  <si>
    <t>nusidėvėjimas (metais)</t>
  </si>
  <si>
    <t>Užstato klasė</t>
  </si>
  <si>
    <t>Užstato vertė diskontuota (eur)</t>
  </si>
  <si>
    <t>Įkeitimo atidėjimo terminas (mėn.)</t>
  </si>
  <si>
    <t>IG statistika iš užbaigtų išmokų tyrimų, kur užstatas nebuvo realizuotas visai (nebuvo gauta pajamų iš užstato)</t>
  </si>
  <si>
    <t>Turėta</t>
  </si>
  <si>
    <t>Realizuota</t>
  </si>
  <si>
    <t>Tikimybė, kad nebus turto</t>
  </si>
  <si>
    <t>NT (GP)</t>
  </si>
  <si>
    <t>NT (NGP)</t>
  </si>
  <si>
    <t>Trump.</t>
  </si>
  <si>
    <t>Laidav., veks.</t>
  </si>
  <si>
    <t>IKT</t>
  </si>
  <si>
    <t>Prielaidos</t>
  </si>
  <si>
    <t>Tikimybė, kad nebus realizuota:</t>
  </si>
  <si>
    <t>Žemė visada buvo realizuota, tik tam tikrais atvejais nebuvo išskirta jos ir statinių vertė. Tokiais atvejais visa vertė suvesta prie statinių</t>
  </si>
  <si>
    <t>Statiniai</t>
  </si>
  <si>
    <t>Ilgalaikis kilnojamasis turtas</t>
  </si>
  <si>
    <t>Trumpalaikis turtas</t>
  </si>
  <si>
    <t>Laidavimai, vekseliai</t>
  </si>
  <si>
    <t>Tikimybė, kad užstatas dings, nors ir bus įkeistas</t>
  </si>
  <si>
    <t>pasitikrint kieno garantija skaitosi kaip užstatas. Jei valstybės, tai OK</t>
  </si>
  <si>
    <t>Palūkanų marža</t>
  </si>
  <si>
    <t>IBOR</t>
  </si>
  <si>
    <t>Užstato likvidacinė vertė (įkeitimas iki 6 mėn.)</t>
  </si>
  <si>
    <t>Komunikatas Palūkaninis</t>
  </si>
  <si>
    <t>Ar vykdo socialinio poveikio projektus</t>
  </si>
  <si>
    <t>https://www.euribor-rates.eu/en/current-euribor-rates/4/euribor-rate-12-months/</t>
  </si>
  <si>
    <t>likutis po užstatu</t>
  </si>
  <si>
    <t>uzstatas po nusidėvėjimo</t>
  </si>
  <si>
    <t>Užstato santykis su paskola</t>
  </si>
  <si>
    <t>EGF garantija</t>
  </si>
  <si>
    <t>Palūkanos be Komunikato (be EGF)</t>
  </si>
  <si>
    <t>Marža be soc. nuolaidos ir be 12 mėn. EURIBOR*</t>
  </si>
  <si>
    <t>* 12 mėn. Euribor bus nustatytas sutarties parengimo dieną (nuoroda žemiau).</t>
  </si>
  <si>
    <t>palūkaninis komunikatas start-up'am nurodo, kad palūkanos negali būti mažiau už 400 bazinių punktų (t.y. 4%)</t>
  </si>
  <si>
    <t>Tiesioginės paskolos Startuok</t>
  </si>
  <si>
    <t>https://competition-policy.ec.europa.eu/state-aid/legislation/reference-discount-rates-and-recovery-interest-rates/reference-and-discount-rates_en</t>
  </si>
  <si>
    <t>Sektorius</t>
  </si>
  <si>
    <t>Įmonės amžius</t>
  </si>
  <si>
    <t>iki 3 metų</t>
  </si>
  <si>
    <t>virš 3 metų</t>
  </si>
  <si>
    <t>Krovinių vežimas keliais</t>
  </si>
  <si>
    <t>Ar gali būti suteikta pagalba?</t>
  </si>
  <si>
    <t>Kita veikla</t>
  </si>
  <si>
    <t>RG</t>
  </si>
  <si>
    <t>PD vidurkis</t>
  </si>
  <si>
    <t>PD apatinis rėžis</t>
  </si>
  <si>
    <t>Moody's reitingas</t>
  </si>
  <si>
    <t>AUKŠTAS</t>
  </si>
  <si>
    <t>VIDUTINIS</t>
  </si>
  <si>
    <t>ŽEMAS</t>
  </si>
  <si>
    <t>Minimali marža pagal komunikatą*, kai užstato lygis</t>
  </si>
  <si>
    <t>Baa1</t>
  </si>
  <si>
    <t>Baa2</t>
  </si>
  <si>
    <t>Baa3</t>
  </si>
  <si>
    <t>Ba1</t>
  </si>
  <si>
    <t>Ba2</t>
  </si>
  <si>
    <t>Ba3</t>
  </si>
  <si>
    <t>B1</t>
  </si>
  <si>
    <t>B2</t>
  </si>
  <si>
    <t>B3</t>
  </si>
  <si>
    <t>C</t>
  </si>
  <si>
    <t>D</t>
  </si>
  <si>
    <t>Senos RG</t>
  </si>
  <si>
    <t>I</t>
  </si>
  <si>
    <t>II</t>
  </si>
  <si>
    <t>III</t>
  </si>
  <si>
    <t>IV</t>
  </si>
  <si>
    <t>V</t>
  </si>
  <si>
    <t>Komunikatas</t>
  </si>
  <si>
    <t>Geras (BBB)</t>
  </si>
  <si>
    <t>Patenkinamas (BB)</t>
  </si>
  <si>
    <t>Silpnas (B)</t>
  </si>
  <si>
    <t>Nefinansuotina, bankrutuojantis ir (arba) finansiniais sunkumai (CCC ir žemiau)</t>
  </si>
  <si>
    <t>Stiprus (AAA-A)</t>
  </si>
  <si>
    <t>*Komisijos Komunikatas dėl orientacinių ir diskonto normų nustatymo metodo pakeitimo (2008/C 14/02)</t>
  </si>
  <si>
    <t>Įmonės dydis</t>
  </si>
  <si>
    <t>Tikimybė, kad nedings</t>
  </si>
  <si>
    <t>Amortizacija metais</t>
  </si>
  <si>
    <t>Viso laikotarpio palūkanos</t>
  </si>
  <si>
    <t>Paskirtis</t>
  </si>
  <si>
    <t xml:space="preserve">**Commission Notice on the application of Articles 87 and 88 of the EC Treaty to State aid
in the form of guarantees </t>
  </si>
  <si>
    <t xml:space="preserve"> minimal annual price </t>
  </si>
  <si>
    <t>Safe harbour for guarantees**</t>
  </si>
  <si>
    <t>Paskolos likutis</t>
  </si>
  <si>
    <t>Įmoka</t>
  </si>
  <si>
    <t>metinė priemoka</t>
  </si>
  <si>
    <t>bazė</t>
  </si>
  <si>
    <t>apyvartine</t>
  </si>
  <si>
    <t>investicine</t>
  </si>
  <si>
    <t>iki 3 m.</t>
  </si>
  <si>
    <t>&gt;3m.</t>
  </si>
  <si>
    <t xml:space="preserve"> 2013 m. gruodžio 18 d. KOMISIJOS REGLAMENTAS (ES) Nr. 1407/2013 dėl Sutarties dėl Europos Sąjungos veikimo 107 ir 108 straipsnių taikymo de minimis pagalbai</t>
  </si>
  <si>
    <t>pagalba, kurią sudaro kapitalo injekcijos, neturėtų būti laikoma skaidria de minimis pagalba, išskyrus tuos atvejus, kai visa valstybės injekcijos suma neviršija de minimis viršutinės ribos. Pagalba, kurią sudaro rizikos finansų priemonės, kurios gali būti investicijos į nuosavą kapitalą ar į kvazinuosavą kapitalą, kaip nurodyta Rizikos finansų gairėse (12), neturėtų būti laikoma skaidria de minimis pagalba, išskyrus tuos atvejus, kai pagal susijusią priemonę numatomas kapitalas neviršija de minimis viršutinės ribos;</t>
  </si>
  <si>
    <t>pagalba, kurią sudaro garantijos, įskaitant garantijų forma teikiamą de minimis rizikos finansų pagalbą, turėtų būti laikoma skaidria, jei bendrasis subsidijos ekvivalentas buvo apskaičiuotas remiantis saugumo garanto priemokomis, nustatytomis Komisijos pranešime, skirtame atitinkamoms įmonėms. Siekiant supaprastinti trumpalaikių garantijų, kuriomis užtikrinama iki 80 % sąlyginai nedidelės paskolos sumos, vertinimą, šiame reglamente reikėtų numatyti aiškią taisyklę, kurią lengva taikyti ir kuria atsižvelgiama tiek į pagrindinės paskolos sumą, tiek į garantijos trukmę. Ši taisyklė neturėtų būti taikoma tokioms pagrindinių sandorių, kurie nėra paskolos, garantijoms kaip kapitalo sandorių garantijos. Kai garantija neviršija 80 % pagrindinės paskolos sumos, garantuojama suma neviršija 1 500 000 EUR ir garantijos trukmė neviršija penkerių metų, galima laikyti, kad garantijos bendrasis subsidijos ekvivalentas neviršija de minimis viršutinės ribos. Tas pats galioja, kai garantija neviršija 80 % pagrindinės paskolos sumos, garantuojama suma neviršija 750 000 EUR ir garantijos trukmė neviršija dešimties metų. Be to, valstybės narės garantijų bendrojo subsidijos ekvivalento apskaičiavimui gali naudoti metodiką, apie kurią Komisijai buvo pranešta pagal kitą tuo metu taikytą Komisijos reglamentą valstybės pagalbos srityje ir kurį Komisija patvirtino kaip atitinkantį Garantijų pranešimą arba kitą vėliau priimtą pranešimą, su sąlyga, jei patvirtintoje metodikoje aiškiai apibrėžta garantijų rūšis ir pagrindinių sandorių rūšis atsižvelgiant į šio reglamento taikymą.</t>
  </si>
  <si>
    <r>
      <t xml:space="preserve">pagalba, kurią sudaro paskolos, įskaitant paskolų forma teikiamą de minimis rizikos finansų pagalbą, turėtų būti laikoma skaidria de minimis pagalba, jei bendrasis subsidijos ekvivalentas buvo apskaičiuotas remiantis pagalbos suteikimo metu rinkoje galiojusių palūkanų normomis. Siekiant supaprastinti nedidelių trumpalaikių paskolų vertinimą, šiame reglamente reikėtų numatyti aiškią taisyklę, kurią būtų lengva taikyti ir kuria būtų atsižvelgiama tiek į paskolos sumą, tiek į jos trukmę. Remiantis Komisijos patirtimi, galima laikyti, kad paskolų, kurios užtikrintos ne mažiau kaip 50 % paskolos vertės užstatu ir kurios neviršija 1 000 000 EUR ir penkerių metų trukmės arba 500 000 EUR ir dešimties metų trukmės, bendrasis subsidijos ekvivalentas neviršija </t>
    </r>
    <r>
      <rPr>
        <i/>
        <sz val="11"/>
        <color theme="1"/>
        <rFont val="Calibri"/>
        <family val="2"/>
        <charset val="186"/>
        <scheme val="minor"/>
      </rPr>
      <t>de minimis</t>
    </r>
    <r>
      <rPr>
        <sz val="11"/>
        <color theme="1"/>
        <rFont val="Calibri"/>
        <family val="2"/>
        <scheme val="minor"/>
      </rPr>
      <t xml:space="preserve"> viršutinės ribos.</t>
    </r>
  </si>
  <si>
    <t>kaip subsidija</t>
  </si>
  <si>
    <t>kai de minimis pagalbos schema įgyvendinama per finansinius tarpininkus, reikėtų užtikrinti, kad pastarieji negautų jokios valstybės pagalbos. Tai gali būti padaryta, pavyzdžiui, reikalaujant, kad finansiniai tarpininkai, kurie naudojasi valstybės garantija, mokėtų rinkos principus atitinkančią priemoką arba pranašumus visiškai perduotų galutiniams gavėjams, arba laikantis de minimis viršutinės ribos ir kitų šio reglamento sąlygų ir tarpininkų lygmeniu;</t>
  </si>
  <si>
    <t>portfelinės?</t>
  </si>
  <si>
    <t>Jeigu pagalba išmokama dalimis, jos vertė yra diskontuojama suteikimo metu. Palūkanų norma, naudojama diskontuojant, yra pagalbos suteikimo metu galiojusi diskonto norma.</t>
  </si>
  <si>
    <t>Orientacinė palūkanų norma
arba
Paskola iki 1 mln. EUR ir 50% paskolos užtikrinta užstatu + didelės įmonės reitingas min B -&gt;
PE=PS*PT/300</t>
  </si>
  <si>
    <t>Saugaus uosto priemokos
arba
Garantija iki 1,5 mln. EUR ir intensyvumas &lt;=80% ir didelės įmonės reitingas min B -&gt;
PE=PS*PT/450</t>
  </si>
  <si>
    <t>Komisijos pranešimas dėl EB sutarties 87 ir 88 straipsnių taikymo garantijomis suteikiamai valstybės pagalbai (2008/C 155/02)</t>
  </si>
  <si>
    <t>3.2 (a) Paskolos gavėjas neturi finansinių sunkumų</t>
  </si>
  <si>
    <t>3.2 (b) Suteikiant garantiją, galima tinkamai įvertinti jos dydį. Tai reiškia, kad garantija turi būti susieta su
konkrečiu finansiniu sandoriu, kuriame nustatyta didžiausia suma ir terminas.</t>
  </si>
  <si>
    <t>3.2 (c)  Garantija užtikrinama ne daugiau kaip 80 % negrąžintos paskolos arba kito finansinio įsipareigojimo; šis
apribojimas netaikomas garantijoms, dengiančioms skolos vertybinius popierius (7).</t>
  </si>
  <si>
    <t>Siekiant užtikrinti, kad paskolos davėjas iš tikrųjų prisiimtų dalį rizikos, būtina tinkamai atsižvelgti į šiuos du aspektus:
— kai paskolos arba finansinio įsipareigojimo dydis ilgainiui mažėja, pavyzdžiui, dėl to, kad prasideda paskolos grąžinimas, garantuojama suma turi proporcingai sumažėti taip, kad bet kuriuo metu garantija užtikrintų ne daugiau kaip 80 % negrąžintos paskolos arba finansinio įsipareigojimo.
— paskolos davėjas ir garantas turi patirti proporcingus ir vienodus nuostolius. Grynosios pajamos (t. y. pajamos, iš kurių išskaičiuotos reikalavimų apdorojimo išlaidos), gaunamos susigrąžinant skolą, kuriai paskolos gavėjas suteikė užstatą, turi proporcingai sumažinti paskolos davėjo ir garanto patiriamus nuostolius. Pirmojo nuostolio garantijos, kai nuostoliai pirmiausia priskiriami garantui, o tik paskui – paskolos davėjui, gali būti laikomos susijusiomis su pagalba.</t>
  </si>
  <si>
    <r>
      <t xml:space="preserve">Taikant išimtį, jeigu paskolos gavėjas yra </t>
    </r>
    <r>
      <rPr>
        <b/>
        <sz val="11"/>
        <color theme="1"/>
        <rFont val="Calibri"/>
        <family val="2"/>
        <charset val="186"/>
        <scheme val="minor"/>
      </rPr>
      <t>MVĮ</t>
    </r>
    <r>
      <rPr>
        <sz val="11"/>
        <color theme="1"/>
        <rFont val="Calibri"/>
        <family val="2"/>
        <scheme val="minor"/>
      </rPr>
      <t>, Komisija, nukrypdama nuo 3.2 punkto d papunkčio nuostatų, gali pritarti paprastesniam pagalbos elemento egzistavimo paskolos garantijoje vertinimui; tokiu atveju ir įvykdžius visas kitas sąlygas, nustatytas 3.2 punkto a, b ir c papunkčiuose, valstybės garantija nebūtų laikoma valstybės pagalba, jeigu valstybės faktiškai garantuotai sumai taikoma toliau lentelėje nurodyta minimali metinė priemoka („saugaus uosto“ priemoka) atsižvelgiant į paskolos gavėjo reitingą</t>
    </r>
  </si>
  <si>
    <t>Komisijos komunikatas dėl orientacinių ir diskonto normų nustatymo metodo pakeitimo</t>
  </si>
  <si>
    <t>Siekiant tinkamai ir laipsniškai įvertinti pačių įmonių schemos finansavimo aspektą, priemokų dydžio pakankamumą reikia tikrinti mažiausiai kartą per metus, remiantis faktiniu schemos nuostolių dydžiu per ekonomiškai pagrįstą laikotarpį, atitinkamai patikslinant priemokas, jeigu yra rizika, kad įmonės pačios gali nebefinansuoti schemos. Šis tikslinimas gali būti taikomas visoms suteiktoms ir būsimoms garantijoms arba tik pastarosioms</t>
  </si>
  <si>
    <t>Komisijos nuomone, toks kapitalas turi sudaryti 8 % nesumokėtų garantijų. Įmonėms, kurių reitingas yra AAA/AA- (Aaa/Aa3), suteiktoms garantijoms, kapitalo grąžos suma gali būti sumažinta iki 2 % nesumokėtų garantijų Įmonėms, kurių reitingas yra A+/A- (A1/A3), suteiktoms garantijoms, kapitalo grąžos suma gali būti sumažinta iki 4 % nesumokėtų garantijų. Komisija mano, kad įprastinė rizikos priemoka už akcinį kapitalą yra lygi ne mažiau kaip
400 bazinių punktų, ir tokia rizikos priemoka turėtų būti įtraukta į pagalbos gavėjams nustatytas garantijų priemokas.</t>
  </si>
  <si>
    <r>
      <t xml:space="preserve">Įprastinę šio kapitalo grąžą sudaro rizikos priemoka, kuri gali būti padidinta su rizika nesusijusia palūkanų norma.
Jeigu, kaip būdinga daugeliui valstybės garantijų schemų, schemai kapitalo neskiriama ir dėl to valstybė nesumoka jokio piniginio įnašo, į su rizika nesusijusią palūkanų normą atsižvelgti nereikia. Kitais atvejais, jeigu valstybė iš tikrųjų suteikia pagrindinį kapitalą, ji dėl to turi patirti skolinimosi išlaidas, o schemai šie grynieji pinigai duoda naudos, nes ji gali juos investuoti. Todėl valstybei už suteiktą sumą taip pat turi būti sumokėta su rizika nesusijusi palūkanų norma. Be to, šis mokestis turėtų būti išskaičiuotas iš schemos finansinių pajamų ir nebūtinai turėtų įtakos garantijų priemokoms (18). Komisijos nuomone, </t>
    </r>
    <r>
      <rPr>
        <b/>
        <sz val="11"/>
        <color theme="1"/>
        <rFont val="Calibri"/>
        <family val="2"/>
        <charset val="186"/>
        <scheme val="minor"/>
      </rPr>
      <t>dešimties metų valstybės obligacijos pelną</t>
    </r>
    <r>
      <rPr>
        <sz val="11"/>
        <color theme="1"/>
        <rFont val="Calibri"/>
        <family val="2"/>
        <scheme val="minor"/>
      </rPr>
      <t xml:space="preserve"> galima naudoti kaip tinkamą su rizika nesusijusios palūkanų normos pakaitalą, laikomą normalia kapitalo grąža.</t>
    </r>
  </si>
  <si>
    <t>Kad būtų laikomos atitinkančiomis rinkos kainas, nustatytos priemokos turi padengti įprastinę riziką, susijusią su garantijos suteikimu, schemos administravimo išlaidas ir metinę pakankamo kapitalo grąžą, net jeigu toks kapitalas nesukaupiamas arba sukaupiamas tik iš dalies.
Administracinės išlaidos turėtų apimti bent jau specialaus pradinio rizikos vertinimo, taip pat rizikos stebėjimo ir rizikos valdymo išlaidas, susijusias su garantijos skyrimu ir administravimu</t>
  </si>
  <si>
    <t>Apskaičiavimo pagrindas: 1 metų IBOR. Kai šių normų nėra, taikoma 3 mėnesių pinigų rinkos palūkanų norma</t>
  </si>
  <si>
    <t>Priklausomai nuo susijusios įmonės reitingo ir siūlomo įkeisto turto, taikytinos Komunikate nurodytos maržos.</t>
  </si>
  <si>
    <t>Šiame pranešime laikoma, kad „aukštas“ įkeisto turto lygis lemia LGD, kuris yra mažesnis arba lygus 30 %, „normalaus“ įkeisto turto lygio atveju LGD siekia 31–59 %, „žemo“ įkeisto turto lygio atveju LGD siekia 60 % ar daugiau.</t>
  </si>
  <si>
    <t>Diskonto norma. Grynosios dabartinės vertės apskaičiavimas
Orientacinė norma taip pat turi būti taikoma kaip diskonto norma dabartinėms vertėms apskaičiuoti.
Tuo tikslu bus taikoma bazinė norma, padidinta 100 bazinių punktų dydžio fiksuota marža.</t>
  </si>
  <si>
    <t>Diskonto norma:
1 metų IBOR + 1%</t>
  </si>
  <si>
    <t>LGD</t>
  </si>
  <si>
    <t>Kapitalo kaštai, kai lėšos nėra skiriamos schemai</t>
  </si>
  <si>
    <t>Kapitalo kaštai, kai lėšos yra skiriamos schemai</t>
  </si>
  <si>
    <t>Administraciniai kaštai</t>
  </si>
  <si>
    <t>Validavimas</t>
  </si>
  <si>
    <t>Nustatant vienkartinę išankstinę garantijos priemoką, paskolos garantija nelaikoma valstybės pagalba, jeigu ji yra bent jau lygi dabartinei būsimų garantijų priemokų vertei, kaip nurodyta pirmiau, ir jeigu taikoma diskonto norma atitinka orientacinę normą. Orientacinė norma taip pat turi būti taikoma kaip diskonto norma dabartinėms vertėms apskaičiuoti. Tuo tikslu bus taikoma bazinė norma, padidinta 100 bazinių punktų dydžio fiksuota marža</t>
  </si>
  <si>
    <t>Upfront guarantee</t>
  </si>
  <si>
    <t>Rizikos pasidalijimo principai</t>
  </si>
  <si>
    <t>Intensyvumas</t>
  </si>
  <si>
    <t>Aiškumas</t>
  </si>
  <si>
    <t>Finansiniai sunkumai</t>
  </si>
  <si>
    <t>Safe harbour taikymo apimtis</t>
  </si>
  <si>
    <t>Reglamentai, komunikatai</t>
  </si>
  <si>
    <t>Ištraukos</t>
  </si>
  <si>
    <t>Esmė</t>
  </si>
  <si>
    <t>Diskontuota ir amortizuota užstatų vertė</t>
  </si>
  <si>
    <t>Paskolos likutis, realizavus užtikrinimo priemones</t>
  </si>
  <si>
    <t>Metinė garantijos kaina ECL daliai padengti</t>
  </si>
  <si>
    <t>Jeigu taikai minimalias priemokas, tai papildomai sumuoti administravimo ir kapitalo kaštų nebūtina</t>
  </si>
  <si>
    <r>
      <t xml:space="preserve">„Saugaus uosto“ priemokų naudojimas garantijų schemose MVĮ Atsižvelgiant į supaprastinimo pasiūlymus, susijusius su individualiomis garantijomis, MVĮ skirtos garantijų schemos iš esmės taip pat gali būti laikomos finansuojamomis pačių įmonių ir nelaikomos valstybės pagalba, jeigu taikomos 3.3 punkte remiantis įmonių reitingais nustatytos mažiausios „saugaus uosto“ priemokos (19). Kitos sąlygos, nustatytos 3.4 punkto a, b ir c papunkčiuose ir 3.4 punkto g papunktyje, vis dar turi būti įvykdytos bei </t>
    </r>
    <r>
      <rPr>
        <b/>
        <sz val="11"/>
        <color theme="1"/>
        <rFont val="Calibri"/>
        <family val="2"/>
        <charset val="186"/>
        <scheme val="minor"/>
      </rPr>
      <t>3.4 punkto d, e ir f papunkčiuose nustatytos sąlygos laikomos įvykdytomis, naudojant minimalias metines priemokas, nustatytas 3.3 punkte.</t>
    </r>
  </si>
  <si>
    <r>
      <t>pagalbos gavėjui netaikoma kolektyvinė nemokumo procedūra ir jis neatitinka nacionalinės teisės kriterijų, pagal
kuriuos kreditorių prašymu jam būtų taikoma kolektyvinė nemokumo procedūra. Kai pagalbos gavėjas yra</t>
    </r>
    <r>
      <rPr>
        <b/>
        <sz val="11"/>
        <color theme="1"/>
        <rFont val="Calibri"/>
        <family val="2"/>
        <charset val="186"/>
        <scheme val="minor"/>
      </rPr>
      <t xml:space="preserve"> didelė
įmonė</t>
    </r>
    <r>
      <rPr>
        <sz val="11"/>
        <color theme="1"/>
        <rFont val="Calibri"/>
        <family val="2"/>
        <scheme val="minor"/>
      </rPr>
      <t xml:space="preserve">, jos padėtis turi prilygti bent jau </t>
    </r>
    <r>
      <rPr>
        <b/>
        <sz val="11"/>
        <color theme="1"/>
        <rFont val="Calibri"/>
        <family val="2"/>
        <charset val="186"/>
        <scheme val="minor"/>
      </rPr>
      <t>B kredito reitingui</t>
    </r>
  </si>
  <si>
    <t>Lizingas</t>
  </si>
  <si>
    <t>Paskolos terminas</t>
  </si>
  <si>
    <t>Atidėjimo terminas</t>
  </si>
  <si>
    <t>Grafikas</t>
  </si>
  <si>
    <t>Lygiomis dalimis</t>
  </si>
  <si>
    <t>Kitas</t>
  </si>
  <si>
    <t>Paskolos grafikas</t>
  </si>
  <si>
    <t>*12 mėn. IBOR turi būti perskaičiuotas sprendimo priėmimo dieną:</t>
  </si>
  <si>
    <t>Viso laikotarpio ECL, EUR</t>
  </si>
  <si>
    <t>Viso laikotarpio ECL, %</t>
  </si>
  <si>
    <t>Grąžinta dalis</t>
  </si>
  <si>
    <t>Didelė</t>
  </si>
  <si>
    <t>&lt;3 m.</t>
  </si>
  <si>
    <t>Kredito linija</t>
  </si>
  <si>
    <t>Obligacijų emisija</t>
  </si>
  <si>
    <t>Paskolų ir lizingo IG kainodara</t>
  </si>
  <si>
    <t>Obligacijų IG kainodara</t>
  </si>
  <si>
    <t>Sutarties sudarymo mokesčio nėra</t>
  </si>
  <si>
    <t>Apyvartinė su grafiku</t>
  </si>
  <si>
    <t>De minimis</t>
  </si>
  <si>
    <t>Budget for compensations, EUR</t>
  </si>
  <si>
    <t>PD viršutinis rėžis</t>
  </si>
  <si>
    <t>Aaa</t>
  </si>
  <si>
    <t>A1</t>
  </si>
  <si>
    <t>A2</t>
  </si>
  <si>
    <t>A3</t>
  </si>
  <si>
    <t>Caa1</t>
  </si>
  <si>
    <t>Caa2</t>
  </si>
  <si>
    <t>Caa3</t>
  </si>
  <si>
    <t>Ca</t>
  </si>
  <si>
    <t>Aa1 - Aa3</t>
  </si>
  <si>
    <t>Viso laikotarpio PDxEAD</t>
  </si>
  <si>
    <t>ECL</t>
  </si>
  <si>
    <t>PD</t>
  </si>
  <si>
    <t>Palūkanas generuojanti paskolos dalis</t>
  </si>
  <si>
    <t>Min ECL dalį dengianti palūkanų norma</t>
  </si>
  <si>
    <t>hours</t>
  </si>
  <si>
    <t>costs per hour</t>
  </si>
  <si>
    <t>Origination per agr</t>
  </si>
  <si>
    <t>Užstato lygis</t>
  </si>
  <si>
    <t>Apskaičiuota metinė palūkanų norma</t>
  </si>
  <si>
    <t>Minimali metinė kaina pagal Komunikatą</t>
  </si>
  <si>
    <t>Perskaičiuota marža, kad atitiktų Komunikatą (papildomai turi būti priidėtas EURIBOR)</t>
  </si>
  <si>
    <t>12 mėn. IBOR*</t>
  </si>
  <si>
    <t>Metinė marža pagal Komunikatą</t>
  </si>
  <si>
    <t>Užstatas 1</t>
  </si>
  <si>
    <t>Užstatas 2</t>
  </si>
  <si>
    <t>Užstatas 3</t>
  </si>
  <si>
    <t>Užstatas 4</t>
  </si>
  <si>
    <t>Užstatas 5</t>
  </si>
  <si>
    <t>Užstatas 6</t>
  </si>
  <si>
    <t>Užstatas 7</t>
  </si>
  <si>
    <t>** Kai užstatas nėra nudėvimas (pvz., žemė, lėšos sąskaitoje, akcijos ir pan.), veskite 0</t>
  </si>
  <si>
    <r>
      <t>Naudingo tarnavimo laikotarpis (</t>
    </r>
    <r>
      <rPr>
        <b/>
        <sz val="11"/>
        <color theme="1"/>
        <rFont val="Calibri"/>
        <family val="2"/>
        <charset val="186"/>
        <scheme val="minor"/>
      </rPr>
      <t>metais</t>
    </r>
    <r>
      <rPr>
        <sz val="11"/>
        <color theme="1"/>
        <rFont val="Calibri"/>
        <family val="2"/>
        <charset val="186"/>
        <scheme val="minor"/>
      </rPr>
      <t>)**</t>
    </r>
  </si>
  <si>
    <r>
      <t>Įkeitimo atidėjimo terminas (</t>
    </r>
    <r>
      <rPr>
        <b/>
        <sz val="11"/>
        <color theme="1"/>
        <rFont val="Calibri"/>
        <family val="2"/>
        <charset val="186"/>
        <scheme val="minor"/>
      </rPr>
      <t>mėn.</t>
    </r>
    <r>
      <rPr>
        <sz val="11"/>
        <color theme="1"/>
        <rFont val="Calibri"/>
        <family val="2"/>
        <scheme val="minor"/>
      </rPr>
      <t>)</t>
    </r>
  </si>
  <si>
    <t>Vietoje IBOR pritaikomas EURIBOR, bet į maržą perkeliamas skirtumas tarp IBOR ir EURIBOR, kad kintamos palūkanos nebūtų mažesnės nei pagal Komunikatą</t>
  </si>
  <si>
    <t>EURIBOR 6 mėn.</t>
  </si>
  <si>
    <t>-</t>
  </si>
  <si>
    <t>A</t>
  </si>
  <si>
    <t>x</t>
  </si>
  <si>
    <r>
      <t>x</t>
    </r>
    <r>
      <rPr>
        <b/>
        <vertAlign val="superscript"/>
        <sz val="11"/>
        <color theme="1"/>
        <rFont val="Calibri"/>
        <family val="2"/>
        <scheme val="minor"/>
      </rPr>
      <t>2</t>
    </r>
  </si>
  <si>
    <t>CCC</t>
  </si>
  <si>
    <t>B</t>
  </si>
  <si>
    <t>BB</t>
  </si>
  <si>
    <t>BBB</t>
  </si>
  <si>
    <t>Avg 2,3,5</t>
  </si>
  <si>
    <t>5Y</t>
  </si>
  <si>
    <t>3Y</t>
  </si>
  <si>
    <t>2Y</t>
  </si>
  <si>
    <t>∆10y-my10Y</t>
  </si>
  <si>
    <t>1 mo</t>
  </si>
  <si>
    <t>CCC-B</t>
  </si>
  <si>
    <t>B-BB</t>
  </si>
  <si>
    <t>BB-BBB</t>
  </si>
  <si>
    <t>AA</t>
  </si>
  <si>
    <t>AAA</t>
  </si>
  <si>
    <t>[BB;CCC]</t>
  </si>
  <si>
    <t>LT Gov 10y</t>
  </si>
  <si>
    <t>Date</t>
  </si>
  <si>
    <t>Figures provided directly by the bank of Lithuania</t>
  </si>
  <si>
    <t>Ice indices</t>
  </si>
  <si>
    <t>https://fred.stlouisfed.org/series/BAMLC0A4CBBBEY; https://fred.stlouisfed.org/series/BAMLH0A1HYBBEY; https://fred.stlouisfed.org/series/BAMLH0A2HYBEY; https://fred.stlouisfed.org/series/BAMLH0A3HYCEY</t>
  </si>
  <si>
    <t>Upper_Bound</t>
  </si>
  <si>
    <t>Lower_Bound</t>
  </si>
  <si>
    <t>Spread over US_T</t>
  </si>
  <si>
    <t>US_T</t>
  </si>
  <si>
    <t>https://fred.stlouisfed.org/series/DGS5; https://fred.stlouisfed.org/series/DGS2; https://fred.stlouisfed.org/series/DGS3</t>
  </si>
  <si>
    <t>-assumed / model quote</t>
  </si>
  <si>
    <t>Spread</t>
  </si>
  <si>
    <t>Moody's PD</t>
  </si>
  <si>
    <t>Margin</t>
  </si>
  <si>
    <t>observation_date</t>
  </si>
  <si>
    <t>WAAA</t>
  </si>
  <si>
    <t>Moody's Seasoned Aaa Corporate Bond Yield, Percent, Weekly, Not Seasonally Adjusted</t>
  </si>
  <si>
    <t>Frequency: Weekly, Ending Friday</t>
  </si>
  <si>
    <t>Average Treasury Bonds</t>
  </si>
  <si>
    <t>Average Aaa Corporate Bond</t>
  </si>
  <si>
    <t>BAMLC0A2CAAEY</t>
  </si>
  <si>
    <t>ICE BofA AA US Corporate Index Effective Yield, Percent, Daily, Not Seasonally Adjusted</t>
  </si>
  <si>
    <t>Frequency: Daily, Close</t>
  </si>
  <si>
    <t>BAMLC0A3CAEY</t>
  </si>
  <si>
    <t>ICE BofA Single-A US Corporate Index Effective Yield, Percent, Daily, Not Seasonally Adjusted</t>
  </si>
  <si>
    <t>Average Aa Corporate Bond</t>
  </si>
  <si>
    <t>Average Single-A Corporate Bond</t>
  </si>
  <si>
    <t>BAMLC0A0CM</t>
  </si>
  <si>
    <t>ICE BofA US Corporate Index Option-Adjusted Spread, Percent, Daily, Not Seasonally Adjusted</t>
  </si>
  <si>
    <t>Average Spread</t>
  </si>
  <si>
    <t>Yield</t>
  </si>
  <si>
    <t>Adj. Spread</t>
  </si>
  <si>
    <t>nefinansuotina</t>
  </si>
  <si>
    <t>Kliento RG</t>
  </si>
  <si>
    <t>Labai maža ir maža</t>
  </si>
  <si>
    <t>Vidutinė</t>
  </si>
  <si>
    <t>Įmonės dydžio statusas</t>
  </si>
  <si>
    <t>Terminas, kiek bus taikomos lengvatinės palūkanos (mėn.)</t>
  </si>
  <si>
    <t>Pageidaujamos lengvatinės palūkanos (proc.)</t>
  </si>
  <si>
    <t>Privataus finansavimo suma, EUR (tik tinkamos finansuoti išlaidos)</t>
  </si>
  <si>
    <t>Dydis</t>
  </si>
  <si>
    <t>Tinkamų finansuoti išlaidų lubos</t>
  </si>
  <si>
    <r>
      <t xml:space="preserve">Užstato </t>
    </r>
    <r>
      <rPr>
        <b/>
        <sz val="11"/>
        <color rgb="FFFF0000"/>
        <rFont val="Calibri"/>
        <family val="2"/>
        <charset val="186"/>
        <scheme val="minor"/>
      </rPr>
      <t>likvidacinė</t>
    </r>
    <r>
      <rPr>
        <sz val="11"/>
        <color theme="1"/>
        <rFont val="Calibri"/>
        <family val="2"/>
        <charset val="186"/>
        <scheme val="minor"/>
      </rPr>
      <t xml:space="preserve"> vertė*, Eur
(</t>
    </r>
    <r>
      <rPr>
        <b/>
        <sz val="11"/>
        <color rgb="FFFF0000"/>
        <rFont val="Calibri"/>
        <family val="2"/>
        <charset val="186"/>
        <scheme val="minor"/>
      </rPr>
      <t>atsižvelkite į įkeitimo eiliškumą!</t>
    </r>
    <r>
      <rPr>
        <sz val="11"/>
        <color theme="1"/>
        <rFont val="Calibri"/>
        <family val="2"/>
        <charset val="186"/>
        <scheme val="minor"/>
      </rPr>
      <t>)</t>
    </r>
  </si>
  <si>
    <t>Maksimali galima valstybės pagalba, EUR</t>
  </si>
  <si>
    <t>Palūkanos pagal Komunikatą</t>
  </si>
  <si>
    <t>Siūlomos taikyti palūkanos</t>
  </si>
  <si>
    <t>Negausiamos palūkanos</t>
  </si>
  <si>
    <t>Valstybės pagalba</t>
  </si>
  <si>
    <t>Valstybės pagalba už palūkanas lengvatiniu paskolos laikotarpiu, Eur</t>
  </si>
  <si>
    <t>Paskolos suma, EUR</t>
  </si>
  <si>
    <t>Nustatytas 0,53% adminas</t>
  </si>
  <si>
    <t>Valstybės pagalbos likutis, Eur</t>
  </si>
  <si>
    <t>Kliento veiklos vykdymo trukmė metais (suprantama Grupės mastu)</t>
  </si>
  <si>
    <t>Metinė marža su administraciniais kaštais</t>
  </si>
  <si>
    <t>Pageidaujamos palūkanos likusiu paskolos laikotarpiu, (proc., ne mažiau kaip 2% ir ne daugiau kaip 7,03%+IBOR)</t>
  </si>
  <si>
    <t>Kliento rizika</t>
  </si>
  <si>
    <t>Kiento rizika</t>
  </si>
  <si>
    <t>Vidutinė (PD &lt; 1,5%)</t>
  </si>
  <si>
    <t>Žema (PD &lt; 0,3%)</t>
  </si>
  <si>
    <t>Labai žema (PD &lt; 0,1%)</t>
  </si>
  <si>
    <t>Aukšta (PD &lt; 3,5%)</t>
  </si>
  <si>
    <t>Labai aukšta (PD &gt; 3,5%)</t>
  </si>
  <si>
    <t>Nauja įmonė</t>
  </si>
  <si>
    <t>Įmokų atidėjimas (mėn.)</t>
  </si>
  <si>
    <t>Tik MTEP</t>
  </si>
  <si>
    <t>MTEP ir inovacijos</t>
  </si>
  <si>
    <t>Įkeičiamos NT rinkos vertė</t>
  </si>
  <si>
    <t>Įkeičiamos kito ilgalaikio turto vertė</t>
  </si>
  <si>
    <t>Marža (papildomai turi būti priidėtas IBOR)</t>
  </si>
  <si>
    <t>PRELIMINARI PERSPEKTYVA PASKOLŲ PALŪKANŲ SKAIČIUOKLĖ</t>
  </si>
  <si>
    <t>Valstybės pagalba už sumažintas palūkanas likusiu paskolos laikotarpiu,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</si>
</sst>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0.0%"/>
    <numFmt numFmtId="165" formatCode="#,##0.0"/>
    <numFmt numFmtId="166" formatCode="#,##0.00_ ;\-#,##0.00\ "/>
    <numFmt numFmtId="167" formatCode="#,##0_ ;\-#,##0\ "/>
    <numFmt numFmtId="168" formatCode="0.000%"/>
    <numFmt numFmtId="169" formatCode="0.0000%"/>
    <numFmt numFmtId="170" formatCode="#,##0.00\ &quot;€&quot;"/>
    <numFmt numFmtId="171" formatCode="_-* #,##0_-;\-* #,##0_-;_-* &quot;-&quot;??_-;_-@_-"/>
    <numFmt numFmtId="172" formatCode="0.000"/>
    <numFmt numFmtId="173" formatCode="#,##0.000"/>
    <numFmt numFmtId="174" formatCode="#,##0.0000"/>
    <numFmt numFmtId="175" formatCode="yyyy\-mm\-dd"/>
    <numFmt numFmtId="176" formatCode="0\ &quot;Y&quot;"/>
    <numFmt numFmtId="177" formatCode="0.0\ &quot;Y&quot;"/>
    <numFmt numFmtId="178" formatCode="0.00\ &quot;Y&quot;"/>
  </numFmts>
  <fonts count="4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1"/>
      <color rgb="FFFF0000"/>
      <name val="Calibri"/>
      <family val="2"/>
      <charset val="186"/>
      <scheme val="minor"/>
    </font>
    <font>
      <b/>
      <sz val="11"/>
      <color theme="1"/>
      <name val="Calibri"/>
      <family val="2"/>
      <charset val="186"/>
      <scheme val="minor"/>
    </font>
    <font>
      <sz val="11"/>
      <name val="Calibri"/>
      <family val="2"/>
      <charset val="186"/>
      <scheme val="minor"/>
    </font>
    <font>
      <b/>
      <sz val="11"/>
      <color rgb="FFFF0000"/>
      <name val="Calibri"/>
      <family val="2"/>
      <charset val="186"/>
      <scheme val="minor"/>
    </font>
    <font>
      <sz val="11"/>
      <color rgb="FFFF0000"/>
      <name val="Calibri"/>
      <family val="2"/>
      <scheme val="minor"/>
    </font>
    <font>
      <sz val="8"/>
      <name val="Calibri"/>
      <family val="2"/>
      <scheme val="minor"/>
    </font>
    <font>
      <sz val="11"/>
      <color theme="1"/>
      <name val="Calibri"/>
      <family val="2"/>
      <charset val="204"/>
      <scheme val="minor"/>
    </font>
    <font>
      <u/>
      <sz val="11"/>
      <color theme="10"/>
      <name val="Calibri"/>
      <family val="2"/>
      <scheme val="minor"/>
    </font>
    <font>
      <b/>
      <sz val="11"/>
      <color theme="0"/>
      <name val="Calibri"/>
      <family val="2"/>
      <charset val="186"/>
      <scheme val="minor"/>
    </font>
    <font>
      <sz val="11"/>
      <color theme="0"/>
      <name val="Calibri"/>
      <family val="2"/>
      <charset val="186"/>
      <scheme val="minor"/>
    </font>
    <font>
      <u/>
      <sz val="11"/>
      <color theme="10"/>
      <name val="Calibri"/>
      <family val="2"/>
      <charset val="186"/>
      <scheme val="minor"/>
    </font>
    <font>
      <b/>
      <sz val="11"/>
      <color theme="1"/>
      <name val="Calibri"/>
      <family val="2"/>
      <charset val="204"/>
      <scheme val="minor"/>
    </font>
    <font>
      <b/>
      <sz val="14"/>
      <color rgb="FFFF0000"/>
      <name val="Calibri"/>
      <family val="2"/>
      <charset val="186"/>
      <scheme val="minor"/>
    </font>
    <font>
      <i/>
      <sz val="11"/>
      <color theme="1"/>
      <name val="Calibri"/>
      <family val="2"/>
      <charset val="186"/>
      <scheme val="minor"/>
    </font>
    <font>
      <sz val="9"/>
      <color theme="1"/>
      <name val="Calibri"/>
      <family val="2"/>
      <scheme val="minor"/>
    </font>
    <font>
      <sz val="9"/>
      <color theme="1"/>
      <name val="Calibri"/>
      <family val="2"/>
      <charset val="186"/>
      <scheme val="minor"/>
    </font>
    <font>
      <sz val="8"/>
      <color theme="1"/>
      <name val="Calibri"/>
      <family val="2"/>
      <scheme val="minor"/>
    </font>
    <font>
      <b/>
      <sz val="11"/>
      <color theme="1"/>
      <name val="Calibri"/>
      <family val="2"/>
      <scheme val="minor"/>
    </font>
    <font>
      <b/>
      <vertAlign val="superscript"/>
      <sz val="11"/>
      <color theme="1"/>
      <name val="Calibri"/>
      <family val="2"/>
      <scheme val="minor"/>
    </font>
    <font>
      <b/>
      <sz val="8"/>
      <color theme="1"/>
      <name val="Calibri"/>
      <family val="2"/>
      <scheme val="minor"/>
    </font>
    <font>
      <b/>
      <sz val="9"/>
      <color theme="1"/>
      <name val="Calibri"/>
      <family val="2"/>
      <scheme val="minor"/>
    </font>
    <font>
      <sz val="10"/>
      <name val="Arial"/>
      <family val="2"/>
      <charset val="186"/>
    </font>
    <font>
      <sz val="11"/>
      <name val="Calibri"/>
      <family val="2"/>
      <scheme val="minor"/>
    </font>
    <font>
      <sz val="11"/>
      <color theme="9" tint="-0.249977111117893"/>
      <name val="Calibri"/>
      <family val="2"/>
      <scheme val="minor"/>
    </font>
  </fonts>
  <fills count="20">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002060"/>
        <bgColor indexed="64"/>
      </patternFill>
    </fill>
    <fill>
      <patternFill patternType="solid">
        <fgColor rgb="FFFF0000"/>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4" tint="-0.499984740745262"/>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4"/>
        <bgColor indexed="64"/>
      </patternFill>
    </fill>
    <fill>
      <patternFill patternType="solid">
        <fgColor theme="4" tint="0.79998168889431442"/>
        <bgColor indexed="64"/>
      </patternFill>
    </fill>
    <fill>
      <patternFill patternType="solid">
        <fgColor rgb="FFFFCCCC"/>
        <bgColor indexed="64"/>
      </patternFill>
    </fill>
    <fill>
      <patternFill patternType="solid">
        <fgColor theme="2" tint="-9.9978637043366805E-2"/>
        <bgColor indexed="64"/>
      </patternFill>
    </fill>
    <fill>
      <patternFill patternType="solid">
        <fgColor theme="0"/>
        <bgColor indexed="64"/>
      </patternFill>
    </fill>
  </fills>
  <borders count="35">
    <border>
      <left/>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right/>
      <top/>
      <bottom style="thin">
        <color theme="4" tint="0.3999755851924192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7">
    <xf numFmtId="0" fontId="0" fillId="0" borderId="0"/>
    <xf numFmtId="0" fontId="16" fillId="0" borderId="0"/>
    <xf numFmtId="43" fontId="16" fillId="0" borderId="0" applyFont="0" applyFill="0" applyBorder="0" applyAlignment="0" applyProtection="0"/>
    <xf numFmtId="0" fontId="17" fillId="0" borderId="0"/>
    <xf numFmtId="9" fontId="17" fillId="0" borderId="0" applyFont="0" applyFill="0" applyBorder="0" applyAlignment="0" applyProtection="0"/>
    <xf numFmtId="0" fontId="24" fillId="0" borderId="0"/>
    <xf numFmtId="9" fontId="24" fillId="0" borderId="0" applyFont="0" applyFill="0" applyBorder="0" applyAlignment="0" applyProtection="0"/>
    <xf numFmtId="43" fontId="15" fillId="0" borderId="0" applyFont="0" applyFill="0" applyBorder="0" applyAlignment="0" applyProtection="0"/>
    <xf numFmtId="0" fontId="25" fillId="0" borderId="0" applyNumberForma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28" fillId="0" borderId="0" applyNumberFormat="0" applyFill="0" applyBorder="0" applyAlignment="0" applyProtection="0"/>
    <xf numFmtId="0" fontId="24" fillId="0" borderId="0"/>
    <xf numFmtId="43" fontId="17" fillId="0" borderId="0" applyFont="0" applyFill="0" applyBorder="0" applyAlignment="0" applyProtection="0"/>
    <xf numFmtId="0" fontId="39" fillId="0" borderId="0"/>
    <xf numFmtId="0" fontId="4" fillId="0" borderId="0"/>
  </cellStyleXfs>
  <cellXfs count="355">
    <xf numFmtId="0" fontId="0" fillId="0" borderId="0" xfId="0"/>
    <xf numFmtId="0" fontId="24" fillId="0" borderId="0" xfId="5"/>
    <xf numFmtId="10" fontId="0" fillId="0" borderId="0" xfId="6" applyNumberFormat="1" applyFont="1"/>
    <xf numFmtId="3" fontId="24" fillId="0" borderId="0" xfId="5" applyNumberFormat="1"/>
    <xf numFmtId="2" fontId="24" fillId="0" borderId="0" xfId="5" applyNumberFormat="1"/>
    <xf numFmtId="0" fontId="24" fillId="0" borderId="0" xfId="5" applyAlignment="1">
      <alignment wrapText="1"/>
    </xf>
    <xf numFmtId="3" fontId="19" fillId="0" borderId="0" xfId="5" applyNumberFormat="1" applyFont="1"/>
    <xf numFmtId="0" fontId="19" fillId="0" borderId="0" xfId="5" applyFont="1"/>
    <xf numFmtId="164" fontId="0" fillId="0" borderId="0" xfId="6" applyNumberFormat="1" applyFont="1"/>
    <xf numFmtId="1" fontId="24" fillId="0" borderId="0" xfId="5" applyNumberFormat="1"/>
    <xf numFmtId="0" fontId="21" fillId="0" borderId="0" xfId="0" applyFont="1"/>
    <xf numFmtId="0" fontId="14" fillId="0" borderId="0" xfId="9"/>
    <xf numFmtId="0" fontId="19" fillId="0" borderId="0" xfId="9" applyFont="1"/>
    <xf numFmtId="0" fontId="14" fillId="0" borderId="17" xfId="9" applyBorder="1"/>
    <xf numFmtId="10" fontId="0" fillId="0" borderId="18" xfId="10" applyNumberFormat="1" applyFont="1" applyBorder="1"/>
    <xf numFmtId="10" fontId="0" fillId="0" borderId="0" xfId="10" applyNumberFormat="1" applyFont="1" applyAlignment="1">
      <alignment horizontal="center" wrapText="1"/>
    </xf>
    <xf numFmtId="0" fontId="27" fillId="4" borderId="0" xfId="9" applyFont="1" applyFill="1" applyAlignment="1">
      <alignment horizontal="left" vertical="center" wrapText="1"/>
    </xf>
    <xf numFmtId="10" fontId="27" fillId="4" borderId="3" xfId="10" applyNumberFormat="1" applyFont="1" applyFill="1" applyBorder="1" applyAlignment="1">
      <alignment horizontal="center" vertical="center"/>
    </xf>
    <xf numFmtId="0" fontId="20" fillId="0" borderId="0" xfId="9" applyFont="1"/>
    <xf numFmtId="10" fontId="14" fillId="0" borderId="0" xfId="9" applyNumberFormat="1"/>
    <xf numFmtId="0" fontId="14" fillId="0" borderId="0" xfId="9" applyAlignment="1">
      <alignment horizontal="center" wrapText="1"/>
    </xf>
    <xf numFmtId="2" fontId="14" fillId="0" borderId="0" xfId="9" applyNumberFormat="1"/>
    <xf numFmtId="0" fontId="14" fillId="0" borderId="0" xfId="9" applyAlignment="1">
      <alignment wrapText="1"/>
    </xf>
    <xf numFmtId="10" fontId="0" fillId="0" borderId="0" xfId="10" applyNumberFormat="1" applyFont="1" applyFill="1"/>
    <xf numFmtId="10" fontId="0" fillId="0" borderId="0" xfId="10" applyNumberFormat="1" applyFont="1"/>
    <xf numFmtId="0" fontId="27" fillId="4" borderId="0" xfId="9" applyFont="1" applyFill="1" applyAlignment="1">
      <alignment horizontal="left" vertical="center"/>
    </xf>
    <xf numFmtId="10" fontId="0" fillId="0" borderId="0" xfId="10" applyNumberFormat="1" applyFont="1" applyFill="1" applyBorder="1" applyAlignment="1">
      <alignment horizontal="center" vertical="center"/>
    </xf>
    <xf numFmtId="0" fontId="26" fillId="0" borderId="0" xfId="9" applyFont="1" applyAlignment="1">
      <alignment horizontal="center" vertical="center" wrapText="1"/>
    </xf>
    <xf numFmtId="0" fontId="27" fillId="4" borderId="16" xfId="9" applyFont="1" applyFill="1" applyBorder="1" applyAlignment="1">
      <alignment horizontal="left" vertical="center"/>
    </xf>
    <xf numFmtId="0" fontId="14" fillId="0" borderId="4" xfId="9" applyBorder="1" applyAlignment="1">
      <alignment horizontal="center"/>
    </xf>
    <xf numFmtId="0" fontId="20" fillId="0" borderId="0" xfId="9" applyFont="1" applyAlignment="1">
      <alignment wrapText="1"/>
    </xf>
    <xf numFmtId="9" fontId="14" fillId="0" borderId="0" xfId="9" applyNumberFormat="1"/>
    <xf numFmtId="165" fontId="14" fillId="0" borderId="0" xfId="9" applyNumberFormat="1"/>
    <xf numFmtId="0" fontId="26" fillId="8" borderId="3" xfId="9" applyFont="1" applyFill="1" applyBorder="1" applyAlignment="1">
      <alignment horizontal="center" vertical="center" wrapText="1"/>
    </xf>
    <xf numFmtId="0" fontId="26" fillId="8" borderId="15" xfId="9" applyFont="1" applyFill="1" applyBorder="1" applyAlignment="1">
      <alignment horizontal="center" vertical="center"/>
    </xf>
    <xf numFmtId="0" fontId="26" fillId="8" borderId="0" xfId="9" applyFont="1" applyFill="1" applyAlignment="1">
      <alignment horizontal="center" vertical="center"/>
    </xf>
    <xf numFmtId="10" fontId="27" fillId="4" borderId="3" xfId="9" applyNumberFormat="1" applyFont="1" applyFill="1" applyBorder="1" applyAlignment="1">
      <alignment horizontal="center" vertical="center"/>
    </xf>
    <xf numFmtId="0" fontId="14" fillId="0" borderId="0" xfId="9" applyAlignment="1">
      <alignment horizontal="center" vertical="center"/>
    </xf>
    <xf numFmtId="0" fontId="14" fillId="0" borderId="8" xfId="9" applyBorder="1"/>
    <xf numFmtId="3" fontId="14" fillId="7" borderId="9" xfId="9" applyNumberFormat="1" applyFill="1" applyBorder="1" applyAlignment="1">
      <alignment horizontal="center"/>
    </xf>
    <xf numFmtId="166" fontId="14" fillId="0" borderId="0" xfId="9" applyNumberFormat="1"/>
    <xf numFmtId="0" fontId="14" fillId="0" borderId="3" xfId="9" applyBorder="1" applyAlignment="1">
      <alignment horizontal="center" vertical="center"/>
    </xf>
    <xf numFmtId="10" fontId="0" fillId="9" borderId="15" xfId="10" applyNumberFormat="1" applyFont="1" applyFill="1" applyBorder="1" applyAlignment="1">
      <alignment horizontal="center" vertical="center"/>
    </xf>
    <xf numFmtId="10" fontId="0" fillId="9" borderId="0" xfId="10" applyNumberFormat="1" applyFont="1" applyFill="1" applyBorder="1" applyAlignment="1">
      <alignment horizontal="center" vertical="center"/>
    </xf>
    <xf numFmtId="10" fontId="27" fillId="10" borderId="3" xfId="9" applyNumberFormat="1" applyFont="1" applyFill="1" applyBorder="1" applyAlignment="1">
      <alignment horizontal="center" vertical="center"/>
    </xf>
    <xf numFmtId="0" fontId="14" fillId="9" borderId="3" xfId="9" applyFill="1" applyBorder="1" applyAlignment="1">
      <alignment horizontal="center" vertical="center" wrapText="1"/>
    </xf>
    <xf numFmtId="9" fontId="27" fillId="10" borderId="3" xfId="9" applyNumberFormat="1" applyFont="1" applyFill="1" applyBorder="1" applyAlignment="1">
      <alignment horizontal="center" vertical="center"/>
    </xf>
    <xf numFmtId="0" fontId="14" fillId="9" borderId="3" xfId="9" applyFill="1" applyBorder="1" applyAlignment="1">
      <alignment horizontal="center" vertical="center"/>
    </xf>
    <xf numFmtId="0" fontId="27" fillId="4" borderId="20" xfId="9" applyFont="1" applyFill="1" applyBorder="1" applyAlignment="1">
      <alignment horizontal="left" vertical="center"/>
    </xf>
    <xf numFmtId="10" fontId="0" fillId="0" borderId="8" xfId="10" applyNumberFormat="1" applyFont="1" applyBorder="1"/>
    <xf numFmtId="10" fontId="27" fillId="4" borderId="11" xfId="9" applyNumberFormat="1" applyFont="1" applyFill="1" applyBorder="1" applyAlignment="1">
      <alignment horizontal="center" vertical="center"/>
    </xf>
    <xf numFmtId="0" fontId="21" fillId="0" borderId="0" xfId="9" applyFont="1"/>
    <xf numFmtId="10" fontId="14" fillId="0" borderId="0" xfId="9" applyNumberFormat="1" applyAlignment="1">
      <alignment vertical="center"/>
    </xf>
    <xf numFmtId="0" fontId="14" fillId="2" borderId="3" xfId="9" applyFill="1" applyBorder="1" applyAlignment="1">
      <alignment horizontal="center" vertical="center"/>
    </xf>
    <xf numFmtId="10" fontId="0" fillId="2" borderId="15" xfId="10" applyNumberFormat="1" applyFont="1" applyFill="1" applyBorder="1" applyAlignment="1">
      <alignment horizontal="center" vertical="center"/>
    </xf>
    <xf numFmtId="164" fontId="0" fillId="0" borderId="0" xfId="10" applyNumberFormat="1" applyFont="1" applyFill="1" applyBorder="1"/>
    <xf numFmtId="0" fontId="29" fillId="11" borderId="22" xfId="9" applyFont="1" applyFill="1" applyBorder="1"/>
    <xf numFmtId="0" fontId="14" fillId="6" borderId="3" xfId="9" applyFill="1" applyBorder="1" applyAlignment="1">
      <alignment horizontal="center" vertical="center"/>
    </xf>
    <xf numFmtId="10" fontId="0" fillId="6" borderId="15" xfId="10" applyNumberFormat="1" applyFont="1" applyFill="1" applyBorder="1" applyAlignment="1">
      <alignment horizontal="center" vertical="center"/>
    </xf>
    <xf numFmtId="10" fontId="0" fillId="6" borderId="0" xfId="10" applyNumberFormat="1" applyFont="1" applyFill="1" applyBorder="1" applyAlignment="1">
      <alignment horizontal="left" vertical="center"/>
    </xf>
    <xf numFmtId="0" fontId="28" fillId="0" borderId="0" xfId="12" applyFill="1" applyBorder="1" applyAlignment="1">
      <alignment horizontal="center"/>
    </xf>
    <xf numFmtId="168" fontId="0" fillId="0" borderId="0" xfId="10" applyNumberFormat="1" applyFont="1"/>
    <xf numFmtId="164" fontId="14" fillId="0" borderId="0" xfId="9" applyNumberFormat="1"/>
    <xf numFmtId="0" fontId="18" fillId="0" borderId="0" xfId="9" applyFont="1"/>
    <xf numFmtId="0" fontId="14" fillId="0" borderId="0" xfId="9" applyAlignment="1">
      <alignment horizontal="center"/>
    </xf>
    <xf numFmtId="3" fontId="19" fillId="0" borderId="0" xfId="9" applyNumberFormat="1" applyFont="1"/>
    <xf numFmtId="0" fontId="20" fillId="2" borderId="0" xfId="9" applyFont="1" applyFill="1"/>
    <xf numFmtId="0" fontId="14" fillId="3" borderId="3" xfId="9" applyFill="1" applyBorder="1" applyAlignment="1">
      <alignment horizontal="center" vertical="center"/>
    </xf>
    <xf numFmtId="10" fontId="0" fillId="3" borderId="15" xfId="10" applyNumberFormat="1" applyFont="1" applyFill="1" applyBorder="1" applyAlignment="1">
      <alignment horizontal="center" vertical="center"/>
    </xf>
    <xf numFmtId="10" fontId="0" fillId="3" borderId="0" xfId="10" applyNumberFormat="1" applyFont="1" applyFill="1" applyBorder="1" applyAlignment="1">
      <alignment horizontal="left" vertical="center"/>
    </xf>
    <xf numFmtId="0" fontId="14" fillId="5" borderId="3" xfId="9" applyFill="1" applyBorder="1" applyAlignment="1">
      <alignment horizontal="center" vertical="center"/>
    </xf>
    <xf numFmtId="10" fontId="0" fillId="5" borderId="15" xfId="10" applyNumberFormat="1" applyFont="1" applyFill="1" applyBorder="1" applyAlignment="1">
      <alignment horizontal="center" vertical="center"/>
    </xf>
    <xf numFmtId="10" fontId="0" fillId="5" borderId="0" xfId="10" applyNumberFormat="1" applyFont="1" applyFill="1" applyBorder="1" applyAlignment="1">
      <alignment horizontal="center" vertical="center"/>
    </xf>
    <xf numFmtId="0" fontId="14" fillId="5" borderId="11" xfId="9" applyFill="1" applyBorder="1" applyAlignment="1">
      <alignment horizontal="center" vertical="center"/>
    </xf>
    <xf numFmtId="10" fontId="0" fillId="5" borderId="19" xfId="10" applyNumberFormat="1" applyFont="1" applyFill="1" applyBorder="1" applyAlignment="1">
      <alignment horizontal="center" vertical="center"/>
    </xf>
    <xf numFmtId="10" fontId="0" fillId="0" borderId="0" xfId="10" applyNumberFormat="1" applyFont="1" applyFill="1" applyBorder="1"/>
    <xf numFmtId="10" fontId="0" fillId="0" borderId="0" xfId="10" applyNumberFormat="1" applyFont="1" applyBorder="1"/>
    <xf numFmtId="167" fontId="14" fillId="0" borderId="0" xfId="9" applyNumberFormat="1"/>
    <xf numFmtId="0" fontId="30" fillId="0" borderId="0" xfId="9" applyFont="1"/>
    <xf numFmtId="9" fontId="0" fillId="0" borderId="0" xfId="10" applyFont="1"/>
    <xf numFmtId="3" fontId="14" fillId="0" borderId="0" xfId="9" applyNumberFormat="1"/>
    <xf numFmtId="9" fontId="0" fillId="0" borderId="0" xfId="10" applyFont="1" applyAlignment="1">
      <alignment wrapText="1"/>
    </xf>
    <xf numFmtId="9" fontId="0" fillId="2" borderId="0" xfId="10" applyFont="1" applyFill="1"/>
    <xf numFmtId="164" fontId="0" fillId="0" borderId="0" xfId="10" applyNumberFormat="1" applyFont="1"/>
    <xf numFmtId="3" fontId="14" fillId="7" borderId="3" xfId="9" applyNumberFormat="1" applyFill="1" applyBorder="1" applyAlignment="1">
      <alignment horizontal="center"/>
    </xf>
    <xf numFmtId="0" fontId="14" fillId="0" borderId="7" xfId="9" applyBorder="1" applyAlignment="1">
      <alignment horizontal="center" wrapText="1"/>
    </xf>
    <xf numFmtId="9" fontId="0" fillId="0" borderId="5" xfId="10" applyFont="1" applyBorder="1" applyAlignment="1">
      <alignment wrapText="1"/>
    </xf>
    <xf numFmtId="0" fontId="14" fillId="0" borderId="10" xfId="9" applyBorder="1"/>
    <xf numFmtId="3" fontId="14" fillId="7" borderId="12" xfId="9" applyNumberFormat="1" applyFill="1" applyBorder="1" applyAlignment="1">
      <alignment horizontal="center"/>
    </xf>
    <xf numFmtId="0" fontId="14" fillId="0" borderId="2" xfId="9" applyBorder="1"/>
    <xf numFmtId="9" fontId="0" fillId="7" borderId="21" xfId="10" applyFont="1" applyFill="1" applyBorder="1" applyAlignment="1">
      <alignment horizontal="center"/>
    </xf>
    <xf numFmtId="3" fontId="14" fillId="7" borderId="1" xfId="9" applyNumberFormat="1" applyFill="1" applyBorder="1" applyAlignment="1">
      <alignment horizontal="center"/>
    </xf>
    <xf numFmtId="3" fontId="14" fillId="2" borderId="0" xfId="9" applyNumberFormat="1" applyFill="1"/>
    <xf numFmtId="0" fontId="27" fillId="4" borderId="3" xfId="0" applyFont="1" applyFill="1" applyBorder="1" applyAlignment="1">
      <alignment horizontal="left" vertical="center"/>
    </xf>
    <xf numFmtId="0" fontId="27" fillId="4" borderId="0" xfId="0" applyFont="1" applyFill="1" applyAlignment="1">
      <alignment horizontal="left" vertical="center"/>
    </xf>
    <xf numFmtId="10" fontId="0" fillId="0" borderId="0" xfId="4" applyNumberFormat="1" applyFont="1" applyFill="1" applyBorder="1" applyAlignment="1">
      <alignment horizontal="left" vertical="center"/>
    </xf>
    <xf numFmtId="0" fontId="21" fillId="0" borderId="0" xfId="0" applyFont="1" applyAlignment="1">
      <alignment horizontal="left" vertical="center"/>
    </xf>
    <xf numFmtId="10" fontId="22" fillId="4" borderId="3" xfId="9" applyNumberFormat="1" applyFont="1" applyFill="1" applyBorder="1" applyAlignment="1">
      <alignment horizontal="center" vertical="center"/>
    </xf>
    <xf numFmtId="10" fontId="22" fillId="0" borderId="0" xfId="4" applyNumberFormat="1" applyFont="1" applyFill="1" applyBorder="1" applyAlignment="1">
      <alignment horizontal="left" vertical="center"/>
    </xf>
    <xf numFmtId="10" fontId="27" fillId="7" borderId="11" xfId="9" applyNumberFormat="1" applyFont="1" applyFill="1" applyBorder="1" applyAlignment="1">
      <alignment horizontal="center" vertical="center"/>
    </xf>
    <xf numFmtId="0" fontId="25" fillId="0" borderId="0" xfId="8" applyFill="1" applyBorder="1" applyAlignment="1"/>
    <xf numFmtId="0" fontId="13" fillId="0" borderId="0" xfId="9" applyFont="1" applyAlignment="1">
      <alignment wrapText="1"/>
    </xf>
    <xf numFmtId="9" fontId="0" fillId="0" borderId="0" xfId="10" applyFont="1" applyFill="1" applyBorder="1" applyAlignment="1">
      <alignment wrapText="1"/>
    </xf>
    <xf numFmtId="3" fontId="14" fillId="0" borderId="0" xfId="9" applyNumberFormat="1" applyAlignment="1">
      <alignment horizontal="center"/>
    </xf>
    <xf numFmtId="164" fontId="14" fillId="0" borderId="0" xfId="4" applyNumberFormat="1" applyFont="1"/>
    <xf numFmtId="10" fontId="0" fillId="0" borderId="0" xfId="10" applyNumberFormat="1" applyFont="1" applyAlignment="1">
      <alignment wrapText="1"/>
    </xf>
    <xf numFmtId="0" fontId="27" fillId="7" borderId="3" xfId="9" applyFont="1" applyFill="1" applyBorder="1" applyAlignment="1">
      <alignment horizontal="center" vertical="center"/>
    </xf>
    <xf numFmtId="9" fontId="27" fillId="7" borderId="3" xfId="9" applyNumberFormat="1" applyFont="1" applyFill="1" applyBorder="1" applyAlignment="1">
      <alignment horizontal="center" vertical="center"/>
    </xf>
    <xf numFmtId="167" fontId="27" fillId="7" borderId="3" xfId="11" applyNumberFormat="1" applyFont="1" applyFill="1" applyBorder="1" applyAlignment="1">
      <alignment horizontal="center" vertical="center"/>
    </xf>
    <xf numFmtId="0" fontId="12" fillId="0" borderId="0" xfId="9" applyFont="1"/>
    <xf numFmtId="0" fontId="12" fillId="0" borderId="0" xfId="9" applyFont="1" applyAlignment="1">
      <alignment horizontal="right"/>
    </xf>
    <xf numFmtId="169" fontId="14" fillId="0" borderId="0" xfId="4" applyNumberFormat="1" applyFont="1" applyAlignment="1">
      <alignment horizontal="center"/>
    </xf>
    <xf numFmtId="0" fontId="0" fillId="0" borderId="8" xfId="0" applyBorder="1"/>
    <xf numFmtId="9" fontId="0" fillId="7" borderId="9" xfId="4" applyFont="1" applyFill="1" applyBorder="1" applyAlignment="1">
      <alignment horizontal="center"/>
    </xf>
    <xf numFmtId="3" fontId="0" fillId="7" borderId="9" xfId="0" applyNumberFormat="1" applyFill="1" applyBorder="1" applyAlignment="1">
      <alignment horizontal="center"/>
    </xf>
    <xf numFmtId="0" fontId="27" fillId="4" borderId="23" xfId="0" applyFont="1" applyFill="1" applyBorder="1" applyAlignment="1">
      <alignment horizontal="left" vertical="center"/>
    </xf>
    <xf numFmtId="9" fontId="27" fillId="7" borderId="24" xfId="9" applyNumberFormat="1" applyFont="1" applyFill="1" applyBorder="1" applyAlignment="1">
      <alignment horizontal="center" vertical="center"/>
    </xf>
    <xf numFmtId="0" fontId="27" fillId="0" borderId="0" xfId="9" applyFont="1" applyAlignment="1">
      <alignment horizontal="left" vertical="center"/>
    </xf>
    <xf numFmtId="167" fontId="27" fillId="0" borderId="0" xfId="11" applyNumberFormat="1" applyFont="1" applyFill="1" applyBorder="1" applyAlignment="1">
      <alignment horizontal="center" vertical="center"/>
    </xf>
    <xf numFmtId="10" fontId="27" fillId="4" borderId="25" xfId="9" applyNumberFormat="1" applyFont="1" applyFill="1" applyBorder="1" applyAlignment="1">
      <alignment horizontal="center" vertical="center"/>
    </xf>
    <xf numFmtId="0" fontId="12" fillId="0" borderId="0" xfId="9" applyFont="1" applyAlignment="1">
      <alignment horizontal="center" vertical="center"/>
    </xf>
    <xf numFmtId="10" fontId="27" fillId="0" borderId="0" xfId="9" applyNumberFormat="1" applyFont="1" applyAlignment="1">
      <alignment horizontal="center" vertical="center"/>
    </xf>
    <xf numFmtId="0" fontId="11" fillId="0" borderId="0" xfId="9" applyFont="1"/>
    <xf numFmtId="0" fontId="21" fillId="0" borderId="0" xfId="9" applyFont="1" applyAlignment="1">
      <alignment horizontal="left" vertical="center"/>
    </xf>
    <xf numFmtId="164" fontId="24" fillId="0" borderId="0" xfId="4" applyNumberFormat="1" applyFont="1"/>
    <xf numFmtId="0" fontId="8" fillId="0" borderId="0" xfId="9" applyFont="1"/>
    <xf numFmtId="0" fontId="26" fillId="4" borderId="20" xfId="0" applyFont="1" applyFill="1" applyBorder="1" applyAlignment="1">
      <alignment horizontal="center" vertical="center"/>
    </xf>
    <xf numFmtId="0" fontId="8" fillId="0" borderId="0" xfId="9" applyFont="1" applyAlignment="1">
      <alignment wrapText="1"/>
    </xf>
    <xf numFmtId="43" fontId="14" fillId="0" borderId="0" xfId="14" applyFont="1"/>
    <xf numFmtId="43" fontId="14" fillId="0" borderId="0" xfId="14" applyFont="1" applyAlignment="1">
      <alignment wrapText="1"/>
    </xf>
    <xf numFmtId="43" fontId="0" fillId="0" borderId="0" xfId="14" applyFont="1" applyAlignment="1">
      <alignment wrapText="1"/>
    </xf>
    <xf numFmtId="43" fontId="8" fillId="0" borderId="0" xfId="14" applyFont="1" applyAlignment="1">
      <alignment wrapText="1"/>
    </xf>
    <xf numFmtId="171" fontId="14" fillId="0" borderId="0" xfId="14" applyNumberFormat="1" applyFont="1"/>
    <xf numFmtId="0" fontId="26" fillId="4" borderId="20" xfId="0" applyFont="1" applyFill="1" applyBorder="1" applyAlignment="1">
      <alignment horizontal="center" vertical="center" wrapText="1"/>
    </xf>
    <xf numFmtId="0" fontId="0" fillId="0" borderId="0" xfId="0" applyAlignment="1">
      <alignment wrapText="1"/>
    </xf>
    <xf numFmtId="0" fontId="26" fillId="4" borderId="29" xfId="0" applyFont="1" applyFill="1" applyBorder="1" applyAlignment="1">
      <alignment horizontal="center" vertical="center"/>
    </xf>
    <xf numFmtId="164" fontId="0" fillId="0" borderId="0" xfId="4" applyNumberFormat="1" applyFont="1"/>
    <xf numFmtId="0" fontId="19" fillId="0" borderId="0" xfId="0" applyFont="1"/>
    <xf numFmtId="170" fontId="20" fillId="7" borderId="3" xfId="14" applyNumberFormat="1" applyFont="1" applyFill="1" applyBorder="1" applyAlignment="1" applyProtection="1">
      <alignment horizontal="center" vertical="center" wrapText="1"/>
      <protection locked="0"/>
    </xf>
    <xf numFmtId="0" fontId="20" fillId="7" borderId="3" xfId="9" applyFont="1" applyFill="1" applyBorder="1" applyAlignment="1" applyProtection="1">
      <alignment horizontal="center" vertical="center"/>
      <protection locked="0"/>
    </xf>
    <xf numFmtId="10" fontId="20" fillId="7" borderId="3" xfId="4" applyNumberFormat="1" applyFont="1" applyFill="1" applyBorder="1" applyAlignment="1" applyProtection="1">
      <alignment horizontal="center" vertical="center"/>
      <protection locked="0"/>
    </xf>
    <xf numFmtId="10" fontId="0" fillId="0" borderId="0" xfId="10" applyNumberFormat="1" applyFont="1" applyAlignment="1" applyProtection="1">
      <alignment wrapText="1"/>
    </xf>
    <xf numFmtId="170" fontId="27" fillId="4" borderId="3" xfId="10" applyNumberFormat="1" applyFont="1" applyFill="1" applyBorder="1" applyAlignment="1" applyProtection="1">
      <alignment horizontal="center" vertical="center"/>
    </xf>
    <xf numFmtId="10" fontId="0" fillId="0" borderId="0" xfId="10" applyNumberFormat="1" applyFont="1" applyProtection="1"/>
    <xf numFmtId="9" fontId="0" fillId="0" borderId="0" xfId="10" applyFont="1" applyFill="1" applyBorder="1" applyAlignment="1" applyProtection="1">
      <alignment wrapText="1"/>
    </xf>
    <xf numFmtId="10" fontId="0" fillId="0" borderId="0" xfId="10" applyNumberFormat="1" applyFont="1" applyFill="1" applyBorder="1" applyAlignment="1" applyProtection="1">
      <alignment horizontal="center" vertical="center"/>
    </xf>
    <xf numFmtId="10" fontId="25" fillId="0" borderId="0" xfId="8" applyNumberFormat="1" applyAlignment="1" applyProtection="1">
      <alignment vertical="center"/>
    </xf>
    <xf numFmtId="10" fontId="0" fillId="0" borderId="0" xfId="4" applyNumberFormat="1" applyFont="1" applyFill="1" applyBorder="1" applyAlignment="1" applyProtection="1">
      <alignment horizontal="left" vertical="center"/>
    </xf>
    <xf numFmtId="10" fontId="0" fillId="0" borderId="0" xfId="10" applyNumberFormat="1" applyFont="1" applyFill="1" applyProtection="1"/>
    <xf numFmtId="10" fontId="22" fillId="0" borderId="0" xfId="4" applyNumberFormat="1" applyFont="1" applyFill="1" applyBorder="1" applyAlignment="1" applyProtection="1">
      <alignment horizontal="left" vertical="center"/>
    </xf>
    <xf numFmtId="0" fontId="28" fillId="0" borderId="0" xfId="12" applyFill="1" applyBorder="1" applyAlignment="1" applyProtection="1">
      <alignment horizontal="center"/>
    </xf>
    <xf numFmtId="10" fontId="0" fillId="0" borderId="0" xfId="10" applyNumberFormat="1" applyFont="1" applyBorder="1" applyProtection="1"/>
    <xf numFmtId="164" fontId="21" fillId="0" borderId="0" xfId="6" applyNumberFormat="1" applyFont="1" applyFill="1"/>
    <xf numFmtId="164" fontId="22" fillId="0" borderId="0" xfId="6" applyNumberFormat="1" applyFont="1"/>
    <xf numFmtId="170" fontId="0" fillId="0" borderId="0" xfId="0" applyNumberFormat="1"/>
    <xf numFmtId="170" fontId="14" fillId="0" borderId="0" xfId="9" applyNumberFormat="1"/>
    <xf numFmtId="168" fontId="0" fillId="0" borderId="27" xfId="0" applyNumberFormat="1" applyBorder="1"/>
    <xf numFmtId="0" fontId="0" fillId="0" borderId="27" xfId="0" applyBorder="1" applyAlignment="1">
      <alignment horizontal="center" vertical="center"/>
    </xf>
    <xf numFmtId="168" fontId="0" fillId="0" borderId="26" xfId="0" applyNumberFormat="1" applyBorder="1"/>
    <xf numFmtId="0" fontId="0" fillId="0" borderId="26" xfId="0" applyBorder="1" applyAlignment="1">
      <alignment horizontal="center" vertical="center"/>
    </xf>
    <xf numFmtId="10" fontId="0" fillId="0" borderId="27" xfId="0" applyNumberFormat="1" applyBorder="1"/>
    <xf numFmtId="10" fontId="0" fillId="0" borderId="0" xfId="4" applyNumberFormat="1" applyFont="1" applyFill="1" applyBorder="1" applyAlignment="1">
      <alignment horizontal="center" vertical="center"/>
    </xf>
    <xf numFmtId="10" fontId="0" fillId="0" borderId="27" xfId="4" applyNumberFormat="1" applyFont="1" applyFill="1" applyBorder="1" applyAlignment="1">
      <alignment horizontal="center" vertical="center"/>
    </xf>
    <xf numFmtId="10" fontId="0" fillId="0" borderId="26" xfId="4" applyNumberFormat="1" applyFont="1" applyFill="1" applyBorder="1" applyAlignment="1">
      <alignment horizontal="center" vertical="center"/>
    </xf>
    <xf numFmtId="168" fontId="0" fillId="0" borderId="0" xfId="0" applyNumberFormat="1"/>
    <xf numFmtId="0" fontId="0" fillId="0" borderId="0" xfId="0" applyAlignment="1">
      <alignment horizontal="center" vertical="center"/>
    </xf>
    <xf numFmtId="10" fontId="0" fillId="0" borderId="0" xfId="0" applyNumberFormat="1"/>
    <xf numFmtId="0" fontId="0" fillId="0" borderId="19"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10" fontId="0" fillId="0" borderId="28" xfId="0" applyNumberFormat="1" applyBorder="1" applyAlignment="1">
      <alignment horizontal="center" vertical="center"/>
    </xf>
    <xf numFmtId="10" fontId="0" fillId="0" borderId="20" xfId="0" applyNumberFormat="1" applyBorder="1" applyAlignment="1">
      <alignment horizontal="center" vertical="center"/>
    </xf>
    <xf numFmtId="10" fontId="0" fillId="0" borderId="23" xfId="0" applyNumberFormat="1" applyBorder="1" applyAlignment="1">
      <alignment horizontal="center" vertical="center"/>
    </xf>
    <xf numFmtId="0" fontId="26" fillId="4" borderId="11" xfId="0" applyFont="1" applyFill="1" applyBorder="1" applyAlignment="1">
      <alignment horizontal="center" vertical="center" wrapText="1"/>
    </xf>
    <xf numFmtId="0" fontId="26" fillId="4" borderId="0" xfId="0" applyFont="1" applyFill="1" applyAlignment="1">
      <alignment horizontal="center" vertical="center"/>
    </xf>
    <xf numFmtId="10" fontId="0" fillId="0" borderId="20" xfId="0" applyNumberFormat="1" applyBorder="1" applyAlignment="1">
      <alignment horizontal="center" vertical="center" wrapText="1"/>
    </xf>
    <xf numFmtId="10" fontId="0" fillId="0" borderId="23" xfId="0" applyNumberFormat="1" applyBorder="1" applyAlignment="1">
      <alignment horizontal="center" vertical="center" wrapText="1"/>
    </xf>
    <xf numFmtId="43" fontId="5" fillId="0" borderId="0" xfId="14" applyFont="1" applyAlignment="1">
      <alignment wrapText="1"/>
    </xf>
    <xf numFmtId="43" fontId="5" fillId="14" borderId="0" xfId="14" applyFont="1" applyFill="1" applyAlignment="1">
      <alignment wrapText="1"/>
    </xf>
    <xf numFmtId="43" fontId="14" fillId="14" borderId="0" xfId="14" applyFont="1" applyFill="1"/>
    <xf numFmtId="9" fontId="14" fillId="0" borderId="0" xfId="4" applyFont="1" applyAlignment="1">
      <alignment wrapText="1"/>
    </xf>
    <xf numFmtId="0" fontId="5" fillId="0" borderId="0" xfId="9" applyFont="1" applyAlignment="1">
      <alignment wrapText="1"/>
    </xf>
    <xf numFmtId="43" fontId="0" fillId="14" borderId="0" xfId="14" applyFont="1" applyFill="1" applyAlignment="1">
      <alignment wrapText="1"/>
    </xf>
    <xf numFmtId="0" fontId="14" fillId="14" borderId="0" xfId="9" applyFill="1"/>
    <xf numFmtId="43" fontId="14" fillId="14" borderId="0" xfId="14" applyFont="1" applyFill="1" applyAlignment="1">
      <alignment wrapText="1"/>
    </xf>
    <xf numFmtId="10" fontId="14" fillId="0" borderId="0" xfId="4" applyNumberFormat="1" applyFont="1" applyFill="1"/>
    <xf numFmtId="10" fontId="14" fillId="0" borderId="0" xfId="4" applyNumberFormat="1" applyFont="1" applyFill="1" applyAlignment="1">
      <alignment wrapText="1"/>
    </xf>
    <xf numFmtId="43" fontId="14" fillId="0" borderId="0" xfId="14" applyFont="1" applyFill="1"/>
    <xf numFmtId="165" fontId="8" fillId="0" borderId="0" xfId="9" applyNumberFormat="1" applyFont="1" applyAlignment="1">
      <alignment wrapText="1"/>
    </xf>
    <xf numFmtId="10" fontId="27" fillId="4" borderId="3" xfId="4" applyNumberFormat="1" applyFont="1" applyFill="1" applyBorder="1" applyAlignment="1" applyProtection="1">
      <alignment horizontal="center" vertical="center"/>
    </xf>
    <xf numFmtId="9" fontId="0" fillId="0" borderId="5" xfId="10" applyFont="1" applyBorder="1" applyAlignment="1" applyProtection="1">
      <alignment horizontal="center" vertical="center" wrapText="1"/>
    </xf>
    <xf numFmtId="0" fontId="5" fillId="16" borderId="0" xfId="9" applyFont="1" applyFill="1" applyAlignment="1">
      <alignment wrapText="1"/>
    </xf>
    <xf numFmtId="43" fontId="0" fillId="16" borderId="0" xfId="14" applyFont="1" applyFill="1" applyAlignment="1">
      <alignment wrapText="1"/>
    </xf>
    <xf numFmtId="10" fontId="0" fillId="0" borderId="0" xfId="0" applyNumberFormat="1" applyAlignment="1">
      <alignment horizontal="center" vertical="center"/>
    </xf>
    <xf numFmtId="0" fontId="0" fillId="6" borderId="0" xfId="0" applyFill="1"/>
    <xf numFmtId="0" fontId="32" fillId="0" borderId="0" xfId="0" applyFont="1" applyAlignment="1">
      <alignment horizontal="center" vertical="center"/>
    </xf>
    <xf numFmtId="0" fontId="32" fillId="0" borderId="0" xfId="0" applyFont="1"/>
    <xf numFmtId="14" fontId="0" fillId="0" borderId="0" xfId="0" applyNumberFormat="1"/>
    <xf numFmtId="172" fontId="0" fillId="0" borderId="0" xfId="0" applyNumberFormat="1"/>
    <xf numFmtId="2" fontId="33" fillId="0" borderId="3" xfId="0" applyNumberFormat="1" applyFont="1" applyBorder="1"/>
    <xf numFmtId="2" fontId="0" fillId="0" borderId="3" xfId="0" applyNumberFormat="1" applyBorder="1"/>
    <xf numFmtId="0" fontId="0" fillId="0" borderId="3" xfId="0" applyBorder="1"/>
    <xf numFmtId="0" fontId="32" fillId="0" borderId="11" xfId="0" applyFont="1" applyBorder="1" applyAlignment="1">
      <alignment horizontal="center" vertical="center"/>
    </xf>
    <xf numFmtId="14" fontId="32" fillId="0" borderId="0" xfId="0" applyNumberFormat="1" applyFont="1" applyAlignment="1">
      <alignment horizontal="center" vertical="center"/>
    </xf>
    <xf numFmtId="0" fontId="0" fillId="0" borderId="11" xfId="0" applyBorder="1"/>
    <xf numFmtId="2" fontId="0" fillId="0" borderId="11" xfId="0" applyNumberFormat="1" applyBorder="1"/>
    <xf numFmtId="0" fontId="0" fillId="12" borderId="0" xfId="0" applyFill="1"/>
    <xf numFmtId="2" fontId="0" fillId="12" borderId="0" xfId="0" applyNumberFormat="1" applyFill="1"/>
    <xf numFmtId="172" fontId="0" fillId="12" borderId="0" xfId="0" applyNumberFormat="1" applyFill="1"/>
    <xf numFmtId="2" fontId="33" fillId="12" borderId="3" xfId="0" applyNumberFormat="1" applyFont="1" applyFill="1" applyBorder="1"/>
    <xf numFmtId="2" fontId="0" fillId="12" borderId="3" xfId="0" applyNumberFormat="1" applyFill="1" applyBorder="1"/>
    <xf numFmtId="14" fontId="0" fillId="12" borderId="0" xfId="0" applyNumberFormat="1" applyFill="1"/>
    <xf numFmtId="0" fontId="0" fillId="12" borderId="11" xfId="0" applyFill="1" applyBorder="1"/>
    <xf numFmtId="2" fontId="0" fillId="12" borderId="11" xfId="0" applyNumberFormat="1" applyFill="1" applyBorder="1"/>
    <xf numFmtId="0" fontId="32" fillId="12" borderId="0" xfId="0" applyFont="1" applyFill="1" applyAlignment="1">
      <alignment horizontal="center" vertical="center"/>
    </xf>
    <xf numFmtId="0" fontId="32" fillId="12" borderId="11" xfId="0" applyFont="1" applyFill="1" applyBorder="1" applyAlignment="1">
      <alignment horizontal="center" vertical="center"/>
    </xf>
    <xf numFmtId="14" fontId="32" fillId="12" borderId="0" xfId="0" applyNumberFormat="1" applyFont="1" applyFill="1" applyAlignment="1">
      <alignment horizontal="center" vertical="center"/>
    </xf>
    <xf numFmtId="2" fontId="0" fillId="17" borderId="3" xfId="0" applyNumberFormat="1" applyFill="1" applyBorder="1"/>
    <xf numFmtId="2" fontId="0" fillId="0" borderId="0" xfId="0" applyNumberFormat="1"/>
    <xf numFmtId="0" fontId="32" fillId="0" borderId="3" xfId="0" applyFont="1" applyBorder="1" applyAlignment="1">
      <alignment horizontal="center" vertical="center"/>
    </xf>
    <xf numFmtId="2" fontId="32" fillId="12" borderId="0" xfId="0" applyNumberFormat="1" applyFont="1" applyFill="1" applyAlignment="1">
      <alignment horizontal="center" vertical="center"/>
    </xf>
    <xf numFmtId="0" fontId="0" fillId="12" borderId="3" xfId="0" applyFill="1" applyBorder="1"/>
    <xf numFmtId="0" fontId="32" fillId="12" borderId="3" xfId="0" applyFont="1" applyFill="1" applyBorder="1" applyAlignment="1">
      <alignment horizontal="center" vertical="center"/>
    </xf>
    <xf numFmtId="0" fontId="0" fillId="17" borderId="3" xfId="0" applyFill="1" applyBorder="1"/>
    <xf numFmtId="2" fontId="32" fillId="17" borderId="3" xfId="0" applyNumberFormat="1" applyFont="1" applyFill="1" applyBorder="1" applyAlignment="1">
      <alignment horizontal="center" vertical="center"/>
    </xf>
    <xf numFmtId="0" fontId="32" fillId="17" borderId="3" xfId="0" applyFont="1" applyFill="1" applyBorder="1" applyAlignment="1">
      <alignment horizontal="center" vertical="center"/>
    </xf>
    <xf numFmtId="2" fontId="33" fillId="12" borderId="16" xfId="0" applyNumberFormat="1" applyFont="1" applyFill="1" applyBorder="1"/>
    <xf numFmtId="14" fontId="32" fillId="12" borderId="3" xfId="0" applyNumberFormat="1" applyFont="1" applyFill="1" applyBorder="1"/>
    <xf numFmtId="2" fontId="33" fillId="0" borderId="16" xfId="0" applyNumberFormat="1" applyFont="1" applyBorder="1"/>
    <xf numFmtId="14" fontId="32" fillId="0" borderId="3" xfId="0" applyNumberFormat="1" applyFont="1" applyBorder="1"/>
    <xf numFmtId="2" fontId="32" fillId="0" borderId="3" xfId="0" applyNumberFormat="1" applyFont="1" applyBorder="1" applyAlignment="1">
      <alignment horizontal="center" vertical="center"/>
    </xf>
    <xf numFmtId="0" fontId="0" fillId="6" borderId="3" xfId="0" applyFill="1" applyBorder="1"/>
    <xf numFmtId="0" fontId="32" fillId="12" borderId="3" xfId="0" applyFont="1" applyFill="1" applyBorder="1"/>
    <xf numFmtId="4" fontId="34" fillId="12" borderId="3" xfId="0" applyNumberFormat="1" applyFont="1" applyFill="1" applyBorder="1"/>
    <xf numFmtId="0" fontId="32" fillId="0" borderId="3" xfId="0" applyFont="1" applyBorder="1"/>
    <xf numFmtId="4" fontId="34" fillId="0" borderId="3" xfId="0" applyNumberFormat="1" applyFont="1" applyBorder="1"/>
    <xf numFmtId="173" fontId="34" fillId="12" borderId="3" xfId="0" applyNumberFormat="1" applyFont="1" applyFill="1" applyBorder="1"/>
    <xf numFmtId="0" fontId="33" fillId="12" borderId="3" xfId="0" applyFont="1" applyFill="1" applyBorder="1"/>
    <xf numFmtId="14" fontId="32" fillId="12" borderId="0" xfId="0" applyNumberFormat="1" applyFont="1" applyFill="1"/>
    <xf numFmtId="174" fontId="34" fillId="12" borderId="3" xfId="0" applyNumberFormat="1" applyFont="1" applyFill="1" applyBorder="1"/>
    <xf numFmtId="14" fontId="34" fillId="12" borderId="3" xfId="0" applyNumberFormat="1" applyFont="1" applyFill="1" applyBorder="1" applyAlignment="1">
      <alignment horizontal="center" vertical="center"/>
    </xf>
    <xf numFmtId="0" fontId="33" fillId="0" borderId="3" xfId="0" applyFont="1" applyBorder="1"/>
    <xf numFmtId="14" fontId="32" fillId="0" borderId="0" xfId="0" applyNumberFormat="1" applyFont="1"/>
    <xf numFmtId="14" fontId="34" fillId="0" borderId="3" xfId="0" applyNumberFormat="1" applyFont="1" applyBorder="1" applyAlignment="1">
      <alignment horizontal="center" vertical="center"/>
    </xf>
    <xf numFmtId="2" fontId="32" fillId="0" borderId="0" xfId="0" applyNumberFormat="1" applyFont="1" applyAlignment="1">
      <alignment horizontal="center" vertical="center"/>
    </xf>
    <xf numFmtId="172" fontId="32" fillId="6" borderId="0" xfId="0" applyNumberFormat="1" applyFont="1" applyFill="1" applyAlignment="1">
      <alignment horizontal="center" vertical="center"/>
    </xf>
    <xf numFmtId="4" fontId="34" fillId="17" borderId="3" xfId="0" applyNumberFormat="1" applyFont="1" applyFill="1" applyBorder="1"/>
    <xf numFmtId="2" fontId="33" fillId="0" borderId="0" xfId="0" applyNumberFormat="1" applyFont="1"/>
    <xf numFmtId="0" fontId="33" fillId="0" borderId="0" xfId="0" applyFont="1"/>
    <xf numFmtId="175" fontId="34" fillId="0" borderId="0" xfId="0" applyNumberFormat="1" applyFont="1"/>
    <xf numFmtId="4" fontId="0" fillId="0" borderId="3" xfId="0" applyNumberFormat="1" applyBorder="1"/>
    <xf numFmtId="2" fontId="0" fillId="6" borderId="18" xfId="0" applyNumberFormat="1" applyFill="1" applyBorder="1"/>
    <xf numFmtId="2" fontId="0" fillId="6" borderId="33" xfId="0" applyNumberFormat="1" applyFill="1" applyBorder="1"/>
    <xf numFmtId="2" fontId="0" fillId="6" borderId="17" xfId="0" applyNumberFormat="1" applyFill="1" applyBorder="1"/>
    <xf numFmtId="2" fontId="33" fillId="6" borderId="0" xfId="0" applyNumberFormat="1" applyFont="1" applyFill="1"/>
    <xf numFmtId="2" fontId="33" fillId="6" borderId="16" xfId="0" applyNumberFormat="1" applyFont="1" applyFill="1" applyBorder="1"/>
    <xf numFmtId="0" fontId="33" fillId="6" borderId="3" xfId="0" applyFont="1" applyFill="1" applyBorder="1"/>
    <xf numFmtId="0" fontId="33" fillId="6" borderId="0" xfId="0" applyFont="1" applyFill="1"/>
    <xf numFmtId="4" fontId="0" fillId="6" borderId="3" xfId="0" applyNumberFormat="1" applyFill="1" applyBorder="1"/>
    <xf numFmtId="4" fontId="34" fillId="6" borderId="3" xfId="0" applyNumberFormat="1" applyFont="1" applyFill="1" applyBorder="1"/>
    <xf numFmtId="175" fontId="34" fillId="6" borderId="0" xfId="0" applyNumberFormat="1" applyFont="1" applyFill="1"/>
    <xf numFmtId="0" fontId="32" fillId="6" borderId="3" xfId="0" applyFont="1" applyFill="1" applyBorder="1" applyAlignment="1">
      <alignment horizontal="center" vertical="center"/>
    </xf>
    <xf numFmtId="14" fontId="32" fillId="6" borderId="3" xfId="0" applyNumberFormat="1" applyFont="1" applyFill="1" applyBorder="1"/>
    <xf numFmtId="2" fontId="33" fillId="6" borderId="3" xfId="0" applyNumberFormat="1" applyFont="1" applyFill="1" applyBorder="1"/>
    <xf numFmtId="0" fontId="35" fillId="6" borderId="0" xfId="0" applyFont="1" applyFill="1" applyAlignment="1">
      <alignment horizontal="center"/>
    </xf>
    <xf numFmtId="0" fontId="35" fillId="18" borderId="0" xfId="0" applyFont="1" applyFill="1" applyAlignment="1">
      <alignment horizontal="center"/>
    </xf>
    <xf numFmtId="0" fontId="35" fillId="0" borderId="0" xfId="0" applyFont="1" applyAlignment="1">
      <alignment horizontal="center"/>
    </xf>
    <xf numFmtId="0" fontId="35" fillId="18" borderId="3" xfId="0" applyFont="1" applyFill="1" applyBorder="1" applyAlignment="1">
      <alignment horizontal="center"/>
    </xf>
    <xf numFmtId="176" fontId="37" fillId="13" borderId="26" xfId="0" applyNumberFormat="1" applyFont="1" applyFill="1" applyBorder="1" applyAlignment="1">
      <alignment horizontal="center" vertical="center"/>
    </xf>
    <xf numFmtId="177" fontId="37" fillId="13" borderId="26" xfId="0" applyNumberFormat="1" applyFont="1" applyFill="1" applyBorder="1" applyAlignment="1">
      <alignment horizontal="center" vertical="center"/>
    </xf>
    <xf numFmtId="178" fontId="37" fillId="13" borderId="26" xfId="0" applyNumberFormat="1" applyFont="1" applyFill="1" applyBorder="1" applyAlignment="1">
      <alignment horizontal="center" vertical="center"/>
    </xf>
    <xf numFmtId="0" fontId="37" fillId="13" borderId="26" xfId="0" applyFont="1" applyFill="1" applyBorder="1" applyAlignment="1">
      <alignment horizontal="center" vertical="center"/>
    </xf>
    <xf numFmtId="0" fontId="38" fillId="18" borderId="11" xfId="0" applyFont="1" applyFill="1" applyBorder="1" applyAlignment="1">
      <alignment horizontal="center" vertical="center"/>
    </xf>
    <xf numFmtId="0" fontId="38" fillId="18" borderId="11" xfId="0" applyFont="1" applyFill="1" applyBorder="1"/>
    <xf numFmtId="0" fontId="0" fillId="0" borderId="27" xfId="0" applyBorder="1"/>
    <xf numFmtId="0" fontId="35" fillId="0" borderId="27" xfId="0" applyFont="1" applyBorder="1"/>
    <xf numFmtId="0" fontId="35" fillId="0" borderId="0" xfId="0" applyFont="1"/>
    <xf numFmtId="4" fontId="0" fillId="0" borderId="0" xfId="0" applyNumberFormat="1"/>
    <xf numFmtId="0" fontId="0" fillId="0" borderId="0" xfId="0" quotePrefix="1"/>
    <xf numFmtId="4" fontId="34" fillId="17" borderId="0" xfId="0" applyNumberFormat="1" applyFont="1" applyFill="1"/>
    <xf numFmtId="10" fontId="0" fillId="0" borderId="0" xfId="4" applyNumberFormat="1" applyFont="1"/>
    <xf numFmtId="9" fontId="0" fillId="0" borderId="0" xfId="0" applyNumberFormat="1"/>
    <xf numFmtId="175" fontId="39" fillId="0" borderId="0" xfId="15" applyNumberFormat="1"/>
    <xf numFmtId="2" fontId="39" fillId="0" borderId="0" xfId="15" applyNumberFormat="1"/>
    <xf numFmtId="0" fontId="39" fillId="0" borderId="0" xfId="15"/>
    <xf numFmtId="168" fontId="0" fillId="0" borderId="3" xfId="0" applyNumberFormat="1" applyBorder="1"/>
    <xf numFmtId="10" fontId="0" fillId="0" borderId="3" xfId="0" applyNumberFormat="1" applyBorder="1"/>
    <xf numFmtId="10" fontId="0" fillId="0" borderId="3" xfId="4" applyNumberFormat="1" applyFont="1" applyBorder="1"/>
    <xf numFmtId="170" fontId="14" fillId="0" borderId="0" xfId="14" applyNumberFormat="1" applyFont="1"/>
    <xf numFmtId="170" fontId="27" fillId="4" borderId="3" xfId="4" applyNumberFormat="1" applyFont="1" applyFill="1" applyBorder="1" applyAlignment="1" applyProtection="1">
      <alignment horizontal="center" vertical="center"/>
    </xf>
    <xf numFmtId="10" fontId="27" fillId="15" borderId="11" xfId="4" applyNumberFormat="1" applyFont="1" applyFill="1" applyBorder="1" applyAlignment="1" applyProtection="1">
      <alignment horizontal="center" vertical="center"/>
    </xf>
    <xf numFmtId="10" fontId="27" fillId="15" borderId="34" xfId="4" applyNumberFormat="1" applyFont="1" applyFill="1" applyBorder="1" applyAlignment="1" applyProtection="1">
      <alignment horizontal="center" vertical="center"/>
    </xf>
    <xf numFmtId="0" fontId="19" fillId="12" borderId="0" xfId="9" applyFont="1" applyFill="1"/>
    <xf numFmtId="0" fontId="10" fillId="0" borderId="0" xfId="9" applyFont="1"/>
    <xf numFmtId="0" fontId="27" fillId="4" borderId="6" xfId="9" applyFont="1" applyFill="1" applyBorder="1" applyAlignment="1">
      <alignment horizontal="left" vertical="center"/>
    </xf>
    <xf numFmtId="0" fontId="21" fillId="0" borderId="0" xfId="9" applyFont="1" applyAlignment="1">
      <alignment wrapText="1"/>
    </xf>
    <xf numFmtId="0" fontId="22" fillId="0" borderId="0" xfId="0" applyFont="1"/>
    <xf numFmtId="0" fontId="27" fillId="4" borderId="6" xfId="9" applyFont="1" applyFill="1" applyBorder="1" applyAlignment="1">
      <alignment horizontal="center" vertical="center"/>
    </xf>
    <xf numFmtId="0" fontId="2" fillId="0" borderId="0" xfId="9" applyFont="1"/>
    <xf numFmtId="0" fontId="27" fillId="4" borderId="28" xfId="9" applyFont="1" applyFill="1" applyBorder="1" applyAlignment="1">
      <alignment horizontal="left" vertical="center"/>
    </xf>
    <xf numFmtId="0" fontId="5" fillId="0" borderId="0" xfId="9" applyFont="1"/>
    <xf numFmtId="0" fontId="21" fillId="19" borderId="0" xfId="9" applyFont="1" applyFill="1"/>
    <xf numFmtId="0" fontId="27" fillId="15" borderId="16" xfId="9" applyFont="1" applyFill="1" applyBorder="1" applyAlignment="1">
      <alignment horizontal="left" vertical="center"/>
    </xf>
    <xf numFmtId="0" fontId="27" fillId="15" borderId="0" xfId="9" applyFont="1" applyFill="1" applyAlignment="1">
      <alignment horizontal="left" vertical="center"/>
    </xf>
    <xf numFmtId="0" fontId="7" fillId="0" borderId="0" xfId="9" applyFont="1"/>
    <xf numFmtId="0" fontId="9" fillId="0" borderId="0" xfId="9" applyFont="1"/>
    <xf numFmtId="0" fontId="3" fillId="0" borderId="0" xfId="9" applyFont="1"/>
    <xf numFmtId="10" fontId="41" fillId="0" borderId="0" xfId="0" applyNumberFormat="1" applyFont="1"/>
    <xf numFmtId="10" fontId="22" fillId="0" borderId="0" xfId="0" applyNumberFormat="1" applyFont="1"/>
    <xf numFmtId="170" fontId="40" fillId="0" borderId="0" xfId="0" applyNumberFormat="1" applyFont="1"/>
    <xf numFmtId="170" fontId="41" fillId="0" borderId="0" xfId="0" applyNumberFormat="1" applyFont="1"/>
    <xf numFmtId="170" fontId="22" fillId="0" borderId="0" xfId="0" applyNumberFormat="1" applyFont="1"/>
    <xf numFmtId="0" fontId="6" fillId="0" borderId="4" xfId="9" applyFont="1" applyBorder="1" applyAlignment="1">
      <alignment horizontal="center" vertical="center"/>
    </xf>
    <xf numFmtId="0" fontId="4" fillId="0" borderId="7" xfId="9" applyFont="1" applyBorder="1" applyAlignment="1">
      <alignment horizontal="center" vertical="center" wrapText="1"/>
    </xf>
    <xf numFmtId="0" fontId="5" fillId="0" borderId="31" xfId="9" applyFont="1" applyBorder="1" applyAlignment="1">
      <alignment horizontal="center" vertical="center" wrapText="1"/>
    </xf>
    <xf numFmtId="3" fontId="5" fillId="7" borderId="3" xfId="9" applyNumberFormat="1" applyFont="1" applyFill="1" applyBorder="1" applyAlignment="1">
      <alignment horizontal="center"/>
    </xf>
    <xf numFmtId="3" fontId="14" fillId="7" borderId="15" xfId="9" applyNumberFormat="1" applyFill="1" applyBorder="1" applyAlignment="1">
      <alignment horizontal="center"/>
    </xf>
    <xf numFmtId="3" fontId="5" fillId="7" borderId="13" xfId="9" applyNumberFormat="1" applyFont="1" applyFill="1" applyBorder="1" applyAlignment="1">
      <alignment horizontal="center"/>
    </xf>
    <xf numFmtId="3" fontId="14" fillId="7" borderId="13" xfId="9" applyNumberFormat="1" applyFill="1" applyBorder="1" applyAlignment="1">
      <alignment horizontal="center"/>
    </xf>
    <xf numFmtId="3" fontId="14" fillId="7" borderId="32" xfId="9" applyNumberFormat="1" applyFill="1" applyBorder="1" applyAlignment="1">
      <alignment horizontal="center"/>
    </xf>
    <xf numFmtId="3" fontId="14" fillId="7" borderId="14" xfId="9" applyNumberFormat="1" applyFill="1" applyBorder="1" applyAlignment="1">
      <alignment horizontal="center"/>
    </xf>
    <xf numFmtId="4" fontId="19" fillId="0" borderId="0" xfId="9" applyNumberFormat="1" applyFont="1"/>
    <xf numFmtId="0" fontId="8" fillId="0" borderId="0" xfId="9" applyFont="1" applyAlignment="1">
      <alignment horizontal="center"/>
    </xf>
    <xf numFmtId="0" fontId="6" fillId="0" borderId="0" xfId="9" applyFont="1"/>
    <xf numFmtId="170" fontId="14" fillId="0" borderId="0" xfId="9" applyNumberFormat="1" applyAlignment="1">
      <alignment horizontal="center"/>
    </xf>
    <xf numFmtId="170" fontId="20" fillId="2" borderId="0" xfId="9" applyNumberFormat="1" applyFont="1" applyFill="1"/>
    <xf numFmtId="0" fontId="27" fillId="4" borderId="3" xfId="9" applyFont="1" applyFill="1" applyBorder="1" applyAlignment="1" applyProtection="1">
      <alignment horizontal="center" vertical="center"/>
      <protection locked="0"/>
    </xf>
    <xf numFmtId="0" fontId="14" fillId="0" borderId="0" xfId="9" applyProtection="1">
      <protection locked="0"/>
    </xf>
    <xf numFmtId="10" fontId="27" fillId="4" borderId="3" xfId="10" applyNumberFormat="1" applyFont="1" applyFill="1" applyBorder="1" applyAlignment="1" applyProtection="1">
      <alignment horizontal="center" vertical="center"/>
      <protection locked="0"/>
    </xf>
    <xf numFmtId="9" fontId="27" fillId="4" borderId="3" xfId="10" applyFont="1" applyFill="1" applyBorder="1" applyAlignment="1" applyProtection="1">
      <alignment horizontal="center" vertical="center"/>
      <protection locked="0"/>
    </xf>
    <xf numFmtId="170" fontId="27" fillId="4" borderId="3" xfId="10" applyNumberFormat="1" applyFont="1" applyFill="1" applyBorder="1" applyAlignment="1" applyProtection="1">
      <alignment horizontal="center" vertical="center"/>
      <protection locked="0"/>
    </xf>
    <xf numFmtId="10" fontId="27" fillId="4" borderId="3" xfId="9" applyNumberFormat="1" applyFont="1" applyFill="1" applyBorder="1" applyAlignment="1" applyProtection="1">
      <alignment horizontal="center" vertical="center"/>
      <protection locked="0"/>
    </xf>
    <xf numFmtId="10" fontId="27" fillId="4" borderId="11" xfId="9" applyNumberFormat="1" applyFont="1" applyFill="1" applyBorder="1" applyAlignment="1" applyProtection="1">
      <alignment horizontal="center" vertical="center"/>
      <protection locked="0"/>
    </xf>
    <xf numFmtId="0" fontId="27" fillId="4" borderId="6" xfId="9" applyFont="1" applyFill="1" applyBorder="1" applyAlignment="1">
      <alignment horizontal="left" vertical="center"/>
    </xf>
    <xf numFmtId="0" fontId="27" fillId="4" borderId="16" xfId="9" applyFont="1" applyFill="1" applyBorder="1" applyAlignment="1">
      <alignment horizontal="left" vertical="center"/>
    </xf>
    <xf numFmtId="0" fontId="27" fillId="15" borderId="6" xfId="9" applyFont="1" applyFill="1" applyBorder="1" applyAlignment="1">
      <alignment horizontal="left" vertical="center"/>
    </xf>
    <xf numFmtId="0" fontId="27" fillId="15" borderId="16" xfId="9" applyFont="1" applyFill="1" applyBorder="1" applyAlignment="1">
      <alignment horizontal="left" vertical="center"/>
    </xf>
    <xf numFmtId="0" fontId="0" fillId="0" borderId="0" xfId="0" applyAlignment="1">
      <alignment horizontal="center"/>
    </xf>
    <xf numFmtId="10" fontId="0" fillId="0" borderId="0" xfId="4" applyNumberFormat="1" applyFont="1" applyFill="1" applyBorder="1" applyAlignment="1">
      <alignment horizontal="center" vertical="center" wrapText="1"/>
    </xf>
    <xf numFmtId="10" fontId="0" fillId="0" borderId="27" xfId="4" applyNumberFormat="1" applyFont="1" applyFill="1" applyBorder="1" applyAlignment="1">
      <alignment horizontal="center" vertical="center" wrapText="1"/>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0" xfId="0" applyAlignment="1">
      <alignment horizontal="center" vertical="center"/>
    </xf>
    <xf numFmtId="0" fontId="0" fillId="0" borderId="27" xfId="0" applyBorder="1" applyAlignment="1">
      <alignment horizontal="center" vertical="center"/>
    </xf>
    <xf numFmtId="0" fontId="0" fillId="0" borderId="0" xfId="0" applyAlignment="1">
      <alignment horizontal="center" vertical="center" wrapText="1"/>
    </xf>
    <xf numFmtId="0" fontId="0" fillId="0" borderId="27" xfId="0" applyBorder="1" applyAlignment="1">
      <alignment horizontal="center" vertical="center" wrapText="1"/>
    </xf>
    <xf numFmtId="0" fontId="0" fillId="0" borderId="26" xfId="0" applyBorder="1" applyAlignment="1">
      <alignment horizontal="center" vertical="center"/>
    </xf>
    <xf numFmtId="0" fontId="0" fillId="0" borderId="26" xfId="0" applyBorder="1" applyAlignment="1">
      <alignment horizontal="center" vertical="center" wrapText="1"/>
    </xf>
    <xf numFmtId="0" fontId="26" fillId="4" borderId="11" xfId="0" applyFont="1" applyFill="1" applyBorder="1" applyAlignment="1">
      <alignment horizontal="center" vertical="center"/>
    </xf>
    <xf numFmtId="0" fontId="26" fillId="4" borderId="25" xfId="0" applyFont="1" applyFill="1" applyBorder="1" applyAlignment="1">
      <alignment horizontal="center" vertical="center"/>
    </xf>
    <xf numFmtId="0" fontId="26" fillId="4" borderId="26" xfId="0" applyFont="1" applyFill="1" applyBorder="1" applyAlignment="1">
      <alignment horizontal="center" vertical="center"/>
    </xf>
    <xf numFmtId="0" fontId="26" fillId="4" borderId="0" xfId="0" applyFont="1" applyFill="1" applyAlignment="1">
      <alignment horizontal="center" vertical="center"/>
    </xf>
    <xf numFmtId="0" fontId="26" fillId="4" borderId="19" xfId="0" applyFont="1" applyFill="1" applyBorder="1" applyAlignment="1">
      <alignment horizontal="center" vertical="center"/>
    </xf>
    <xf numFmtId="0" fontId="26" fillId="4" borderId="28" xfId="0" applyFont="1" applyFill="1" applyBorder="1" applyAlignment="1">
      <alignment horizontal="center" vertical="center"/>
    </xf>
    <xf numFmtId="0" fontId="14" fillId="0" borderId="0" xfId="9" applyAlignment="1">
      <alignment horizontal="center"/>
    </xf>
  </cellXfs>
  <cellStyles count="17">
    <cellStyle name="Comma" xfId="14" builtinId="3"/>
    <cellStyle name="Comma 2" xfId="2" xr:uid="{4041803B-6674-404F-B1FB-9A66D7D1186C}"/>
    <cellStyle name="Comma 3" xfId="7" xr:uid="{E53BDA14-F134-4EAE-83DA-E1A01A981A15}"/>
    <cellStyle name="Comma 4" xfId="11" xr:uid="{9F5EC737-6CFA-4794-B4E4-D4DE4E2248C9}"/>
    <cellStyle name="Hyperlink" xfId="8" builtinId="8"/>
    <cellStyle name="Hyperlink 2" xfId="12" xr:uid="{50B790B9-E263-4C00-B8BD-3D7905EE881C}"/>
    <cellStyle name="Normal" xfId="0" builtinId="0"/>
    <cellStyle name="Normal 2" xfId="1" xr:uid="{24E661BB-26C6-4A41-A44D-A55A3B84A482}"/>
    <cellStyle name="Normal 2 2" xfId="3" xr:uid="{872EB40F-1EA0-4369-AB04-E742B6D39624}"/>
    <cellStyle name="Normal 2 3" xfId="13" xr:uid="{FED46C65-9859-4BE3-A82C-2312DCBAEFC1}"/>
    <cellStyle name="Normal 3" xfId="5" xr:uid="{E36DF1BE-2E04-4A2C-8809-6E9808413385}"/>
    <cellStyle name="Normal 4" xfId="9" xr:uid="{11CB02FD-A211-4BF7-8575-734DDF5EAE5D}"/>
    <cellStyle name="Normal 4 2" xfId="16" xr:uid="{7BE99B2E-00D4-452D-AB0D-72B81381D245}"/>
    <cellStyle name="Normal 5" xfId="15" xr:uid="{326981C2-F86D-4AEC-8A1D-86AB8940091F}"/>
    <cellStyle name="Percent" xfId="4" builtinId="5"/>
    <cellStyle name="Percent 2" xfId="6" xr:uid="{B6877309-671A-40ED-B848-D569CE183D1A}"/>
    <cellStyle name="Percent 3" xfId="10" xr:uid="{32457C67-8A8F-47BC-A7D6-82EA905C827F}"/>
  </cellStyles>
  <dxfs count="0"/>
  <tableStyles count="0" defaultTableStyle="TableStyleMedium2" defaultPivotStyle="PivotStyleLight16"/>
  <colors>
    <mruColors>
      <color rgb="FFF18787"/>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styles" Target="style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Field: </a:t>
            </a:r>
            <a:r>
              <a:rPr lang="en-US">
                <a:solidFill>
                  <a:srgbClr val="DD5A13"/>
                </a:solidFill>
              </a:rPr>
              <a:t>ECL</a:t>
            </a:r>
            <a:r>
              <a:rPr lang="en-US"/>
              <a:t> and Field: </a:t>
            </a:r>
            <a:r>
              <a:rPr lang="en-US">
                <a:solidFill>
                  <a:srgbClr val="DD5A13"/>
                </a:solidFill>
              </a:rPr>
              <a:t>Spread</a:t>
            </a:r>
            <a:r>
              <a:rPr lang="en-US"/>
              <a:t> appear highly correlated.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Premija!$D$29</c:f>
              <c:strCache>
                <c:ptCount val="1"/>
                <c:pt idx="0">
                  <c:v>Spread</c:v>
                </c:pt>
              </c:strCache>
            </c:strRef>
          </c:tx>
          <c:spPr>
            <a:ln w="25400" cap="rnd">
              <a:noFill/>
              <a:round/>
            </a:ln>
            <a:effectLst/>
          </c:spPr>
          <c:marker>
            <c:symbol val="circle"/>
            <c:size val="7"/>
            <c:spPr>
              <a:solidFill>
                <a:srgbClr val="ED7331"/>
              </a:solidFill>
              <a:ln w="9525">
                <a:solidFill>
                  <a:srgbClr val="FFFFFF"/>
                </a:solidFill>
                <a:prstDash val="solid"/>
              </a:ln>
              <a:effectLst/>
            </c:spPr>
          </c:marker>
          <c:trendline>
            <c:spPr>
              <a:ln w="19050" cap="rnd">
                <a:solidFill>
                  <a:srgbClr val="ED733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Premija!$C$30:$C$33</c:f>
              <c:numCache>
                <c:formatCode>0.000%</c:formatCode>
                <c:ptCount val="4"/>
                <c:pt idx="0">
                  <c:v>1.5E-3</c:v>
                </c:pt>
                <c:pt idx="1">
                  <c:v>5.2500000000000003E-3</c:v>
                </c:pt>
                <c:pt idx="2">
                  <c:v>2.0250000000000001E-2</c:v>
                </c:pt>
                <c:pt idx="3">
                  <c:v>5.0250000000000003E-2</c:v>
                </c:pt>
              </c:numCache>
            </c:numRef>
          </c:xVal>
          <c:yVal>
            <c:numRef>
              <c:f>Premija!$D$30:$D$33</c:f>
              <c:numCache>
                <c:formatCode>0.00%</c:formatCode>
                <c:ptCount val="4"/>
                <c:pt idx="0">
                  <c:v>1.7307234798047064E-2</c:v>
                </c:pt>
                <c:pt idx="1">
                  <c:v>2.842780736795382E-2</c:v>
                </c:pt>
                <c:pt idx="2">
                  <c:v>4.4272614292055035E-2</c:v>
                </c:pt>
                <c:pt idx="3">
                  <c:v>8.9600843320017831E-2</c:v>
                </c:pt>
              </c:numCache>
            </c:numRef>
          </c:yVal>
          <c:smooth val="0"/>
          <c:extLst>
            <c:ext xmlns:c16="http://schemas.microsoft.com/office/drawing/2014/chart" uri="{C3380CC4-5D6E-409C-BE32-E72D297353CC}">
              <c16:uniqueId val="{00000000-F695-4525-8FBD-E660432F0EC3}"/>
            </c:ext>
          </c:extLst>
        </c:ser>
        <c:dLbls>
          <c:showLegendKey val="0"/>
          <c:showVal val="0"/>
          <c:showCatName val="0"/>
          <c:showSerName val="0"/>
          <c:showPercent val="0"/>
          <c:showBubbleSize val="0"/>
        </c:dLbls>
        <c:axId val="340397903"/>
        <c:axId val="869527727"/>
      </c:scatterChart>
      <c:valAx>
        <c:axId val="34039790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lt-LT"/>
                  <a:t>ECL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lt-LT"/>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69527727"/>
        <c:crosses val="autoZero"/>
        <c:crossBetween val="midCat"/>
      </c:valAx>
      <c:valAx>
        <c:axId val="8695277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lt-LT"/>
                  <a:t>Spread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lt-LT"/>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34039790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Premija!$M$29</c:f>
              <c:strCache>
                <c:ptCount val="1"/>
                <c:pt idx="0">
                  <c:v>Adj. Spread</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Premija!$L$30:$L$33</c:f>
              <c:numCache>
                <c:formatCode>0.000%</c:formatCode>
                <c:ptCount val="4"/>
                <c:pt idx="0">
                  <c:v>9.0000000000000008E-4</c:v>
                </c:pt>
                <c:pt idx="1">
                  <c:v>3.15E-3</c:v>
                </c:pt>
                <c:pt idx="2">
                  <c:v>1.2149999999999999E-2</c:v>
                </c:pt>
                <c:pt idx="3">
                  <c:v>3.0150000000000003E-2</c:v>
                </c:pt>
              </c:numCache>
            </c:numRef>
          </c:xVal>
          <c:yVal>
            <c:numRef>
              <c:f>Premija!$M$30:$M$33</c:f>
              <c:numCache>
                <c:formatCode>0.00%</c:formatCode>
                <c:ptCount val="4"/>
                <c:pt idx="0">
                  <c:v>1.0384340878828238E-2</c:v>
                </c:pt>
                <c:pt idx="1">
                  <c:v>1.7056684420772291E-2</c:v>
                </c:pt>
                <c:pt idx="2">
                  <c:v>2.656356857523302E-2</c:v>
                </c:pt>
                <c:pt idx="3">
                  <c:v>5.3760505992010696E-2</c:v>
                </c:pt>
              </c:numCache>
            </c:numRef>
          </c:yVal>
          <c:smooth val="0"/>
          <c:extLst>
            <c:ext xmlns:c16="http://schemas.microsoft.com/office/drawing/2014/chart" uri="{C3380CC4-5D6E-409C-BE32-E72D297353CC}">
              <c16:uniqueId val="{00000000-2443-4EC6-A606-0B84D0F3351B}"/>
            </c:ext>
          </c:extLst>
        </c:ser>
        <c:dLbls>
          <c:showLegendKey val="0"/>
          <c:showVal val="0"/>
          <c:showCatName val="0"/>
          <c:showSerName val="0"/>
          <c:showPercent val="0"/>
          <c:showBubbleSize val="0"/>
        </c:dLbls>
        <c:axId val="1959690448"/>
        <c:axId val="1959678928"/>
      </c:scatterChart>
      <c:valAx>
        <c:axId val="1959690448"/>
        <c:scaling>
          <c:orientation val="minMax"/>
        </c:scaling>
        <c:delete val="0"/>
        <c:axPos val="b"/>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59678928"/>
        <c:crosses val="autoZero"/>
        <c:crossBetween val="midCat"/>
      </c:valAx>
      <c:valAx>
        <c:axId val="195967892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5969044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Premija!$V$29</c:f>
              <c:strCache>
                <c:ptCount val="1"/>
                <c:pt idx="0">
                  <c:v>Adj. Spread</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Premija!$U$30:$U$33</c:f>
              <c:numCache>
                <c:formatCode>0.000%</c:formatCode>
                <c:ptCount val="4"/>
                <c:pt idx="0">
                  <c:v>5.0000000000000001E-4</c:v>
                </c:pt>
                <c:pt idx="1">
                  <c:v>1.75E-3</c:v>
                </c:pt>
                <c:pt idx="2">
                  <c:v>6.7499999999999999E-3</c:v>
                </c:pt>
                <c:pt idx="3">
                  <c:v>1.6750000000000001E-2</c:v>
                </c:pt>
              </c:numCache>
            </c:numRef>
          </c:xVal>
          <c:yVal>
            <c:numRef>
              <c:f>Premija!$V$30:$V$33</c:f>
              <c:numCache>
                <c:formatCode>0.00%</c:formatCode>
                <c:ptCount val="4"/>
                <c:pt idx="0">
                  <c:v>5.7690782660156873E-3</c:v>
                </c:pt>
                <c:pt idx="1">
                  <c:v>9.4759357893179387E-3</c:v>
                </c:pt>
                <c:pt idx="2">
                  <c:v>1.4757538097351678E-2</c:v>
                </c:pt>
                <c:pt idx="3">
                  <c:v>2.9866947773339276E-2</c:v>
                </c:pt>
              </c:numCache>
            </c:numRef>
          </c:yVal>
          <c:smooth val="0"/>
          <c:extLst>
            <c:ext xmlns:c16="http://schemas.microsoft.com/office/drawing/2014/chart" uri="{C3380CC4-5D6E-409C-BE32-E72D297353CC}">
              <c16:uniqueId val="{00000000-9246-4722-94FC-220412ED0429}"/>
            </c:ext>
          </c:extLst>
        </c:ser>
        <c:dLbls>
          <c:showLegendKey val="0"/>
          <c:showVal val="0"/>
          <c:showCatName val="0"/>
          <c:showSerName val="0"/>
          <c:showPercent val="0"/>
          <c:showBubbleSize val="0"/>
        </c:dLbls>
        <c:axId val="1969766128"/>
        <c:axId val="1969766608"/>
      </c:scatterChart>
      <c:valAx>
        <c:axId val="1969766128"/>
        <c:scaling>
          <c:orientation val="minMax"/>
        </c:scaling>
        <c:delete val="0"/>
        <c:axPos val="b"/>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69766608"/>
        <c:crosses val="autoZero"/>
        <c:crossBetween val="midCat"/>
      </c:valAx>
      <c:valAx>
        <c:axId val="196976660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6976612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linear"/>
            <c:dispRSqr val="1"/>
            <c:dispEq val="1"/>
            <c:trendlineLbl>
              <c:layout>
                <c:manualLayout>
                  <c:x val="-0.14861524233669043"/>
                  <c:y val="3.6898983874409721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'[7]ECL vertintojams'!$AB$17:$AB$31</c:f>
              <c:numCache>
                <c:formatCode>General</c:formatCode>
                <c:ptCount val="15"/>
                <c:pt idx="0">
                  <c:v>0</c:v>
                </c:pt>
                <c:pt idx="1">
                  <c:v>1.5748031496062992E-2</c:v>
                </c:pt>
                <c:pt idx="2">
                  <c:v>5.128205128205128E-2</c:v>
                </c:pt>
                <c:pt idx="3">
                  <c:v>5.0393700787401574E-2</c:v>
                </c:pt>
                <c:pt idx="4">
                  <c:v>8.8235294117647065E-2</c:v>
                </c:pt>
                <c:pt idx="5">
                  <c:v>0.10047230571060541</c:v>
                </c:pt>
                <c:pt idx="6">
                  <c:v>8.5227272727272721E-2</c:v>
                </c:pt>
                <c:pt idx="7">
                  <c:v>0.15957446808510639</c:v>
                </c:pt>
                <c:pt idx="8">
                  <c:v>0.16842105263157894</c:v>
                </c:pt>
                <c:pt idx="9">
                  <c:v>0.13636363636363635</c:v>
                </c:pt>
                <c:pt idx="10">
                  <c:v>0.19678714859437751</c:v>
                </c:pt>
                <c:pt idx="11">
                  <c:v>0.2</c:v>
                </c:pt>
                <c:pt idx="12">
                  <c:v>0.35</c:v>
                </c:pt>
                <c:pt idx="13">
                  <c:v>0.5</c:v>
                </c:pt>
                <c:pt idx="14">
                  <c:v>0.66666666666666663</c:v>
                </c:pt>
              </c:numCache>
            </c:numRef>
          </c:val>
          <c:smooth val="0"/>
          <c:extLst>
            <c:ext xmlns:c16="http://schemas.microsoft.com/office/drawing/2014/chart" uri="{C3380CC4-5D6E-409C-BE32-E72D297353CC}">
              <c16:uniqueId val="{00000001-FCE5-4732-A2FD-049B1DFD595E}"/>
            </c:ext>
          </c:extLst>
        </c:ser>
        <c:dLbls>
          <c:showLegendKey val="0"/>
          <c:showVal val="0"/>
          <c:showCatName val="0"/>
          <c:showSerName val="0"/>
          <c:showPercent val="0"/>
          <c:showBubbleSize val="0"/>
        </c:dLbls>
        <c:smooth val="0"/>
        <c:axId val="2091192904"/>
        <c:axId val="2091199792"/>
      </c:lineChart>
      <c:catAx>
        <c:axId val="209119290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2091199792"/>
        <c:crosses val="autoZero"/>
        <c:auto val="1"/>
        <c:lblAlgn val="ctr"/>
        <c:lblOffset val="100"/>
        <c:noMultiLvlLbl val="0"/>
      </c:catAx>
      <c:valAx>
        <c:axId val="20911997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209119290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cap="all" spc="0" baseline="0">
              <a:gradFill>
                <a:gsLst>
                  <a:gs pos="0">
                    <a:schemeClr val="dk1">
                      <a:lumMod val="50000"/>
                      <a:lumOff val="50000"/>
                    </a:schemeClr>
                  </a:gs>
                  <a:gs pos="100000">
                    <a:schemeClr val="dk1">
                      <a:lumMod val="85000"/>
                      <a:lumOff val="15000"/>
                    </a:schemeClr>
                  </a:gs>
                </a:gsLst>
                <a:lin ang="5400000" scaled="0"/>
              </a:gradFill>
              <a:latin typeface="+mn-lt"/>
              <a:ea typeface="+mn-ea"/>
              <a:cs typeface="+mn-cs"/>
            </a:defRPr>
          </a:pPr>
          <a:endParaRPr lang="lt-LT"/>
        </a:p>
      </c:txPr>
    </c:title>
    <c:autoTitleDeleted val="0"/>
    <c:plotArea>
      <c:layout/>
      <c:lineChart>
        <c:grouping val="standard"/>
        <c:varyColors val="0"/>
        <c:ser>
          <c:idx val="0"/>
          <c:order val="0"/>
          <c:spPr>
            <a:ln w="19050" cap="rnd" cmpd="sng" algn="ctr">
              <a:solidFill>
                <a:schemeClr val="accent1">
                  <a:shade val="95000"/>
                  <a:satMod val="105000"/>
                </a:schemeClr>
              </a:solidFill>
              <a:round/>
            </a:ln>
            <a:effectLst/>
          </c:spPr>
          <c:marker>
            <c:symbol val="circle"/>
            <c:size val="17"/>
            <c:spPr>
              <a:solidFill>
                <a:schemeClr val="lt1"/>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accent1"/>
                    </a:solidFill>
                    <a:latin typeface="+mn-lt"/>
                    <a:ea typeface="+mn-ea"/>
                    <a:cs typeface="+mn-cs"/>
                  </a:defRPr>
                </a:pPr>
                <a:endParaRPr lang="lt-LT"/>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trendline>
            <c:spPr>
              <a:ln w="9525" cap="rnd">
                <a:solidFill>
                  <a:schemeClr val="accent1"/>
                </a:solidFill>
              </a:ln>
              <a:effectLst/>
            </c:spPr>
            <c:trendlineType val="linear"/>
            <c:dispRSqr val="0"/>
            <c:dispEq val="0"/>
          </c:trendline>
          <c:trendline>
            <c:spPr>
              <a:ln w="9525" cap="rnd">
                <a:solidFill>
                  <a:schemeClr val="accent1"/>
                </a:solidFill>
              </a:ln>
              <a:effectLst/>
            </c:spPr>
            <c:trendlineType val="linear"/>
            <c:dispRSqr val="1"/>
            <c:dispEq val="1"/>
            <c:trendlineLbl>
              <c:layout>
                <c:manualLayout>
                  <c:x val="5.1401793525809272E-2"/>
                  <c:y val="-0.33036052785068531"/>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lt-LT"/>
                </a:p>
              </c:txPr>
            </c:trendlineLbl>
          </c:trendline>
          <c:val>
            <c:numRef>
              <c:f>ECL!#REF!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ECL!#REF!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ECL!#REF!</c15:sqref>
                        </c15:formulaRef>
                      </c:ext>
                    </c:extLst>
                  </c:multiLvlStrRef>
                </c15:cat>
              </c15:filteredCategoryTitle>
            </c:ext>
            <c:ext xmlns:c16="http://schemas.microsoft.com/office/drawing/2014/chart" uri="{C3380CC4-5D6E-409C-BE32-E72D297353CC}">
              <c16:uniqueId val="{00000000-9E43-46EB-8EC4-908D9B7465A1}"/>
            </c:ext>
          </c:extLst>
        </c:ser>
        <c:dLbls>
          <c:dLblPos val="ctr"/>
          <c:showLegendKey val="0"/>
          <c:showVal val="1"/>
          <c:showCatName val="0"/>
          <c:showSerName val="0"/>
          <c:showPercent val="0"/>
          <c:showBubbleSize val="0"/>
        </c:dLbls>
        <c:marker val="1"/>
        <c:smooth val="0"/>
        <c:axId val="969545832"/>
        <c:axId val="969549432"/>
      </c:lineChart>
      <c:catAx>
        <c:axId val="969545832"/>
        <c:scaling>
          <c:orientation val="minMax"/>
        </c:scaling>
        <c:delete val="0"/>
        <c:axPos val="b"/>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lumMod val="65000"/>
                    <a:lumOff val="35000"/>
                  </a:schemeClr>
                </a:solidFill>
                <a:latin typeface="+mn-lt"/>
                <a:ea typeface="+mn-ea"/>
                <a:cs typeface="+mn-cs"/>
              </a:defRPr>
            </a:pPr>
            <a:endParaRPr lang="lt-LT"/>
          </a:p>
        </c:txPr>
        <c:crossAx val="969549432"/>
        <c:crosses val="autoZero"/>
        <c:auto val="1"/>
        <c:lblAlgn val="ctr"/>
        <c:lblOffset val="100"/>
        <c:noMultiLvlLbl val="0"/>
      </c:catAx>
      <c:valAx>
        <c:axId val="969549432"/>
        <c:scaling>
          <c:orientation val="minMax"/>
        </c:scaling>
        <c:delete val="1"/>
        <c:axPos val="l"/>
        <c:numFmt formatCode="General" sourceLinked="1"/>
        <c:majorTickMark val="none"/>
        <c:minorTickMark val="none"/>
        <c:tickLblPos val="nextTo"/>
        <c:crossAx val="969545832"/>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Yields!$AN$239:$AQ$239</c:f>
              <c:numCache>
                <c:formatCode>0.00</c:formatCode>
                <c:ptCount val="4"/>
                <c:pt idx="0">
                  <c:v>1.6099999999999999</c:v>
                </c:pt>
                <c:pt idx="1">
                  <c:v>2.63</c:v>
                </c:pt>
                <c:pt idx="2">
                  <c:v>4.04</c:v>
                </c:pt>
                <c:pt idx="3">
                  <c:v>7.04</c:v>
                </c:pt>
              </c:numCache>
            </c:numRef>
          </c:val>
          <c:smooth val="0"/>
          <c:extLst>
            <c:ext xmlns:c16="http://schemas.microsoft.com/office/drawing/2014/chart" uri="{C3380CC4-5D6E-409C-BE32-E72D297353CC}">
              <c16:uniqueId val="{00000001-8239-4E69-9075-EB45FE9C3C11}"/>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Yields!$AN$247:$AQ$247</c:f>
              <c:numCache>
                <c:formatCode>0.00</c:formatCode>
                <c:ptCount val="4"/>
                <c:pt idx="0">
                  <c:v>1.6</c:v>
                </c:pt>
                <c:pt idx="1">
                  <c:v>2.35</c:v>
                </c:pt>
                <c:pt idx="2">
                  <c:v>3.5700000000000003</c:v>
                </c:pt>
                <c:pt idx="3">
                  <c:v>6.79</c:v>
                </c:pt>
              </c:numCache>
            </c:numRef>
          </c:val>
          <c:smooth val="0"/>
          <c:extLst>
            <c:ext xmlns:c16="http://schemas.microsoft.com/office/drawing/2014/chart" uri="{C3380CC4-5D6E-409C-BE32-E72D297353CC}">
              <c16:uniqueId val="{00000001-505C-4E99-AC57-5F61B6A58928}"/>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Yields!$AN$304:$AQ$304</c:f>
              <c:numCache>
                <c:formatCode>0.000</c:formatCode>
                <c:ptCount val="4"/>
                <c:pt idx="0">
                  <c:v>1.7833333333333337</c:v>
                </c:pt>
                <c:pt idx="1">
                  <c:v>2.7333333333333338</c:v>
                </c:pt>
                <c:pt idx="2">
                  <c:v>4.2233333333333327</c:v>
                </c:pt>
                <c:pt idx="3">
                  <c:v>7.8433333333333337</c:v>
                </c:pt>
              </c:numCache>
            </c:numRef>
          </c:val>
          <c:smooth val="0"/>
          <c:extLst>
            <c:ext xmlns:c16="http://schemas.microsoft.com/office/drawing/2014/chart" uri="{C3380CC4-5D6E-409C-BE32-E72D297353CC}">
              <c16:uniqueId val="{00000001-1B30-42C6-AA3C-ED509B536DD0}"/>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Yields!$AN$308:$AQ$308</c:f>
              <c:numCache>
                <c:formatCode>0.000</c:formatCode>
                <c:ptCount val="4"/>
                <c:pt idx="0">
                  <c:v>1.7166666666666663</c:v>
                </c:pt>
                <c:pt idx="1">
                  <c:v>2.6266666666666665</c:v>
                </c:pt>
                <c:pt idx="2">
                  <c:v>4.0766666666666662</c:v>
                </c:pt>
                <c:pt idx="3">
                  <c:v>7.6766666666666676</c:v>
                </c:pt>
              </c:numCache>
            </c:numRef>
          </c:val>
          <c:smooth val="0"/>
          <c:extLst>
            <c:ext xmlns:c16="http://schemas.microsoft.com/office/drawing/2014/chart" uri="{C3380CC4-5D6E-409C-BE32-E72D297353CC}">
              <c16:uniqueId val="{00000001-52CD-4E87-A792-793A9614851C}"/>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Yields!$AN$442:$AQ$442</c:f>
              <c:numCache>
                <c:formatCode>0.000</c:formatCode>
                <c:ptCount val="4"/>
                <c:pt idx="0">
                  <c:v>1.9233333333333338</c:v>
                </c:pt>
                <c:pt idx="1">
                  <c:v>3.5433333333333339</c:v>
                </c:pt>
                <c:pt idx="2">
                  <c:v>5.663333333333334</c:v>
                </c:pt>
                <c:pt idx="3">
                  <c:v>12.663333333333334</c:v>
                </c:pt>
              </c:numCache>
            </c:numRef>
          </c:val>
          <c:smooth val="0"/>
          <c:extLst>
            <c:ext xmlns:c16="http://schemas.microsoft.com/office/drawing/2014/chart" uri="{C3380CC4-5D6E-409C-BE32-E72D297353CC}">
              <c16:uniqueId val="{00000001-E444-43B6-A62B-4D93CF43C176}"/>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5.9020062024953975E-2"/>
                  <c:y val="-3.9898705683736636E-2"/>
                </c:manualLayout>
              </c:layout>
              <c:numFmt formatCode="General" sourceLinked="0"/>
              <c:spPr>
                <a:noFill/>
                <a:ln>
                  <a:noFill/>
                </a:ln>
                <a:effectLst/>
              </c:spPr>
              <c:txPr>
                <a:bodyPr rot="0" spcFirstLastPara="1" vertOverflow="ellipsis" vert="horz" wrap="square" anchor="ctr" anchorCtr="1"/>
                <a:lstStyle/>
                <a:p>
                  <a:pPr>
                    <a:defRPr sz="2000" b="0" i="0" u="none" strike="noStrike" kern="1200" baseline="0">
                      <a:solidFill>
                        <a:schemeClr val="tx1">
                          <a:lumMod val="65000"/>
                          <a:lumOff val="35000"/>
                        </a:schemeClr>
                      </a:solidFill>
                      <a:latin typeface="+mn-lt"/>
                      <a:ea typeface="+mn-ea"/>
                      <a:cs typeface="+mn-cs"/>
                    </a:defRPr>
                  </a:pPr>
                  <a:endParaRPr lang="lt-LT"/>
                </a:p>
              </c:txPr>
            </c:trendlineLbl>
          </c:trendline>
          <c:val>
            <c:numRef>
              <c:f>Yields!$AN$504:$AQ$504</c:f>
              <c:numCache>
                <c:formatCode>0.000</c:formatCode>
                <c:ptCount val="4"/>
                <c:pt idx="0">
                  <c:v>1.5733333333333341</c:v>
                </c:pt>
                <c:pt idx="1">
                  <c:v>2.9233333333333338</c:v>
                </c:pt>
                <c:pt idx="2">
                  <c:v>5.0533333333333337</c:v>
                </c:pt>
                <c:pt idx="3">
                  <c:v>11.363333333333333</c:v>
                </c:pt>
              </c:numCache>
            </c:numRef>
          </c:val>
          <c:smooth val="0"/>
          <c:extLst>
            <c:ext xmlns:c16="http://schemas.microsoft.com/office/drawing/2014/chart" uri="{C3380CC4-5D6E-409C-BE32-E72D297353CC}">
              <c16:uniqueId val="{00000001-4177-40B5-AB06-DD120055C6D2}"/>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6756367170293851"/>
                  <c:y val="-2.0315581854043391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Yields!$AN$568:$AQ$568</c:f>
              <c:numCache>
                <c:formatCode>0.000</c:formatCode>
                <c:ptCount val="4"/>
                <c:pt idx="0">
                  <c:v>1.7066666666666674</c:v>
                </c:pt>
                <c:pt idx="1">
                  <c:v>2.7866666666666675</c:v>
                </c:pt>
                <c:pt idx="2">
                  <c:v>4.8166666666666682</c:v>
                </c:pt>
                <c:pt idx="3">
                  <c:v>11.216666666666667</c:v>
                </c:pt>
              </c:numCache>
            </c:numRef>
          </c:val>
          <c:smooth val="0"/>
          <c:extLst>
            <c:ext xmlns:c16="http://schemas.microsoft.com/office/drawing/2014/chart" uri="{C3380CC4-5D6E-409C-BE32-E72D297353CC}">
              <c16:uniqueId val="{00000001-364F-4980-9227-9825B463906E}"/>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3433514472662747"/>
                  <c:y val="2.1865536038764384E-3"/>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Yields!$AN$631:$AQ$631</c:f>
              <c:numCache>
                <c:formatCode>0.000</c:formatCode>
                <c:ptCount val="4"/>
                <c:pt idx="0">
                  <c:v>1.3566666666666665</c:v>
                </c:pt>
                <c:pt idx="1">
                  <c:v>2.4266666666666667</c:v>
                </c:pt>
                <c:pt idx="2">
                  <c:v>4.126666666666666</c:v>
                </c:pt>
                <c:pt idx="3">
                  <c:v>9.326666666666668</c:v>
                </c:pt>
              </c:numCache>
            </c:numRef>
          </c:val>
          <c:smooth val="0"/>
          <c:extLst>
            <c:ext xmlns:c16="http://schemas.microsoft.com/office/drawing/2014/chart" uri="{C3380CC4-5D6E-409C-BE32-E72D297353CC}">
              <c16:uniqueId val="{00000001-882A-40AA-A58E-7F36B9DCF9B8}"/>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Yields!$AN$694:$AQ$694</c:f>
              <c:numCache>
                <c:formatCode>0.000</c:formatCode>
                <c:ptCount val="4"/>
                <c:pt idx="0">
                  <c:v>1.4900000000000002</c:v>
                </c:pt>
                <c:pt idx="1">
                  <c:v>2.6700000000000008</c:v>
                </c:pt>
                <c:pt idx="2">
                  <c:v>4.05</c:v>
                </c:pt>
                <c:pt idx="3">
                  <c:v>9.16</c:v>
                </c:pt>
              </c:numCache>
            </c:numRef>
          </c:val>
          <c:smooth val="0"/>
          <c:extLst>
            <c:ext xmlns:c16="http://schemas.microsoft.com/office/drawing/2014/chart" uri="{C3380CC4-5D6E-409C-BE32-E72D297353CC}">
              <c16:uniqueId val="{00000001-9076-420F-BCFE-BB9F16BA550F}"/>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3762997173430244"/>
                  <c:y val="-7.8433535395317611E-2"/>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sz="1800" baseline="0"/>
                      <a:t>y = 0,8044e</a:t>
                    </a:r>
                    <a:r>
                      <a:rPr lang="en-US" sz="1800" baseline="30000"/>
                      <a:t>0,5865x</a:t>
                    </a:r>
                    <a:endParaRPr lang="en-US" sz="1800"/>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Yields!$AN$694:$AQ$694</c:f>
              <c:numCache>
                <c:formatCode>0.000</c:formatCode>
                <c:ptCount val="4"/>
                <c:pt idx="0">
                  <c:v>1.4900000000000002</c:v>
                </c:pt>
                <c:pt idx="1">
                  <c:v>2.6700000000000008</c:v>
                </c:pt>
                <c:pt idx="2">
                  <c:v>4.05</c:v>
                </c:pt>
                <c:pt idx="3">
                  <c:v>9.16</c:v>
                </c:pt>
              </c:numCache>
            </c:numRef>
          </c:val>
          <c:smooth val="0"/>
          <c:extLst>
            <c:ext xmlns:c16="http://schemas.microsoft.com/office/drawing/2014/chart" uri="{C3380CC4-5D6E-409C-BE32-E72D297353CC}">
              <c16:uniqueId val="{00000001-7D72-4FD1-A749-BE3B76C8B471}"/>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Yields!$AN$376:$AQ$376</c:f>
              <c:numCache>
                <c:formatCode>0.000</c:formatCode>
                <c:ptCount val="4"/>
                <c:pt idx="0">
                  <c:v>2.1166666666666667</c:v>
                </c:pt>
                <c:pt idx="1">
                  <c:v>4.1966666666666672</c:v>
                </c:pt>
                <c:pt idx="2">
                  <c:v>6.5666666666666664</c:v>
                </c:pt>
                <c:pt idx="3">
                  <c:v>11.976666666666667</c:v>
                </c:pt>
              </c:numCache>
            </c:numRef>
          </c:val>
          <c:smooth val="0"/>
          <c:extLst>
            <c:ext xmlns:c16="http://schemas.microsoft.com/office/drawing/2014/chart" uri="{C3380CC4-5D6E-409C-BE32-E72D297353CC}">
              <c16:uniqueId val="{00000001-5B18-4D8F-BCA5-F87B08FF5DEF}"/>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Yields!$AN$375:$AQ$375</c:f>
              <c:numCache>
                <c:formatCode>0.000</c:formatCode>
                <c:ptCount val="4"/>
                <c:pt idx="0">
                  <c:v>2.0166666666666666</c:v>
                </c:pt>
                <c:pt idx="1">
                  <c:v>3.9666666666666668</c:v>
                </c:pt>
                <c:pt idx="2">
                  <c:v>6.206666666666667</c:v>
                </c:pt>
                <c:pt idx="3">
                  <c:v>11.716666666666667</c:v>
                </c:pt>
              </c:numCache>
            </c:numRef>
          </c:val>
          <c:smooth val="0"/>
          <c:extLst>
            <c:ext xmlns:c16="http://schemas.microsoft.com/office/drawing/2014/chart" uri="{C3380CC4-5D6E-409C-BE32-E72D297353CC}">
              <c16:uniqueId val="{00000001-8CE3-42B6-A4EC-C91406F51DC9}"/>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Yields!$AN$372:$AQ$372</c:f>
              <c:numCache>
                <c:formatCode>0.000</c:formatCode>
                <c:ptCount val="4"/>
                <c:pt idx="0">
                  <c:v>1.9800000000000004</c:v>
                </c:pt>
                <c:pt idx="1">
                  <c:v>3.79</c:v>
                </c:pt>
                <c:pt idx="2">
                  <c:v>5.93</c:v>
                </c:pt>
                <c:pt idx="3">
                  <c:v>11.33</c:v>
                </c:pt>
              </c:numCache>
            </c:numRef>
          </c:val>
          <c:smooth val="0"/>
          <c:extLst>
            <c:ext xmlns:c16="http://schemas.microsoft.com/office/drawing/2014/chart" uri="{C3380CC4-5D6E-409C-BE32-E72D297353CC}">
              <c16:uniqueId val="{00000001-0D58-4683-B381-E6620235BEC3}"/>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Yields!$AN$366:$AQ$366</c:f>
              <c:numCache>
                <c:formatCode>0.000</c:formatCode>
                <c:ptCount val="4"/>
                <c:pt idx="0">
                  <c:v>1.9099999999999997</c:v>
                </c:pt>
                <c:pt idx="1">
                  <c:v>3.4599999999999995</c:v>
                </c:pt>
                <c:pt idx="2">
                  <c:v>5.34</c:v>
                </c:pt>
                <c:pt idx="3">
                  <c:v>10.62</c:v>
                </c:pt>
              </c:numCache>
            </c:numRef>
          </c:val>
          <c:smooth val="0"/>
          <c:extLst>
            <c:ext xmlns:c16="http://schemas.microsoft.com/office/drawing/2014/chart" uri="{C3380CC4-5D6E-409C-BE32-E72D297353CC}">
              <c16:uniqueId val="{00000001-B9A4-47E6-9CEA-C67E70DE8826}"/>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Yields!$AN$350:$AQ$350</c:f>
              <c:numCache>
                <c:formatCode>0.000</c:formatCode>
                <c:ptCount val="4"/>
                <c:pt idx="0">
                  <c:v>1.9999999999999996</c:v>
                </c:pt>
                <c:pt idx="1">
                  <c:v>3.4499999999999997</c:v>
                </c:pt>
                <c:pt idx="2">
                  <c:v>5.58</c:v>
                </c:pt>
                <c:pt idx="3">
                  <c:v>10.799999999999999</c:v>
                </c:pt>
              </c:numCache>
            </c:numRef>
          </c:val>
          <c:smooth val="0"/>
          <c:extLst>
            <c:ext xmlns:c16="http://schemas.microsoft.com/office/drawing/2014/chart" uri="{C3380CC4-5D6E-409C-BE32-E72D297353CC}">
              <c16:uniqueId val="{00000001-E8CA-4B3D-B6A1-D17C14A77D60}"/>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Yields!$AN$337:$AQ$337</c:f>
              <c:numCache>
                <c:formatCode>0.000</c:formatCode>
                <c:ptCount val="4"/>
                <c:pt idx="0">
                  <c:v>1.8433333333333333</c:v>
                </c:pt>
                <c:pt idx="1">
                  <c:v>2.9433333333333338</c:v>
                </c:pt>
                <c:pt idx="2">
                  <c:v>4.4233333333333338</c:v>
                </c:pt>
                <c:pt idx="3">
                  <c:v>8.9133333333333322</c:v>
                </c:pt>
              </c:numCache>
            </c:numRef>
          </c:val>
          <c:smooth val="0"/>
          <c:extLst>
            <c:ext xmlns:c16="http://schemas.microsoft.com/office/drawing/2014/chart" uri="{C3380CC4-5D6E-409C-BE32-E72D297353CC}">
              <c16:uniqueId val="{00000001-2D0F-41CB-BA20-6A7D26EC6871}"/>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Yields!$AN$326:$AQ$326</c:f>
              <c:numCache>
                <c:formatCode>0.000</c:formatCode>
                <c:ptCount val="4"/>
                <c:pt idx="0">
                  <c:v>1.6166666666666663</c:v>
                </c:pt>
                <c:pt idx="1">
                  <c:v>2.5566666666666658</c:v>
                </c:pt>
                <c:pt idx="2">
                  <c:v>3.8266666666666662</c:v>
                </c:pt>
                <c:pt idx="3">
                  <c:v>7.6166666666666654</c:v>
                </c:pt>
              </c:numCache>
            </c:numRef>
          </c:val>
          <c:smooth val="0"/>
          <c:extLst>
            <c:ext xmlns:c16="http://schemas.microsoft.com/office/drawing/2014/chart" uri="{C3380CC4-5D6E-409C-BE32-E72D297353CC}">
              <c16:uniqueId val="{00000001-D70A-488E-9EE3-DD01C4DA8D33}"/>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Yields!$AN$313:$AQ$313</c:f>
              <c:numCache>
                <c:formatCode>0.000</c:formatCode>
                <c:ptCount val="4"/>
                <c:pt idx="0">
                  <c:v>1.5066666666666668</c:v>
                </c:pt>
                <c:pt idx="1">
                  <c:v>2.3566666666666669</c:v>
                </c:pt>
                <c:pt idx="2">
                  <c:v>3.726666666666667</c:v>
                </c:pt>
                <c:pt idx="3">
                  <c:v>7.2866666666666671</c:v>
                </c:pt>
              </c:numCache>
            </c:numRef>
          </c:val>
          <c:smooth val="0"/>
          <c:extLst>
            <c:ext xmlns:c16="http://schemas.microsoft.com/office/drawing/2014/chart" uri="{C3380CC4-5D6E-409C-BE32-E72D297353CC}">
              <c16:uniqueId val="{00000001-9A6C-42D8-A123-5CC729FCEBBA}"/>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Yields!$AN$308:$AQ$308</c:f>
              <c:numCache>
                <c:formatCode>0.000</c:formatCode>
                <c:ptCount val="4"/>
                <c:pt idx="0">
                  <c:v>1.7166666666666663</c:v>
                </c:pt>
                <c:pt idx="1">
                  <c:v>2.6266666666666665</c:v>
                </c:pt>
                <c:pt idx="2">
                  <c:v>4.0766666666666662</c:v>
                </c:pt>
                <c:pt idx="3">
                  <c:v>7.6766666666666676</c:v>
                </c:pt>
              </c:numCache>
            </c:numRef>
          </c:val>
          <c:smooth val="0"/>
          <c:extLst>
            <c:ext xmlns:c16="http://schemas.microsoft.com/office/drawing/2014/chart" uri="{C3380CC4-5D6E-409C-BE32-E72D297353CC}">
              <c16:uniqueId val="{00000001-A02A-411C-A9FE-E89B6BD2DDDE}"/>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Yields!$AN$304:$AQ$304</c:f>
              <c:numCache>
                <c:formatCode>0.000</c:formatCode>
                <c:ptCount val="4"/>
                <c:pt idx="0">
                  <c:v>1.7833333333333337</c:v>
                </c:pt>
                <c:pt idx="1">
                  <c:v>2.7333333333333338</c:v>
                </c:pt>
                <c:pt idx="2">
                  <c:v>4.2233333333333327</c:v>
                </c:pt>
                <c:pt idx="3">
                  <c:v>7.8433333333333337</c:v>
                </c:pt>
              </c:numCache>
            </c:numRef>
          </c:val>
          <c:smooth val="0"/>
          <c:extLst>
            <c:ext xmlns:c16="http://schemas.microsoft.com/office/drawing/2014/chart" uri="{C3380CC4-5D6E-409C-BE32-E72D297353CC}">
              <c16:uniqueId val="{00000001-03F5-460D-9C2D-5213DB440F29}"/>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Yields!$AN$301:$AQ$301</c:f>
              <c:numCache>
                <c:formatCode>0.000</c:formatCode>
                <c:ptCount val="4"/>
                <c:pt idx="0">
                  <c:v>2.0133333333333328</c:v>
                </c:pt>
                <c:pt idx="1">
                  <c:v>3.1633333333333331</c:v>
                </c:pt>
                <c:pt idx="2">
                  <c:v>4.7233333333333327</c:v>
                </c:pt>
                <c:pt idx="3">
                  <c:v>8.3633333333333333</c:v>
                </c:pt>
              </c:numCache>
            </c:numRef>
          </c:val>
          <c:smooth val="0"/>
          <c:extLst>
            <c:ext xmlns:c16="http://schemas.microsoft.com/office/drawing/2014/chart" uri="{C3380CC4-5D6E-409C-BE32-E72D297353CC}">
              <c16:uniqueId val="{00000001-B7E8-4BCE-85E7-8466799A03CD}"/>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Yields!$AN$251:$AQ$251</c:f>
              <c:numCache>
                <c:formatCode>0.000</c:formatCode>
                <c:ptCount val="4"/>
                <c:pt idx="0">
                  <c:v>1.6133333333333333</c:v>
                </c:pt>
                <c:pt idx="1">
                  <c:v>2.4133333333333331</c:v>
                </c:pt>
                <c:pt idx="2">
                  <c:v>3.7633333333333332</c:v>
                </c:pt>
                <c:pt idx="3">
                  <c:v>6.9733333333333336</c:v>
                </c:pt>
              </c:numCache>
            </c:numRef>
          </c:val>
          <c:smooth val="0"/>
          <c:extLst>
            <c:ext xmlns:c16="http://schemas.microsoft.com/office/drawing/2014/chart" uri="{C3380CC4-5D6E-409C-BE32-E72D297353CC}">
              <c16:uniqueId val="{00000001-1056-42A0-B2D7-D0ADE2220248}"/>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Yields!$AN$250:$AQ$250</c:f>
              <c:numCache>
                <c:formatCode>0.00</c:formatCode>
                <c:ptCount val="4"/>
                <c:pt idx="0">
                  <c:v>1.5966666666666667</c:v>
                </c:pt>
                <c:pt idx="1">
                  <c:v>2.4066666666666667</c:v>
                </c:pt>
                <c:pt idx="2">
                  <c:v>3.706666666666667</c:v>
                </c:pt>
                <c:pt idx="3">
                  <c:v>6.8366666666666669</c:v>
                </c:pt>
              </c:numCache>
            </c:numRef>
          </c:val>
          <c:smooth val="0"/>
          <c:extLst>
            <c:ext xmlns:c16="http://schemas.microsoft.com/office/drawing/2014/chart" uri="{C3380CC4-5D6E-409C-BE32-E72D297353CC}">
              <c16:uniqueId val="{00000001-0B17-44A6-9CC0-CA0F5F1A0D7C}"/>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Yields!$AN$247:$AQ$247</c:f>
              <c:numCache>
                <c:formatCode>0.00</c:formatCode>
                <c:ptCount val="4"/>
                <c:pt idx="0">
                  <c:v>1.6</c:v>
                </c:pt>
                <c:pt idx="1">
                  <c:v>2.35</c:v>
                </c:pt>
                <c:pt idx="2">
                  <c:v>3.5700000000000003</c:v>
                </c:pt>
                <c:pt idx="3">
                  <c:v>6.79</c:v>
                </c:pt>
              </c:numCache>
            </c:numRef>
          </c:val>
          <c:smooth val="0"/>
          <c:extLst>
            <c:ext xmlns:c16="http://schemas.microsoft.com/office/drawing/2014/chart" uri="{C3380CC4-5D6E-409C-BE32-E72D297353CC}">
              <c16:uniqueId val="{00000001-7B2F-4E6B-A056-7596DCFBF1F3}"/>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Yields!$AN$246:$AQ$246</c:f>
              <c:numCache>
                <c:formatCode>0.00</c:formatCode>
                <c:ptCount val="4"/>
                <c:pt idx="0">
                  <c:v>1.6333333333333333</c:v>
                </c:pt>
                <c:pt idx="1">
                  <c:v>2.4433333333333334</c:v>
                </c:pt>
                <c:pt idx="2">
                  <c:v>3.7433333333333332</c:v>
                </c:pt>
                <c:pt idx="3">
                  <c:v>6.8533333333333335</c:v>
                </c:pt>
              </c:numCache>
            </c:numRef>
          </c:val>
          <c:smooth val="0"/>
          <c:extLst>
            <c:ext xmlns:c16="http://schemas.microsoft.com/office/drawing/2014/chart" uri="{C3380CC4-5D6E-409C-BE32-E72D297353CC}">
              <c16:uniqueId val="{00000001-3288-44A2-963F-B09C6E015D31}"/>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Yields!$AN$245:$AQ$245</c:f>
              <c:numCache>
                <c:formatCode>0.00</c:formatCode>
                <c:ptCount val="4"/>
                <c:pt idx="0">
                  <c:v>1.6333333333333333</c:v>
                </c:pt>
                <c:pt idx="1">
                  <c:v>2.5033333333333334</c:v>
                </c:pt>
                <c:pt idx="2">
                  <c:v>3.8433333333333333</c:v>
                </c:pt>
                <c:pt idx="3">
                  <c:v>6.9933333333333332</c:v>
                </c:pt>
              </c:numCache>
            </c:numRef>
          </c:val>
          <c:smooth val="0"/>
          <c:extLst>
            <c:ext xmlns:c16="http://schemas.microsoft.com/office/drawing/2014/chart" uri="{C3380CC4-5D6E-409C-BE32-E72D297353CC}">
              <c16:uniqueId val="{00000001-EC99-4B30-B25B-402DD038DAF0}"/>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Yields!$AN$239:$AQ$239</c:f>
              <c:numCache>
                <c:formatCode>0.00</c:formatCode>
                <c:ptCount val="4"/>
                <c:pt idx="0">
                  <c:v>1.6099999999999999</c:v>
                </c:pt>
                <c:pt idx="1">
                  <c:v>2.63</c:v>
                </c:pt>
                <c:pt idx="2">
                  <c:v>4.04</c:v>
                </c:pt>
                <c:pt idx="3">
                  <c:v>7.04</c:v>
                </c:pt>
              </c:numCache>
            </c:numRef>
          </c:val>
          <c:smooth val="0"/>
          <c:extLst>
            <c:ext xmlns:c16="http://schemas.microsoft.com/office/drawing/2014/chart" uri="{C3380CC4-5D6E-409C-BE32-E72D297353CC}">
              <c16:uniqueId val="{00000001-7220-4A2F-9F90-AB81E78EFA23}"/>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Yields!$AN$228:$AQ$228</c:f>
              <c:numCache>
                <c:formatCode>0.00</c:formatCode>
                <c:ptCount val="4"/>
                <c:pt idx="0">
                  <c:v>1.7200000000000002</c:v>
                </c:pt>
                <c:pt idx="1">
                  <c:v>2.8600000000000003</c:v>
                </c:pt>
                <c:pt idx="2">
                  <c:v>4.37</c:v>
                </c:pt>
                <c:pt idx="3">
                  <c:v>7.3599999999999994</c:v>
                </c:pt>
              </c:numCache>
            </c:numRef>
          </c:val>
          <c:smooth val="0"/>
          <c:extLst>
            <c:ext xmlns:c16="http://schemas.microsoft.com/office/drawing/2014/chart" uri="{C3380CC4-5D6E-409C-BE32-E72D297353CC}">
              <c16:uniqueId val="{00000001-9E11-45A8-8960-E0C0686AC708}"/>
            </c:ext>
          </c:extLst>
        </c:ser>
        <c:dLbls>
          <c:showLegendKey val="0"/>
          <c:showVal val="0"/>
          <c:showCatName val="0"/>
          <c:showSerName val="0"/>
          <c:showPercent val="0"/>
          <c:showBubbleSize val="0"/>
        </c:dLbls>
        <c:smooth val="0"/>
        <c:axId val="1335147935"/>
        <c:axId val="1328137519"/>
      </c:lineChart>
      <c:catAx>
        <c:axId val="133514793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28137519"/>
        <c:crosses val="autoZero"/>
        <c:auto val="1"/>
        <c:lblAlgn val="ctr"/>
        <c:lblOffset val="100"/>
        <c:noMultiLvlLbl val="0"/>
      </c:catAx>
      <c:valAx>
        <c:axId val="132813751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3514793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Yields!$AN$222:$AQ$222</c:f>
              <c:numCache>
                <c:formatCode>0.00</c:formatCode>
                <c:ptCount val="4"/>
                <c:pt idx="0">
                  <c:v>1.6333333333333333</c:v>
                </c:pt>
                <c:pt idx="1">
                  <c:v>2.5833333333333335</c:v>
                </c:pt>
                <c:pt idx="2">
                  <c:v>4.0433333333333339</c:v>
                </c:pt>
                <c:pt idx="3">
                  <c:v>7.0333333333333341</c:v>
                </c:pt>
              </c:numCache>
            </c:numRef>
          </c:val>
          <c:smooth val="0"/>
          <c:extLst>
            <c:ext xmlns:c16="http://schemas.microsoft.com/office/drawing/2014/chart" uri="{C3380CC4-5D6E-409C-BE32-E72D297353CC}">
              <c16:uniqueId val="{00000001-7297-4D4D-9D17-6BD9F6059B75}"/>
            </c:ext>
          </c:extLst>
        </c:ser>
        <c:dLbls>
          <c:showLegendKey val="0"/>
          <c:showVal val="0"/>
          <c:showCatName val="0"/>
          <c:showSerName val="0"/>
          <c:showPercent val="0"/>
          <c:showBubbleSize val="0"/>
        </c:dLbls>
        <c:smooth val="0"/>
        <c:axId val="1335147935"/>
        <c:axId val="1328137519"/>
      </c:lineChart>
      <c:catAx>
        <c:axId val="133514793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28137519"/>
        <c:crosses val="autoZero"/>
        <c:auto val="1"/>
        <c:lblAlgn val="ctr"/>
        <c:lblOffset val="100"/>
        <c:noMultiLvlLbl val="0"/>
      </c:catAx>
      <c:valAx>
        <c:axId val="132813751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3514793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Yields!$AN$188:$AQ$188</c:f>
              <c:numCache>
                <c:formatCode>0.00</c:formatCode>
                <c:ptCount val="4"/>
                <c:pt idx="0">
                  <c:v>1.7833333333333332</c:v>
                </c:pt>
                <c:pt idx="1">
                  <c:v>2.7033333333333331</c:v>
                </c:pt>
                <c:pt idx="2">
                  <c:v>4.0533333333333337</c:v>
                </c:pt>
                <c:pt idx="3">
                  <c:v>6.8833333333333337</c:v>
                </c:pt>
              </c:numCache>
            </c:numRef>
          </c:val>
          <c:smooth val="0"/>
          <c:extLst>
            <c:ext xmlns:c16="http://schemas.microsoft.com/office/drawing/2014/chart" uri="{C3380CC4-5D6E-409C-BE32-E72D297353CC}">
              <c16:uniqueId val="{00000001-F333-43AE-BD36-3B226B223980}"/>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Yields!$AN$179:$AQ$179</c:f>
              <c:numCache>
                <c:formatCode>0.00</c:formatCode>
                <c:ptCount val="4"/>
                <c:pt idx="0">
                  <c:v>1.7133333333333334</c:v>
                </c:pt>
                <c:pt idx="1">
                  <c:v>2.5133333333333332</c:v>
                </c:pt>
                <c:pt idx="2">
                  <c:v>3.8733333333333335</c:v>
                </c:pt>
                <c:pt idx="3">
                  <c:v>6.6033333333333335</c:v>
                </c:pt>
              </c:numCache>
            </c:numRef>
          </c:val>
          <c:smooth val="0"/>
          <c:extLst>
            <c:ext xmlns:c16="http://schemas.microsoft.com/office/drawing/2014/chart" uri="{C3380CC4-5D6E-409C-BE32-E72D297353CC}">
              <c16:uniqueId val="{00000001-96A9-4340-9F8D-3B7BB9A60B85}"/>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Yields!$AN$160:$AQ$160</c:f>
              <c:numCache>
                <c:formatCode>0.00</c:formatCode>
                <c:ptCount val="4"/>
                <c:pt idx="0">
                  <c:v>1.7500000000000002</c:v>
                </c:pt>
                <c:pt idx="1">
                  <c:v>2.75</c:v>
                </c:pt>
                <c:pt idx="2">
                  <c:v>4.25</c:v>
                </c:pt>
                <c:pt idx="3">
                  <c:v>6.91</c:v>
                </c:pt>
              </c:numCache>
            </c:numRef>
          </c:val>
          <c:smooth val="0"/>
          <c:extLst>
            <c:ext xmlns:c16="http://schemas.microsoft.com/office/drawing/2014/chart" uri="{C3380CC4-5D6E-409C-BE32-E72D297353CC}">
              <c16:uniqueId val="{00000001-190E-4A8C-BF96-E13016649FBF}"/>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Yields!$AN$138:$AQ$138</c:f>
              <c:numCache>
                <c:formatCode>0.00</c:formatCode>
                <c:ptCount val="4"/>
                <c:pt idx="0">
                  <c:v>1.76</c:v>
                </c:pt>
                <c:pt idx="1">
                  <c:v>2.7199999999999998</c:v>
                </c:pt>
                <c:pt idx="2">
                  <c:v>4.13</c:v>
                </c:pt>
                <c:pt idx="3">
                  <c:v>6.41</c:v>
                </c:pt>
              </c:numCache>
            </c:numRef>
          </c:val>
          <c:smooth val="0"/>
          <c:extLst>
            <c:ext xmlns:c16="http://schemas.microsoft.com/office/drawing/2014/chart" uri="{C3380CC4-5D6E-409C-BE32-E72D297353CC}">
              <c16:uniqueId val="{00000001-AF64-429D-A0B3-E10337378202}"/>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Yields!$AN$135:$AQ$135</c:f>
              <c:numCache>
                <c:formatCode>0.00</c:formatCode>
                <c:ptCount val="4"/>
                <c:pt idx="0">
                  <c:v>1.7300000000000002</c:v>
                </c:pt>
                <c:pt idx="1">
                  <c:v>2.6900000000000004</c:v>
                </c:pt>
                <c:pt idx="2">
                  <c:v>4.0299999999999994</c:v>
                </c:pt>
                <c:pt idx="3">
                  <c:v>6.29</c:v>
                </c:pt>
              </c:numCache>
            </c:numRef>
          </c:val>
          <c:smooth val="0"/>
          <c:extLst>
            <c:ext xmlns:c16="http://schemas.microsoft.com/office/drawing/2014/chart" uri="{C3380CC4-5D6E-409C-BE32-E72D297353CC}">
              <c16:uniqueId val="{00000001-E450-4319-A4E4-4CFDD7E60116}"/>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Yields!$AN$129:$AQ$129</c:f>
              <c:numCache>
                <c:formatCode>0.00</c:formatCode>
                <c:ptCount val="4"/>
                <c:pt idx="0">
                  <c:v>1.7566666666666666</c:v>
                </c:pt>
                <c:pt idx="1">
                  <c:v>2.6966666666666663</c:v>
                </c:pt>
                <c:pt idx="2">
                  <c:v>3.9966666666666661</c:v>
                </c:pt>
                <c:pt idx="3">
                  <c:v>6.1766666666666667</c:v>
                </c:pt>
              </c:numCache>
            </c:numRef>
          </c:val>
          <c:smooth val="0"/>
          <c:extLst>
            <c:ext xmlns:c16="http://schemas.microsoft.com/office/drawing/2014/chart" uri="{C3380CC4-5D6E-409C-BE32-E72D297353CC}">
              <c16:uniqueId val="{00000001-6D1F-4E36-84BC-C1C07E04E2EA}"/>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Yields!$AN$122:$AQ$122</c:f>
              <c:numCache>
                <c:formatCode>0.00</c:formatCode>
                <c:ptCount val="4"/>
                <c:pt idx="0">
                  <c:v>1.7799999999999998</c:v>
                </c:pt>
                <c:pt idx="1">
                  <c:v>2.68</c:v>
                </c:pt>
                <c:pt idx="2">
                  <c:v>3.85</c:v>
                </c:pt>
                <c:pt idx="3">
                  <c:v>6.1400000000000006</c:v>
                </c:pt>
              </c:numCache>
            </c:numRef>
          </c:val>
          <c:smooth val="0"/>
          <c:extLst>
            <c:ext xmlns:c16="http://schemas.microsoft.com/office/drawing/2014/chart" uri="{C3380CC4-5D6E-409C-BE32-E72D297353CC}">
              <c16:uniqueId val="{00000001-52C3-420A-B95B-071FEE86FAE1}"/>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Yields!$AN$118:$AQ$118</c:f>
              <c:numCache>
                <c:formatCode>0.00</c:formatCode>
                <c:ptCount val="4"/>
                <c:pt idx="0">
                  <c:v>1.75</c:v>
                </c:pt>
                <c:pt idx="1">
                  <c:v>2.77</c:v>
                </c:pt>
                <c:pt idx="2">
                  <c:v>3.9799999999999995</c:v>
                </c:pt>
                <c:pt idx="3">
                  <c:v>6.31</c:v>
                </c:pt>
              </c:numCache>
            </c:numRef>
          </c:val>
          <c:smooth val="0"/>
          <c:extLst>
            <c:ext xmlns:c16="http://schemas.microsoft.com/office/drawing/2014/chart" uri="{C3380CC4-5D6E-409C-BE32-E72D297353CC}">
              <c16:uniqueId val="{00000001-9100-401F-8C09-CA74D50F620E}"/>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Yields!$AN$96:$AQ$96</c:f>
              <c:numCache>
                <c:formatCode>0.00</c:formatCode>
                <c:ptCount val="4"/>
                <c:pt idx="0">
                  <c:v>1.9766666666666666</c:v>
                </c:pt>
                <c:pt idx="1">
                  <c:v>3.0266666666666668</c:v>
                </c:pt>
                <c:pt idx="2">
                  <c:v>4.206666666666667</c:v>
                </c:pt>
                <c:pt idx="3">
                  <c:v>6.746666666666667</c:v>
                </c:pt>
              </c:numCache>
            </c:numRef>
          </c:val>
          <c:smooth val="0"/>
          <c:extLst>
            <c:ext xmlns:c16="http://schemas.microsoft.com/office/drawing/2014/chart" uri="{C3380CC4-5D6E-409C-BE32-E72D297353CC}">
              <c16:uniqueId val="{00000001-3788-471F-9C04-FC57EE9200E8}"/>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Yields!$AN$86:$AQ$86</c:f>
              <c:numCache>
                <c:formatCode>0.00</c:formatCode>
                <c:ptCount val="4"/>
                <c:pt idx="0">
                  <c:v>1.9733333333333334</c:v>
                </c:pt>
                <c:pt idx="1">
                  <c:v>2.9933333333333336</c:v>
                </c:pt>
                <c:pt idx="2">
                  <c:v>4.1633333333333331</c:v>
                </c:pt>
                <c:pt idx="3">
                  <c:v>6.7733333333333334</c:v>
                </c:pt>
              </c:numCache>
            </c:numRef>
          </c:val>
          <c:smooth val="0"/>
          <c:extLst>
            <c:ext xmlns:c16="http://schemas.microsoft.com/office/drawing/2014/chart" uri="{C3380CC4-5D6E-409C-BE32-E72D297353CC}">
              <c16:uniqueId val="{00000001-93C0-4DAB-9E51-875264BCD175}"/>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Yields!$AN$74:$AQ$74</c:f>
              <c:numCache>
                <c:formatCode>0.00</c:formatCode>
                <c:ptCount val="4"/>
                <c:pt idx="0">
                  <c:v>1.96333333333333</c:v>
                </c:pt>
                <c:pt idx="1">
                  <c:v>2.8733333333333331</c:v>
                </c:pt>
                <c:pt idx="2">
                  <c:v>4.0033333333333339</c:v>
                </c:pt>
                <c:pt idx="3">
                  <c:v>6.6833333333333336</c:v>
                </c:pt>
              </c:numCache>
            </c:numRef>
          </c:val>
          <c:smooth val="0"/>
          <c:extLst>
            <c:ext xmlns:c16="http://schemas.microsoft.com/office/drawing/2014/chart" uri="{C3380CC4-5D6E-409C-BE32-E72D297353CC}">
              <c16:uniqueId val="{00000001-5423-4E79-9FF7-6DEC5FFD9F51}"/>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Yields!$AN$68:$AQ$68</c:f>
              <c:numCache>
                <c:formatCode>0.00</c:formatCode>
                <c:ptCount val="4"/>
                <c:pt idx="0">
                  <c:v>2.0100000000000002</c:v>
                </c:pt>
                <c:pt idx="1">
                  <c:v>2.93</c:v>
                </c:pt>
                <c:pt idx="2">
                  <c:v>4.01</c:v>
                </c:pt>
                <c:pt idx="3">
                  <c:v>6.6499999999999995</c:v>
                </c:pt>
              </c:numCache>
            </c:numRef>
          </c:val>
          <c:smooth val="0"/>
          <c:extLst>
            <c:ext xmlns:c16="http://schemas.microsoft.com/office/drawing/2014/chart" uri="{C3380CC4-5D6E-409C-BE32-E72D297353CC}">
              <c16:uniqueId val="{00000001-FBD3-4B4E-A6BF-12F65E058A33}"/>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Yields!$AN$65:$AQ$65</c:f>
              <c:numCache>
                <c:formatCode>0.00</c:formatCode>
                <c:ptCount val="4"/>
                <c:pt idx="0">
                  <c:v>2.0166666666666671</c:v>
                </c:pt>
                <c:pt idx="1">
                  <c:v>3.0266666666666668</c:v>
                </c:pt>
                <c:pt idx="2">
                  <c:v>4.1666666666666661</c:v>
                </c:pt>
                <c:pt idx="3">
                  <c:v>6.8466666666666667</c:v>
                </c:pt>
              </c:numCache>
            </c:numRef>
          </c:val>
          <c:smooth val="0"/>
          <c:extLst>
            <c:ext xmlns:c16="http://schemas.microsoft.com/office/drawing/2014/chart" uri="{C3380CC4-5D6E-409C-BE32-E72D297353CC}">
              <c16:uniqueId val="{00000001-FFF5-46CE-A9C7-F2C6A8FD9496}"/>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26266120475503363"/>
                  <c:y val="-2.805751398136254E-3"/>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baseline="0"/>
                      <a:t>y</a:t>
                    </a:r>
                    <a:r>
                      <a:rPr lang="en-US" sz="1800" baseline="0"/>
                      <a:t> = 0,6391e</a:t>
                    </a:r>
                    <a:r>
                      <a:rPr lang="en-US" sz="1800" baseline="30000"/>
                      <a:t>0,6115x</a:t>
                    </a:r>
                    <a:endParaRPr lang="en-US"/>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Yields!$AN$755:$AQ$755</c:f>
              <c:numCache>
                <c:formatCode>0.000</c:formatCode>
                <c:ptCount val="4"/>
                <c:pt idx="0">
                  <c:v>1.3233333333333333</c:v>
                </c:pt>
                <c:pt idx="1">
                  <c:v>1.9833333333333334</c:v>
                </c:pt>
                <c:pt idx="2">
                  <c:v>3.3833333333333337</c:v>
                </c:pt>
                <c:pt idx="3">
                  <c:v>8.5033333333333339</c:v>
                </c:pt>
              </c:numCache>
            </c:numRef>
          </c:val>
          <c:smooth val="0"/>
          <c:extLst>
            <c:ext xmlns:c16="http://schemas.microsoft.com/office/drawing/2014/chart" uri="{C3380CC4-5D6E-409C-BE32-E72D297353CC}">
              <c16:uniqueId val="{00000001-CE9C-4402-A593-736DD96EFDA1}"/>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34">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1000" kern="120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cs:styleClr val="auto"/>
    </cs:fontRef>
    <cs:spPr/>
    <cs:defRPr sz="900" b="1" i="0" u="none" strike="noStrike" kern="1200" baseline="0"/>
  </cs:dataLabel>
  <cs:dataLabelCallout>
    <cs:lnRef idx="0"/>
    <cs:fillRef idx="0"/>
    <cs:effectRef idx="0"/>
    <cs:fontRef idx="minor">
      <a:schemeClr val="dk1">
        <a:lumMod val="65000"/>
        <a:lumOff val="35000"/>
      </a:schemeClr>
    </cs:fontRef>
    <cs:spPr>
      <a:solidFill>
        <a:schemeClr val="lt1"/>
      </a:solidFill>
      <a:ln w="9575">
        <a:solidFill>
          <a:schemeClr val="lt1">
            <a:lumMod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19050" cap="rnd" cmpd="sng" algn="ctr">
        <a:solidFill>
          <a:schemeClr val="phClr">
            <a:shade val="95000"/>
            <a:satMod val="105000"/>
          </a:schemeClr>
        </a:solidFill>
        <a:round/>
      </a:ln>
    </cs:spPr>
  </cs:dataPointLine>
  <cs:dataPointMarker>
    <cs:lnRef idx="0"/>
    <cs:fillRef idx="0"/>
    <cs:effectRef idx="0"/>
    <cs:fontRef idx="minor">
      <a:schemeClr val="dk1"/>
    </cs:fontRef>
    <cs:spPr>
      <a:solidFill>
        <a:schemeClr val="lt1"/>
      </a:solidFill>
    </cs:spPr>
  </cs:dataPointMarker>
  <cs:dataPointMarkerLayout symbol="circle" size="17"/>
  <cs:dataPointWireframe>
    <cs:lnRef idx="0">
      <cs:styleClr val="auto"/>
    </cs:lnRef>
    <cs:fillRef idx="1"/>
    <cs:effectRef idx="0"/>
    <cs:fontRef idx="minor">
      <a:schemeClr val="dk1"/>
    </cs:fontRef>
    <cs:spPr>
      <a:ln w="9525">
        <a:solidFill>
          <a:schemeClr val="phClr"/>
        </a:solidFill>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35000"/>
            <a:lumOff val="65000"/>
          </a:schemeClr>
        </a:solidFill>
      </a:ln>
    </cs:spPr>
  </cs:dropLine>
  <cs:errorBar>
    <cs:lnRef idx="0"/>
    <cs:fillRef idx="0"/>
    <cs:effectRef idx="0"/>
    <cs:fontRef idx="minor">
      <a:schemeClr val="dk1"/>
    </cs:fontRef>
    <cs:spPr>
      <a:ln w="9525">
        <a:solidFill>
          <a:schemeClr val="dk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ln>
    </cs:spPr>
  </cs:seriesLine>
  <cs:title>
    <cs:lnRef idx="0"/>
    <cs:fillRef idx="0"/>
    <cs:effectRef idx="0"/>
    <cs:fontRef idx="minor">
      <a:schemeClr val="dk1"/>
    </cs:fontRef>
    <cs:defRPr sz="1440" b="0" kern="1200" cap="all" spc="0" baseline="0">
      <a:gradFill>
        <a:gsLst>
          <a:gs pos="0">
            <a:schemeClr val="dk1">
              <a:lumMod val="50000"/>
              <a:lumOff val="50000"/>
            </a:schemeClr>
          </a:gs>
          <a:gs pos="100000">
            <a:schemeClr val="dk1">
              <a:lumMod val="85000"/>
              <a:lumOff val="15000"/>
            </a:schemeClr>
          </a:gs>
        </a:gsLst>
        <a:lin ang="5400000" scaled="0"/>
      </a:gradFill>
    </cs:defRPr>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50000"/>
            <a:lumOff val="50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3" Type="http://schemas.openxmlformats.org/officeDocument/2006/relationships/chart" Target="../charts/chart18.xml"/><Relationship Id="rId18" Type="http://schemas.openxmlformats.org/officeDocument/2006/relationships/chart" Target="../charts/chart23.xml"/><Relationship Id="rId26" Type="http://schemas.openxmlformats.org/officeDocument/2006/relationships/chart" Target="../charts/chart31.xml"/><Relationship Id="rId39" Type="http://schemas.openxmlformats.org/officeDocument/2006/relationships/chart" Target="../charts/chart44.xml"/><Relationship Id="rId21" Type="http://schemas.openxmlformats.org/officeDocument/2006/relationships/chart" Target="../charts/chart26.xml"/><Relationship Id="rId34" Type="http://schemas.openxmlformats.org/officeDocument/2006/relationships/chart" Target="../charts/chart39.xml"/><Relationship Id="rId42" Type="http://schemas.openxmlformats.org/officeDocument/2006/relationships/chart" Target="../charts/chart47.xml"/><Relationship Id="rId7" Type="http://schemas.openxmlformats.org/officeDocument/2006/relationships/chart" Target="../charts/chart12.xml"/><Relationship Id="rId2" Type="http://schemas.openxmlformats.org/officeDocument/2006/relationships/chart" Target="../charts/chart7.xml"/><Relationship Id="rId16" Type="http://schemas.openxmlformats.org/officeDocument/2006/relationships/chart" Target="../charts/chart21.xml"/><Relationship Id="rId29" Type="http://schemas.openxmlformats.org/officeDocument/2006/relationships/chart" Target="../charts/chart34.xml"/><Relationship Id="rId1" Type="http://schemas.openxmlformats.org/officeDocument/2006/relationships/chart" Target="../charts/chart6.xml"/><Relationship Id="rId6" Type="http://schemas.openxmlformats.org/officeDocument/2006/relationships/chart" Target="../charts/chart11.xml"/><Relationship Id="rId11" Type="http://schemas.openxmlformats.org/officeDocument/2006/relationships/chart" Target="../charts/chart16.xml"/><Relationship Id="rId24" Type="http://schemas.openxmlformats.org/officeDocument/2006/relationships/chart" Target="../charts/chart29.xml"/><Relationship Id="rId32" Type="http://schemas.openxmlformats.org/officeDocument/2006/relationships/chart" Target="../charts/chart37.xml"/><Relationship Id="rId37" Type="http://schemas.openxmlformats.org/officeDocument/2006/relationships/chart" Target="../charts/chart42.xml"/><Relationship Id="rId40" Type="http://schemas.openxmlformats.org/officeDocument/2006/relationships/chart" Target="../charts/chart45.xml"/><Relationship Id="rId45" Type="http://schemas.openxmlformats.org/officeDocument/2006/relationships/image" Target="../media/image2.png"/><Relationship Id="rId5" Type="http://schemas.openxmlformats.org/officeDocument/2006/relationships/chart" Target="../charts/chart10.xml"/><Relationship Id="rId15" Type="http://schemas.openxmlformats.org/officeDocument/2006/relationships/chart" Target="../charts/chart20.xml"/><Relationship Id="rId23" Type="http://schemas.openxmlformats.org/officeDocument/2006/relationships/chart" Target="../charts/chart28.xml"/><Relationship Id="rId28" Type="http://schemas.openxmlformats.org/officeDocument/2006/relationships/chart" Target="../charts/chart33.xml"/><Relationship Id="rId36" Type="http://schemas.openxmlformats.org/officeDocument/2006/relationships/chart" Target="../charts/chart41.xml"/><Relationship Id="rId10" Type="http://schemas.openxmlformats.org/officeDocument/2006/relationships/chart" Target="../charts/chart15.xml"/><Relationship Id="rId19" Type="http://schemas.openxmlformats.org/officeDocument/2006/relationships/chart" Target="../charts/chart24.xml"/><Relationship Id="rId31" Type="http://schemas.openxmlformats.org/officeDocument/2006/relationships/chart" Target="../charts/chart36.xml"/><Relationship Id="rId44" Type="http://schemas.openxmlformats.org/officeDocument/2006/relationships/image" Target="../media/image1.png"/><Relationship Id="rId4" Type="http://schemas.openxmlformats.org/officeDocument/2006/relationships/chart" Target="../charts/chart9.xml"/><Relationship Id="rId9" Type="http://schemas.openxmlformats.org/officeDocument/2006/relationships/chart" Target="../charts/chart14.xml"/><Relationship Id="rId14" Type="http://schemas.openxmlformats.org/officeDocument/2006/relationships/chart" Target="../charts/chart19.xml"/><Relationship Id="rId22" Type="http://schemas.openxmlformats.org/officeDocument/2006/relationships/chart" Target="../charts/chart27.xml"/><Relationship Id="rId27" Type="http://schemas.openxmlformats.org/officeDocument/2006/relationships/chart" Target="../charts/chart32.xml"/><Relationship Id="rId30" Type="http://schemas.openxmlformats.org/officeDocument/2006/relationships/chart" Target="../charts/chart35.xml"/><Relationship Id="rId35" Type="http://schemas.openxmlformats.org/officeDocument/2006/relationships/chart" Target="../charts/chart40.xml"/><Relationship Id="rId43" Type="http://schemas.openxmlformats.org/officeDocument/2006/relationships/chart" Target="../charts/chart48.xml"/><Relationship Id="rId8" Type="http://schemas.openxmlformats.org/officeDocument/2006/relationships/chart" Target="../charts/chart13.xml"/><Relationship Id="rId3" Type="http://schemas.openxmlformats.org/officeDocument/2006/relationships/chart" Target="../charts/chart8.xml"/><Relationship Id="rId12" Type="http://schemas.openxmlformats.org/officeDocument/2006/relationships/chart" Target="../charts/chart17.xml"/><Relationship Id="rId17" Type="http://schemas.openxmlformats.org/officeDocument/2006/relationships/chart" Target="../charts/chart22.xml"/><Relationship Id="rId25" Type="http://schemas.openxmlformats.org/officeDocument/2006/relationships/chart" Target="../charts/chart30.xml"/><Relationship Id="rId33" Type="http://schemas.openxmlformats.org/officeDocument/2006/relationships/chart" Target="../charts/chart38.xml"/><Relationship Id="rId38" Type="http://schemas.openxmlformats.org/officeDocument/2006/relationships/chart" Target="../charts/chart43.xml"/><Relationship Id="rId46" Type="http://schemas.openxmlformats.org/officeDocument/2006/relationships/image" Target="../media/image3.png"/><Relationship Id="rId20" Type="http://schemas.openxmlformats.org/officeDocument/2006/relationships/chart" Target="../charts/chart25.xml"/><Relationship Id="rId41" Type="http://schemas.openxmlformats.org/officeDocument/2006/relationships/chart" Target="../charts/chart46.xml"/></Relationships>
</file>

<file path=xl/drawings/drawing1.xml><?xml version="1.0" encoding="utf-8"?>
<xdr:wsDr xmlns:xdr="http://schemas.openxmlformats.org/drawingml/2006/spreadsheetDrawing" xmlns:a="http://schemas.openxmlformats.org/drawingml/2006/main">
  <xdr:twoCellAnchor>
    <xdr:from>
      <xdr:col>5</xdr:col>
      <xdr:colOff>194235</xdr:colOff>
      <xdr:row>28</xdr:row>
      <xdr:rowOff>179293</xdr:rowOff>
    </xdr:from>
    <xdr:to>
      <xdr:col>5</xdr:col>
      <xdr:colOff>649942</xdr:colOff>
      <xdr:row>32</xdr:row>
      <xdr:rowOff>82176</xdr:rowOff>
    </xdr:to>
    <xdr:sp macro="" textlink="">
      <xdr:nvSpPr>
        <xdr:cNvPr id="2" name="Arrow: Left 1">
          <a:extLst>
            <a:ext uri="{FF2B5EF4-FFF2-40B4-BE49-F238E27FC236}">
              <a16:creationId xmlns:a16="http://schemas.microsoft.com/office/drawing/2014/main" id="{4A9308A4-1DA1-C4AD-196D-32277A3B7B5E}"/>
            </a:ext>
          </a:extLst>
        </xdr:cNvPr>
        <xdr:cNvSpPr/>
      </xdr:nvSpPr>
      <xdr:spPr>
        <a:xfrm>
          <a:off x="9293411" y="3301999"/>
          <a:ext cx="455707" cy="291353"/>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t-LT"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35</xdr:row>
      <xdr:rowOff>76200</xdr:rowOff>
    </xdr:from>
    <xdr:to>
      <xdr:col>5</xdr:col>
      <xdr:colOff>457200</xdr:colOff>
      <xdr:row>50</xdr:row>
      <xdr:rowOff>66675</xdr:rowOff>
    </xdr:to>
    <xdr:graphicFrame macro="">
      <xdr:nvGraphicFramePr>
        <xdr:cNvPr id="3" name="Chart 2" descr="Chart type: Scatter. Field: ECL and Field: Spread appear highly correlated.&#10;&#10;Description automatically generated">
          <a:extLst>
            <a:ext uri="{FF2B5EF4-FFF2-40B4-BE49-F238E27FC236}">
              <a16:creationId xmlns:a16="http://schemas.microsoft.com/office/drawing/2014/main" id="{5FBE01E4-D08C-0A37-9C41-B1347CF7D73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520700</xdr:colOff>
      <xdr:row>35</xdr:row>
      <xdr:rowOff>90487</xdr:rowOff>
    </xdr:from>
    <xdr:to>
      <xdr:col>13</xdr:col>
      <xdr:colOff>215900</xdr:colOff>
      <xdr:row>50</xdr:row>
      <xdr:rowOff>106362</xdr:rowOff>
    </xdr:to>
    <xdr:graphicFrame macro="">
      <xdr:nvGraphicFramePr>
        <xdr:cNvPr id="2" name="Chart 1">
          <a:extLst>
            <a:ext uri="{FF2B5EF4-FFF2-40B4-BE49-F238E27FC236}">
              <a16:creationId xmlns:a16="http://schemas.microsoft.com/office/drawing/2014/main" id="{DA342816-FFB3-E4FC-EAFB-06ECB1E2B8B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274637</xdr:colOff>
      <xdr:row>35</xdr:row>
      <xdr:rowOff>46037</xdr:rowOff>
    </xdr:from>
    <xdr:to>
      <xdr:col>23</xdr:col>
      <xdr:colOff>588962</xdr:colOff>
      <xdr:row>50</xdr:row>
      <xdr:rowOff>68262</xdr:rowOff>
    </xdr:to>
    <xdr:graphicFrame macro="">
      <xdr:nvGraphicFramePr>
        <xdr:cNvPr id="4" name="Chart 3">
          <a:extLst>
            <a:ext uri="{FF2B5EF4-FFF2-40B4-BE49-F238E27FC236}">
              <a16:creationId xmlns:a16="http://schemas.microsoft.com/office/drawing/2014/main" id="{A210056A-1A3C-E367-878C-5989C0EA842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28</xdr:col>
      <xdr:colOff>42602</xdr:colOff>
      <xdr:row>32</xdr:row>
      <xdr:rowOff>0</xdr:rowOff>
    </xdr:from>
    <xdr:to>
      <xdr:col>34</xdr:col>
      <xdr:colOff>534438</xdr:colOff>
      <xdr:row>46</xdr:row>
      <xdr:rowOff>29614</xdr:rowOff>
    </xdr:to>
    <xdr:graphicFrame macro="">
      <xdr:nvGraphicFramePr>
        <xdr:cNvPr id="2" name="Chart 1">
          <a:extLst>
            <a:ext uri="{FF2B5EF4-FFF2-40B4-BE49-F238E27FC236}">
              <a16:creationId xmlns:a16="http://schemas.microsoft.com/office/drawing/2014/main" id="{0B2EE626-6067-43C3-A7AD-11CF13A82DE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24</xdr:col>
      <xdr:colOff>0</xdr:colOff>
      <xdr:row>32</xdr:row>
      <xdr:rowOff>95250</xdr:rowOff>
    </xdr:from>
    <xdr:to>
      <xdr:col>26</xdr:col>
      <xdr:colOff>266700</xdr:colOff>
      <xdr:row>47</xdr:row>
      <xdr:rowOff>95250</xdr:rowOff>
    </xdr:to>
    <xdr:graphicFrame macro="">
      <xdr:nvGraphicFramePr>
        <xdr:cNvPr id="4" name="Chart 3">
          <a:extLst>
            <a:ext uri="{FF2B5EF4-FFF2-40B4-BE49-F238E27FC236}">
              <a16:creationId xmlns:a16="http://schemas.microsoft.com/office/drawing/2014/main" id="{EB6FCBBE-8273-6A24-8A45-D9CDD647E66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67</xdr:col>
      <xdr:colOff>0</xdr:colOff>
      <xdr:row>246</xdr:row>
      <xdr:rowOff>0</xdr:rowOff>
    </xdr:from>
    <xdr:to>
      <xdr:col>75</xdr:col>
      <xdr:colOff>408216</xdr:colOff>
      <xdr:row>256</xdr:row>
      <xdr:rowOff>161151</xdr:rowOff>
    </xdr:to>
    <xdr:graphicFrame macro="">
      <xdr:nvGraphicFramePr>
        <xdr:cNvPr id="2" name="Chart 1">
          <a:extLst>
            <a:ext uri="{FF2B5EF4-FFF2-40B4-BE49-F238E27FC236}">
              <a16:creationId xmlns:a16="http://schemas.microsoft.com/office/drawing/2014/main" id="{95DAC70D-10B5-46F6-8DBA-942402E81D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78</xdr:col>
      <xdr:colOff>265545</xdr:colOff>
      <xdr:row>243</xdr:row>
      <xdr:rowOff>57727</xdr:rowOff>
    </xdr:from>
    <xdr:to>
      <xdr:col>87</xdr:col>
      <xdr:colOff>65028</xdr:colOff>
      <xdr:row>254</xdr:row>
      <xdr:rowOff>37327</xdr:rowOff>
    </xdr:to>
    <xdr:graphicFrame macro="">
      <xdr:nvGraphicFramePr>
        <xdr:cNvPr id="3" name="Chart 2">
          <a:extLst>
            <a:ext uri="{FF2B5EF4-FFF2-40B4-BE49-F238E27FC236}">
              <a16:creationId xmlns:a16="http://schemas.microsoft.com/office/drawing/2014/main" id="{2EE6C3CD-14CE-45C1-A513-C4F858B140B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68</xdr:col>
      <xdr:colOff>357188</xdr:colOff>
      <xdr:row>299</xdr:row>
      <xdr:rowOff>86518</xdr:rowOff>
    </xdr:from>
    <xdr:to>
      <xdr:col>77</xdr:col>
      <xdr:colOff>160286</xdr:colOff>
      <xdr:row>309</xdr:row>
      <xdr:rowOff>87498</xdr:rowOff>
    </xdr:to>
    <xdr:graphicFrame macro="">
      <xdr:nvGraphicFramePr>
        <xdr:cNvPr id="4" name="Chart 3">
          <a:extLst>
            <a:ext uri="{FF2B5EF4-FFF2-40B4-BE49-F238E27FC236}">
              <a16:creationId xmlns:a16="http://schemas.microsoft.com/office/drawing/2014/main" id="{838B8985-C414-466E-8A16-C1D6E0ADE15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77</xdr:col>
      <xdr:colOff>1</xdr:colOff>
      <xdr:row>300</xdr:row>
      <xdr:rowOff>83344</xdr:rowOff>
    </xdr:from>
    <xdr:to>
      <xdr:col>85</xdr:col>
      <xdr:colOff>416668</xdr:colOff>
      <xdr:row>310</xdr:row>
      <xdr:rowOff>84323</xdr:rowOff>
    </xdr:to>
    <xdr:graphicFrame macro="">
      <xdr:nvGraphicFramePr>
        <xdr:cNvPr id="5" name="Chart 4">
          <a:extLst>
            <a:ext uri="{FF2B5EF4-FFF2-40B4-BE49-F238E27FC236}">
              <a16:creationId xmlns:a16="http://schemas.microsoft.com/office/drawing/2014/main" id="{2EC889A5-625B-4E1F-BA33-01BC51BA0D8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57</xdr:col>
      <xdr:colOff>381000</xdr:colOff>
      <xdr:row>443</xdr:row>
      <xdr:rowOff>55880</xdr:rowOff>
    </xdr:from>
    <xdr:to>
      <xdr:col>66</xdr:col>
      <xdr:colOff>323850</xdr:colOff>
      <xdr:row>455</xdr:row>
      <xdr:rowOff>66675</xdr:rowOff>
    </xdr:to>
    <xdr:graphicFrame macro="">
      <xdr:nvGraphicFramePr>
        <xdr:cNvPr id="6" name="Chart 5">
          <a:extLst>
            <a:ext uri="{FF2B5EF4-FFF2-40B4-BE49-F238E27FC236}">
              <a16:creationId xmlns:a16="http://schemas.microsoft.com/office/drawing/2014/main" id="{075FED19-4224-497B-BD79-66A1148D39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58</xdr:col>
      <xdr:colOff>131127</xdr:colOff>
      <xdr:row>504</xdr:row>
      <xdr:rowOff>111125</xdr:rowOff>
    </xdr:from>
    <xdr:to>
      <xdr:col>67</xdr:col>
      <xdr:colOff>190500</xdr:colOff>
      <xdr:row>517</xdr:row>
      <xdr:rowOff>19050</xdr:rowOff>
    </xdr:to>
    <xdr:graphicFrame macro="">
      <xdr:nvGraphicFramePr>
        <xdr:cNvPr id="7" name="Chart 6">
          <a:extLst>
            <a:ext uri="{FF2B5EF4-FFF2-40B4-BE49-F238E27FC236}">
              <a16:creationId xmlns:a16="http://schemas.microsoft.com/office/drawing/2014/main" id="{4C303450-2A57-4372-9AF3-5264A215FE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57</xdr:col>
      <xdr:colOff>516256</xdr:colOff>
      <xdr:row>567</xdr:row>
      <xdr:rowOff>76200</xdr:rowOff>
    </xdr:from>
    <xdr:to>
      <xdr:col>67</xdr:col>
      <xdr:colOff>312687</xdr:colOff>
      <xdr:row>578</xdr:row>
      <xdr:rowOff>20955</xdr:rowOff>
    </xdr:to>
    <xdr:graphicFrame macro="">
      <xdr:nvGraphicFramePr>
        <xdr:cNvPr id="8" name="Chart 7">
          <a:extLst>
            <a:ext uri="{FF2B5EF4-FFF2-40B4-BE49-F238E27FC236}">
              <a16:creationId xmlns:a16="http://schemas.microsoft.com/office/drawing/2014/main" id="{E86FA826-692D-4070-A6A7-8D3220CCF8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57</xdr:col>
      <xdr:colOff>240030</xdr:colOff>
      <xdr:row>631</xdr:row>
      <xdr:rowOff>170815</xdr:rowOff>
    </xdr:from>
    <xdr:to>
      <xdr:col>66</xdr:col>
      <xdr:colOff>171450</xdr:colOff>
      <xdr:row>642</xdr:row>
      <xdr:rowOff>0</xdr:rowOff>
    </xdr:to>
    <xdr:graphicFrame macro="">
      <xdr:nvGraphicFramePr>
        <xdr:cNvPr id="9" name="Chart 8">
          <a:extLst>
            <a:ext uri="{FF2B5EF4-FFF2-40B4-BE49-F238E27FC236}">
              <a16:creationId xmlns:a16="http://schemas.microsoft.com/office/drawing/2014/main" id="{0E4CE1DA-93A1-4D88-80E6-C426AB714D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67</xdr:col>
      <xdr:colOff>136207</xdr:colOff>
      <xdr:row>676</xdr:row>
      <xdr:rowOff>72390</xdr:rowOff>
    </xdr:from>
    <xdr:to>
      <xdr:col>74</xdr:col>
      <xdr:colOff>429577</xdr:colOff>
      <xdr:row>691</xdr:row>
      <xdr:rowOff>106680</xdr:rowOff>
    </xdr:to>
    <xdr:graphicFrame macro="">
      <xdr:nvGraphicFramePr>
        <xdr:cNvPr id="10" name="Chart 9">
          <a:extLst>
            <a:ext uri="{FF2B5EF4-FFF2-40B4-BE49-F238E27FC236}">
              <a16:creationId xmlns:a16="http://schemas.microsoft.com/office/drawing/2014/main" id="{47B2607A-E695-4874-9950-E4D62A3FB1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57</xdr:col>
      <xdr:colOff>289559</xdr:colOff>
      <xdr:row>674</xdr:row>
      <xdr:rowOff>161925</xdr:rowOff>
    </xdr:from>
    <xdr:to>
      <xdr:col>66</xdr:col>
      <xdr:colOff>350519</xdr:colOff>
      <xdr:row>691</xdr:row>
      <xdr:rowOff>131445</xdr:rowOff>
    </xdr:to>
    <xdr:graphicFrame macro="">
      <xdr:nvGraphicFramePr>
        <xdr:cNvPr id="11" name="Chart 10">
          <a:extLst>
            <a:ext uri="{FF2B5EF4-FFF2-40B4-BE49-F238E27FC236}">
              <a16:creationId xmlns:a16="http://schemas.microsoft.com/office/drawing/2014/main" id="{F3F138B5-8916-4B50-89F4-FF87161379D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58</xdr:col>
      <xdr:colOff>192405</xdr:colOff>
      <xdr:row>379</xdr:row>
      <xdr:rowOff>78105</xdr:rowOff>
    </xdr:from>
    <xdr:to>
      <xdr:col>67</xdr:col>
      <xdr:colOff>131445</xdr:colOff>
      <xdr:row>391</xdr:row>
      <xdr:rowOff>83185</xdr:rowOff>
    </xdr:to>
    <xdr:graphicFrame macro="">
      <xdr:nvGraphicFramePr>
        <xdr:cNvPr id="12" name="Chart 11">
          <a:extLst>
            <a:ext uri="{FF2B5EF4-FFF2-40B4-BE49-F238E27FC236}">
              <a16:creationId xmlns:a16="http://schemas.microsoft.com/office/drawing/2014/main" id="{2919B417-5F01-4360-AB04-711A89D540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58</xdr:col>
      <xdr:colOff>243840</xdr:colOff>
      <xdr:row>375</xdr:row>
      <xdr:rowOff>53340</xdr:rowOff>
    </xdr:from>
    <xdr:to>
      <xdr:col>67</xdr:col>
      <xdr:colOff>179070</xdr:colOff>
      <xdr:row>387</xdr:row>
      <xdr:rowOff>66040</xdr:rowOff>
    </xdr:to>
    <xdr:graphicFrame macro="">
      <xdr:nvGraphicFramePr>
        <xdr:cNvPr id="13" name="Chart 12">
          <a:extLst>
            <a:ext uri="{FF2B5EF4-FFF2-40B4-BE49-F238E27FC236}">
              <a16:creationId xmlns:a16="http://schemas.microsoft.com/office/drawing/2014/main" id="{156B6EC9-D3D4-459F-B1F6-7CC4CC43915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58</xdr:col>
      <xdr:colOff>320991</xdr:colOff>
      <xdr:row>365</xdr:row>
      <xdr:rowOff>104775</xdr:rowOff>
    </xdr:from>
    <xdr:to>
      <xdr:col>67</xdr:col>
      <xdr:colOff>295274</xdr:colOff>
      <xdr:row>375</xdr:row>
      <xdr:rowOff>26670</xdr:rowOff>
    </xdr:to>
    <xdr:graphicFrame macro="">
      <xdr:nvGraphicFramePr>
        <xdr:cNvPr id="14" name="Chart 13">
          <a:extLst>
            <a:ext uri="{FF2B5EF4-FFF2-40B4-BE49-F238E27FC236}">
              <a16:creationId xmlns:a16="http://schemas.microsoft.com/office/drawing/2014/main" id="{0F5B4AAA-03E2-4526-AC98-2A97E7EDFDD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58</xdr:col>
      <xdr:colOff>200025</xdr:colOff>
      <xdr:row>360</xdr:row>
      <xdr:rowOff>1905</xdr:rowOff>
    </xdr:from>
    <xdr:to>
      <xdr:col>67</xdr:col>
      <xdr:colOff>174308</xdr:colOff>
      <xdr:row>369</xdr:row>
      <xdr:rowOff>102870</xdr:rowOff>
    </xdr:to>
    <xdr:graphicFrame macro="">
      <xdr:nvGraphicFramePr>
        <xdr:cNvPr id="15" name="Chart 14">
          <a:extLst>
            <a:ext uri="{FF2B5EF4-FFF2-40B4-BE49-F238E27FC236}">
              <a16:creationId xmlns:a16="http://schemas.microsoft.com/office/drawing/2014/main" id="{406BAB98-C6FB-4F7F-9E0A-2C35A9E8DD6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57</xdr:col>
      <xdr:colOff>447675</xdr:colOff>
      <xdr:row>347</xdr:row>
      <xdr:rowOff>47625</xdr:rowOff>
    </xdr:from>
    <xdr:to>
      <xdr:col>66</xdr:col>
      <xdr:colOff>418148</xdr:colOff>
      <xdr:row>356</xdr:row>
      <xdr:rowOff>142875</xdr:rowOff>
    </xdr:to>
    <xdr:graphicFrame macro="">
      <xdr:nvGraphicFramePr>
        <xdr:cNvPr id="16" name="Chart 15">
          <a:extLst>
            <a:ext uri="{FF2B5EF4-FFF2-40B4-BE49-F238E27FC236}">
              <a16:creationId xmlns:a16="http://schemas.microsoft.com/office/drawing/2014/main" id="{6BC3E6AF-DE26-4F0A-AED0-212B2A079A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57</xdr:col>
      <xdr:colOff>371475</xdr:colOff>
      <xdr:row>336</xdr:row>
      <xdr:rowOff>47625</xdr:rowOff>
    </xdr:from>
    <xdr:to>
      <xdr:col>66</xdr:col>
      <xdr:colOff>345758</xdr:colOff>
      <xdr:row>345</xdr:row>
      <xdr:rowOff>142875</xdr:rowOff>
    </xdr:to>
    <xdr:graphicFrame macro="">
      <xdr:nvGraphicFramePr>
        <xdr:cNvPr id="17" name="Chart 16">
          <a:extLst>
            <a:ext uri="{FF2B5EF4-FFF2-40B4-BE49-F238E27FC236}">
              <a16:creationId xmlns:a16="http://schemas.microsoft.com/office/drawing/2014/main" id="{10F1D19B-1FAD-461F-9F43-7E7E8ECCE40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58</xdr:col>
      <xdr:colOff>0</xdr:colOff>
      <xdr:row>326</xdr:row>
      <xdr:rowOff>0</xdr:rowOff>
    </xdr:from>
    <xdr:to>
      <xdr:col>66</xdr:col>
      <xdr:colOff>585788</xdr:colOff>
      <xdr:row>335</xdr:row>
      <xdr:rowOff>91440</xdr:rowOff>
    </xdr:to>
    <xdr:graphicFrame macro="">
      <xdr:nvGraphicFramePr>
        <xdr:cNvPr id="18" name="Chart 17">
          <a:extLst>
            <a:ext uri="{FF2B5EF4-FFF2-40B4-BE49-F238E27FC236}">
              <a16:creationId xmlns:a16="http://schemas.microsoft.com/office/drawing/2014/main" id="{5F98F2F8-AC27-4ED0-8E8F-FEA2CE75F74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58</xdr:col>
      <xdr:colOff>9525</xdr:colOff>
      <xdr:row>315</xdr:row>
      <xdr:rowOff>161925</xdr:rowOff>
    </xdr:from>
    <xdr:to>
      <xdr:col>66</xdr:col>
      <xdr:colOff>602933</xdr:colOff>
      <xdr:row>325</xdr:row>
      <xdr:rowOff>72390</xdr:rowOff>
    </xdr:to>
    <xdr:graphicFrame macro="">
      <xdr:nvGraphicFramePr>
        <xdr:cNvPr id="19" name="Chart 18">
          <a:extLst>
            <a:ext uri="{FF2B5EF4-FFF2-40B4-BE49-F238E27FC236}">
              <a16:creationId xmlns:a16="http://schemas.microsoft.com/office/drawing/2014/main" id="{237BD1AA-02E1-4B2A-8534-5A69F8773E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57</xdr:col>
      <xdr:colOff>561975</xdr:colOff>
      <xdr:row>307</xdr:row>
      <xdr:rowOff>142875</xdr:rowOff>
    </xdr:from>
    <xdr:to>
      <xdr:col>66</xdr:col>
      <xdr:colOff>545783</xdr:colOff>
      <xdr:row>317</xdr:row>
      <xdr:rowOff>55245</xdr:rowOff>
    </xdr:to>
    <xdr:graphicFrame macro="">
      <xdr:nvGraphicFramePr>
        <xdr:cNvPr id="20" name="Chart 19">
          <a:extLst>
            <a:ext uri="{FF2B5EF4-FFF2-40B4-BE49-F238E27FC236}">
              <a16:creationId xmlns:a16="http://schemas.microsoft.com/office/drawing/2014/main" id="{F0663BBF-9521-4D04-B96D-0AD5F4D6CEC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57</xdr:col>
      <xdr:colOff>381000</xdr:colOff>
      <xdr:row>303</xdr:row>
      <xdr:rowOff>95250</xdr:rowOff>
    </xdr:from>
    <xdr:to>
      <xdr:col>66</xdr:col>
      <xdr:colOff>368618</xdr:colOff>
      <xdr:row>313</xdr:row>
      <xdr:rowOff>9525</xdr:rowOff>
    </xdr:to>
    <xdr:graphicFrame macro="">
      <xdr:nvGraphicFramePr>
        <xdr:cNvPr id="21" name="Chart 20">
          <a:extLst>
            <a:ext uri="{FF2B5EF4-FFF2-40B4-BE49-F238E27FC236}">
              <a16:creationId xmlns:a16="http://schemas.microsoft.com/office/drawing/2014/main" id="{186AC1DF-2286-4758-AEA0-8D7F277E58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57</xdr:col>
      <xdr:colOff>295275</xdr:colOff>
      <xdr:row>297</xdr:row>
      <xdr:rowOff>152400</xdr:rowOff>
    </xdr:from>
    <xdr:to>
      <xdr:col>66</xdr:col>
      <xdr:colOff>275273</xdr:colOff>
      <xdr:row>307</xdr:row>
      <xdr:rowOff>68580</xdr:rowOff>
    </xdr:to>
    <xdr:graphicFrame macro="">
      <xdr:nvGraphicFramePr>
        <xdr:cNvPr id="22" name="Chart 21">
          <a:extLst>
            <a:ext uri="{FF2B5EF4-FFF2-40B4-BE49-F238E27FC236}">
              <a16:creationId xmlns:a16="http://schemas.microsoft.com/office/drawing/2014/main" id="{E04D059B-445F-46F6-B1F8-432F125427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57</xdr:col>
      <xdr:colOff>28575</xdr:colOff>
      <xdr:row>259</xdr:row>
      <xdr:rowOff>97155</xdr:rowOff>
    </xdr:from>
    <xdr:to>
      <xdr:col>64</xdr:col>
      <xdr:colOff>502920</xdr:colOff>
      <xdr:row>268</xdr:row>
      <xdr:rowOff>83820</xdr:rowOff>
    </xdr:to>
    <xdr:graphicFrame macro="">
      <xdr:nvGraphicFramePr>
        <xdr:cNvPr id="23" name="Chart 22">
          <a:extLst>
            <a:ext uri="{FF2B5EF4-FFF2-40B4-BE49-F238E27FC236}">
              <a16:creationId xmlns:a16="http://schemas.microsoft.com/office/drawing/2014/main" id="{90566A37-CD83-4A3D-9B30-F6549633B3F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57</xdr:col>
      <xdr:colOff>125730</xdr:colOff>
      <xdr:row>255</xdr:row>
      <xdr:rowOff>24765</xdr:rowOff>
    </xdr:from>
    <xdr:to>
      <xdr:col>64</xdr:col>
      <xdr:colOff>600075</xdr:colOff>
      <xdr:row>264</xdr:row>
      <xdr:rowOff>20955</xdr:rowOff>
    </xdr:to>
    <xdr:graphicFrame macro="">
      <xdr:nvGraphicFramePr>
        <xdr:cNvPr id="24" name="Chart 23">
          <a:extLst>
            <a:ext uri="{FF2B5EF4-FFF2-40B4-BE49-F238E27FC236}">
              <a16:creationId xmlns:a16="http://schemas.microsoft.com/office/drawing/2014/main" id="{B0DB1BE8-5D23-4C88-9F92-FEE2A9BE7C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57</xdr:col>
      <xdr:colOff>19050</xdr:colOff>
      <xdr:row>248</xdr:row>
      <xdr:rowOff>142875</xdr:rowOff>
    </xdr:from>
    <xdr:to>
      <xdr:col>64</xdr:col>
      <xdr:colOff>491490</xdr:colOff>
      <xdr:row>257</xdr:row>
      <xdr:rowOff>135255</xdr:rowOff>
    </xdr:to>
    <xdr:graphicFrame macro="">
      <xdr:nvGraphicFramePr>
        <xdr:cNvPr id="25" name="Chart 24">
          <a:extLst>
            <a:ext uri="{FF2B5EF4-FFF2-40B4-BE49-F238E27FC236}">
              <a16:creationId xmlns:a16="http://schemas.microsoft.com/office/drawing/2014/main" id="{76364342-9648-46C3-A90C-772C04DAC5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57</xdr:col>
      <xdr:colOff>38100</xdr:colOff>
      <xdr:row>246</xdr:row>
      <xdr:rowOff>123825</xdr:rowOff>
    </xdr:from>
    <xdr:to>
      <xdr:col>64</xdr:col>
      <xdr:colOff>510540</xdr:colOff>
      <xdr:row>255</xdr:row>
      <xdr:rowOff>110490</xdr:rowOff>
    </xdr:to>
    <xdr:graphicFrame macro="">
      <xdr:nvGraphicFramePr>
        <xdr:cNvPr id="26" name="Chart 25">
          <a:extLst>
            <a:ext uri="{FF2B5EF4-FFF2-40B4-BE49-F238E27FC236}">
              <a16:creationId xmlns:a16="http://schemas.microsoft.com/office/drawing/2014/main" id="{9956AC80-ADA8-4B31-8418-26A89393EAC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57</xdr:col>
      <xdr:colOff>95250</xdr:colOff>
      <xdr:row>244</xdr:row>
      <xdr:rowOff>142875</xdr:rowOff>
    </xdr:from>
    <xdr:to>
      <xdr:col>64</xdr:col>
      <xdr:colOff>567690</xdr:colOff>
      <xdr:row>253</xdr:row>
      <xdr:rowOff>131445</xdr:rowOff>
    </xdr:to>
    <xdr:graphicFrame macro="">
      <xdr:nvGraphicFramePr>
        <xdr:cNvPr id="27" name="Chart 26">
          <a:extLst>
            <a:ext uri="{FF2B5EF4-FFF2-40B4-BE49-F238E27FC236}">
              <a16:creationId xmlns:a16="http://schemas.microsoft.com/office/drawing/2014/main" id="{68CFAA2D-EF1A-4DC5-AE0A-71D6058B0E7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57</xdr:col>
      <xdr:colOff>228600</xdr:colOff>
      <xdr:row>237</xdr:row>
      <xdr:rowOff>171450</xdr:rowOff>
    </xdr:from>
    <xdr:to>
      <xdr:col>65</xdr:col>
      <xdr:colOff>91440</xdr:colOff>
      <xdr:row>246</xdr:row>
      <xdr:rowOff>161925</xdr:rowOff>
    </xdr:to>
    <xdr:graphicFrame macro="">
      <xdr:nvGraphicFramePr>
        <xdr:cNvPr id="28" name="Chart 27">
          <a:extLst>
            <a:ext uri="{FF2B5EF4-FFF2-40B4-BE49-F238E27FC236}">
              <a16:creationId xmlns:a16="http://schemas.microsoft.com/office/drawing/2014/main" id="{A538A2BD-0925-45D7-9788-F1D80F2B6A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57</xdr:col>
      <xdr:colOff>213360</xdr:colOff>
      <xdr:row>226</xdr:row>
      <xdr:rowOff>152400</xdr:rowOff>
    </xdr:from>
    <xdr:to>
      <xdr:col>65</xdr:col>
      <xdr:colOff>167640</xdr:colOff>
      <xdr:row>236</xdr:row>
      <xdr:rowOff>106680</xdr:rowOff>
    </xdr:to>
    <xdr:graphicFrame macro="">
      <xdr:nvGraphicFramePr>
        <xdr:cNvPr id="29" name="Chart 28">
          <a:extLst>
            <a:ext uri="{FF2B5EF4-FFF2-40B4-BE49-F238E27FC236}">
              <a16:creationId xmlns:a16="http://schemas.microsoft.com/office/drawing/2014/main" id="{5337FF29-A089-4DE9-BF6B-F498130142A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57</xdr:col>
      <xdr:colOff>0</xdr:colOff>
      <xdr:row>223</xdr:row>
      <xdr:rowOff>0</xdr:rowOff>
    </xdr:from>
    <xdr:to>
      <xdr:col>64</xdr:col>
      <xdr:colOff>563880</xdr:colOff>
      <xdr:row>232</xdr:row>
      <xdr:rowOff>137160</xdr:rowOff>
    </xdr:to>
    <xdr:graphicFrame macro="">
      <xdr:nvGraphicFramePr>
        <xdr:cNvPr id="30" name="Chart 29">
          <a:extLst>
            <a:ext uri="{FF2B5EF4-FFF2-40B4-BE49-F238E27FC236}">
              <a16:creationId xmlns:a16="http://schemas.microsoft.com/office/drawing/2014/main" id="{48CD4FFA-3DF5-4646-961E-268BEB395E2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58</xdr:col>
      <xdr:colOff>144780</xdr:colOff>
      <xdr:row>186</xdr:row>
      <xdr:rowOff>22860</xdr:rowOff>
    </xdr:from>
    <xdr:to>
      <xdr:col>64</xdr:col>
      <xdr:colOff>220980</xdr:colOff>
      <xdr:row>197</xdr:row>
      <xdr:rowOff>60960</xdr:rowOff>
    </xdr:to>
    <xdr:graphicFrame macro="">
      <xdr:nvGraphicFramePr>
        <xdr:cNvPr id="31" name="Chart 30">
          <a:extLst>
            <a:ext uri="{FF2B5EF4-FFF2-40B4-BE49-F238E27FC236}">
              <a16:creationId xmlns:a16="http://schemas.microsoft.com/office/drawing/2014/main" id="{608A1B6D-9129-4172-827E-7BB856BF5C7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58</xdr:col>
      <xdr:colOff>0</xdr:colOff>
      <xdr:row>178</xdr:row>
      <xdr:rowOff>0</xdr:rowOff>
    </xdr:from>
    <xdr:to>
      <xdr:col>64</xdr:col>
      <xdr:colOff>76200</xdr:colOff>
      <xdr:row>189</xdr:row>
      <xdr:rowOff>38100</xdr:rowOff>
    </xdr:to>
    <xdr:graphicFrame macro="">
      <xdr:nvGraphicFramePr>
        <xdr:cNvPr id="32" name="Chart 31">
          <a:extLst>
            <a:ext uri="{FF2B5EF4-FFF2-40B4-BE49-F238E27FC236}">
              <a16:creationId xmlns:a16="http://schemas.microsoft.com/office/drawing/2014/main" id="{3D7F65E5-1A35-47E6-B171-D10B6741FA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58</xdr:col>
      <xdr:colOff>0</xdr:colOff>
      <xdr:row>159</xdr:row>
      <xdr:rowOff>0</xdr:rowOff>
    </xdr:from>
    <xdr:to>
      <xdr:col>64</xdr:col>
      <xdr:colOff>76200</xdr:colOff>
      <xdr:row>170</xdr:row>
      <xdr:rowOff>38100</xdr:rowOff>
    </xdr:to>
    <xdr:graphicFrame macro="">
      <xdr:nvGraphicFramePr>
        <xdr:cNvPr id="33" name="Chart 32">
          <a:extLst>
            <a:ext uri="{FF2B5EF4-FFF2-40B4-BE49-F238E27FC236}">
              <a16:creationId xmlns:a16="http://schemas.microsoft.com/office/drawing/2014/main" id="{F250D3E0-102A-4771-B151-86CB965A8A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57</xdr:col>
      <xdr:colOff>533400</xdr:colOff>
      <xdr:row>137</xdr:row>
      <xdr:rowOff>83820</xdr:rowOff>
    </xdr:from>
    <xdr:to>
      <xdr:col>65</xdr:col>
      <xdr:colOff>190500</xdr:colOff>
      <xdr:row>145</xdr:row>
      <xdr:rowOff>91440</xdr:rowOff>
    </xdr:to>
    <xdr:graphicFrame macro="">
      <xdr:nvGraphicFramePr>
        <xdr:cNvPr id="34" name="Chart 33">
          <a:extLst>
            <a:ext uri="{FF2B5EF4-FFF2-40B4-BE49-F238E27FC236}">
              <a16:creationId xmlns:a16="http://schemas.microsoft.com/office/drawing/2014/main" id="{F3D652EB-3B1C-4174-8B0D-F4F8BC27C3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58</xdr:col>
      <xdr:colOff>0</xdr:colOff>
      <xdr:row>134</xdr:row>
      <xdr:rowOff>0</xdr:rowOff>
    </xdr:from>
    <xdr:to>
      <xdr:col>65</xdr:col>
      <xdr:colOff>266700</xdr:colOff>
      <xdr:row>141</xdr:row>
      <xdr:rowOff>175260</xdr:rowOff>
    </xdr:to>
    <xdr:graphicFrame macro="">
      <xdr:nvGraphicFramePr>
        <xdr:cNvPr id="35" name="Chart 34">
          <a:extLst>
            <a:ext uri="{FF2B5EF4-FFF2-40B4-BE49-F238E27FC236}">
              <a16:creationId xmlns:a16="http://schemas.microsoft.com/office/drawing/2014/main" id="{E57B319E-6F61-45A0-AD94-A87B79D335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58</xdr:col>
      <xdr:colOff>114300</xdr:colOff>
      <xdr:row>129</xdr:row>
      <xdr:rowOff>114300</xdr:rowOff>
    </xdr:from>
    <xdr:to>
      <xdr:col>65</xdr:col>
      <xdr:colOff>381000</xdr:colOff>
      <xdr:row>137</xdr:row>
      <xdr:rowOff>106680</xdr:rowOff>
    </xdr:to>
    <xdr:graphicFrame macro="">
      <xdr:nvGraphicFramePr>
        <xdr:cNvPr id="36" name="Chart 35">
          <a:extLst>
            <a:ext uri="{FF2B5EF4-FFF2-40B4-BE49-F238E27FC236}">
              <a16:creationId xmlns:a16="http://schemas.microsoft.com/office/drawing/2014/main" id="{FED2FBFD-76F3-459D-BCC5-D759A956D5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57</xdr:col>
      <xdr:colOff>403860</xdr:colOff>
      <xdr:row>120</xdr:row>
      <xdr:rowOff>7620</xdr:rowOff>
    </xdr:from>
    <xdr:to>
      <xdr:col>65</xdr:col>
      <xdr:colOff>60960</xdr:colOff>
      <xdr:row>128</xdr:row>
      <xdr:rowOff>0</xdr:rowOff>
    </xdr:to>
    <xdr:graphicFrame macro="">
      <xdr:nvGraphicFramePr>
        <xdr:cNvPr id="37" name="Chart 36">
          <a:extLst>
            <a:ext uri="{FF2B5EF4-FFF2-40B4-BE49-F238E27FC236}">
              <a16:creationId xmlns:a16="http://schemas.microsoft.com/office/drawing/2014/main" id="{84972E6B-C79E-4581-988C-CC452657BD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58</xdr:col>
      <xdr:colOff>0</xdr:colOff>
      <xdr:row>117</xdr:row>
      <xdr:rowOff>0</xdr:rowOff>
    </xdr:from>
    <xdr:to>
      <xdr:col>65</xdr:col>
      <xdr:colOff>266700</xdr:colOff>
      <xdr:row>124</xdr:row>
      <xdr:rowOff>175260</xdr:rowOff>
    </xdr:to>
    <xdr:graphicFrame macro="">
      <xdr:nvGraphicFramePr>
        <xdr:cNvPr id="38" name="Chart 37">
          <a:extLst>
            <a:ext uri="{FF2B5EF4-FFF2-40B4-BE49-F238E27FC236}">
              <a16:creationId xmlns:a16="http://schemas.microsoft.com/office/drawing/2014/main" id="{AEC0F61B-832E-4F6E-9F69-EFC2B2B9E1A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57</xdr:col>
      <xdr:colOff>449580</xdr:colOff>
      <xdr:row>95</xdr:row>
      <xdr:rowOff>129540</xdr:rowOff>
    </xdr:from>
    <xdr:to>
      <xdr:col>65</xdr:col>
      <xdr:colOff>472440</xdr:colOff>
      <xdr:row>105</xdr:row>
      <xdr:rowOff>7620</xdr:rowOff>
    </xdr:to>
    <xdr:graphicFrame macro="">
      <xdr:nvGraphicFramePr>
        <xdr:cNvPr id="39" name="Chart 38">
          <a:extLst>
            <a:ext uri="{FF2B5EF4-FFF2-40B4-BE49-F238E27FC236}">
              <a16:creationId xmlns:a16="http://schemas.microsoft.com/office/drawing/2014/main" id="{C8C22AFE-F3B7-45BD-A856-16D0AF884E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57</xdr:col>
      <xdr:colOff>137160</xdr:colOff>
      <xdr:row>85</xdr:row>
      <xdr:rowOff>167640</xdr:rowOff>
    </xdr:from>
    <xdr:to>
      <xdr:col>65</xdr:col>
      <xdr:colOff>160020</xdr:colOff>
      <xdr:row>95</xdr:row>
      <xdr:rowOff>38100</xdr:rowOff>
    </xdr:to>
    <xdr:graphicFrame macro="">
      <xdr:nvGraphicFramePr>
        <xdr:cNvPr id="40" name="Chart 39">
          <a:extLst>
            <a:ext uri="{FF2B5EF4-FFF2-40B4-BE49-F238E27FC236}">
              <a16:creationId xmlns:a16="http://schemas.microsoft.com/office/drawing/2014/main" id="{64275138-67C1-466A-8C3E-8D2F830F07F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57</xdr:col>
      <xdr:colOff>0</xdr:colOff>
      <xdr:row>74</xdr:row>
      <xdr:rowOff>0</xdr:rowOff>
    </xdr:from>
    <xdr:to>
      <xdr:col>65</xdr:col>
      <xdr:colOff>22860</xdr:colOff>
      <xdr:row>83</xdr:row>
      <xdr:rowOff>68580</xdr:rowOff>
    </xdr:to>
    <xdr:graphicFrame macro="">
      <xdr:nvGraphicFramePr>
        <xdr:cNvPr id="41" name="Chart 40">
          <a:extLst>
            <a:ext uri="{FF2B5EF4-FFF2-40B4-BE49-F238E27FC236}">
              <a16:creationId xmlns:a16="http://schemas.microsoft.com/office/drawing/2014/main" id="{DE5EC2C8-A2A7-4185-A545-30C2F79FB6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57</xdr:col>
      <xdr:colOff>0</xdr:colOff>
      <xdr:row>69</xdr:row>
      <xdr:rowOff>0</xdr:rowOff>
    </xdr:from>
    <xdr:to>
      <xdr:col>65</xdr:col>
      <xdr:colOff>22860</xdr:colOff>
      <xdr:row>78</xdr:row>
      <xdr:rowOff>53340</xdr:rowOff>
    </xdr:to>
    <xdr:graphicFrame macro="">
      <xdr:nvGraphicFramePr>
        <xdr:cNvPr id="42" name="Chart 41">
          <a:extLst>
            <a:ext uri="{FF2B5EF4-FFF2-40B4-BE49-F238E27FC236}">
              <a16:creationId xmlns:a16="http://schemas.microsoft.com/office/drawing/2014/main" id="{2E8D8377-C483-4955-A115-28461E72A00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57</xdr:col>
      <xdr:colOff>0</xdr:colOff>
      <xdr:row>64</xdr:row>
      <xdr:rowOff>0</xdr:rowOff>
    </xdr:from>
    <xdr:to>
      <xdr:col>65</xdr:col>
      <xdr:colOff>22860</xdr:colOff>
      <xdr:row>73</xdr:row>
      <xdr:rowOff>53340</xdr:rowOff>
    </xdr:to>
    <xdr:graphicFrame macro="">
      <xdr:nvGraphicFramePr>
        <xdr:cNvPr id="43" name="Chart 42">
          <a:extLst>
            <a:ext uri="{FF2B5EF4-FFF2-40B4-BE49-F238E27FC236}">
              <a16:creationId xmlns:a16="http://schemas.microsoft.com/office/drawing/2014/main" id="{60BDB2B5-39B5-432F-8A51-62FA285E3BC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57</xdr:col>
      <xdr:colOff>428625</xdr:colOff>
      <xdr:row>733</xdr:row>
      <xdr:rowOff>30480</xdr:rowOff>
    </xdr:from>
    <xdr:to>
      <xdr:col>66</xdr:col>
      <xdr:colOff>495300</xdr:colOff>
      <xdr:row>750</xdr:row>
      <xdr:rowOff>9525</xdr:rowOff>
    </xdr:to>
    <xdr:graphicFrame macro="">
      <xdr:nvGraphicFramePr>
        <xdr:cNvPr id="44" name="Chart 43">
          <a:extLst>
            <a:ext uri="{FF2B5EF4-FFF2-40B4-BE49-F238E27FC236}">
              <a16:creationId xmlns:a16="http://schemas.microsoft.com/office/drawing/2014/main" id="{BE467AFF-200D-4828-98E3-FD460065C7D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oneCellAnchor>
    <xdr:from>
      <xdr:col>34</xdr:col>
      <xdr:colOff>498264</xdr:colOff>
      <xdr:row>761</xdr:row>
      <xdr:rowOff>169545</xdr:rowOff>
    </xdr:from>
    <xdr:ext cx="7619260" cy="952500"/>
    <xdr:pic>
      <xdr:nvPicPr>
        <xdr:cNvPr id="45" name="Picture 44">
          <a:extLst>
            <a:ext uri="{FF2B5EF4-FFF2-40B4-BE49-F238E27FC236}">
              <a16:creationId xmlns:a16="http://schemas.microsoft.com/office/drawing/2014/main" id="{03D4CEBD-29D6-4CF1-89E9-6A2BE8C99C2D}"/>
            </a:ext>
          </a:extLst>
        </xdr:cNvPr>
        <xdr:cNvPicPr>
          <a:picLocks noChangeAspect="1"/>
        </xdr:cNvPicPr>
      </xdr:nvPicPr>
      <xdr:blipFill>
        <a:blip xmlns:r="http://schemas.openxmlformats.org/officeDocument/2006/relationships" r:embed="rId44"/>
        <a:stretch>
          <a:fillRect/>
        </a:stretch>
      </xdr:blipFill>
      <xdr:spPr>
        <a:xfrm>
          <a:off x="21224664" y="140307695"/>
          <a:ext cx="7619260" cy="952500"/>
        </a:xfrm>
        <a:prstGeom prst="rect">
          <a:avLst/>
        </a:prstGeom>
      </xdr:spPr>
    </xdr:pic>
    <xdr:clientData/>
  </xdr:oneCellAnchor>
  <xdr:oneCellAnchor>
    <xdr:from>
      <xdr:col>34</xdr:col>
      <xdr:colOff>405765</xdr:colOff>
      <xdr:row>767</xdr:row>
      <xdr:rowOff>177165</xdr:rowOff>
    </xdr:from>
    <xdr:ext cx="7960044" cy="1148080"/>
    <xdr:pic>
      <xdr:nvPicPr>
        <xdr:cNvPr id="46" name="Picture 45">
          <a:extLst>
            <a:ext uri="{FF2B5EF4-FFF2-40B4-BE49-F238E27FC236}">
              <a16:creationId xmlns:a16="http://schemas.microsoft.com/office/drawing/2014/main" id="{63DD4AFA-3BF7-4925-8B9A-CEC379C38D0D}"/>
            </a:ext>
          </a:extLst>
        </xdr:cNvPr>
        <xdr:cNvPicPr>
          <a:picLocks noChangeAspect="1"/>
        </xdr:cNvPicPr>
      </xdr:nvPicPr>
      <xdr:blipFill>
        <a:blip xmlns:r="http://schemas.openxmlformats.org/officeDocument/2006/relationships" r:embed="rId45"/>
        <a:stretch>
          <a:fillRect/>
        </a:stretch>
      </xdr:blipFill>
      <xdr:spPr>
        <a:xfrm>
          <a:off x="21132165" y="141420215"/>
          <a:ext cx="7960044" cy="1148080"/>
        </a:xfrm>
        <a:prstGeom prst="rect">
          <a:avLst/>
        </a:prstGeom>
      </xdr:spPr>
    </xdr:pic>
    <xdr:clientData/>
  </xdr:oneCellAnchor>
  <xdr:oneCellAnchor>
    <xdr:from>
      <xdr:col>34</xdr:col>
      <xdr:colOff>443865</xdr:colOff>
      <xdr:row>775</xdr:row>
      <xdr:rowOff>179070</xdr:rowOff>
    </xdr:from>
    <xdr:ext cx="8302408" cy="915035"/>
    <xdr:pic>
      <xdr:nvPicPr>
        <xdr:cNvPr id="47" name="Picture 46">
          <a:extLst>
            <a:ext uri="{FF2B5EF4-FFF2-40B4-BE49-F238E27FC236}">
              <a16:creationId xmlns:a16="http://schemas.microsoft.com/office/drawing/2014/main" id="{86E1BF3A-41FC-4C4C-B38B-790F575EDBBE}"/>
            </a:ext>
          </a:extLst>
        </xdr:cNvPr>
        <xdr:cNvPicPr>
          <a:picLocks noChangeAspect="1"/>
        </xdr:cNvPicPr>
      </xdr:nvPicPr>
      <xdr:blipFill>
        <a:blip xmlns:r="http://schemas.openxmlformats.org/officeDocument/2006/relationships" r:embed="rId46"/>
        <a:stretch>
          <a:fillRect/>
        </a:stretch>
      </xdr:blipFill>
      <xdr:spPr>
        <a:xfrm>
          <a:off x="21170265" y="142895320"/>
          <a:ext cx="8302408" cy="91503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nvega.local\bylos\KRVS%20derinimui\Tomas\2020%201231\Q4_2020\Final\Copy%20of%20Prognozes%20nuo%202020%20Q4_01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nvegalt-my.sharepoint.com/KRVS%20derinimui/Tomas/2020%201231/Q4_2020/Final/Copy%20of%20Prognozes%20nuo%202020%20Q4_012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nvega.local\bylos\Prognozes\2018-03\Liku&#269;i&#371;%20ir%20atid&#279;jini&#371;%20prognoz&#279;s%202018032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nvegalt-my.sharepoint.com/Prognozes/2018-03/Liku&#269;i&#371;%20ir%20atid&#279;jini&#371;%20prognoz&#279;s%2020180323.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C:\Users\pavel.krupenic\AppData\Local\Microsoft\Windows\INetCache\Content.Outlook\PTDXT4MS\00.%20Yield%20calculator%202023%20Q4%20PD%20x132%20_final.xlsx" TargetMode="External"/><Relationship Id="rId1" Type="http://schemas.openxmlformats.org/officeDocument/2006/relationships/externalLinkPath" Target="file:///C:\Users\pavel.krupenic\AppData\Local\Microsoft\Windows\INetCache\Content.Outlook\PTDXT4MS\00.%20Yield%20calculator%202023%20Q4%20PD%20x132%20_fin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SKYRIUS\SPECAI\2019%20m\2019-12-31_kriz&#279;s%20tikimyb&#279;.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VFVS%20derinimui\Nuostolingumas\Startuok%20vertinimas_2022_1220_www.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Scenarijai"/>
      <sheetName val="Normų skaičiavimai"/>
      <sheetName val="LGD 2020-12-31"/>
      <sheetName val="Normu keitimo itaka"/>
      <sheetName val="Visos individualios gar"/>
      <sheetName val="review"/>
      <sheetName val="SPECAI - EKG - 2020-06-30"/>
      <sheetName val="SPECAI - 2020-06-30 (naujos n)"/>
      <sheetName val="EKG - 2020-12-31"/>
      <sheetName val="SPECAI - 2020-12-31_senos norm"/>
      <sheetName val="SPECAI - 2020-12-31"/>
      <sheetName val="SPECAI - 2020-09-30"/>
      <sheetName val="SPECAI - 2020-06-30"/>
      <sheetName val="Likučiai esamų"/>
      <sheetName val="Likučiai naujų"/>
      <sheetName val="SPECAI - 2020-03-31"/>
      <sheetName val="VIsi projektai iki 2020-12-31"/>
      <sheetName val="Išmokų tyrimai"/>
      <sheetName val="SPECAI- virs 100k individualiai"/>
      <sheetName val="SPECAI - 2019-12-31 DIG ir SPEC"/>
      <sheetName val="SPECAI - 2019-12-31 (pak. norm)"/>
      <sheetName val="SPECAI - 2019-12-31 (nauji)"/>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641">
          <cell r="Q641">
            <v>0.89774815417121534</v>
          </cell>
          <cell r="R641">
            <v>0.32400117097348913</v>
          </cell>
          <cell r="S641">
            <v>1.4352668543299056E-3</v>
          </cell>
          <cell r="T641">
            <v>1.4244438132903889E-3</v>
          </cell>
        </row>
        <row r="642">
          <cell r="Q642">
            <v>7.6840030255814665E-2</v>
          </cell>
          <cell r="R642">
            <v>0.50018956699248385</v>
          </cell>
          <cell r="S642">
            <v>0</v>
          </cell>
          <cell r="T642">
            <v>0</v>
          </cell>
        </row>
        <row r="643">
          <cell r="Q643">
            <v>2.5411815572970047E-2</v>
          </cell>
          <cell r="R643">
            <v>5.1505636611866558E-2</v>
          </cell>
          <cell r="S643">
            <v>0.72463302120724404</v>
          </cell>
          <cell r="T643">
            <v>1.2012897419823531E-3</v>
          </cell>
        </row>
        <row r="644">
          <cell r="Q644">
            <v>0</v>
          </cell>
          <cell r="R644">
            <v>0.12430362542216052</v>
          </cell>
          <cell r="S644">
            <v>0.27393171193842597</v>
          </cell>
          <cell r="T644">
            <v>0.99737426644472726</v>
          </cell>
        </row>
        <row r="646">
          <cell r="Q646">
            <v>0.8</v>
          </cell>
          <cell r="R646">
            <v>0</v>
          </cell>
          <cell r="S646">
            <v>0</v>
          </cell>
          <cell r="T646">
            <v>0</v>
          </cell>
        </row>
        <row r="647">
          <cell r="Q647">
            <v>0</v>
          </cell>
          <cell r="R647">
            <v>0.8</v>
          </cell>
          <cell r="S647">
            <v>0</v>
          </cell>
          <cell r="T647">
            <v>0</v>
          </cell>
        </row>
        <row r="648">
          <cell r="Q648">
            <v>0</v>
          </cell>
          <cell r="R648">
            <v>0</v>
          </cell>
          <cell r="S648">
            <v>0.1</v>
          </cell>
          <cell r="T648">
            <v>0</v>
          </cell>
        </row>
        <row r="649">
          <cell r="Q649">
            <v>0.2</v>
          </cell>
          <cell r="R649">
            <v>0.2</v>
          </cell>
          <cell r="S649">
            <v>0.9</v>
          </cell>
          <cell r="T649">
            <v>1</v>
          </cell>
        </row>
      </sheetData>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5">
          <cell r="AH15">
            <v>0.89774815417121534</v>
          </cell>
          <cell r="AI15">
            <v>0.32400117097348913</v>
          </cell>
          <cell r="AJ15">
            <v>1.4352668543299056E-3</v>
          </cell>
          <cell r="AK15">
            <v>1.4244438132903889E-3</v>
          </cell>
        </row>
        <row r="16">
          <cell r="AH16">
            <v>7.6840030255814665E-2</v>
          </cell>
          <cell r="AI16">
            <v>0.50018956699248385</v>
          </cell>
          <cell r="AJ16">
            <v>0</v>
          </cell>
          <cell r="AK16">
            <v>0</v>
          </cell>
        </row>
        <row r="17">
          <cell r="AH17">
            <v>2.5411815572970047E-2</v>
          </cell>
          <cell r="AI17">
            <v>5.1505636611866558E-2</v>
          </cell>
          <cell r="AJ17">
            <v>0.72463302120724404</v>
          </cell>
          <cell r="AK17">
            <v>1.2012897419823531E-3</v>
          </cell>
        </row>
        <row r="18">
          <cell r="AH18">
            <v>0</v>
          </cell>
          <cell r="AI18">
            <v>0.12430362542216052</v>
          </cell>
          <cell r="AJ18">
            <v>0.27393171193842597</v>
          </cell>
          <cell r="AK18">
            <v>0.99737426644472726</v>
          </cell>
        </row>
        <row r="25">
          <cell r="AH25">
            <v>0.97494693194736903</v>
          </cell>
          <cell r="AI25">
            <v>0.11551242297117509</v>
          </cell>
          <cell r="AJ25">
            <v>0</v>
          </cell>
          <cell r="AK25">
            <v>1.3598348292780001E-3</v>
          </cell>
        </row>
        <row r="26">
          <cell r="AH26">
            <v>2.2341130198895966E-2</v>
          </cell>
          <cell r="AI26">
            <v>0.71257908243306556</v>
          </cell>
          <cell r="AJ26">
            <v>0.29937448669552136</v>
          </cell>
          <cell r="AK26">
            <v>0</v>
          </cell>
        </row>
        <row r="27">
          <cell r="AH27">
            <v>1.771769921139482E-3</v>
          </cell>
          <cell r="AI27">
            <v>2.4561204848194327E-2</v>
          </cell>
          <cell r="AJ27">
            <v>0.38586353541000157</v>
          </cell>
          <cell r="AK27">
            <v>1.0990439862397085E-2</v>
          </cell>
        </row>
        <row r="28">
          <cell r="AH28">
            <v>9.4016793259557553E-4</v>
          </cell>
          <cell r="AI28">
            <v>0.14734728974756506</v>
          </cell>
          <cell r="AJ28">
            <v>0.31476197789447707</v>
          </cell>
          <cell r="AK28">
            <v>0.98764972530832496</v>
          </cell>
        </row>
        <row r="35">
          <cell r="AH35">
            <v>0.96981163642883728</v>
          </cell>
          <cell r="AI35">
            <v>0.14276729650543943</v>
          </cell>
          <cell r="AJ35">
            <v>0</v>
          </cell>
          <cell r="AK35">
            <v>4.1321860176836255E-6</v>
          </cell>
        </row>
        <row r="36">
          <cell r="AH36">
            <v>2.6194891212674869E-2</v>
          </cell>
          <cell r="AI36">
            <v>0.7403362158615876</v>
          </cell>
          <cell r="AJ36">
            <v>1.3275197771582876E-2</v>
          </cell>
          <cell r="AK36">
            <v>0</v>
          </cell>
        </row>
        <row r="37">
          <cell r="AH37">
            <v>7.8010796365311926E-4</v>
          </cell>
          <cell r="AI37">
            <v>5.898319644671092E-2</v>
          </cell>
          <cell r="AJ37">
            <v>0.75081699841879945</v>
          </cell>
          <cell r="AK37">
            <v>1.8829336168889083E-3</v>
          </cell>
        </row>
        <row r="38">
          <cell r="AH38">
            <v>3.2133643948347797E-3</v>
          </cell>
          <cell r="AI38">
            <v>5.7913291186262046E-2</v>
          </cell>
          <cell r="AJ38">
            <v>0.23590780380961776</v>
          </cell>
          <cell r="AK38">
            <v>0.99811293419709335</v>
          </cell>
        </row>
        <row r="45">
          <cell r="AH45">
            <v>0.91228832068031296</v>
          </cell>
          <cell r="AI45">
            <v>0.17380174030358966</v>
          </cell>
          <cell r="AJ45">
            <v>4.269606065293495E-3</v>
          </cell>
          <cell r="AK45">
            <v>0</v>
          </cell>
        </row>
        <row r="46">
          <cell r="AH46">
            <v>6.9499074875411335E-2</v>
          </cell>
          <cell r="AI46">
            <v>0.69740943475747541</v>
          </cell>
          <cell r="AJ46">
            <v>1.904943775087805E-2</v>
          </cell>
          <cell r="AK46">
            <v>2.4308083435984036E-3</v>
          </cell>
        </row>
        <row r="47">
          <cell r="AH47">
            <v>7.2268491680232529E-3</v>
          </cell>
          <cell r="AI47">
            <v>6.7255621089813422E-2</v>
          </cell>
          <cell r="AJ47">
            <v>0.72562045768376759</v>
          </cell>
          <cell r="AK47">
            <v>4.9886411115877488E-3</v>
          </cell>
        </row>
        <row r="48">
          <cell r="AH48">
            <v>1.0985755276252524E-2</v>
          </cell>
          <cell r="AI48">
            <v>6.1533203849121476E-2</v>
          </cell>
          <cell r="AJ48">
            <v>0.2510604985000609</v>
          </cell>
          <cell r="AK48">
            <v>0.99258055054481387</v>
          </cell>
        </row>
        <row r="55">
          <cell r="AH55">
            <v>0.93709612038940493</v>
          </cell>
          <cell r="AI55">
            <v>0.19019953219296026</v>
          </cell>
          <cell r="AJ55">
            <v>1.7232914318295212E-2</v>
          </cell>
          <cell r="AK55">
            <v>2.2269936063421293E-3</v>
          </cell>
        </row>
        <row r="56">
          <cell r="AH56">
            <v>5.295109622471636E-2</v>
          </cell>
          <cell r="AI56">
            <v>0.72479081677457402</v>
          </cell>
          <cell r="AJ56">
            <v>1.7890151135655959E-2</v>
          </cell>
          <cell r="AK56">
            <v>0</v>
          </cell>
        </row>
        <row r="57">
          <cell r="AH57">
            <v>5.6771763709724153E-4</v>
          </cell>
          <cell r="AI57">
            <v>4.1040893564519655E-2</v>
          </cell>
          <cell r="AJ57">
            <v>0.83201476499199334</v>
          </cell>
          <cell r="AK57">
            <v>4.4065978493675094E-3</v>
          </cell>
        </row>
        <row r="58">
          <cell r="AH58">
            <v>9.3850657487815937E-3</v>
          </cell>
          <cell r="AI58">
            <v>4.3968757467945971E-2</v>
          </cell>
          <cell r="AJ58">
            <v>0.13286216955405544</v>
          </cell>
          <cell r="AK58">
            <v>0.99336640854429037</v>
          </cell>
        </row>
        <row r="65">
          <cell r="AH65">
            <v>0.96051331861285405</v>
          </cell>
          <cell r="AI65">
            <v>0.16707866893300033</v>
          </cell>
          <cell r="AJ65">
            <v>1.5597754811017151E-2</v>
          </cell>
          <cell r="AK65">
            <v>0</v>
          </cell>
        </row>
        <row r="66">
          <cell r="AH66">
            <v>3.6936338959558682E-2</v>
          </cell>
          <cell r="AI66">
            <v>0.68614843102937395</v>
          </cell>
          <cell r="AJ66">
            <v>2.5010544895063623E-2</v>
          </cell>
          <cell r="AK66">
            <v>2.6843409945673099E-3</v>
          </cell>
        </row>
        <row r="67">
          <cell r="AH67">
            <v>6.543059654633166E-4</v>
          </cell>
          <cell r="AI67">
            <v>6.4891770784138866E-2</v>
          </cell>
          <cell r="AJ67">
            <v>0.82544698927154214</v>
          </cell>
          <cell r="AK67">
            <v>2.4698816427322161E-4</v>
          </cell>
        </row>
        <row r="68">
          <cell r="AH68">
            <v>1.8960364621239767E-3</v>
          </cell>
          <cell r="AI68">
            <v>8.1881129253486909E-2</v>
          </cell>
          <cell r="AJ68">
            <v>0.13394471102237715</v>
          </cell>
          <cell r="AK68">
            <v>0.99706867084115947</v>
          </cell>
        </row>
        <row r="77">
          <cell r="Y77">
            <v>0.75</v>
          </cell>
          <cell r="Z77">
            <v>0</v>
          </cell>
          <cell r="AA77">
            <v>0</v>
          </cell>
          <cell r="AB77">
            <v>0</v>
          </cell>
          <cell r="AH77">
            <v>0.98360655737704927</v>
          </cell>
          <cell r="AI77">
            <v>0</v>
          </cell>
          <cell r="AJ77">
            <v>0</v>
          </cell>
          <cell r="AK77">
            <v>0</v>
          </cell>
        </row>
        <row r="78">
          <cell r="Y78">
            <v>0</v>
          </cell>
          <cell r="Z78">
            <v>0.75</v>
          </cell>
          <cell r="AA78">
            <v>0</v>
          </cell>
          <cell r="AB78">
            <v>0</v>
          </cell>
          <cell r="AH78">
            <v>0</v>
          </cell>
          <cell r="AI78">
            <v>0.96774193548387089</v>
          </cell>
          <cell r="AJ78">
            <v>0</v>
          </cell>
          <cell r="AK78">
            <v>0</v>
          </cell>
        </row>
        <row r="79">
          <cell r="Y79">
            <v>1.2500000000000001E-2</v>
          </cell>
          <cell r="Z79">
            <v>2.5000000000000001E-2</v>
          </cell>
          <cell r="AA79">
            <v>1</v>
          </cell>
          <cell r="AB79">
            <v>0</v>
          </cell>
          <cell r="AH79">
            <v>1.6393442622950821E-2</v>
          </cell>
          <cell r="AI79">
            <v>3.2258064516129031E-2</v>
          </cell>
          <cell r="AJ79">
            <v>1</v>
          </cell>
          <cell r="AK79">
            <v>0</v>
          </cell>
        </row>
        <row r="80">
          <cell r="Y80">
            <v>0</v>
          </cell>
          <cell r="Z80">
            <v>0</v>
          </cell>
          <cell r="AA80">
            <v>0</v>
          </cell>
          <cell r="AB80">
            <v>1</v>
          </cell>
          <cell r="AH80">
            <v>0</v>
          </cell>
          <cell r="AI80">
            <v>0</v>
          </cell>
          <cell r="AJ80">
            <v>0</v>
          </cell>
          <cell r="AK80">
            <v>1</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Scenarijai"/>
      <sheetName val="Normų skaičiavimai"/>
      <sheetName val="LGD 2020-12-31"/>
      <sheetName val="Normu keitimo itaka"/>
      <sheetName val="Visos individualios gar"/>
      <sheetName val="review"/>
      <sheetName val="SPECAI - EKG - 2020-06-30"/>
      <sheetName val="SPECAI - 2020-06-30 (naujos n)"/>
      <sheetName val="EKG - 2020-12-31"/>
      <sheetName val="SPECAI - 2020-12-31_senos norm"/>
      <sheetName val="SPECAI - 2020-12-31"/>
      <sheetName val="SPECAI - 2020-09-30"/>
      <sheetName val="SPECAI - 2020-06-30"/>
      <sheetName val="Likučiai esamų"/>
      <sheetName val="Likučiai naujų"/>
      <sheetName val="SPECAI - 2020-03-31"/>
      <sheetName val="VIsi projektai iki 2020-12-31"/>
      <sheetName val="Išmokų tyrimai"/>
      <sheetName val="SPECAI- virs 100k individualiai"/>
      <sheetName val="SPECAI - 2019-12-31 DIG ir SPEC"/>
      <sheetName val="SPECAI - 2019-12-31 (pak. norm)"/>
      <sheetName val="SPECAI - 2019-12-31 (nauji)"/>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641">
          <cell r="Q641">
            <v>0.89774815417121534</v>
          </cell>
          <cell r="R641">
            <v>0.32400117097348913</v>
          </cell>
          <cell r="S641">
            <v>1.4352668543299056E-3</v>
          </cell>
          <cell r="T641">
            <v>1.4244438132903889E-3</v>
          </cell>
        </row>
        <row r="642">
          <cell r="Q642">
            <v>7.6840030255814665E-2</v>
          </cell>
          <cell r="R642">
            <v>0.50018956699248385</v>
          </cell>
          <cell r="S642">
            <v>0</v>
          </cell>
          <cell r="T642">
            <v>0</v>
          </cell>
        </row>
        <row r="643">
          <cell r="Q643">
            <v>2.5411815572970047E-2</v>
          </cell>
          <cell r="R643">
            <v>5.1505636611866558E-2</v>
          </cell>
          <cell r="S643">
            <v>0.72463302120724404</v>
          </cell>
          <cell r="T643">
            <v>1.2012897419823531E-3</v>
          </cell>
        </row>
        <row r="644">
          <cell r="Q644">
            <v>0</v>
          </cell>
          <cell r="R644">
            <v>0.12430362542216052</v>
          </cell>
          <cell r="S644">
            <v>0.27393171193842597</v>
          </cell>
          <cell r="T644">
            <v>0.99737426644472726</v>
          </cell>
        </row>
        <row r="646">
          <cell r="Q646">
            <v>0.8</v>
          </cell>
          <cell r="R646">
            <v>0</v>
          </cell>
          <cell r="S646">
            <v>0</v>
          </cell>
          <cell r="T646">
            <v>0</v>
          </cell>
        </row>
        <row r="647">
          <cell r="Q647">
            <v>0</v>
          </cell>
          <cell r="R647">
            <v>0.8</v>
          </cell>
          <cell r="S647">
            <v>0</v>
          </cell>
          <cell r="T647">
            <v>0</v>
          </cell>
        </row>
        <row r="648">
          <cell r="Q648">
            <v>0</v>
          </cell>
          <cell r="R648">
            <v>0</v>
          </cell>
          <cell r="S648">
            <v>0.1</v>
          </cell>
          <cell r="T648">
            <v>0</v>
          </cell>
        </row>
        <row r="649">
          <cell r="Q649">
            <v>0.2</v>
          </cell>
          <cell r="R649">
            <v>0.2</v>
          </cell>
          <cell r="S649">
            <v>0.9</v>
          </cell>
          <cell r="T649">
            <v>1</v>
          </cell>
        </row>
      </sheetData>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5">
          <cell r="AH15">
            <v>0.89774815417121534</v>
          </cell>
          <cell r="AI15">
            <v>0.32400117097348913</v>
          </cell>
          <cell r="AJ15">
            <v>1.4352668543299056E-3</v>
          </cell>
          <cell r="AK15">
            <v>1.4244438132903889E-3</v>
          </cell>
        </row>
        <row r="16">
          <cell r="AH16">
            <v>7.6840030255814665E-2</v>
          </cell>
          <cell r="AI16">
            <v>0.50018956699248385</v>
          </cell>
          <cell r="AJ16">
            <v>0</v>
          </cell>
          <cell r="AK16">
            <v>0</v>
          </cell>
        </row>
        <row r="17">
          <cell r="AH17">
            <v>2.5411815572970047E-2</v>
          </cell>
          <cell r="AI17">
            <v>5.1505636611866558E-2</v>
          </cell>
          <cell r="AJ17">
            <v>0.72463302120724404</v>
          </cell>
          <cell r="AK17">
            <v>1.2012897419823531E-3</v>
          </cell>
        </row>
        <row r="18">
          <cell r="AH18">
            <v>0</v>
          </cell>
          <cell r="AI18">
            <v>0.12430362542216052</v>
          </cell>
          <cell r="AJ18">
            <v>0.27393171193842597</v>
          </cell>
          <cell r="AK18">
            <v>0.99737426644472726</v>
          </cell>
        </row>
        <row r="25">
          <cell r="AH25">
            <v>0.97494693194736903</v>
          </cell>
          <cell r="AI25">
            <v>0.11551242297117509</v>
          </cell>
          <cell r="AJ25">
            <v>0</v>
          </cell>
          <cell r="AK25">
            <v>1.3598348292780001E-3</v>
          </cell>
        </row>
        <row r="26">
          <cell r="AH26">
            <v>2.2341130198895966E-2</v>
          </cell>
          <cell r="AI26">
            <v>0.71257908243306556</v>
          </cell>
          <cell r="AJ26">
            <v>0.29937448669552136</v>
          </cell>
          <cell r="AK26">
            <v>0</v>
          </cell>
        </row>
        <row r="27">
          <cell r="AH27">
            <v>1.771769921139482E-3</v>
          </cell>
          <cell r="AI27">
            <v>2.4561204848194327E-2</v>
          </cell>
          <cell r="AJ27">
            <v>0.38586353541000157</v>
          </cell>
          <cell r="AK27">
            <v>1.0990439862397085E-2</v>
          </cell>
        </row>
        <row r="28">
          <cell r="AH28">
            <v>9.4016793259557553E-4</v>
          </cell>
          <cell r="AI28">
            <v>0.14734728974756506</v>
          </cell>
          <cell r="AJ28">
            <v>0.31476197789447707</v>
          </cell>
          <cell r="AK28">
            <v>0.98764972530832496</v>
          </cell>
        </row>
        <row r="35">
          <cell r="AH35">
            <v>0.96981163642883728</v>
          </cell>
          <cell r="AI35">
            <v>0.14276729650543943</v>
          </cell>
          <cell r="AJ35">
            <v>0</v>
          </cell>
          <cell r="AK35">
            <v>4.1321860176836255E-6</v>
          </cell>
        </row>
        <row r="36">
          <cell r="AH36">
            <v>2.6194891212674869E-2</v>
          </cell>
          <cell r="AI36">
            <v>0.7403362158615876</v>
          </cell>
          <cell r="AJ36">
            <v>1.3275197771582876E-2</v>
          </cell>
          <cell r="AK36">
            <v>0</v>
          </cell>
        </row>
        <row r="37">
          <cell r="AH37">
            <v>7.8010796365311926E-4</v>
          </cell>
          <cell r="AI37">
            <v>5.898319644671092E-2</v>
          </cell>
          <cell r="AJ37">
            <v>0.75081699841879945</v>
          </cell>
          <cell r="AK37">
            <v>1.8829336168889083E-3</v>
          </cell>
        </row>
        <row r="38">
          <cell r="AH38">
            <v>3.2133643948347797E-3</v>
          </cell>
          <cell r="AI38">
            <v>5.7913291186262046E-2</v>
          </cell>
          <cell r="AJ38">
            <v>0.23590780380961776</v>
          </cell>
          <cell r="AK38">
            <v>0.99811293419709335</v>
          </cell>
        </row>
        <row r="45">
          <cell r="AH45">
            <v>0.91228832068031296</v>
          </cell>
          <cell r="AI45">
            <v>0.17380174030358966</v>
          </cell>
          <cell r="AJ45">
            <v>4.269606065293495E-3</v>
          </cell>
          <cell r="AK45">
            <v>0</v>
          </cell>
        </row>
        <row r="46">
          <cell r="AH46">
            <v>6.9499074875411335E-2</v>
          </cell>
          <cell r="AI46">
            <v>0.69740943475747541</v>
          </cell>
          <cell r="AJ46">
            <v>1.904943775087805E-2</v>
          </cell>
          <cell r="AK46">
            <v>2.4308083435984036E-3</v>
          </cell>
        </row>
        <row r="47">
          <cell r="AH47">
            <v>7.2268491680232529E-3</v>
          </cell>
          <cell r="AI47">
            <v>6.7255621089813422E-2</v>
          </cell>
          <cell r="AJ47">
            <v>0.72562045768376759</v>
          </cell>
          <cell r="AK47">
            <v>4.9886411115877488E-3</v>
          </cell>
        </row>
        <row r="48">
          <cell r="AH48">
            <v>1.0985755276252524E-2</v>
          </cell>
          <cell r="AI48">
            <v>6.1533203849121476E-2</v>
          </cell>
          <cell r="AJ48">
            <v>0.2510604985000609</v>
          </cell>
          <cell r="AK48">
            <v>0.99258055054481387</v>
          </cell>
        </row>
        <row r="55">
          <cell r="AH55">
            <v>0.93709612038940493</v>
          </cell>
          <cell r="AI55">
            <v>0.19019953219296026</v>
          </cell>
          <cell r="AJ55">
            <v>1.7232914318295212E-2</v>
          </cell>
          <cell r="AK55">
            <v>2.2269936063421293E-3</v>
          </cell>
        </row>
        <row r="56">
          <cell r="AH56">
            <v>5.295109622471636E-2</v>
          </cell>
          <cell r="AI56">
            <v>0.72479081677457402</v>
          </cell>
          <cell r="AJ56">
            <v>1.7890151135655959E-2</v>
          </cell>
          <cell r="AK56">
            <v>0</v>
          </cell>
        </row>
        <row r="57">
          <cell r="AH57">
            <v>5.6771763709724153E-4</v>
          </cell>
          <cell r="AI57">
            <v>4.1040893564519655E-2</v>
          </cell>
          <cell r="AJ57">
            <v>0.83201476499199334</v>
          </cell>
          <cell r="AK57">
            <v>4.4065978493675094E-3</v>
          </cell>
        </row>
        <row r="58">
          <cell r="AH58">
            <v>9.3850657487815937E-3</v>
          </cell>
          <cell r="AI58">
            <v>4.3968757467945971E-2</v>
          </cell>
          <cell r="AJ58">
            <v>0.13286216955405544</v>
          </cell>
          <cell r="AK58">
            <v>0.99336640854429037</v>
          </cell>
        </row>
        <row r="65">
          <cell r="AH65">
            <v>0.96051331861285405</v>
          </cell>
          <cell r="AI65">
            <v>0.16707866893300033</v>
          </cell>
          <cell r="AJ65">
            <v>1.5597754811017151E-2</v>
          </cell>
          <cell r="AK65">
            <v>0</v>
          </cell>
        </row>
        <row r="66">
          <cell r="AH66">
            <v>3.6936338959558682E-2</v>
          </cell>
          <cell r="AI66">
            <v>0.68614843102937395</v>
          </cell>
          <cell r="AJ66">
            <v>2.5010544895063623E-2</v>
          </cell>
          <cell r="AK66">
            <v>2.6843409945673099E-3</v>
          </cell>
        </row>
        <row r="67">
          <cell r="AH67">
            <v>6.543059654633166E-4</v>
          </cell>
          <cell r="AI67">
            <v>6.4891770784138866E-2</v>
          </cell>
          <cell r="AJ67">
            <v>0.82544698927154214</v>
          </cell>
          <cell r="AK67">
            <v>2.4698816427322161E-4</v>
          </cell>
        </row>
        <row r="68">
          <cell r="AH68">
            <v>1.8960364621239767E-3</v>
          </cell>
          <cell r="AI68">
            <v>8.1881129253486909E-2</v>
          </cell>
          <cell r="AJ68">
            <v>0.13394471102237715</v>
          </cell>
          <cell r="AK68">
            <v>0.99706867084115947</v>
          </cell>
        </row>
        <row r="77">
          <cell r="Y77">
            <v>0.75</v>
          </cell>
          <cell r="Z77">
            <v>0</v>
          </cell>
          <cell r="AA77">
            <v>0</v>
          </cell>
          <cell r="AB77">
            <v>0</v>
          </cell>
          <cell r="AH77">
            <v>0.98360655737704927</v>
          </cell>
          <cell r="AI77">
            <v>0</v>
          </cell>
          <cell r="AJ77">
            <v>0</v>
          </cell>
          <cell r="AK77">
            <v>0</v>
          </cell>
        </row>
        <row r="78">
          <cell r="Y78">
            <v>0</v>
          </cell>
          <cell r="Z78">
            <v>0.75</v>
          </cell>
          <cell r="AA78">
            <v>0</v>
          </cell>
          <cell r="AB78">
            <v>0</v>
          </cell>
          <cell r="AH78">
            <v>0</v>
          </cell>
          <cell r="AI78">
            <v>0.96774193548387089</v>
          </cell>
          <cell r="AJ78">
            <v>0</v>
          </cell>
          <cell r="AK78">
            <v>0</v>
          </cell>
        </row>
        <row r="79">
          <cell r="Y79">
            <v>1.2500000000000001E-2</v>
          </cell>
          <cell r="Z79">
            <v>2.5000000000000001E-2</v>
          </cell>
          <cell r="AA79">
            <v>1</v>
          </cell>
          <cell r="AB79">
            <v>0</v>
          </cell>
          <cell r="AH79">
            <v>1.6393442622950821E-2</v>
          </cell>
          <cell r="AI79">
            <v>3.2258064516129031E-2</v>
          </cell>
          <cell r="AJ79">
            <v>1</v>
          </cell>
          <cell r="AK79">
            <v>0</v>
          </cell>
        </row>
        <row r="80">
          <cell r="Y80">
            <v>0</v>
          </cell>
          <cell r="Z80">
            <v>0</v>
          </cell>
          <cell r="AA80">
            <v>0</v>
          </cell>
          <cell r="AB80">
            <v>1</v>
          </cell>
          <cell r="AH80">
            <v>0</v>
          </cell>
          <cell r="AI80">
            <v>0</v>
          </cell>
          <cell r="AJ80">
            <v>0</v>
          </cell>
          <cell r="AK80">
            <v>1</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8-12-31 atidejiniai"/>
      <sheetName val="Prognoziu rezultatai"/>
      <sheetName val="Amortizacija pritaikius PM"/>
      <sheetName val="Dideliu prognozes"/>
      <sheetName val="RG perėjimų matrica"/>
      <sheetName val="FRSP"/>
      <sheetName val="PRP"/>
      <sheetName val="Portfelinės"/>
      <sheetName val="EKG"/>
      <sheetName val="2017-09-30"/>
      <sheetName val="2017-12-31"/>
      <sheetName val="2018-03-31"/>
      <sheetName val="2018-06-30"/>
      <sheetName val="2018-09-30"/>
      <sheetName val="2018-12-31"/>
      <sheetName val="2019-12-31"/>
      <sheetName val="2020-12-31"/>
      <sheetName val="2021-12-31"/>
      <sheetName val="Paskolu judejimas"/>
      <sheetName val="SPECAI RG atrinkti"/>
    </sheetNames>
    <sheetDataSet>
      <sheetData sheetId="0"/>
      <sheetData sheetId="1"/>
      <sheetData sheetId="2"/>
      <sheetData sheetId="3">
        <row r="6">
          <cell r="S6">
            <v>0.86798200000000003</v>
          </cell>
        </row>
      </sheetData>
      <sheetData sheetId="4">
        <row r="11">
          <cell r="D11">
            <v>0.86245407788390882</v>
          </cell>
          <cell r="E11">
            <v>0.40858546677010599</v>
          </cell>
          <cell r="F11">
            <v>6.0606060606060608E-2</v>
          </cell>
          <cell r="G11">
            <v>4.0867057428094983E-3</v>
          </cell>
          <cell r="H11">
            <v>0</v>
          </cell>
        </row>
        <row r="12">
          <cell r="D12">
            <v>7.9500367376928727E-2</v>
          </cell>
          <cell r="E12">
            <v>0.27889837083010083</v>
          </cell>
          <cell r="F12">
            <v>6.347256347256347E-2</v>
          </cell>
          <cell r="G12">
            <v>4.0180495292736129E-3</v>
          </cell>
          <cell r="H12">
            <v>0</v>
          </cell>
        </row>
        <row r="13">
          <cell r="D13">
            <v>1.9691403379867745E-2</v>
          </cell>
          <cell r="E13">
            <v>0.11029221618825961</v>
          </cell>
          <cell r="F13">
            <v>0.37223587223587223</v>
          </cell>
          <cell r="G13">
            <v>4.8684410567474461E-2</v>
          </cell>
          <cell r="H13">
            <v>0</v>
          </cell>
        </row>
        <row r="14">
          <cell r="D14">
            <v>1.4988978692138135E-2</v>
          </cell>
          <cell r="E14">
            <v>0.10072407551073181</v>
          </cell>
          <cell r="F14">
            <v>0.26276276276276278</v>
          </cell>
          <cell r="G14">
            <v>0.54452381662380045</v>
          </cell>
          <cell r="H14">
            <v>0</v>
          </cell>
        </row>
        <row r="15">
          <cell r="D15">
            <v>2.3365172667156504E-2</v>
          </cell>
          <cell r="E15">
            <v>0.10149987070080164</v>
          </cell>
          <cell r="F15">
            <v>0.24092274092274091</v>
          </cell>
          <cell r="G15">
            <v>0.39868701753664204</v>
          </cell>
          <cell r="H15">
            <v>1</v>
          </cell>
        </row>
        <row r="22">
          <cell r="D22">
            <v>0.95620000000000005</v>
          </cell>
          <cell r="E22">
            <v>0.1704</v>
          </cell>
          <cell r="F22">
            <v>1.32E-2</v>
          </cell>
          <cell r="G22">
            <v>6.5899999999999997E-4</v>
          </cell>
          <cell r="H22">
            <v>0</v>
          </cell>
        </row>
        <row r="23">
          <cell r="D23">
            <v>3.32E-2</v>
          </cell>
          <cell r="E23">
            <v>0.70689999999999997</v>
          </cell>
          <cell r="F23">
            <v>3.73E-2</v>
          </cell>
          <cell r="G23">
            <v>4.0000000000000002E-4</v>
          </cell>
          <cell r="H23">
            <v>0</v>
          </cell>
        </row>
        <row r="24">
          <cell r="D24">
            <v>4.1999999999999997E-3</v>
          </cell>
          <cell r="E24">
            <v>6.3299999999999995E-2</v>
          </cell>
          <cell r="F24">
            <v>0.77110000000000001</v>
          </cell>
          <cell r="G24">
            <v>2.24E-2</v>
          </cell>
          <cell r="H24">
            <v>0</v>
          </cell>
        </row>
        <row r="25">
          <cell r="D25">
            <v>2.3E-3</v>
          </cell>
          <cell r="E25">
            <v>3.6499999999999998E-2</v>
          </cell>
          <cell r="F25">
            <v>0.1187</v>
          </cell>
          <cell r="G25">
            <v>0.85460000000000003</v>
          </cell>
          <cell r="H25">
            <v>0</v>
          </cell>
        </row>
        <row r="26">
          <cell r="D26">
            <v>4.1000000000000003E-3</v>
          </cell>
          <cell r="E26">
            <v>2.29E-2</v>
          </cell>
          <cell r="F26">
            <v>5.9700000000000003E-2</v>
          </cell>
          <cell r="G26">
            <v>0.12189999999999999</v>
          </cell>
          <cell r="H26">
            <v>1</v>
          </cell>
        </row>
        <row r="37">
          <cell r="D37">
            <v>0.58689999999999998</v>
          </cell>
          <cell r="E37">
            <v>0.316</v>
          </cell>
          <cell r="F37">
            <v>4.4400000000000002E-2</v>
          </cell>
          <cell r="G37">
            <v>3.3078184800437393E-3</v>
          </cell>
          <cell r="H37">
            <v>0</v>
          </cell>
        </row>
        <row r="38">
          <cell r="D38">
            <v>5.4100000000000002E-2</v>
          </cell>
          <cell r="E38">
            <v>0.2157</v>
          </cell>
          <cell r="F38">
            <v>4.65E-2</v>
          </cell>
          <cell r="G38">
            <v>3.2522474881015338E-3</v>
          </cell>
          <cell r="H38">
            <v>0</v>
          </cell>
          <cell r="M38">
            <v>2.6399999999999979E-2</v>
          </cell>
          <cell r="N38">
            <v>-6.1600000000000155E-2</v>
          </cell>
          <cell r="O38">
            <v>0.10159999999999997</v>
          </cell>
          <cell r="P38">
            <v>0.63751998970484391</v>
          </cell>
        </row>
        <row r="39">
          <cell r="D39">
            <v>1.34E-2</v>
          </cell>
          <cell r="E39">
            <v>8.5300000000000001E-2</v>
          </cell>
          <cell r="F39">
            <v>0.2727</v>
          </cell>
          <cell r="G39">
            <v>3.9405624750075273E-2</v>
          </cell>
          <cell r="H39">
            <v>0</v>
          </cell>
        </row>
        <row r="40">
          <cell r="D40">
            <v>1.0200000000000001E-2</v>
          </cell>
          <cell r="E40">
            <v>7.7899999999999997E-2</v>
          </cell>
          <cell r="F40">
            <v>0.1925</v>
          </cell>
          <cell r="G40">
            <v>0.44074275389690509</v>
          </cell>
          <cell r="H40">
            <v>0</v>
          </cell>
        </row>
        <row r="41">
          <cell r="D41">
            <v>1.5900000000000001E-2</v>
          </cell>
          <cell r="E41">
            <v>7.85E-2</v>
          </cell>
          <cell r="F41">
            <v>0.17649999999999999</v>
          </cell>
          <cell r="G41">
            <v>0.32270106226307321</v>
          </cell>
          <cell r="H41">
            <v>0.7594021242715473</v>
          </cell>
        </row>
        <row r="48">
          <cell r="D48">
            <v>0.86798200000000003</v>
          </cell>
          <cell r="E48">
            <v>0.16944999999999999</v>
          </cell>
          <cell r="F48">
            <v>1.2213E-2</v>
          </cell>
          <cell r="G48">
            <v>6.5899999999999997E-4</v>
          </cell>
          <cell r="H48">
            <v>0</v>
          </cell>
        </row>
        <row r="49">
          <cell r="D49">
            <v>2.9028000000000002E-2</v>
          </cell>
          <cell r="E49">
            <v>0.66351400000000005</v>
          </cell>
          <cell r="F49">
            <v>3.3853000000000001E-2</v>
          </cell>
          <cell r="G49">
            <v>5.0100000000000003E-4</v>
          </cell>
          <cell r="H49">
            <v>0</v>
          </cell>
          <cell r="M49">
            <v>5.3259999999999419E-3</v>
          </cell>
          <cell r="N49">
            <v>5.5659999999999932E-2</v>
          </cell>
          <cell r="O49">
            <v>0.15363099999999996</v>
          </cell>
          <cell r="P49">
            <v>0.93184</v>
          </cell>
        </row>
        <row r="50">
          <cell r="D50">
            <v>3.5699999999999998E-3</v>
          </cell>
          <cell r="E50">
            <v>6.0643000000000002E-2</v>
          </cell>
          <cell r="F50">
            <v>0.71311400000000003</v>
          </cell>
          <cell r="G50">
            <v>2.1950000000000001E-2</v>
          </cell>
          <cell r="H50">
            <v>0</v>
          </cell>
        </row>
        <row r="51">
          <cell r="D51">
            <v>1.9009999999999999E-3</v>
          </cell>
          <cell r="E51">
            <v>3.4044999999999999E-2</v>
          </cell>
          <cell r="F51">
            <v>0.105392</v>
          </cell>
          <cell r="G51">
            <v>0.81077600000000005</v>
          </cell>
          <cell r="H51">
            <v>0</v>
          </cell>
        </row>
        <row r="52">
          <cell r="D52">
            <v>3.6089999999999998E-3</v>
          </cell>
          <cell r="E52">
            <v>2.1666999999999999E-2</v>
          </cell>
          <cell r="F52">
            <v>5.3592000000000001E-2</v>
          </cell>
          <cell r="G52">
            <v>0.11884599999999999</v>
          </cell>
          <cell r="H52">
            <v>0.93350699999999998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8-12-31 atidejiniai"/>
      <sheetName val="Prognoziu rezultatai"/>
      <sheetName val="Amortizacija pritaikius PM"/>
      <sheetName val="Dideliu prognozes"/>
      <sheetName val="RG perėjimų matrica"/>
      <sheetName val="FRSP"/>
      <sheetName val="PRP"/>
      <sheetName val="Portfelinės"/>
      <sheetName val="EKG"/>
      <sheetName val="2017-09-30"/>
      <sheetName val="2017-12-31"/>
      <sheetName val="2018-03-31"/>
      <sheetName val="2018-06-30"/>
      <sheetName val="2018-09-30"/>
      <sheetName val="2018-12-31"/>
      <sheetName val="2019-12-31"/>
      <sheetName val="2020-12-31"/>
      <sheetName val="2021-12-31"/>
      <sheetName val="Paskolu judejimas"/>
      <sheetName val="SPECAI RG atrinkti"/>
    </sheetNames>
    <sheetDataSet>
      <sheetData sheetId="0"/>
      <sheetData sheetId="1"/>
      <sheetData sheetId="2"/>
      <sheetData sheetId="3">
        <row r="6">
          <cell r="S6">
            <v>0.86798200000000003</v>
          </cell>
        </row>
      </sheetData>
      <sheetData sheetId="4">
        <row r="11">
          <cell r="D11">
            <v>0.86245407788390882</v>
          </cell>
          <cell r="E11">
            <v>0.40858546677010599</v>
          </cell>
          <cell r="F11">
            <v>6.0606060606060608E-2</v>
          </cell>
          <cell r="G11">
            <v>4.0867057428094983E-3</v>
          </cell>
          <cell r="H11">
            <v>0</v>
          </cell>
        </row>
        <row r="12">
          <cell r="D12">
            <v>7.9500367376928727E-2</v>
          </cell>
          <cell r="E12">
            <v>0.27889837083010083</v>
          </cell>
          <cell r="F12">
            <v>6.347256347256347E-2</v>
          </cell>
          <cell r="G12">
            <v>4.0180495292736129E-3</v>
          </cell>
          <cell r="H12">
            <v>0</v>
          </cell>
        </row>
        <row r="13">
          <cell r="D13">
            <v>1.9691403379867745E-2</v>
          </cell>
          <cell r="E13">
            <v>0.11029221618825961</v>
          </cell>
          <cell r="F13">
            <v>0.37223587223587223</v>
          </cell>
          <cell r="G13">
            <v>4.8684410567474461E-2</v>
          </cell>
          <cell r="H13">
            <v>0</v>
          </cell>
        </row>
        <row r="14">
          <cell r="D14">
            <v>1.4988978692138135E-2</v>
          </cell>
          <cell r="E14">
            <v>0.10072407551073181</v>
          </cell>
          <cell r="F14">
            <v>0.26276276276276278</v>
          </cell>
          <cell r="G14">
            <v>0.54452381662380045</v>
          </cell>
          <cell r="H14">
            <v>0</v>
          </cell>
        </row>
        <row r="15">
          <cell r="D15">
            <v>2.3365172667156504E-2</v>
          </cell>
          <cell r="E15">
            <v>0.10149987070080164</v>
          </cell>
          <cell r="F15">
            <v>0.24092274092274091</v>
          </cell>
          <cell r="G15">
            <v>0.39868701753664204</v>
          </cell>
          <cell r="H15">
            <v>1</v>
          </cell>
        </row>
        <row r="22">
          <cell r="D22">
            <v>0.95620000000000005</v>
          </cell>
          <cell r="E22">
            <v>0.1704</v>
          </cell>
          <cell r="F22">
            <v>1.32E-2</v>
          </cell>
          <cell r="G22">
            <v>6.5899999999999997E-4</v>
          </cell>
          <cell r="H22">
            <v>0</v>
          </cell>
        </row>
        <row r="23">
          <cell r="D23">
            <v>3.32E-2</v>
          </cell>
          <cell r="E23">
            <v>0.70689999999999997</v>
          </cell>
          <cell r="F23">
            <v>3.73E-2</v>
          </cell>
          <cell r="G23">
            <v>4.0000000000000002E-4</v>
          </cell>
          <cell r="H23">
            <v>0</v>
          </cell>
        </row>
        <row r="24">
          <cell r="D24">
            <v>4.1999999999999997E-3</v>
          </cell>
          <cell r="E24">
            <v>6.3299999999999995E-2</v>
          </cell>
          <cell r="F24">
            <v>0.77110000000000001</v>
          </cell>
          <cell r="G24">
            <v>2.24E-2</v>
          </cell>
          <cell r="H24">
            <v>0</v>
          </cell>
        </row>
        <row r="25">
          <cell r="D25">
            <v>2.3E-3</v>
          </cell>
          <cell r="E25">
            <v>3.6499999999999998E-2</v>
          </cell>
          <cell r="F25">
            <v>0.1187</v>
          </cell>
          <cell r="G25">
            <v>0.85460000000000003</v>
          </cell>
          <cell r="H25">
            <v>0</v>
          </cell>
        </row>
        <row r="26">
          <cell r="D26">
            <v>4.1000000000000003E-3</v>
          </cell>
          <cell r="E26">
            <v>2.29E-2</v>
          </cell>
          <cell r="F26">
            <v>5.9700000000000003E-2</v>
          </cell>
          <cell r="G26">
            <v>0.12189999999999999</v>
          </cell>
          <cell r="H26">
            <v>1</v>
          </cell>
        </row>
        <row r="37">
          <cell r="D37">
            <v>0.58689999999999998</v>
          </cell>
          <cell r="E37">
            <v>0.316</v>
          </cell>
          <cell r="F37">
            <v>4.4400000000000002E-2</v>
          </cell>
          <cell r="G37">
            <v>3.3078184800437393E-3</v>
          </cell>
          <cell r="H37">
            <v>0</v>
          </cell>
        </row>
        <row r="38">
          <cell r="D38">
            <v>5.4100000000000002E-2</v>
          </cell>
          <cell r="E38">
            <v>0.2157</v>
          </cell>
          <cell r="F38">
            <v>4.65E-2</v>
          </cell>
          <cell r="G38">
            <v>3.2522474881015338E-3</v>
          </cell>
          <cell r="H38">
            <v>0</v>
          </cell>
          <cell r="M38">
            <v>2.6399999999999979E-2</v>
          </cell>
          <cell r="N38">
            <v>-6.1600000000000155E-2</v>
          </cell>
          <cell r="O38">
            <v>0.10159999999999997</v>
          </cell>
          <cell r="P38">
            <v>0.63751998970484391</v>
          </cell>
        </row>
        <row r="39">
          <cell r="D39">
            <v>1.34E-2</v>
          </cell>
          <cell r="E39">
            <v>8.5300000000000001E-2</v>
          </cell>
          <cell r="F39">
            <v>0.2727</v>
          </cell>
          <cell r="G39">
            <v>3.9405624750075273E-2</v>
          </cell>
          <cell r="H39">
            <v>0</v>
          </cell>
        </row>
        <row r="40">
          <cell r="D40">
            <v>1.0200000000000001E-2</v>
          </cell>
          <cell r="E40">
            <v>7.7899999999999997E-2</v>
          </cell>
          <cell r="F40">
            <v>0.1925</v>
          </cell>
          <cell r="G40">
            <v>0.44074275389690509</v>
          </cell>
          <cell r="H40">
            <v>0</v>
          </cell>
        </row>
        <row r="41">
          <cell r="D41">
            <v>1.5900000000000001E-2</v>
          </cell>
          <cell r="E41">
            <v>7.85E-2</v>
          </cell>
          <cell r="F41">
            <v>0.17649999999999999</v>
          </cell>
          <cell r="G41">
            <v>0.32270106226307321</v>
          </cell>
          <cell r="H41">
            <v>0.7594021242715473</v>
          </cell>
        </row>
        <row r="48">
          <cell r="D48">
            <v>0.86798200000000003</v>
          </cell>
          <cell r="E48">
            <v>0.16944999999999999</v>
          </cell>
          <cell r="F48">
            <v>1.2213E-2</v>
          </cell>
          <cell r="G48">
            <v>6.5899999999999997E-4</v>
          </cell>
          <cell r="H48">
            <v>0</v>
          </cell>
        </row>
        <row r="49">
          <cell r="D49">
            <v>2.9028000000000002E-2</v>
          </cell>
          <cell r="E49">
            <v>0.66351400000000005</v>
          </cell>
          <cell r="F49">
            <v>3.3853000000000001E-2</v>
          </cell>
          <cell r="G49">
            <v>5.0100000000000003E-4</v>
          </cell>
          <cell r="H49">
            <v>0</v>
          </cell>
          <cell r="M49">
            <v>5.3259999999999419E-3</v>
          </cell>
          <cell r="N49">
            <v>5.5659999999999932E-2</v>
          </cell>
          <cell r="O49">
            <v>0.15363099999999996</v>
          </cell>
          <cell r="P49">
            <v>0.93184</v>
          </cell>
        </row>
        <row r="50">
          <cell r="D50">
            <v>3.5699999999999998E-3</v>
          </cell>
          <cell r="E50">
            <v>6.0643000000000002E-2</v>
          </cell>
          <cell r="F50">
            <v>0.71311400000000003</v>
          </cell>
          <cell r="G50">
            <v>2.1950000000000001E-2</v>
          </cell>
          <cell r="H50">
            <v>0</v>
          </cell>
        </row>
        <row r="51">
          <cell r="D51">
            <v>1.9009999999999999E-3</v>
          </cell>
          <cell r="E51">
            <v>3.4044999999999999E-2</v>
          </cell>
          <cell r="F51">
            <v>0.105392</v>
          </cell>
          <cell r="G51">
            <v>0.81077600000000005</v>
          </cell>
          <cell r="H51">
            <v>0</v>
          </cell>
        </row>
        <row r="52">
          <cell r="D52">
            <v>3.6089999999999998E-3</v>
          </cell>
          <cell r="E52">
            <v>2.1666999999999999E-2</v>
          </cell>
          <cell r="F52">
            <v>5.3592000000000001E-2</v>
          </cell>
          <cell r="G52">
            <v>0.11884599999999999</v>
          </cell>
          <cell r="H52">
            <v>0.93350699999999998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lc"/>
      <sheetName val="Hidden"/>
      <sheetName val="Sheet1"/>
    </sheetNames>
    <sheetDataSet>
      <sheetData sheetId="0">
        <row r="2">
          <cell r="AN2">
            <v>2</v>
          </cell>
          <cell r="AX2" t="b">
            <v>0</v>
          </cell>
        </row>
        <row r="3">
          <cell r="R3">
            <v>1.32</v>
          </cell>
        </row>
        <row r="4">
          <cell r="AX4" t="b">
            <v>0</v>
          </cell>
        </row>
      </sheetData>
      <sheetData sheetId="1">
        <row r="13">
          <cell r="T13">
            <v>1.25</v>
          </cell>
        </row>
        <row r="14">
          <cell r="T14">
            <v>1.5</v>
          </cell>
        </row>
        <row r="15">
          <cell r="T15">
            <v>2</v>
          </cell>
        </row>
        <row r="16">
          <cell r="T16">
            <v>3.5</v>
          </cell>
        </row>
      </sheetData>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Normų skaičiavimai"/>
      <sheetName val="LGD 2019-12-31"/>
      <sheetName val="VIsi projektai iki 2020-01-15"/>
      <sheetName val="Išmokų tyrimai"/>
      <sheetName val="SPECAI- virs 100k individualiai"/>
      <sheetName val="SPECAI - 2019-12-31 DIG ir SPEC"/>
      <sheetName val="SPECAI - 2019-12-31 (pak. norm)"/>
      <sheetName val="1 priedas"/>
      <sheetName val="2 priedas"/>
      <sheetName val="1 priedas (DIG)"/>
      <sheetName val="2 priedas (DIG)"/>
      <sheetName val="1 priedas (90% ir 100%)"/>
      <sheetName val="2 priedas (90% ir 100%)"/>
      <sheetName val="2 priedas (be pergarantavimų)"/>
      <sheetName val="1 priedas (GIF2)"/>
      <sheetName val="2 priedas (GIF2)"/>
      <sheetName val="1 priedas (GPV)"/>
      <sheetName val="2 priedas (GPV)"/>
      <sheetName val="pokytis"/>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77">
          <cell r="AH77">
            <v>0.98360655737704927</v>
          </cell>
          <cell r="AI77">
            <v>0</v>
          </cell>
          <cell r="AJ77">
            <v>0</v>
          </cell>
          <cell r="AK77">
            <v>0</v>
          </cell>
        </row>
        <row r="78">
          <cell r="AH78">
            <v>0</v>
          </cell>
          <cell r="AI78">
            <v>0.96774193548387089</v>
          </cell>
          <cell r="AJ78">
            <v>0</v>
          </cell>
          <cell r="AK78">
            <v>0</v>
          </cell>
        </row>
        <row r="79">
          <cell r="AH79">
            <v>1.6393442622950821E-2</v>
          </cell>
          <cell r="AI79">
            <v>3.2258064516129031E-2</v>
          </cell>
          <cell r="AJ79">
            <v>1</v>
          </cell>
          <cell r="AK79">
            <v>0</v>
          </cell>
        </row>
        <row r="80">
          <cell r="AH80">
            <v>0</v>
          </cell>
          <cell r="AI80">
            <v>0</v>
          </cell>
          <cell r="AJ80">
            <v>0</v>
          </cell>
          <cell r="AK80">
            <v>1</v>
          </cell>
        </row>
      </sheetData>
      <sheetData sheetId="28"/>
      <sheetData sheetId="29"/>
      <sheetData sheetId="30"/>
      <sheetData sheetId="31"/>
      <sheetData sheetId="32"/>
      <sheetData sheetId="33"/>
      <sheetData sheetId="34"/>
      <sheetData sheetId="3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L www"/>
      <sheetName val="ECL vertintojams"/>
      <sheetName val="Užstatai"/>
      <sheetName val="Kom_palūk"/>
    </sheetNames>
    <sheetDataSet>
      <sheetData sheetId="0"/>
      <sheetData sheetId="1">
        <row r="17">
          <cell r="AB17">
            <v>0</v>
          </cell>
        </row>
        <row r="18">
          <cell r="AB18">
            <v>1.5748031496062992E-2</v>
          </cell>
        </row>
        <row r="19">
          <cell r="AB19">
            <v>5.128205128205128E-2</v>
          </cell>
        </row>
        <row r="20">
          <cell r="AB20">
            <v>5.0393700787401574E-2</v>
          </cell>
        </row>
        <row r="21">
          <cell r="AB21">
            <v>8.8235294117647065E-2</v>
          </cell>
        </row>
        <row r="22">
          <cell r="AB22">
            <v>0.10047230571060541</v>
          </cell>
        </row>
        <row r="23">
          <cell r="AB23">
            <v>8.5227272727272721E-2</v>
          </cell>
        </row>
        <row r="24">
          <cell r="AB24">
            <v>0.15957446808510639</v>
          </cell>
        </row>
        <row r="25">
          <cell r="AB25">
            <v>0.16842105263157894</v>
          </cell>
        </row>
        <row r="26">
          <cell r="AB26">
            <v>0.13636363636363635</v>
          </cell>
        </row>
        <row r="27">
          <cell r="AB27">
            <v>0.19678714859437751</v>
          </cell>
        </row>
        <row r="28">
          <cell r="AB28">
            <v>0.2</v>
          </cell>
        </row>
        <row r="29">
          <cell r="AB29">
            <v>0.35</v>
          </cell>
        </row>
        <row r="30">
          <cell r="AB30">
            <v>0.5</v>
          </cell>
        </row>
        <row r="31">
          <cell r="AB31">
            <v>0.66666666666666663</v>
          </cell>
        </row>
      </sheetData>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Pavel Krupenič" id="{7B12CCB0-F16C-4AF9-BF8F-D2F67088E75F}" userId="S::pavel.krupenic@invega.lt::fedd49f0-f859-41ce-95c3-2de62a4b6ff6" providerId="AD"/>
  <person displayName="Tomas Antanaitis" id="{F43DF714-C312-46C7-80D5-7AB94EFD1BCA}" userId="S::tomas.antanaitis@invega.lt::cac8ef3f-e2a2-40ab-8089-cbe481cf6049"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1" dT="2022-12-28T07:56:31.85" personId="{F43DF714-C312-46C7-80D5-7AB94EFD1BCA}" id="{EAD9DB29-CDCA-4C92-8749-3D7C0BD3A63A}">
    <text>Atnaujinti kaskart, nes Euribor'as keičiasi beveik kasdien.</text>
  </threadedComment>
  <threadedComment ref="B12" dT="2022-12-27T14:22:05.57" personId="{F43DF714-C312-46C7-80D5-7AB94EFD1BCA}" id="{06F207CA-6E55-46B1-8DE1-5C981B76377B}">
    <text>palūkaninis komunikatas start-up'am nurodo, kad palūkanos negali būti mažiau už 400 bazinių punktų (t.y. 4%).</text>
  </threadedComment>
</ThreadedComments>
</file>

<file path=xl/threadedComments/threadedComment2.xml><?xml version="1.0" encoding="utf-8"?>
<ThreadedComments xmlns="http://schemas.microsoft.com/office/spreadsheetml/2018/threadedcomments" xmlns:x="http://schemas.openxmlformats.org/spreadsheetml/2006/main">
  <threadedComment ref="P2" dT="2024-02-20T06:58:24.46" personId="{7B12CCB0-F16C-4AF9-BF8F-D2F67088E75F}" id="{56C36D7B-A2C1-4D7E-A904-A722F9320CAA}">
    <text>https://www.bis.org/basel_framework/chapter/CRE/32.htm?tldate=20241231&amp;inforce=20230101&amp;published=20200327</text>
    <extLst>
      <x:ext xmlns:xltc2="http://schemas.microsoft.com/office/spreadsheetml/2020/threadedcomments2" uri="{F7C98A9C-CBB3-438F-8F68-D28B6AF4A901}">
        <xltc2:checksum>2063819598</xltc2:checksum>
        <xltc2:hyperlink startIndex="0" length="106" url="https://www.bis.org/basel_framework/chapter/CRE/32.htm?tldate=20241231&amp;inforce=20230101&amp;published=20200327"/>
      </x:ext>
    </extLst>
  </threadedComment>
</ThreadedComments>
</file>

<file path=xl/threadedComments/threadedComment3.xml><?xml version="1.0" encoding="utf-8"?>
<ThreadedComments xmlns="http://schemas.microsoft.com/office/spreadsheetml/2018/threadedcomments" xmlns:x="http://schemas.openxmlformats.org/spreadsheetml/2006/main">
  <threadedComment ref="C6" dT="2021-05-26T08:38:06.28" personId="{F43DF714-C312-46C7-80D5-7AB94EFD1BCA}" id="{6FDA70DA-45E8-46F3-B7A5-34A18224B1AD}">
    <text>Sutarta su Daiva ir Milda</text>
  </threadedComment>
  <threadedComment ref="C9" dT="2024-02-09T16:08:03.55" personId="{7B12CCB0-F16C-4AF9-BF8F-D2F67088E75F}" id="{404F587D-B4FB-443C-881B-FFA6793EB164}">
    <text>Moody's cross sector 10 metų Ba reitingo</text>
  </threadedComment>
  <threadedComment ref="C10" dT="2024-02-09T16:23:24.69" personId="{7B12CCB0-F16C-4AF9-BF8F-D2F67088E75F}" id="{88538BB4-23B6-452A-BBA0-61A48533C5BB}">
    <text>Assumption that there is a need of 2 working days per month for 1 default administration and process takes ~24 months</text>
  </threadedComment>
  <threadedComment ref="C14" dT="2024-02-09T16:10:02.29" personId="{7B12CCB0-F16C-4AF9-BF8F-D2F67088E75F}" id="{D4FF1E16-589C-4667-BA25-F021271D4F00}">
    <text>Nebūtina traukti</text>
  </threadedComment>
  <threadedComment ref="C15" dT="2024-02-09T16:15:21.22" personId="{7B12CCB0-F16C-4AF9-BF8F-D2F67088E75F}" id="{DE1E04FB-55A0-42B7-9A6F-7425A5ABADA9}">
    <text>To prepare 1 loan proposal, average time required is ~10 days (80 working hours); CC members dedicate 2 hours each (at least 10 CC1, CC2 members), 1 working day to prepare loan agreement and discuss with a client, 1 day for signing agreement and mortgage documents</text>
  </threadedComment>
  <threadedComment ref="H15" dT="2021-05-26T09:27:40.82" personId="{F43DF714-C312-46C7-80D5-7AB94EFD1BCA}" id="{081AFBD1-5887-499E-A3A0-4DE416233A9F}">
    <text>Average gross costs per 1 hour.</text>
  </threadedComment>
  <threadedComment ref="C16" dT="2021-04-02T10:11:56.17" personId="{F43DF714-C312-46C7-80D5-7AB94EFD1BCA}" id="{FF412435-FC6F-49C9-ACC2-3ACA3CB760B0}">
    <text>4h per month for 1 loan (including accounting, analysis and admin.)</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competition-policy.ec.europa.eu/state-aid/legislation/reference-discount-rates-and-recovery-interest-rates/reference-and-discount-rates_e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euribor-rates.eu/en/current-euribor-rates/4/euribor-rate-12-months/"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4.xml"/><Relationship Id="rId4" Type="http://schemas.microsoft.com/office/2017/10/relationships/threadedComment" Target="../threadedComments/threadedComment2.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 Id="rId4" Type="http://schemas.microsoft.com/office/2017/10/relationships/threadedComment" Target="../threadedComments/threadedComment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B069D-DE25-458E-8F65-92A9705B2159}">
  <dimension ref="A1:ASG3102"/>
  <sheetViews>
    <sheetView tabSelected="1" topLeftCell="B1" zoomScale="85" zoomScaleNormal="85" workbookViewId="0">
      <selection activeCell="E37" sqref="E37"/>
    </sheetView>
  </sheetViews>
  <sheetFormatPr defaultColWidth="9.08984375" defaultRowHeight="14.5" x14ac:dyDescent="0.35"/>
  <cols>
    <col min="1" max="1" width="6.90625" style="11" customWidth="1"/>
    <col min="2" max="2" width="54.453125" style="11" customWidth="1"/>
    <col min="3" max="3" width="21.54296875" style="11" customWidth="1"/>
    <col min="4" max="4" width="19.08984375" style="11" customWidth="1"/>
    <col min="5" max="5" width="28.26953125" style="11" customWidth="1"/>
    <col min="6" max="6" width="10.453125" style="11" customWidth="1"/>
    <col min="7" max="7" width="13.90625" style="11" hidden="1" customWidth="1"/>
    <col min="8" max="8" width="8" style="11" hidden="1" customWidth="1"/>
    <col min="9" max="9" width="9.08984375" hidden="1" customWidth="1"/>
    <col min="10" max="10" width="22.08984375" customWidth="1"/>
    <col min="11" max="12" width="19.36328125" customWidth="1"/>
    <col min="13" max="13" width="17.6328125" customWidth="1"/>
    <col min="14" max="14" width="17.54296875" customWidth="1"/>
    <col min="15" max="15" width="13.453125" bestFit="1" customWidth="1"/>
    <col min="16" max="16" width="12" bestFit="1" customWidth="1"/>
    <col min="30" max="406" width="9.08984375" style="11" customWidth="1"/>
    <col min="407" max="16384" width="9.08984375" style="11"/>
  </cols>
  <sheetData>
    <row r="1" spans="1:1177" x14ac:dyDescent="0.35">
      <c r="B1" s="51" t="s">
        <v>357</v>
      </c>
    </row>
    <row r="3" spans="1:1177" x14ac:dyDescent="0.35">
      <c r="B3" s="292" t="s">
        <v>21</v>
      </c>
      <c r="C3" s="12"/>
      <c r="D3" s="12"/>
      <c r="H3" s="293"/>
    </row>
    <row r="4" spans="1:1177" ht="18.75" customHeight="1" x14ac:dyDescent="0.35">
      <c r="B4" s="18"/>
      <c r="C4" s="18"/>
      <c r="D4" s="18"/>
      <c r="F4" s="51"/>
      <c r="AL4" s="141"/>
      <c r="AM4" s="141"/>
      <c r="AN4" s="141"/>
      <c r="AO4" s="141"/>
      <c r="AP4" s="141"/>
      <c r="AQ4" s="141"/>
    </row>
    <row r="5" spans="1:1177" ht="18.75" customHeight="1" x14ac:dyDescent="0.35">
      <c r="B5" s="333" t="s">
        <v>344</v>
      </c>
      <c r="C5" s="334"/>
      <c r="D5" s="28"/>
      <c r="E5" s="139"/>
      <c r="F5" s="51"/>
      <c r="AL5" s="141"/>
      <c r="AM5" s="141"/>
      <c r="AN5" s="141"/>
      <c r="AO5" s="141"/>
      <c r="AP5" s="141"/>
      <c r="AQ5" s="141"/>
    </row>
    <row r="6" spans="1:1177" ht="29.4" hidden="1" customHeight="1" x14ac:dyDescent="0.35">
      <c r="B6" s="333" t="s">
        <v>321</v>
      </c>
      <c r="C6" s="334"/>
      <c r="D6" s="28"/>
      <c r="E6" s="326"/>
      <c r="F6" s="295" t="str">
        <f>IF(Skaičiuoklė!E6&gt;18,"Nefinansuotinos rizikos klientas (max 18 RG)","")</f>
        <v/>
      </c>
      <c r="G6" s="144"/>
      <c r="H6" s="144"/>
      <c r="AD6" s="143"/>
      <c r="AE6" s="143"/>
      <c r="AF6" s="143"/>
      <c r="AG6" s="143"/>
      <c r="AH6" s="143"/>
      <c r="AI6" s="143"/>
      <c r="AJ6" s="143"/>
      <c r="AK6" s="143"/>
      <c r="AL6" s="143"/>
      <c r="AM6" s="143"/>
      <c r="AN6" s="143"/>
      <c r="AO6" s="143"/>
      <c r="AP6" s="143"/>
      <c r="AQ6" s="143"/>
      <c r="AR6" s="143"/>
      <c r="AS6" s="143"/>
      <c r="AT6" s="143"/>
      <c r="AU6" s="143"/>
      <c r="AV6" s="143"/>
      <c r="AW6" s="143"/>
      <c r="AX6" s="143"/>
      <c r="AY6" s="143"/>
      <c r="AZ6" s="143"/>
      <c r="BA6" s="143"/>
      <c r="BB6" s="143"/>
      <c r="BC6" s="143"/>
      <c r="BD6" s="143"/>
      <c r="BE6" s="143"/>
      <c r="BF6" s="143"/>
      <c r="BG6" s="143"/>
      <c r="BH6" s="143"/>
      <c r="BI6" s="143"/>
      <c r="BJ6" s="143"/>
      <c r="BK6" s="143"/>
      <c r="BL6" s="143"/>
      <c r="BM6" s="143"/>
      <c r="BN6" s="143"/>
      <c r="BO6" s="143"/>
      <c r="BP6" s="143"/>
      <c r="BQ6" s="143"/>
      <c r="BR6" s="143"/>
      <c r="BS6" s="143"/>
      <c r="BT6" s="143"/>
      <c r="BU6" s="143"/>
      <c r="BV6" s="143"/>
      <c r="BW6" s="143"/>
      <c r="BX6" s="143"/>
      <c r="BY6" s="143"/>
      <c r="BZ6" s="143"/>
      <c r="CA6" s="143"/>
      <c r="CB6" s="143"/>
      <c r="CC6" s="143"/>
      <c r="CD6" s="143"/>
      <c r="CE6" s="143"/>
      <c r="CF6" s="143"/>
      <c r="CG6" s="143"/>
      <c r="CH6" s="143"/>
      <c r="CI6" s="143"/>
      <c r="CJ6" s="143"/>
      <c r="CK6" s="143"/>
      <c r="CL6" s="143"/>
      <c r="CM6" s="143"/>
      <c r="CN6" s="143"/>
      <c r="CO6" s="143"/>
      <c r="CP6" s="143"/>
      <c r="CQ6" s="143"/>
      <c r="CR6" s="143"/>
      <c r="CS6" s="143"/>
      <c r="CT6" s="143"/>
      <c r="CU6" s="143"/>
      <c r="CV6" s="143"/>
      <c r="CW6" s="143"/>
      <c r="CX6" s="143"/>
      <c r="CY6" s="143"/>
      <c r="CZ6" s="143"/>
      <c r="DA6" s="143"/>
      <c r="DB6" s="143"/>
      <c r="DC6" s="143"/>
      <c r="DD6" s="143"/>
      <c r="DE6" s="143"/>
      <c r="DF6" s="143"/>
      <c r="DG6" s="143"/>
      <c r="DH6" s="143"/>
      <c r="DI6" s="143"/>
      <c r="DJ6" s="143"/>
      <c r="DK6" s="143"/>
      <c r="DL6" s="143"/>
      <c r="DM6" s="143"/>
      <c r="DN6" s="143"/>
      <c r="DO6" s="143"/>
      <c r="DP6" s="143"/>
      <c r="DQ6" s="143"/>
      <c r="DR6" s="143"/>
      <c r="DS6" s="143"/>
      <c r="DT6" s="143"/>
      <c r="DU6" s="143"/>
      <c r="DV6" s="143"/>
      <c r="DW6" s="143"/>
      <c r="DX6" s="143"/>
      <c r="DY6" s="143"/>
      <c r="DZ6" s="143"/>
      <c r="EA6" s="143"/>
      <c r="EB6" s="143"/>
      <c r="EC6" s="143"/>
      <c r="ED6" s="143"/>
      <c r="EE6" s="143"/>
      <c r="EF6" s="143"/>
      <c r="EG6" s="143"/>
      <c r="EH6" s="143"/>
      <c r="EI6" s="143"/>
      <c r="EJ6" s="143"/>
      <c r="EK6" s="143"/>
      <c r="EL6" s="143"/>
      <c r="EM6" s="143"/>
      <c r="EN6" s="143"/>
      <c r="EO6" s="143"/>
      <c r="EP6" s="143"/>
      <c r="EQ6" s="143"/>
      <c r="ER6" s="143"/>
      <c r="ES6" s="143"/>
      <c r="ET6" s="143"/>
      <c r="EU6" s="143"/>
      <c r="EV6" s="143"/>
      <c r="EW6" s="143"/>
      <c r="EX6" s="143"/>
      <c r="EY6" s="143"/>
      <c r="EZ6" s="143"/>
      <c r="FA6" s="143"/>
      <c r="FB6" s="143"/>
      <c r="FC6" s="143"/>
      <c r="FD6" s="143"/>
      <c r="FE6" s="143"/>
      <c r="FF6" s="143"/>
      <c r="FG6" s="143"/>
      <c r="FH6" s="143"/>
      <c r="FI6" s="143"/>
      <c r="FJ6" s="143"/>
      <c r="FK6" s="143"/>
      <c r="FL6" s="143"/>
      <c r="FM6" s="143"/>
      <c r="FN6" s="143"/>
      <c r="FO6" s="143"/>
      <c r="FP6" s="143"/>
      <c r="FQ6" s="143"/>
      <c r="FR6" s="143"/>
      <c r="FS6" s="143"/>
      <c r="FT6" s="143"/>
      <c r="FU6" s="143"/>
      <c r="FV6" s="143"/>
      <c r="FW6" s="143"/>
      <c r="FX6" s="143"/>
      <c r="FY6" s="143"/>
      <c r="FZ6" s="143"/>
      <c r="GA6" s="143"/>
      <c r="GB6" s="143"/>
      <c r="GC6" s="143"/>
      <c r="GD6" s="143"/>
      <c r="GE6" s="143"/>
      <c r="GF6" s="143"/>
      <c r="GG6" s="143"/>
      <c r="GH6" s="143"/>
      <c r="GI6" s="143"/>
      <c r="GJ6" s="143"/>
      <c r="GK6" s="143"/>
      <c r="GL6" s="143"/>
      <c r="GM6" s="143"/>
      <c r="GN6" s="143"/>
      <c r="GO6" s="143"/>
      <c r="GP6" s="143"/>
      <c r="GQ6" s="143"/>
      <c r="GR6" s="143"/>
      <c r="GS6" s="143"/>
      <c r="GT6" s="143"/>
      <c r="GU6" s="143"/>
      <c r="GV6" s="143"/>
      <c r="GW6" s="143"/>
      <c r="GX6" s="143"/>
      <c r="GY6" s="143"/>
      <c r="GZ6" s="143"/>
      <c r="HA6" s="143"/>
      <c r="HB6" s="143"/>
      <c r="HC6" s="143"/>
      <c r="HD6" s="143"/>
      <c r="HE6" s="143"/>
      <c r="HF6" s="143"/>
      <c r="HG6" s="143"/>
      <c r="HH6" s="143"/>
      <c r="HI6" s="143"/>
      <c r="HJ6" s="143"/>
      <c r="HK6" s="143"/>
      <c r="HL6" s="143"/>
      <c r="HM6" s="143"/>
      <c r="HN6" s="143"/>
      <c r="HO6" s="143"/>
      <c r="HP6" s="143"/>
      <c r="HQ6" s="143"/>
      <c r="HR6" s="143"/>
      <c r="HS6" s="143"/>
      <c r="HT6" s="143"/>
      <c r="HU6" s="143"/>
      <c r="HV6" s="143"/>
      <c r="HW6" s="143"/>
      <c r="HX6" s="143"/>
      <c r="HY6" s="143"/>
      <c r="HZ6" s="143"/>
      <c r="IA6" s="143"/>
      <c r="IB6" s="143"/>
      <c r="IC6" s="143"/>
      <c r="ID6" s="143"/>
      <c r="IE6" s="143"/>
      <c r="IF6" s="143"/>
      <c r="IG6" s="143"/>
      <c r="IH6" s="143"/>
      <c r="II6" s="143"/>
      <c r="IJ6" s="143"/>
      <c r="IK6" s="143"/>
      <c r="IL6" s="143"/>
      <c r="IM6" s="143"/>
      <c r="IN6" s="143"/>
      <c r="IO6" s="143"/>
      <c r="IP6" s="143"/>
      <c r="IQ6" s="143"/>
      <c r="IR6" s="143"/>
      <c r="IS6" s="143"/>
      <c r="IT6" s="143"/>
      <c r="IU6" s="143"/>
      <c r="IV6" s="143"/>
      <c r="IW6" s="143"/>
      <c r="IX6" s="143"/>
      <c r="IY6" s="143"/>
      <c r="IZ6" s="143"/>
      <c r="JA6" s="143"/>
      <c r="JB6" s="143"/>
      <c r="JC6" s="143"/>
      <c r="JD6" s="143"/>
      <c r="JE6" s="143"/>
      <c r="JF6" s="143"/>
      <c r="JG6" s="143"/>
      <c r="JH6" s="143"/>
      <c r="JI6" s="143"/>
      <c r="JJ6" s="143"/>
      <c r="JK6" s="143"/>
      <c r="JL6" s="143"/>
      <c r="JM6" s="143"/>
      <c r="JN6" s="143"/>
      <c r="JO6" s="143"/>
      <c r="JP6" s="143"/>
      <c r="JQ6" s="143"/>
      <c r="JR6" s="143"/>
      <c r="JS6" s="143"/>
      <c r="JT6" s="143"/>
      <c r="JU6" s="143"/>
      <c r="JV6" s="143"/>
      <c r="JW6" s="143"/>
      <c r="JX6" s="143"/>
      <c r="JY6" s="143"/>
      <c r="JZ6" s="143"/>
      <c r="KA6" s="143"/>
      <c r="KB6" s="143"/>
      <c r="KC6" s="143"/>
      <c r="KD6" s="143"/>
      <c r="KE6" s="143"/>
      <c r="KF6" s="143"/>
      <c r="KG6" s="143"/>
      <c r="KH6" s="143"/>
      <c r="KI6" s="143"/>
      <c r="KJ6" s="143"/>
      <c r="KK6" s="143"/>
      <c r="KL6" s="143"/>
      <c r="KM6" s="143"/>
      <c r="KN6" s="143"/>
      <c r="KO6" s="143"/>
      <c r="KP6" s="143"/>
      <c r="KQ6" s="143"/>
      <c r="KR6" s="143"/>
      <c r="KS6" s="143"/>
      <c r="KT6" s="143"/>
      <c r="KU6" s="143"/>
      <c r="KV6" s="143"/>
      <c r="KW6" s="143"/>
      <c r="KX6" s="143"/>
      <c r="KY6" s="143"/>
      <c r="KZ6" s="143"/>
      <c r="LA6" s="143"/>
      <c r="LB6" s="143"/>
      <c r="LC6" s="143"/>
      <c r="LD6" s="143"/>
      <c r="LE6" s="143"/>
      <c r="LF6" s="143"/>
      <c r="LG6" s="143"/>
      <c r="LH6" s="143"/>
      <c r="LI6" s="143"/>
      <c r="LJ6" s="143"/>
      <c r="LK6" s="143"/>
      <c r="LL6" s="143"/>
      <c r="LM6" s="143"/>
      <c r="LN6" s="143"/>
      <c r="LO6" s="143"/>
      <c r="LP6" s="143"/>
      <c r="LQ6" s="143"/>
      <c r="LR6" s="143"/>
      <c r="LS6" s="143"/>
      <c r="LT6" s="143"/>
      <c r="LU6" s="143"/>
      <c r="LV6" s="143"/>
      <c r="LW6" s="143"/>
      <c r="LX6" s="143"/>
      <c r="LY6" s="143"/>
      <c r="LZ6" s="143"/>
      <c r="MA6" s="143"/>
      <c r="MB6" s="143"/>
      <c r="MC6" s="143"/>
      <c r="MD6" s="143"/>
      <c r="ME6" s="143"/>
      <c r="MF6" s="143"/>
      <c r="MG6" s="143"/>
      <c r="MH6" s="143"/>
      <c r="MI6" s="143"/>
      <c r="MJ6" s="143"/>
      <c r="MK6" s="143"/>
      <c r="ML6" s="143"/>
      <c r="MM6" s="143"/>
      <c r="MN6" s="143"/>
      <c r="MO6" s="143"/>
      <c r="MP6" s="143"/>
      <c r="MQ6" s="143"/>
      <c r="MR6" s="143"/>
      <c r="MS6" s="143"/>
      <c r="MT6" s="143"/>
      <c r="MU6" s="143"/>
      <c r="MV6" s="143"/>
      <c r="MW6" s="143"/>
      <c r="MX6" s="143"/>
      <c r="MY6" s="143"/>
      <c r="MZ6" s="143"/>
      <c r="NA6" s="143"/>
      <c r="NB6" s="143"/>
      <c r="NC6" s="143"/>
      <c r="ND6" s="143"/>
      <c r="NE6" s="143"/>
      <c r="NF6" s="143"/>
      <c r="NG6" s="143"/>
      <c r="NH6" s="143"/>
      <c r="NI6" s="143"/>
      <c r="NJ6" s="143"/>
      <c r="NK6" s="143"/>
      <c r="NL6" s="143"/>
      <c r="NM6" s="143"/>
      <c r="NN6" s="143"/>
      <c r="NO6" s="143"/>
      <c r="NP6" s="143"/>
      <c r="NQ6" s="143"/>
      <c r="NR6" s="143"/>
      <c r="NS6" s="143"/>
      <c r="NT6" s="143"/>
      <c r="NU6" s="143"/>
      <c r="NV6" s="143"/>
      <c r="NW6" s="143"/>
      <c r="NX6" s="143"/>
      <c r="NY6" s="143"/>
      <c r="NZ6" s="143"/>
      <c r="OA6" s="143"/>
      <c r="OB6" s="143"/>
      <c r="OC6" s="143"/>
      <c r="OD6" s="143"/>
      <c r="OE6" s="143"/>
      <c r="OF6" s="143"/>
      <c r="OG6" s="143"/>
      <c r="OH6" s="143"/>
      <c r="OI6" s="143"/>
      <c r="OJ6" s="143"/>
      <c r="OK6" s="143"/>
      <c r="OL6" s="143"/>
      <c r="OM6" s="143"/>
      <c r="ON6" s="143"/>
      <c r="OO6" s="143"/>
      <c r="OP6" s="143"/>
      <c r="OQ6" s="143"/>
      <c r="OR6" s="143"/>
      <c r="OS6" s="143"/>
      <c r="OT6" s="143"/>
      <c r="OU6" s="143"/>
      <c r="OV6" s="143"/>
      <c r="OW6" s="143"/>
      <c r="OX6" s="143"/>
      <c r="OY6" s="143"/>
      <c r="OZ6" s="143"/>
      <c r="PA6" s="143"/>
      <c r="PB6" s="143"/>
      <c r="PC6" s="143"/>
      <c r="PD6" s="143"/>
      <c r="PE6" s="143"/>
      <c r="PF6" s="143"/>
      <c r="PG6" s="143"/>
      <c r="PH6" s="143"/>
      <c r="PI6" s="143"/>
      <c r="PJ6" s="143"/>
      <c r="PK6" s="143"/>
      <c r="PL6" s="143"/>
      <c r="PM6" s="143"/>
      <c r="PN6" s="143"/>
      <c r="PO6" s="143"/>
      <c r="PP6" s="143"/>
      <c r="PQ6" s="143"/>
      <c r="PR6" s="143"/>
      <c r="PS6" s="143"/>
      <c r="PT6" s="143"/>
      <c r="PU6" s="143"/>
      <c r="PV6" s="143"/>
      <c r="PW6" s="143"/>
      <c r="PX6" s="143"/>
      <c r="PY6" s="143"/>
      <c r="PZ6" s="143"/>
      <c r="QA6" s="143"/>
      <c r="QB6" s="143"/>
      <c r="QC6" s="143"/>
      <c r="QD6" s="143"/>
      <c r="QE6" s="143"/>
      <c r="QF6" s="143"/>
      <c r="QG6" s="143"/>
      <c r="QH6" s="143"/>
      <c r="QI6" s="143"/>
      <c r="QJ6" s="143"/>
      <c r="QK6" s="143"/>
      <c r="QL6" s="143"/>
      <c r="QM6" s="143"/>
      <c r="QN6" s="143"/>
      <c r="QO6" s="143"/>
      <c r="QP6" s="143"/>
      <c r="QQ6" s="143"/>
      <c r="QR6" s="143"/>
      <c r="QS6" s="143"/>
      <c r="QT6" s="143"/>
      <c r="QU6" s="143"/>
      <c r="QV6" s="143"/>
      <c r="QW6" s="143"/>
      <c r="QX6" s="143"/>
      <c r="QY6" s="143"/>
      <c r="QZ6" s="143"/>
      <c r="RA6" s="143"/>
      <c r="RB6" s="143"/>
      <c r="RC6" s="143"/>
      <c r="RD6" s="143"/>
      <c r="RE6" s="143"/>
      <c r="RF6" s="143"/>
      <c r="RG6" s="143"/>
      <c r="RH6" s="143"/>
      <c r="RI6" s="143"/>
      <c r="RJ6" s="143"/>
      <c r="RK6" s="143"/>
      <c r="RL6" s="143"/>
      <c r="RM6" s="143"/>
      <c r="RN6" s="143"/>
      <c r="RO6" s="143"/>
      <c r="RP6" s="143"/>
      <c r="RQ6" s="143"/>
      <c r="RR6" s="143"/>
      <c r="RS6" s="143"/>
      <c r="RT6" s="143"/>
      <c r="RU6" s="143"/>
      <c r="RV6" s="143"/>
      <c r="RW6" s="143"/>
      <c r="RX6" s="143"/>
      <c r="RY6" s="143"/>
      <c r="RZ6" s="143"/>
      <c r="SA6" s="143"/>
      <c r="SB6" s="143"/>
      <c r="SC6" s="143"/>
      <c r="SD6" s="143"/>
      <c r="SE6" s="143"/>
      <c r="SF6" s="143"/>
      <c r="SG6" s="143"/>
      <c r="SH6" s="143"/>
      <c r="SI6" s="143"/>
      <c r="SJ6" s="143"/>
      <c r="SK6" s="143"/>
      <c r="SL6" s="143"/>
      <c r="SM6" s="143"/>
      <c r="SN6" s="143"/>
      <c r="SO6" s="143"/>
      <c r="SP6" s="143"/>
      <c r="SQ6" s="143"/>
      <c r="SR6" s="143"/>
      <c r="SS6" s="143"/>
      <c r="ST6" s="143"/>
      <c r="SU6" s="143"/>
      <c r="SV6" s="143"/>
      <c r="SW6" s="143"/>
      <c r="SX6" s="143"/>
      <c r="SY6" s="143"/>
      <c r="SZ6" s="143"/>
      <c r="TA6" s="143"/>
      <c r="TB6" s="143"/>
      <c r="TC6" s="143"/>
      <c r="TD6" s="143"/>
      <c r="TE6" s="143"/>
      <c r="TF6" s="143"/>
      <c r="TG6" s="143"/>
      <c r="TH6" s="143"/>
      <c r="TI6" s="143"/>
      <c r="TJ6" s="143"/>
      <c r="TK6" s="143"/>
      <c r="TL6" s="143"/>
      <c r="TM6" s="143"/>
      <c r="TN6" s="143"/>
      <c r="TO6" s="143"/>
      <c r="TP6" s="143"/>
      <c r="TQ6" s="143"/>
      <c r="TR6" s="143"/>
      <c r="TS6" s="143"/>
      <c r="TT6" s="143"/>
      <c r="TU6" s="143"/>
      <c r="TV6" s="143"/>
      <c r="TW6" s="143"/>
      <c r="TX6" s="143"/>
      <c r="TY6" s="143"/>
      <c r="TZ6" s="143"/>
      <c r="UA6" s="143"/>
      <c r="UB6" s="143"/>
      <c r="UC6" s="143"/>
      <c r="UD6" s="143"/>
      <c r="UE6" s="143"/>
      <c r="UF6" s="143"/>
      <c r="UG6" s="143"/>
      <c r="UH6" s="143"/>
      <c r="UI6" s="143"/>
      <c r="UJ6" s="143"/>
      <c r="UK6" s="143"/>
      <c r="UL6" s="143"/>
      <c r="UM6" s="143"/>
      <c r="UN6" s="143"/>
      <c r="UO6" s="143"/>
      <c r="UP6" s="143"/>
      <c r="UQ6" s="143"/>
      <c r="UR6" s="143"/>
      <c r="US6" s="143"/>
      <c r="UT6" s="143"/>
      <c r="UU6" s="143"/>
      <c r="UV6" s="143"/>
      <c r="UW6" s="143"/>
      <c r="UX6" s="143"/>
      <c r="UY6" s="143"/>
      <c r="UZ6" s="143"/>
      <c r="VA6" s="143"/>
      <c r="VB6" s="143"/>
      <c r="VC6" s="143"/>
      <c r="VD6" s="143"/>
      <c r="VE6" s="143"/>
      <c r="VF6" s="143"/>
      <c r="VG6" s="143"/>
      <c r="VH6" s="143"/>
      <c r="VI6" s="143"/>
      <c r="VJ6" s="143"/>
      <c r="VK6" s="143"/>
      <c r="VL6" s="143"/>
      <c r="VM6" s="143"/>
      <c r="VN6" s="143"/>
      <c r="VO6" s="143"/>
      <c r="VP6" s="143"/>
      <c r="VQ6" s="143"/>
      <c r="VR6" s="143"/>
      <c r="VS6" s="143"/>
      <c r="VT6" s="143"/>
      <c r="VU6" s="143"/>
      <c r="VV6" s="143"/>
      <c r="VW6" s="143"/>
      <c r="VX6" s="143"/>
      <c r="VY6" s="143"/>
      <c r="VZ6" s="143"/>
      <c r="WA6" s="143"/>
      <c r="WB6" s="143"/>
      <c r="WC6" s="143"/>
      <c r="WD6" s="143"/>
      <c r="WE6" s="143"/>
      <c r="WF6" s="143"/>
      <c r="WG6" s="143"/>
      <c r="WH6" s="143"/>
      <c r="WI6" s="143"/>
      <c r="WJ6" s="143"/>
      <c r="WK6" s="143"/>
      <c r="WL6" s="143"/>
      <c r="WM6" s="143"/>
      <c r="WN6" s="143"/>
      <c r="WO6" s="143"/>
      <c r="WP6" s="143"/>
      <c r="WQ6" s="143"/>
      <c r="WR6" s="143"/>
      <c r="WS6" s="143"/>
      <c r="WT6" s="143"/>
      <c r="WU6" s="143"/>
      <c r="WV6" s="143"/>
      <c r="WW6" s="143"/>
      <c r="WX6" s="143"/>
      <c r="WY6" s="143"/>
      <c r="WZ6" s="143"/>
      <c r="XA6" s="143"/>
      <c r="XB6" s="143"/>
      <c r="XC6" s="143"/>
      <c r="XD6" s="143"/>
      <c r="XE6" s="143"/>
      <c r="XF6" s="143"/>
      <c r="XG6" s="143"/>
      <c r="XH6" s="143"/>
      <c r="XI6" s="143"/>
      <c r="XJ6" s="143"/>
      <c r="XK6" s="143"/>
      <c r="XL6" s="143"/>
      <c r="XM6" s="143"/>
      <c r="XN6" s="143"/>
      <c r="XO6" s="143"/>
      <c r="XP6" s="143"/>
      <c r="XQ6" s="143"/>
      <c r="XR6" s="143"/>
      <c r="XS6" s="143"/>
      <c r="XT6" s="143"/>
      <c r="XU6" s="143"/>
      <c r="XV6" s="143"/>
      <c r="XW6" s="143"/>
      <c r="XX6" s="143"/>
      <c r="XY6" s="143"/>
      <c r="XZ6" s="143"/>
      <c r="YA6" s="143"/>
      <c r="YB6" s="143"/>
      <c r="YC6" s="143"/>
      <c r="YD6" s="143"/>
      <c r="YE6" s="143"/>
      <c r="YF6" s="143"/>
      <c r="YG6" s="143"/>
      <c r="YH6" s="143"/>
      <c r="YI6" s="143"/>
      <c r="YJ6" s="143"/>
      <c r="YK6" s="143"/>
      <c r="YL6" s="143"/>
      <c r="YM6" s="143"/>
      <c r="YN6" s="143"/>
      <c r="YO6" s="143"/>
      <c r="YP6" s="143"/>
      <c r="YQ6" s="143"/>
      <c r="YR6" s="143"/>
      <c r="YS6" s="143"/>
      <c r="YT6" s="143"/>
      <c r="YU6" s="143"/>
      <c r="YV6" s="143"/>
      <c r="YW6" s="143"/>
      <c r="YX6" s="143"/>
      <c r="YY6" s="143"/>
      <c r="YZ6" s="143"/>
      <c r="ZA6" s="143"/>
      <c r="ZB6" s="143"/>
      <c r="ZC6" s="143"/>
      <c r="ZD6" s="143"/>
      <c r="ZE6" s="143"/>
      <c r="ZF6" s="143"/>
      <c r="ZG6" s="143"/>
      <c r="ZH6" s="143"/>
      <c r="ZI6" s="143"/>
      <c r="ZJ6" s="143"/>
      <c r="ZK6" s="143"/>
      <c r="ZL6" s="143"/>
      <c r="ZM6" s="143"/>
      <c r="ZN6" s="143"/>
      <c r="ZO6" s="143"/>
      <c r="ZP6" s="143"/>
      <c r="ZQ6" s="143"/>
      <c r="ZR6" s="143"/>
      <c r="ZS6" s="143"/>
      <c r="ZT6" s="143"/>
      <c r="ZU6" s="143"/>
      <c r="ZV6" s="143"/>
      <c r="ZW6" s="143"/>
      <c r="ZX6" s="143"/>
      <c r="ZY6" s="143"/>
      <c r="ZZ6" s="143"/>
      <c r="AAA6" s="143"/>
      <c r="AAB6" s="143"/>
      <c r="AAC6" s="143"/>
      <c r="AAD6" s="143"/>
      <c r="AAE6" s="143"/>
      <c r="AAF6" s="143"/>
      <c r="AAG6" s="143"/>
      <c r="AAH6" s="143"/>
      <c r="AAI6" s="143"/>
      <c r="AAJ6" s="143"/>
      <c r="AAK6" s="143"/>
      <c r="AAL6" s="143"/>
      <c r="AAM6" s="143"/>
      <c r="AAN6" s="143"/>
      <c r="AAO6" s="143"/>
      <c r="AAP6" s="143"/>
      <c r="AAQ6" s="143"/>
      <c r="AAR6" s="143"/>
      <c r="AAS6" s="143"/>
      <c r="AAT6" s="143"/>
      <c r="AAU6" s="143"/>
      <c r="AAV6" s="143"/>
      <c r="AAW6" s="143"/>
      <c r="AAX6" s="143"/>
      <c r="AAY6" s="143"/>
      <c r="AAZ6" s="143"/>
      <c r="ABA6" s="143"/>
      <c r="ABB6" s="143"/>
      <c r="ABC6" s="143"/>
      <c r="ABD6" s="143"/>
      <c r="ABE6" s="143"/>
      <c r="ABF6" s="143"/>
      <c r="ABG6" s="143"/>
      <c r="ABH6" s="143"/>
      <c r="ABI6" s="143"/>
      <c r="ABJ6" s="143"/>
      <c r="ABK6" s="143"/>
      <c r="ABL6" s="143"/>
      <c r="ABM6" s="143"/>
      <c r="ABN6" s="143"/>
      <c r="ABO6" s="143"/>
      <c r="ABP6" s="143"/>
      <c r="ABQ6" s="143"/>
      <c r="ABR6" s="143"/>
      <c r="ABS6" s="143"/>
      <c r="ABT6" s="143"/>
      <c r="ABU6" s="143"/>
      <c r="ABV6" s="143"/>
      <c r="ABW6" s="143"/>
      <c r="ABX6" s="143"/>
      <c r="ABY6" s="143"/>
      <c r="ABZ6" s="143"/>
      <c r="ACA6" s="143"/>
      <c r="ACB6" s="143"/>
      <c r="ACC6" s="143"/>
      <c r="ACD6" s="143"/>
      <c r="ACE6" s="143"/>
      <c r="ACF6" s="143"/>
      <c r="ACG6" s="143"/>
      <c r="ACH6" s="143"/>
      <c r="ACI6" s="143"/>
      <c r="ACJ6" s="143"/>
      <c r="ACK6" s="143"/>
      <c r="ACL6" s="143"/>
      <c r="ACM6" s="143"/>
      <c r="ACN6" s="143"/>
      <c r="ACO6" s="143"/>
      <c r="ACP6" s="143"/>
      <c r="ACQ6" s="143"/>
      <c r="ACR6" s="143"/>
      <c r="ACS6" s="143"/>
      <c r="ACT6" s="143"/>
      <c r="ACU6" s="143"/>
      <c r="ACV6" s="143"/>
      <c r="ACW6" s="143"/>
      <c r="ACX6" s="143"/>
      <c r="ACY6" s="143"/>
      <c r="ACZ6" s="143"/>
      <c r="ADA6" s="143"/>
      <c r="ADB6" s="143"/>
      <c r="ADC6" s="143"/>
      <c r="ADD6" s="143"/>
      <c r="ADE6" s="143"/>
      <c r="ADF6" s="143"/>
      <c r="ADG6" s="143"/>
      <c r="ADH6" s="143"/>
      <c r="ADI6" s="143"/>
      <c r="ADJ6" s="143"/>
      <c r="ADK6" s="143"/>
      <c r="ADL6" s="143"/>
      <c r="ADM6" s="143"/>
      <c r="ADN6" s="143"/>
      <c r="ADO6" s="143"/>
      <c r="ADP6" s="143"/>
      <c r="ADQ6" s="143"/>
      <c r="ADR6" s="143"/>
      <c r="ADS6" s="143"/>
      <c r="ADT6" s="143"/>
      <c r="ADU6" s="143"/>
      <c r="ADV6" s="143"/>
      <c r="ADW6" s="143"/>
      <c r="ADX6" s="143"/>
      <c r="ADY6" s="143"/>
      <c r="ADZ6" s="143"/>
      <c r="AEA6" s="143"/>
      <c r="AEB6" s="143"/>
      <c r="AEC6" s="143"/>
      <c r="AED6" s="143"/>
      <c r="AEE6" s="143"/>
      <c r="AEF6" s="143"/>
      <c r="AEG6" s="143"/>
      <c r="AEH6" s="143"/>
      <c r="AEI6" s="143"/>
      <c r="AEJ6" s="143"/>
      <c r="AEK6" s="143"/>
      <c r="AEL6" s="143"/>
      <c r="AEM6" s="143"/>
      <c r="AEN6" s="143"/>
      <c r="AEO6" s="143"/>
      <c r="AEP6" s="143"/>
      <c r="AEQ6" s="143"/>
      <c r="AER6" s="143"/>
      <c r="AES6" s="143"/>
      <c r="AET6" s="143"/>
      <c r="AEU6" s="143"/>
      <c r="AEV6" s="143"/>
      <c r="AEW6" s="143"/>
      <c r="AEX6" s="143"/>
      <c r="AEY6" s="143"/>
      <c r="AEZ6" s="143"/>
      <c r="AFA6" s="143"/>
      <c r="AFB6" s="143"/>
      <c r="AFC6" s="143"/>
      <c r="AFD6" s="143"/>
      <c r="AFE6" s="143"/>
      <c r="AFF6" s="143"/>
      <c r="AFG6" s="143"/>
      <c r="AFH6" s="143"/>
      <c r="AFI6" s="143"/>
      <c r="AFJ6" s="143"/>
      <c r="AFK6" s="143"/>
      <c r="AFL6" s="143"/>
      <c r="AFM6" s="143"/>
      <c r="AFN6" s="143"/>
      <c r="AFO6" s="143"/>
      <c r="AFP6" s="143"/>
      <c r="AFQ6" s="143"/>
      <c r="AFR6" s="143"/>
      <c r="AFS6" s="143"/>
      <c r="AFT6" s="143"/>
      <c r="AFU6" s="143"/>
      <c r="AFV6" s="143"/>
      <c r="AFW6" s="143"/>
      <c r="AFX6" s="143"/>
      <c r="AFY6" s="143"/>
      <c r="AFZ6" s="143"/>
      <c r="AGA6" s="143"/>
      <c r="AGB6" s="143"/>
      <c r="AGC6" s="143"/>
      <c r="AGD6" s="143"/>
      <c r="AGE6" s="143"/>
      <c r="AGF6" s="143"/>
      <c r="AGG6" s="143"/>
      <c r="AGH6" s="143"/>
      <c r="AGI6" s="143"/>
      <c r="AGJ6" s="143"/>
      <c r="AGK6" s="143"/>
      <c r="AGL6" s="143"/>
      <c r="AGM6" s="143"/>
      <c r="AGN6" s="143"/>
      <c r="AGO6" s="143"/>
      <c r="AGP6" s="143"/>
      <c r="AGQ6" s="143"/>
      <c r="AGR6" s="143"/>
      <c r="AGS6" s="143"/>
      <c r="AGT6" s="143"/>
      <c r="AGU6" s="143"/>
      <c r="AGV6" s="143"/>
      <c r="AGW6" s="143"/>
      <c r="AGX6" s="143"/>
      <c r="AGY6" s="143"/>
      <c r="AGZ6" s="143"/>
      <c r="AHA6" s="143"/>
      <c r="AHB6" s="143"/>
      <c r="AHC6" s="143"/>
      <c r="AHD6" s="143"/>
      <c r="AHE6" s="143"/>
      <c r="AHF6" s="143"/>
      <c r="AHG6" s="143"/>
      <c r="AHH6" s="143"/>
      <c r="AHI6" s="143"/>
      <c r="AHJ6" s="143"/>
      <c r="AHK6" s="143"/>
      <c r="AHL6" s="143"/>
      <c r="AHM6" s="143"/>
      <c r="AHN6" s="143"/>
      <c r="AHO6" s="143"/>
      <c r="AHP6" s="143"/>
      <c r="AHQ6" s="143"/>
      <c r="AHR6" s="143"/>
      <c r="AHS6" s="143"/>
      <c r="AHT6" s="143"/>
      <c r="AHU6" s="143"/>
      <c r="AHV6" s="143"/>
      <c r="AHW6" s="143"/>
      <c r="AHX6" s="143"/>
      <c r="AHY6" s="143"/>
      <c r="AHZ6" s="143"/>
      <c r="AIA6" s="143"/>
      <c r="AIB6" s="143"/>
      <c r="AIC6" s="143"/>
      <c r="AID6" s="143"/>
      <c r="AIE6" s="143"/>
      <c r="AIF6" s="143"/>
      <c r="AIG6" s="143"/>
      <c r="AIH6" s="143"/>
      <c r="AII6" s="143"/>
      <c r="AIJ6" s="143"/>
      <c r="AIK6" s="143"/>
      <c r="AIL6" s="143"/>
      <c r="AIM6" s="143"/>
      <c r="AIN6" s="143"/>
      <c r="AIO6" s="143"/>
      <c r="AIP6" s="143"/>
      <c r="AIQ6" s="143"/>
      <c r="AIR6" s="143"/>
      <c r="AIS6" s="143"/>
      <c r="AIT6" s="143"/>
      <c r="AIU6" s="143"/>
      <c r="AIV6" s="143"/>
      <c r="AIW6" s="143"/>
      <c r="AIX6" s="143"/>
      <c r="AIY6" s="143"/>
      <c r="AIZ6" s="143"/>
      <c r="AJA6" s="143"/>
      <c r="AJB6" s="143"/>
      <c r="AJC6" s="143"/>
      <c r="AJD6" s="143"/>
      <c r="AJE6" s="143"/>
      <c r="AJF6" s="143"/>
      <c r="AJG6" s="143"/>
      <c r="AJH6" s="143"/>
      <c r="AJI6" s="143"/>
      <c r="AJJ6" s="143"/>
      <c r="AJK6" s="143"/>
      <c r="AJL6" s="143"/>
      <c r="AJM6" s="143"/>
      <c r="AJN6" s="143"/>
      <c r="AJO6" s="143"/>
      <c r="AJP6" s="143"/>
      <c r="AJQ6" s="143"/>
      <c r="AJR6" s="143"/>
      <c r="AJS6" s="143"/>
      <c r="AJT6" s="143"/>
      <c r="AJU6" s="143"/>
      <c r="AJV6" s="143"/>
      <c r="AJW6" s="143"/>
      <c r="AJX6" s="143"/>
      <c r="AJY6" s="143"/>
      <c r="AJZ6" s="143"/>
      <c r="AKA6" s="143"/>
      <c r="AKB6" s="143"/>
      <c r="AKC6" s="143"/>
      <c r="AKD6" s="143"/>
      <c r="AKE6" s="143"/>
      <c r="AKF6" s="143"/>
      <c r="AKG6" s="143"/>
      <c r="AKH6" s="143"/>
      <c r="AKI6" s="143"/>
      <c r="AKJ6" s="143"/>
      <c r="AKK6" s="143"/>
      <c r="AKL6" s="143"/>
      <c r="AKM6" s="143"/>
      <c r="AKN6" s="143"/>
      <c r="AKO6" s="143"/>
      <c r="AKP6" s="143"/>
      <c r="AKQ6" s="143"/>
      <c r="AKR6" s="143"/>
      <c r="AKS6" s="143"/>
      <c r="AKT6" s="143"/>
      <c r="AKU6" s="143"/>
      <c r="AKV6" s="143"/>
      <c r="AKW6" s="143"/>
      <c r="AKX6" s="143"/>
      <c r="AKY6" s="143"/>
      <c r="AKZ6" s="143"/>
      <c r="ALA6" s="143"/>
      <c r="ALB6" s="143"/>
      <c r="ALC6" s="143"/>
      <c r="ALD6" s="143"/>
      <c r="ALE6" s="143"/>
      <c r="ALF6" s="143"/>
      <c r="ALG6" s="143"/>
      <c r="ALH6" s="143"/>
      <c r="ALI6" s="143"/>
      <c r="ALJ6" s="143"/>
      <c r="ALK6" s="143"/>
      <c r="ALL6" s="143"/>
      <c r="ALM6" s="143"/>
      <c r="ALN6" s="143"/>
      <c r="ALO6" s="143"/>
      <c r="ALP6" s="143"/>
      <c r="ALQ6" s="143"/>
      <c r="ALR6" s="143"/>
      <c r="ALS6" s="143"/>
      <c r="ALT6" s="143"/>
      <c r="ALU6" s="143"/>
      <c r="ALV6" s="143"/>
      <c r="ALW6" s="143"/>
      <c r="ALX6" s="143"/>
      <c r="ALY6" s="143"/>
      <c r="ALZ6" s="143"/>
      <c r="AMA6" s="143"/>
      <c r="AMB6" s="143"/>
      <c r="AMC6" s="143"/>
      <c r="AMD6" s="143"/>
      <c r="AME6" s="143"/>
      <c r="AMF6" s="143"/>
      <c r="AMG6" s="143"/>
      <c r="AMH6" s="143"/>
      <c r="AMI6" s="143"/>
      <c r="AMJ6" s="143"/>
      <c r="AMK6" s="143"/>
      <c r="AML6" s="143"/>
      <c r="AMM6" s="143"/>
      <c r="AMN6" s="143"/>
      <c r="AMO6" s="143"/>
      <c r="AMP6" s="143"/>
      <c r="AMQ6" s="143"/>
      <c r="AMR6" s="143"/>
      <c r="AMS6" s="143"/>
      <c r="AMT6" s="143"/>
      <c r="AMU6" s="143"/>
      <c r="AMV6" s="143"/>
      <c r="AMW6" s="143"/>
      <c r="AMX6" s="143"/>
      <c r="AMY6" s="143"/>
      <c r="AMZ6" s="143"/>
      <c r="ANA6" s="143"/>
      <c r="ANB6" s="143"/>
      <c r="ANC6" s="143"/>
      <c r="AND6" s="143"/>
      <c r="ANE6" s="143"/>
      <c r="ANF6" s="143"/>
      <c r="ANG6" s="143"/>
      <c r="ANH6" s="143"/>
      <c r="ANI6" s="143"/>
      <c r="ANJ6" s="143"/>
      <c r="ANK6" s="143"/>
      <c r="ANL6" s="143"/>
      <c r="ANM6" s="143"/>
      <c r="ANN6" s="143"/>
      <c r="ANO6" s="143"/>
      <c r="ANP6" s="143"/>
      <c r="ANQ6" s="143"/>
      <c r="ANR6" s="143"/>
      <c r="ANS6" s="143"/>
      <c r="ANT6" s="143"/>
      <c r="ANU6" s="143"/>
      <c r="ANV6" s="143"/>
      <c r="ANW6" s="143"/>
      <c r="ANX6" s="143"/>
      <c r="ANY6" s="143"/>
      <c r="ANZ6" s="143"/>
      <c r="AOA6" s="143"/>
      <c r="AOB6" s="143"/>
      <c r="AOC6" s="143"/>
      <c r="AOD6" s="143"/>
      <c r="AOE6" s="143"/>
      <c r="AOF6" s="143"/>
      <c r="AOG6" s="143"/>
      <c r="AOH6" s="143"/>
      <c r="AOI6" s="143"/>
      <c r="AOJ6" s="143"/>
      <c r="AOK6" s="143"/>
      <c r="AOL6" s="143"/>
      <c r="AOM6" s="143"/>
      <c r="AON6" s="143"/>
      <c r="AOO6" s="143"/>
      <c r="AOP6" s="143"/>
      <c r="AOQ6" s="143"/>
      <c r="AOR6" s="143"/>
      <c r="AOS6" s="143"/>
      <c r="AOT6" s="143"/>
      <c r="AOU6" s="143"/>
      <c r="AOV6" s="143"/>
      <c r="AOW6" s="143"/>
      <c r="AOX6" s="143"/>
      <c r="AOY6" s="143"/>
      <c r="AOZ6" s="143"/>
      <c r="APA6" s="143"/>
      <c r="APB6" s="143"/>
      <c r="APC6" s="143"/>
      <c r="APD6" s="143"/>
      <c r="APE6" s="143"/>
      <c r="APF6" s="143"/>
      <c r="APG6" s="143"/>
      <c r="APH6" s="143"/>
      <c r="API6" s="143"/>
      <c r="APJ6" s="143"/>
      <c r="APK6" s="143"/>
      <c r="APL6" s="143"/>
      <c r="APM6" s="143"/>
      <c r="APN6" s="143"/>
      <c r="APO6" s="143"/>
      <c r="APP6" s="143"/>
      <c r="APQ6" s="143"/>
      <c r="APR6" s="143"/>
      <c r="APS6" s="143"/>
      <c r="APT6" s="143"/>
      <c r="APU6" s="143"/>
      <c r="APV6" s="143"/>
      <c r="APW6" s="143"/>
      <c r="APX6" s="143"/>
      <c r="APY6" s="143"/>
      <c r="APZ6" s="143"/>
      <c r="AQA6" s="143"/>
      <c r="AQB6" s="143"/>
      <c r="AQC6" s="143"/>
      <c r="AQD6" s="143"/>
      <c r="AQE6" s="143"/>
      <c r="AQF6" s="143"/>
      <c r="AQG6" s="143"/>
      <c r="AQH6" s="143"/>
      <c r="AQI6" s="143"/>
      <c r="AQJ6" s="143"/>
      <c r="AQK6" s="143"/>
      <c r="AQL6" s="143"/>
      <c r="AQM6" s="143"/>
      <c r="AQN6" s="143"/>
      <c r="AQO6" s="143"/>
      <c r="AQP6" s="143"/>
      <c r="AQQ6" s="143"/>
      <c r="AQR6" s="143"/>
      <c r="AQS6" s="143"/>
      <c r="AQT6" s="143"/>
      <c r="AQU6" s="143"/>
      <c r="AQV6" s="143"/>
      <c r="AQW6" s="143"/>
      <c r="AQX6" s="143"/>
      <c r="AQY6" s="143"/>
      <c r="AQZ6" s="143"/>
      <c r="ARA6" s="143"/>
      <c r="ARB6" s="143"/>
      <c r="ARC6" s="143"/>
      <c r="ARD6" s="143"/>
      <c r="ARE6" s="143"/>
      <c r="ARF6" s="143"/>
      <c r="ARG6" s="143"/>
      <c r="ARH6" s="143"/>
      <c r="ARI6" s="143"/>
      <c r="ARJ6" s="143"/>
      <c r="ARK6" s="143"/>
      <c r="ARL6" s="143"/>
      <c r="ARM6" s="143"/>
      <c r="ARN6" s="143"/>
      <c r="ARO6" s="143"/>
      <c r="ARP6" s="143"/>
      <c r="ARQ6" s="143"/>
      <c r="ARR6" s="143"/>
      <c r="ARS6" s="143"/>
      <c r="ART6" s="143"/>
      <c r="ARU6" s="143"/>
      <c r="ARV6" s="143"/>
      <c r="ARW6" s="143"/>
      <c r="ARX6" s="143"/>
      <c r="ARY6" s="143"/>
      <c r="ARZ6" s="143"/>
      <c r="ASA6" s="143"/>
      <c r="ASB6" s="143"/>
      <c r="ASC6" s="143"/>
      <c r="ASD6" s="143"/>
      <c r="ASE6" s="143"/>
      <c r="ASF6" s="143"/>
      <c r="ASG6" s="143"/>
    </row>
    <row r="7" spans="1:1177" ht="18.75" customHeight="1" x14ac:dyDescent="0.35">
      <c r="B7" s="333" t="s">
        <v>337</v>
      </c>
      <c r="C7" s="334"/>
      <c r="D7" s="28"/>
      <c r="E7" s="138"/>
      <c r="F7" s="51" t="str">
        <f>IF(E7&gt;1000000,"Maksimali vienam klientui išduodama Perspektyva paskolų suma negali viršyti 1 mln. EUR","")</f>
        <v/>
      </c>
      <c r="G7" s="155"/>
      <c r="AL7" s="141"/>
      <c r="AM7" s="141"/>
      <c r="AN7" s="141"/>
      <c r="AO7" s="141"/>
      <c r="AP7" s="141"/>
      <c r="AQ7" s="141"/>
    </row>
    <row r="8" spans="1:1177" x14ac:dyDescent="0.35">
      <c r="A8" s="145"/>
      <c r="B8" s="333" t="s">
        <v>18</v>
      </c>
      <c r="C8" s="334"/>
      <c r="D8" s="28"/>
      <c r="E8" s="139"/>
      <c r="F8" s="51"/>
      <c r="G8" s="103"/>
      <c r="H8" s="103"/>
      <c r="O8" s="296"/>
    </row>
    <row r="9" spans="1:1177" x14ac:dyDescent="0.35">
      <c r="A9" s="145"/>
      <c r="B9" s="294" t="s">
        <v>217</v>
      </c>
      <c r="C9" s="28"/>
      <c r="D9" s="28"/>
      <c r="E9" s="297" t="s">
        <v>215</v>
      </c>
      <c r="F9" s="51" t="str">
        <f>IF(E9=Validations!J3,IF(B56&lt;&gt;"","Nesuvestas paskolos grafikas. Nepamirškite suvesti grafiko!",""),"")</f>
        <v/>
      </c>
      <c r="G9" s="103"/>
      <c r="H9" s="103"/>
    </row>
    <row r="10" spans="1:1177" x14ac:dyDescent="0.35">
      <c r="A10" s="145"/>
      <c r="B10" s="333" t="s">
        <v>351</v>
      </c>
      <c r="C10" s="334"/>
      <c r="D10" s="28"/>
      <c r="E10" s="139"/>
      <c r="F10" s="51" t="str">
        <f>IF(E10&gt;E8-1,"Atidėjimas turi būti trumpesnis už paskolos terminą","")</f>
        <v>Atidėjimas turi būti trumpesnis už paskolos terminą</v>
      </c>
      <c r="G10" s="103"/>
      <c r="H10" s="103"/>
      <c r="O10" s="296"/>
    </row>
    <row r="11" spans="1:1177" x14ac:dyDescent="0.35">
      <c r="A11" s="145"/>
      <c r="B11" s="294" t="s">
        <v>327</v>
      </c>
      <c r="C11" s="28"/>
      <c r="D11" s="28"/>
      <c r="E11" s="138"/>
      <c r="F11" s="51" t="str">
        <f>IF(E11&lt;(E7+E11)*0.2,"Kliento nuosava dalis projekte per maža!","")</f>
        <v/>
      </c>
      <c r="G11" s="103"/>
      <c r="H11" s="103"/>
      <c r="O11" s="296"/>
    </row>
    <row r="12" spans="1:1177" x14ac:dyDescent="0.35">
      <c r="A12" s="145"/>
      <c r="B12" s="294" t="s">
        <v>17</v>
      </c>
      <c r="C12" s="28"/>
      <c r="D12" s="28"/>
      <c r="E12" s="139"/>
      <c r="G12" s="103"/>
      <c r="H12" s="103"/>
      <c r="O12" s="296"/>
    </row>
    <row r="13" spans="1:1177" x14ac:dyDescent="0.35">
      <c r="A13" s="145"/>
      <c r="B13" s="294" t="str">
        <f>+IF(E12="Tik MTEP","","Jau panaudota De minimis suma, EUR")</f>
        <v>Jau panaudota De minimis suma, EUR</v>
      </c>
      <c r="C13" s="28"/>
      <c r="D13" s="28"/>
      <c r="E13" s="138"/>
      <c r="F13" s="298"/>
      <c r="G13" s="103"/>
      <c r="H13" s="103"/>
      <c r="O13" s="296"/>
    </row>
    <row r="14" spans="1:1177" x14ac:dyDescent="0.35">
      <c r="A14" s="145"/>
      <c r="B14" s="294" t="s">
        <v>340</v>
      </c>
      <c r="C14" s="28"/>
      <c r="D14" s="28"/>
      <c r="E14" s="139"/>
      <c r="G14" s="103"/>
      <c r="H14" s="103"/>
      <c r="O14" s="296"/>
    </row>
    <row r="15" spans="1:1177" x14ac:dyDescent="0.35">
      <c r="A15" s="145"/>
      <c r="B15" s="294" t="s">
        <v>324</v>
      </c>
      <c r="C15" s="28"/>
      <c r="D15" s="28"/>
      <c r="E15" s="139"/>
      <c r="F15" s="51" t="str">
        <f>IF(AND(E12=Validations!K3,Skaičiuoklė!E15=Validations!L4),"Didelių įmonių MTEPI nefinansuojamas!","")</f>
        <v/>
      </c>
      <c r="G15" s="103"/>
      <c r="H15" s="103"/>
      <c r="O15" s="296"/>
    </row>
    <row r="16" spans="1:1177" hidden="1" x14ac:dyDescent="0.35">
      <c r="E16" s="327"/>
    </row>
    <row r="17" spans="1:1177" x14ac:dyDescent="0.35">
      <c r="B17" s="294" t="s">
        <v>354</v>
      </c>
      <c r="C17" s="28"/>
      <c r="D17" s="28"/>
      <c r="E17" s="138"/>
    </row>
    <row r="18" spans="1:1177" x14ac:dyDescent="0.35">
      <c r="B18" s="294" t="s">
        <v>355</v>
      </c>
      <c r="C18" s="28"/>
      <c r="D18" s="28"/>
      <c r="E18" s="138"/>
    </row>
    <row r="19" spans="1:1177" ht="14.4" hidden="1" customHeight="1" x14ac:dyDescent="0.35">
      <c r="B19" s="333" t="s">
        <v>31</v>
      </c>
      <c r="C19" s="334"/>
      <c r="D19" s="28"/>
      <c r="E19" s="328"/>
      <c r="G19" s="144"/>
      <c r="H19" s="144"/>
      <c r="AD19" s="143"/>
      <c r="AE19" s="143"/>
      <c r="AF19" s="143"/>
      <c r="AG19" s="143"/>
      <c r="AH19" s="143"/>
      <c r="AI19" s="143"/>
      <c r="AJ19" s="143"/>
      <c r="AK19" s="143"/>
      <c r="AL19" s="143"/>
      <c r="AM19" s="143"/>
      <c r="AN19" s="143"/>
      <c r="AO19" s="143"/>
      <c r="AP19" s="143"/>
      <c r="AQ19" s="143"/>
      <c r="AR19" s="143"/>
      <c r="AS19" s="143"/>
      <c r="AT19" s="143"/>
      <c r="AU19" s="143"/>
      <c r="AV19" s="143"/>
      <c r="AW19" s="143"/>
      <c r="AX19" s="143"/>
      <c r="AY19" s="143"/>
      <c r="AZ19" s="143"/>
      <c r="BA19" s="143"/>
      <c r="BB19" s="143"/>
      <c r="BC19" s="143"/>
      <c r="BD19" s="143"/>
      <c r="BE19" s="143"/>
      <c r="BF19" s="143"/>
      <c r="BG19" s="143"/>
      <c r="BH19" s="143"/>
      <c r="BI19" s="143"/>
      <c r="BJ19" s="143"/>
      <c r="BK19" s="143"/>
      <c r="BL19" s="143"/>
      <c r="BM19" s="143"/>
      <c r="BN19" s="143"/>
      <c r="BO19" s="143"/>
      <c r="BP19" s="143"/>
      <c r="BQ19" s="143"/>
      <c r="BR19" s="143"/>
      <c r="BS19" s="143"/>
      <c r="BT19" s="143"/>
      <c r="BU19" s="143"/>
      <c r="BV19" s="143"/>
      <c r="BW19" s="143"/>
      <c r="BX19" s="143"/>
      <c r="BY19" s="143"/>
      <c r="BZ19" s="143"/>
      <c r="CA19" s="143"/>
      <c r="CB19" s="143"/>
      <c r="CC19" s="143"/>
      <c r="CD19" s="143"/>
      <c r="CE19" s="143"/>
      <c r="CF19" s="143"/>
      <c r="CG19" s="143"/>
      <c r="CH19" s="143"/>
      <c r="CI19" s="143"/>
      <c r="CJ19" s="143"/>
      <c r="CK19" s="143"/>
      <c r="CL19" s="143"/>
      <c r="CM19" s="143"/>
      <c r="CN19" s="143"/>
      <c r="CO19" s="143"/>
      <c r="CP19" s="143"/>
      <c r="CQ19" s="143"/>
      <c r="CR19" s="143"/>
      <c r="CS19" s="143"/>
      <c r="CT19" s="143"/>
      <c r="CU19" s="143"/>
      <c r="CV19" s="143"/>
      <c r="CW19" s="143"/>
      <c r="CX19" s="143"/>
      <c r="CY19" s="143"/>
      <c r="CZ19" s="143"/>
      <c r="DA19" s="143"/>
      <c r="DB19" s="143"/>
      <c r="DC19" s="143"/>
      <c r="DD19" s="143"/>
      <c r="DE19" s="143"/>
      <c r="DF19" s="143"/>
      <c r="DG19" s="143"/>
      <c r="DH19" s="143"/>
      <c r="DI19" s="143"/>
      <c r="DJ19" s="143"/>
      <c r="DK19" s="143"/>
      <c r="DL19" s="143"/>
      <c r="DM19" s="143"/>
      <c r="DN19" s="143"/>
      <c r="DO19" s="143"/>
      <c r="DP19" s="143"/>
      <c r="DQ19" s="143"/>
      <c r="DR19" s="143"/>
      <c r="DS19" s="143"/>
      <c r="DT19" s="143"/>
      <c r="DU19" s="143"/>
      <c r="DV19" s="143"/>
      <c r="DW19" s="143"/>
      <c r="DX19" s="143"/>
      <c r="DY19" s="143"/>
      <c r="DZ19" s="143"/>
      <c r="EA19" s="143"/>
      <c r="EB19" s="143"/>
      <c r="EC19" s="143"/>
      <c r="ED19" s="143"/>
      <c r="EE19" s="143"/>
      <c r="EF19" s="143"/>
      <c r="EG19" s="143"/>
      <c r="EH19" s="143"/>
      <c r="EI19" s="143"/>
      <c r="EJ19" s="143"/>
      <c r="EK19" s="143"/>
      <c r="EL19" s="143"/>
      <c r="EM19" s="143"/>
      <c r="EN19" s="143"/>
      <c r="EO19" s="143"/>
      <c r="EP19" s="143"/>
      <c r="EQ19" s="143"/>
      <c r="ER19" s="143"/>
      <c r="ES19" s="143"/>
      <c r="ET19" s="143"/>
      <c r="EU19" s="143"/>
      <c r="EV19" s="143"/>
      <c r="EW19" s="143"/>
      <c r="EX19" s="143"/>
      <c r="EY19" s="143"/>
      <c r="EZ19" s="143"/>
      <c r="FA19" s="143"/>
      <c r="FB19" s="143"/>
      <c r="FC19" s="143"/>
      <c r="FD19" s="143"/>
      <c r="FE19" s="143"/>
      <c r="FF19" s="143"/>
      <c r="FG19" s="143"/>
      <c r="FH19" s="143"/>
      <c r="FI19" s="143"/>
      <c r="FJ19" s="143"/>
      <c r="FK19" s="143"/>
      <c r="FL19" s="143"/>
      <c r="FM19" s="143"/>
      <c r="FN19" s="143"/>
      <c r="FO19" s="143"/>
      <c r="FP19" s="143"/>
      <c r="FQ19" s="143"/>
      <c r="FR19" s="143"/>
      <c r="FS19" s="143"/>
      <c r="FT19" s="143"/>
      <c r="FU19" s="143"/>
      <c r="FV19" s="143"/>
      <c r="FW19" s="143"/>
      <c r="FX19" s="143"/>
      <c r="FY19" s="143"/>
      <c r="FZ19" s="143"/>
      <c r="GA19" s="143"/>
      <c r="GB19" s="143"/>
      <c r="GC19" s="143"/>
      <c r="GD19" s="143"/>
      <c r="GE19" s="143"/>
      <c r="GF19" s="143"/>
      <c r="GG19" s="143"/>
      <c r="GH19" s="143"/>
      <c r="GI19" s="143"/>
      <c r="GJ19" s="143"/>
      <c r="GK19" s="143"/>
      <c r="GL19" s="143"/>
      <c r="GM19" s="143"/>
      <c r="GN19" s="143"/>
      <c r="GO19" s="143"/>
      <c r="GP19" s="143"/>
      <c r="GQ19" s="143"/>
      <c r="GR19" s="143"/>
      <c r="GS19" s="143"/>
      <c r="GT19" s="143"/>
      <c r="GU19" s="143"/>
      <c r="GV19" s="143"/>
      <c r="GW19" s="143"/>
      <c r="GX19" s="143"/>
      <c r="GY19" s="143"/>
      <c r="GZ19" s="143"/>
      <c r="HA19" s="143"/>
      <c r="HB19" s="143"/>
      <c r="HC19" s="143"/>
      <c r="HD19" s="143"/>
      <c r="HE19" s="143"/>
      <c r="HF19" s="143"/>
      <c r="HG19" s="143"/>
      <c r="HH19" s="143"/>
      <c r="HI19" s="143"/>
      <c r="HJ19" s="143"/>
      <c r="HK19" s="143"/>
      <c r="HL19" s="143"/>
      <c r="HM19" s="143"/>
      <c r="HN19" s="143"/>
      <c r="HO19" s="143"/>
      <c r="HP19" s="143"/>
      <c r="HQ19" s="143"/>
      <c r="HR19" s="143"/>
      <c r="HS19" s="143"/>
      <c r="HT19" s="143"/>
      <c r="HU19" s="143"/>
      <c r="HV19" s="143"/>
      <c r="HW19" s="143"/>
      <c r="HX19" s="143"/>
      <c r="HY19" s="143"/>
      <c r="HZ19" s="143"/>
      <c r="IA19" s="143"/>
      <c r="IB19" s="143"/>
      <c r="IC19" s="143"/>
      <c r="ID19" s="143"/>
      <c r="IE19" s="143"/>
      <c r="IF19" s="143"/>
      <c r="IG19" s="143"/>
      <c r="IH19" s="143"/>
      <c r="II19" s="143"/>
      <c r="IJ19" s="143"/>
      <c r="IK19" s="143"/>
      <c r="IL19" s="143"/>
      <c r="IM19" s="143"/>
      <c r="IN19" s="143"/>
      <c r="IO19" s="143"/>
      <c r="IP19" s="143"/>
      <c r="IQ19" s="143"/>
      <c r="IR19" s="143"/>
      <c r="IS19" s="143"/>
      <c r="IT19" s="143"/>
      <c r="IU19" s="143"/>
      <c r="IV19" s="143"/>
      <c r="IW19" s="143"/>
      <c r="IX19" s="143"/>
      <c r="IY19" s="143"/>
      <c r="IZ19" s="143"/>
      <c r="JA19" s="143"/>
      <c r="JB19" s="143"/>
      <c r="JC19" s="143"/>
      <c r="JD19" s="143"/>
      <c r="JE19" s="143"/>
      <c r="JF19" s="143"/>
      <c r="JG19" s="143"/>
      <c r="JH19" s="143"/>
      <c r="JI19" s="143"/>
      <c r="JJ19" s="143"/>
      <c r="JK19" s="143"/>
      <c r="JL19" s="143"/>
      <c r="JM19" s="143"/>
      <c r="JN19" s="143"/>
      <c r="JO19" s="143"/>
      <c r="JP19" s="143"/>
      <c r="JQ19" s="143"/>
      <c r="JR19" s="143"/>
      <c r="JS19" s="143"/>
      <c r="JT19" s="143"/>
      <c r="JU19" s="143"/>
      <c r="JV19" s="143"/>
      <c r="JW19" s="143"/>
      <c r="JX19" s="143"/>
      <c r="JY19" s="143"/>
      <c r="JZ19" s="143"/>
      <c r="KA19" s="143"/>
      <c r="KB19" s="143"/>
      <c r="KC19" s="143"/>
      <c r="KD19" s="143"/>
      <c r="KE19" s="143"/>
      <c r="KF19" s="143"/>
      <c r="KG19" s="143"/>
      <c r="KH19" s="143"/>
      <c r="KI19" s="143"/>
      <c r="KJ19" s="143"/>
      <c r="KK19" s="143"/>
      <c r="KL19" s="143"/>
      <c r="KM19" s="143"/>
      <c r="KN19" s="143"/>
      <c r="KO19" s="143"/>
      <c r="KP19" s="143"/>
      <c r="KQ19" s="143"/>
      <c r="KR19" s="143"/>
      <c r="KS19" s="143"/>
      <c r="KT19" s="143"/>
      <c r="KU19" s="143"/>
      <c r="KV19" s="143"/>
      <c r="KW19" s="143"/>
      <c r="KX19" s="143"/>
      <c r="KY19" s="143"/>
      <c r="KZ19" s="143"/>
      <c r="LA19" s="143"/>
      <c r="LB19" s="143"/>
      <c r="LC19" s="143"/>
      <c r="LD19" s="143"/>
      <c r="LE19" s="143"/>
      <c r="LF19" s="143"/>
      <c r="LG19" s="143"/>
      <c r="LH19" s="143"/>
      <c r="LI19" s="143"/>
      <c r="LJ19" s="143"/>
      <c r="LK19" s="143"/>
      <c r="LL19" s="143"/>
      <c r="LM19" s="143"/>
      <c r="LN19" s="143"/>
      <c r="LO19" s="143"/>
      <c r="LP19" s="143"/>
      <c r="LQ19" s="143"/>
      <c r="LR19" s="143"/>
      <c r="LS19" s="143"/>
      <c r="LT19" s="143"/>
      <c r="LU19" s="143"/>
      <c r="LV19" s="143"/>
      <c r="LW19" s="143"/>
      <c r="LX19" s="143"/>
      <c r="LY19" s="143"/>
      <c r="LZ19" s="143"/>
      <c r="MA19" s="143"/>
      <c r="MB19" s="143"/>
      <c r="MC19" s="143"/>
      <c r="MD19" s="143"/>
      <c r="ME19" s="143"/>
      <c r="MF19" s="143"/>
      <c r="MG19" s="143"/>
      <c r="MH19" s="143"/>
      <c r="MI19" s="143"/>
      <c r="MJ19" s="143"/>
      <c r="MK19" s="143"/>
      <c r="ML19" s="143"/>
      <c r="MM19" s="143"/>
      <c r="MN19" s="143"/>
      <c r="MO19" s="143"/>
      <c r="MP19" s="143"/>
      <c r="MQ19" s="143"/>
      <c r="MR19" s="143"/>
      <c r="MS19" s="143"/>
      <c r="MT19" s="143"/>
      <c r="MU19" s="143"/>
      <c r="MV19" s="143"/>
      <c r="MW19" s="143"/>
      <c r="MX19" s="143"/>
      <c r="MY19" s="143"/>
      <c r="MZ19" s="143"/>
      <c r="NA19" s="143"/>
      <c r="NB19" s="143"/>
      <c r="NC19" s="143"/>
      <c r="ND19" s="143"/>
      <c r="NE19" s="143"/>
      <c r="NF19" s="143"/>
      <c r="NG19" s="143"/>
      <c r="NH19" s="143"/>
      <c r="NI19" s="143"/>
      <c r="NJ19" s="143"/>
      <c r="NK19" s="143"/>
      <c r="NL19" s="143"/>
      <c r="NM19" s="143"/>
      <c r="NN19" s="143"/>
      <c r="NO19" s="143"/>
      <c r="NP19" s="143"/>
      <c r="NQ19" s="143"/>
      <c r="NR19" s="143"/>
      <c r="NS19" s="143"/>
      <c r="NT19" s="143"/>
      <c r="NU19" s="143"/>
      <c r="NV19" s="143"/>
      <c r="NW19" s="143"/>
      <c r="NX19" s="143"/>
      <c r="NY19" s="143"/>
      <c r="NZ19" s="143"/>
      <c r="OA19" s="143"/>
      <c r="OB19" s="143"/>
      <c r="OC19" s="143"/>
      <c r="OD19" s="143"/>
      <c r="OE19" s="143"/>
      <c r="OF19" s="143"/>
      <c r="OG19" s="143"/>
      <c r="OH19" s="143"/>
      <c r="OI19" s="143"/>
      <c r="OJ19" s="143"/>
      <c r="OK19" s="143"/>
      <c r="OL19" s="143"/>
      <c r="OM19" s="143"/>
      <c r="ON19" s="143"/>
      <c r="OO19" s="143"/>
      <c r="OP19" s="143"/>
      <c r="OQ19" s="143"/>
      <c r="OR19" s="143"/>
      <c r="OS19" s="143"/>
      <c r="OT19" s="143"/>
      <c r="OU19" s="143"/>
      <c r="OV19" s="143"/>
      <c r="OW19" s="143"/>
      <c r="OX19" s="143"/>
      <c r="OY19" s="143"/>
      <c r="OZ19" s="143"/>
      <c r="PA19" s="143"/>
      <c r="PB19" s="143"/>
      <c r="PC19" s="143"/>
      <c r="PD19" s="143"/>
      <c r="PE19" s="143"/>
      <c r="PF19" s="143"/>
      <c r="PG19" s="143"/>
      <c r="PH19" s="143"/>
      <c r="PI19" s="143"/>
      <c r="PJ19" s="143"/>
      <c r="PK19" s="143"/>
      <c r="PL19" s="143"/>
      <c r="PM19" s="143"/>
      <c r="PN19" s="143"/>
      <c r="PO19" s="143"/>
      <c r="PP19" s="143"/>
      <c r="PQ19" s="143"/>
      <c r="PR19" s="143"/>
      <c r="PS19" s="143"/>
      <c r="PT19" s="143"/>
      <c r="PU19" s="143"/>
      <c r="PV19" s="143"/>
      <c r="PW19" s="143"/>
      <c r="PX19" s="143"/>
      <c r="PY19" s="143"/>
      <c r="PZ19" s="143"/>
      <c r="QA19" s="143"/>
      <c r="QB19" s="143"/>
      <c r="QC19" s="143"/>
      <c r="QD19" s="143"/>
      <c r="QE19" s="143"/>
      <c r="QF19" s="143"/>
      <c r="QG19" s="143"/>
      <c r="QH19" s="143"/>
      <c r="QI19" s="143"/>
      <c r="QJ19" s="143"/>
      <c r="QK19" s="143"/>
      <c r="QL19" s="143"/>
      <c r="QM19" s="143"/>
      <c r="QN19" s="143"/>
      <c r="QO19" s="143"/>
      <c r="QP19" s="143"/>
      <c r="QQ19" s="143"/>
      <c r="QR19" s="143"/>
      <c r="QS19" s="143"/>
      <c r="QT19" s="143"/>
      <c r="QU19" s="143"/>
      <c r="QV19" s="143"/>
      <c r="QW19" s="143"/>
      <c r="QX19" s="143"/>
      <c r="QY19" s="143"/>
      <c r="QZ19" s="143"/>
      <c r="RA19" s="143"/>
      <c r="RB19" s="143"/>
      <c r="RC19" s="143"/>
      <c r="RD19" s="143"/>
      <c r="RE19" s="143"/>
      <c r="RF19" s="143"/>
      <c r="RG19" s="143"/>
      <c r="RH19" s="143"/>
      <c r="RI19" s="143"/>
      <c r="RJ19" s="143"/>
      <c r="RK19" s="143"/>
      <c r="RL19" s="143"/>
      <c r="RM19" s="143"/>
      <c r="RN19" s="143"/>
      <c r="RO19" s="143"/>
      <c r="RP19" s="143"/>
      <c r="RQ19" s="143"/>
      <c r="RR19" s="143"/>
      <c r="RS19" s="143"/>
      <c r="RT19" s="143"/>
      <c r="RU19" s="143"/>
      <c r="RV19" s="143"/>
      <c r="RW19" s="143"/>
      <c r="RX19" s="143"/>
      <c r="RY19" s="143"/>
      <c r="RZ19" s="143"/>
      <c r="SA19" s="143"/>
      <c r="SB19" s="143"/>
      <c r="SC19" s="143"/>
      <c r="SD19" s="143"/>
      <c r="SE19" s="143"/>
      <c r="SF19" s="143"/>
      <c r="SG19" s="143"/>
      <c r="SH19" s="143"/>
      <c r="SI19" s="143"/>
      <c r="SJ19" s="143"/>
      <c r="SK19" s="143"/>
      <c r="SL19" s="143"/>
      <c r="SM19" s="143"/>
      <c r="SN19" s="143"/>
      <c r="SO19" s="143"/>
      <c r="SP19" s="143"/>
      <c r="SQ19" s="143"/>
      <c r="SR19" s="143"/>
      <c r="SS19" s="143"/>
      <c r="ST19" s="143"/>
      <c r="SU19" s="143"/>
      <c r="SV19" s="143"/>
      <c r="SW19" s="143"/>
      <c r="SX19" s="143"/>
      <c r="SY19" s="143"/>
      <c r="SZ19" s="143"/>
      <c r="TA19" s="143"/>
      <c r="TB19" s="143"/>
      <c r="TC19" s="143"/>
      <c r="TD19" s="143"/>
      <c r="TE19" s="143"/>
      <c r="TF19" s="143"/>
      <c r="TG19" s="143"/>
      <c r="TH19" s="143"/>
      <c r="TI19" s="143"/>
      <c r="TJ19" s="143"/>
      <c r="TK19" s="143"/>
      <c r="TL19" s="143"/>
      <c r="TM19" s="143"/>
      <c r="TN19" s="143"/>
      <c r="TO19" s="143"/>
      <c r="TP19" s="143"/>
      <c r="TQ19" s="143"/>
      <c r="TR19" s="143"/>
      <c r="TS19" s="143"/>
      <c r="TT19" s="143"/>
      <c r="TU19" s="143"/>
      <c r="TV19" s="143"/>
      <c r="TW19" s="143"/>
      <c r="TX19" s="143"/>
      <c r="TY19" s="143"/>
      <c r="TZ19" s="143"/>
      <c r="UA19" s="143"/>
      <c r="UB19" s="143"/>
      <c r="UC19" s="143"/>
      <c r="UD19" s="143"/>
      <c r="UE19" s="143"/>
      <c r="UF19" s="143"/>
      <c r="UG19" s="143"/>
      <c r="UH19" s="143"/>
      <c r="UI19" s="143"/>
      <c r="UJ19" s="143"/>
      <c r="UK19" s="143"/>
      <c r="UL19" s="143"/>
      <c r="UM19" s="143"/>
      <c r="UN19" s="143"/>
      <c r="UO19" s="143"/>
      <c r="UP19" s="143"/>
      <c r="UQ19" s="143"/>
      <c r="UR19" s="143"/>
      <c r="US19" s="143"/>
      <c r="UT19" s="143"/>
      <c r="UU19" s="143"/>
      <c r="UV19" s="143"/>
      <c r="UW19" s="143"/>
      <c r="UX19" s="143"/>
      <c r="UY19" s="143"/>
      <c r="UZ19" s="143"/>
      <c r="VA19" s="143"/>
      <c r="VB19" s="143"/>
      <c r="VC19" s="143"/>
      <c r="VD19" s="143"/>
      <c r="VE19" s="143"/>
      <c r="VF19" s="143"/>
      <c r="VG19" s="143"/>
      <c r="VH19" s="143"/>
      <c r="VI19" s="143"/>
      <c r="VJ19" s="143"/>
      <c r="VK19" s="143"/>
      <c r="VL19" s="143"/>
      <c r="VM19" s="143"/>
      <c r="VN19" s="143"/>
      <c r="VO19" s="143"/>
      <c r="VP19" s="143"/>
      <c r="VQ19" s="143"/>
      <c r="VR19" s="143"/>
      <c r="VS19" s="143"/>
      <c r="VT19" s="143"/>
      <c r="VU19" s="143"/>
      <c r="VV19" s="143"/>
      <c r="VW19" s="143"/>
      <c r="VX19" s="143"/>
      <c r="VY19" s="143"/>
      <c r="VZ19" s="143"/>
      <c r="WA19" s="143"/>
      <c r="WB19" s="143"/>
      <c r="WC19" s="143"/>
      <c r="WD19" s="143"/>
      <c r="WE19" s="143"/>
      <c r="WF19" s="143"/>
      <c r="WG19" s="143"/>
      <c r="WH19" s="143"/>
      <c r="WI19" s="143"/>
      <c r="WJ19" s="143"/>
      <c r="WK19" s="143"/>
      <c r="WL19" s="143"/>
      <c r="WM19" s="143"/>
      <c r="WN19" s="143"/>
      <c r="WO19" s="143"/>
      <c r="WP19" s="143"/>
      <c r="WQ19" s="143"/>
      <c r="WR19" s="143"/>
      <c r="WS19" s="143"/>
      <c r="WT19" s="143"/>
      <c r="WU19" s="143"/>
      <c r="WV19" s="143"/>
      <c r="WW19" s="143"/>
      <c r="WX19" s="143"/>
      <c r="WY19" s="143"/>
      <c r="WZ19" s="143"/>
      <c r="XA19" s="143"/>
      <c r="XB19" s="143"/>
      <c r="XC19" s="143"/>
      <c r="XD19" s="143"/>
      <c r="XE19" s="143"/>
      <c r="XF19" s="143"/>
      <c r="XG19" s="143"/>
      <c r="XH19" s="143"/>
      <c r="XI19" s="143"/>
      <c r="XJ19" s="143"/>
      <c r="XK19" s="143"/>
      <c r="XL19" s="143"/>
      <c r="XM19" s="143"/>
      <c r="XN19" s="143"/>
      <c r="XO19" s="143"/>
      <c r="XP19" s="143"/>
      <c r="XQ19" s="143"/>
      <c r="XR19" s="143"/>
      <c r="XS19" s="143"/>
      <c r="XT19" s="143"/>
      <c r="XU19" s="143"/>
      <c r="XV19" s="143"/>
      <c r="XW19" s="143"/>
      <c r="XX19" s="143"/>
      <c r="XY19" s="143"/>
      <c r="XZ19" s="143"/>
      <c r="YA19" s="143"/>
      <c r="YB19" s="143"/>
      <c r="YC19" s="143"/>
      <c r="YD19" s="143"/>
      <c r="YE19" s="143"/>
      <c r="YF19" s="143"/>
      <c r="YG19" s="143"/>
      <c r="YH19" s="143"/>
      <c r="YI19" s="143"/>
      <c r="YJ19" s="143"/>
      <c r="YK19" s="143"/>
      <c r="YL19" s="143"/>
      <c r="YM19" s="143"/>
      <c r="YN19" s="143"/>
      <c r="YO19" s="143"/>
      <c r="YP19" s="143"/>
      <c r="YQ19" s="143"/>
      <c r="YR19" s="143"/>
      <c r="YS19" s="143"/>
      <c r="YT19" s="143"/>
      <c r="YU19" s="143"/>
      <c r="YV19" s="143"/>
      <c r="YW19" s="143"/>
      <c r="YX19" s="143"/>
      <c r="YY19" s="143"/>
      <c r="YZ19" s="143"/>
      <c r="ZA19" s="143"/>
      <c r="ZB19" s="143"/>
      <c r="ZC19" s="143"/>
      <c r="ZD19" s="143"/>
      <c r="ZE19" s="143"/>
      <c r="ZF19" s="143"/>
      <c r="ZG19" s="143"/>
      <c r="ZH19" s="143"/>
      <c r="ZI19" s="143"/>
      <c r="ZJ19" s="143"/>
      <c r="ZK19" s="143"/>
      <c r="ZL19" s="143"/>
      <c r="ZM19" s="143"/>
      <c r="ZN19" s="143"/>
      <c r="ZO19" s="143"/>
      <c r="ZP19" s="143"/>
      <c r="ZQ19" s="143"/>
      <c r="ZR19" s="143"/>
      <c r="ZS19" s="143"/>
      <c r="ZT19" s="143"/>
      <c r="ZU19" s="143"/>
      <c r="ZV19" s="143"/>
      <c r="ZW19" s="143"/>
      <c r="ZX19" s="143"/>
      <c r="ZY19" s="143"/>
      <c r="ZZ19" s="143"/>
      <c r="AAA19" s="143"/>
      <c r="AAB19" s="143"/>
      <c r="AAC19" s="143"/>
      <c r="AAD19" s="143"/>
      <c r="AAE19" s="143"/>
      <c r="AAF19" s="143"/>
      <c r="AAG19" s="143"/>
      <c r="AAH19" s="143"/>
      <c r="AAI19" s="143"/>
      <c r="AAJ19" s="143"/>
      <c r="AAK19" s="143"/>
      <c r="AAL19" s="143"/>
      <c r="AAM19" s="143"/>
      <c r="AAN19" s="143"/>
      <c r="AAO19" s="143"/>
      <c r="AAP19" s="143"/>
      <c r="AAQ19" s="143"/>
      <c r="AAR19" s="143"/>
      <c r="AAS19" s="143"/>
      <c r="AAT19" s="143"/>
      <c r="AAU19" s="143"/>
      <c r="AAV19" s="143"/>
      <c r="AAW19" s="143"/>
      <c r="AAX19" s="143"/>
      <c r="AAY19" s="143"/>
      <c r="AAZ19" s="143"/>
      <c r="ABA19" s="143"/>
      <c r="ABB19" s="143"/>
      <c r="ABC19" s="143"/>
      <c r="ABD19" s="143"/>
      <c r="ABE19" s="143"/>
      <c r="ABF19" s="143"/>
      <c r="ABG19" s="143"/>
      <c r="ABH19" s="143"/>
      <c r="ABI19" s="143"/>
      <c r="ABJ19" s="143"/>
      <c r="ABK19" s="143"/>
      <c r="ABL19" s="143"/>
      <c r="ABM19" s="143"/>
      <c r="ABN19" s="143"/>
      <c r="ABO19" s="143"/>
      <c r="ABP19" s="143"/>
      <c r="ABQ19" s="143"/>
      <c r="ABR19" s="143"/>
      <c r="ABS19" s="143"/>
      <c r="ABT19" s="143"/>
      <c r="ABU19" s="143"/>
      <c r="ABV19" s="143"/>
      <c r="ABW19" s="143"/>
      <c r="ABX19" s="143"/>
      <c r="ABY19" s="143"/>
      <c r="ABZ19" s="143"/>
      <c r="ACA19" s="143"/>
      <c r="ACB19" s="143"/>
      <c r="ACC19" s="143"/>
      <c r="ACD19" s="143"/>
      <c r="ACE19" s="143"/>
      <c r="ACF19" s="143"/>
      <c r="ACG19" s="143"/>
      <c r="ACH19" s="143"/>
      <c r="ACI19" s="143"/>
      <c r="ACJ19" s="143"/>
      <c r="ACK19" s="143"/>
      <c r="ACL19" s="143"/>
      <c r="ACM19" s="143"/>
      <c r="ACN19" s="143"/>
      <c r="ACO19" s="143"/>
      <c r="ACP19" s="143"/>
      <c r="ACQ19" s="143"/>
      <c r="ACR19" s="143"/>
      <c r="ACS19" s="143"/>
      <c r="ACT19" s="143"/>
      <c r="ACU19" s="143"/>
      <c r="ACV19" s="143"/>
      <c r="ACW19" s="143"/>
      <c r="ACX19" s="143"/>
      <c r="ACY19" s="143"/>
      <c r="ACZ19" s="143"/>
      <c r="ADA19" s="143"/>
      <c r="ADB19" s="143"/>
      <c r="ADC19" s="143"/>
      <c r="ADD19" s="143"/>
      <c r="ADE19" s="143"/>
      <c r="ADF19" s="143"/>
      <c r="ADG19" s="143"/>
      <c r="ADH19" s="143"/>
      <c r="ADI19" s="143"/>
      <c r="ADJ19" s="143"/>
      <c r="ADK19" s="143"/>
      <c r="ADL19" s="143"/>
      <c r="ADM19" s="143"/>
      <c r="ADN19" s="143"/>
      <c r="ADO19" s="143"/>
      <c r="ADP19" s="143"/>
      <c r="ADQ19" s="143"/>
      <c r="ADR19" s="143"/>
      <c r="ADS19" s="143"/>
      <c r="ADT19" s="143"/>
      <c r="ADU19" s="143"/>
      <c r="ADV19" s="143"/>
      <c r="ADW19" s="143"/>
      <c r="ADX19" s="143"/>
      <c r="ADY19" s="143"/>
      <c r="ADZ19" s="143"/>
      <c r="AEA19" s="143"/>
      <c r="AEB19" s="143"/>
      <c r="AEC19" s="143"/>
      <c r="AED19" s="143"/>
      <c r="AEE19" s="143"/>
      <c r="AEF19" s="143"/>
      <c r="AEG19" s="143"/>
      <c r="AEH19" s="143"/>
      <c r="AEI19" s="143"/>
      <c r="AEJ19" s="143"/>
      <c r="AEK19" s="143"/>
      <c r="AEL19" s="143"/>
      <c r="AEM19" s="143"/>
      <c r="AEN19" s="143"/>
      <c r="AEO19" s="143"/>
      <c r="AEP19" s="143"/>
      <c r="AEQ19" s="143"/>
      <c r="AER19" s="143"/>
      <c r="AES19" s="143"/>
      <c r="AET19" s="143"/>
      <c r="AEU19" s="143"/>
      <c r="AEV19" s="143"/>
      <c r="AEW19" s="143"/>
      <c r="AEX19" s="143"/>
      <c r="AEY19" s="143"/>
      <c r="AEZ19" s="143"/>
      <c r="AFA19" s="143"/>
      <c r="AFB19" s="143"/>
      <c r="AFC19" s="143"/>
      <c r="AFD19" s="143"/>
      <c r="AFE19" s="143"/>
      <c r="AFF19" s="143"/>
      <c r="AFG19" s="143"/>
      <c r="AFH19" s="143"/>
      <c r="AFI19" s="143"/>
      <c r="AFJ19" s="143"/>
      <c r="AFK19" s="143"/>
      <c r="AFL19" s="143"/>
      <c r="AFM19" s="143"/>
      <c r="AFN19" s="143"/>
      <c r="AFO19" s="143"/>
      <c r="AFP19" s="143"/>
      <c r="AFQ19" s="143"/>
      <c r="AFR19" s="143"/>
      <c r="AFS19" s="143"/>
      <c r="AFT19" s="143"/>
      <c r="AFU19" s="143"/>
      <c r="AFV19" s="143"/>
      <c r="AFW19" s="143"/>
      <c r="AFX19" s="143"/>
      <c r="AFY19" s="143"/>
      <c r="AFZ19" s="143"/>
      <c r="AGA19" s="143"/>
      <c r="AGB19" s="143"/>
      <c r="AGC19" s="143"/>
      <c r="AGD19" s="143"/>
      <c r="AGE19" s="143"/>
      <c r="AGF19" s="143"/>
      <c r="AGG19" s="143"/>
      <c r="AGH19" s="143"/>
      <c r="AGI19" s="143"/>
      <c r="AGJ19" s="143"/>
      <c r="AGK19" s="143"/>
      <c r="AGL19" s="143"/>
      <c r="AGM19" s="143"/>
      <c r="AGN19" s="143"/>
      <c r="AGO19" s="143"/>
      <c r="AGP19" s="143"/>
      <c r="AGQ19" s="143"/>
      <c r="AGR19" s="143"/>
      <c r="AGS19" s="143"/>
      <c r="AGT19" s="143"/>
      <c r="AGU19" s="143"/>
      <c r="AGV19" s="143"/>
      <c r="AGW19" s="143"/>
      <c r="AGX19" s="143"/>
      <c r="AGY19" s="143"/>
      <c r="AGZ19" s="143"/>
      <c r="AHA19" s="143"/>
      <c r="AHB19" s="143"/>
      <c r="AHC19" s="143"/>
      <c r="AHD19" s="143"/>
      <c r="AHE19" s="143"/>
      <c r="AHF19" s="143"/>
      <c r="AHG19" s="143"/>
      <c r="AHH19" s="143"/>
      <c r="AHI19" s="143"/>
      <c r="AHJ19" s="143"/>
      <c r="AHK19" s="143"/>
      <c r="AHL19" s="143"/>
      <c r="AHM19" s="143"/>
      <c r="AHN19" s="143"/>
      <c r="AHO19" s="143"/>
      <c r="AHP19" s="143"/>
      <c r="AHQ19" s="143"/>
      <c r="AHR19" s="143"/>
      <c r="AHS19" s="143"/>
      <c r="AHT19" s="143"/>
      <c r="AHU19" s="143"/>
      <c r="AHV19" s="143"/>
      <c r="AHW19" s="143"/>
      <c r="AHX19" s="143"/>
      <c r="AHY19" s="143"/>
      <c r="AHZ19" s="143"/>
      <c r="AIA19" s="143"/>
      <c r="AIB19" s="143"/>
      <c r="AIC19" s="143"/>
      <c r="AID19" s="143"/>
      <c r="AIE19" s="143"/>
      <c r="AIF19" s="143"/>
      <c r="AIG19" s="143"/>
      <c r="AIH19" s="143"/>
      <c r="AII19" s="143"/>
      <c r="AIJ19" s="143"/>
      <c r="AIK19" s="143"/>
      <c r="AIL19" s="143"/>
      <c r="AIM19" s="143"/>
      <c r="AIN19" s="143"/>
      <c r="AIO19" s="143"/>
      <c r="AIP19" s="143"/>
      <c r="AIQ19" s="143"/>
      <c r="AIR19" s="143"/>
      <c r="AIS19" s="143"/>
      <c r="AIT19" s="143"/>
      <c r="AIU19" s="143"/>
      <c r="AIV19" s="143"/>
      <c r="AIW19" s="143"/>
      <c r="AIX19" s="143"/>
      <c r="AIY19" s="143"/>
      <c r="AIZ19" s="143"/>
      <c r="AJA19" s="143"/>
      <c r="AJB19" s="143"/>
      <c r="AJC19" s="143"/>
      <c r="AJD19" s="143"/>
      <c r="AJE19" s="143"/>
      <c r="AJF19" s="143"/>
      <c r="AJG19" s="143"/>
      <c r="AJH19" s="143"/>
      <c r="AJI19" s="143"/>
      <c r="AJJ19" s="143"/>
      <c r="AJK19" s="143"/>
      <c r="AJL19" s="143"/>
      <c r="AJM19" s="143"/>
      <c r="AJN19" s="143"/>
      <c r="AJO19" s="143"/>
      <c r="AJP19" s="143"/>
      <c r="AJQ19" s="143"/>
      <c r="AJR19" s="143"/>
      <c r="AJS19" s="143"/>
      <c r="AJT19" s="143"/>
      <c r="AJU19" s="143"/>
      <c r="AJV19" s="143"/>
      <c r="AJW19" s="143"/>
      <c r="AJX19" s="143"/>
      <c r="AJY19" s="143"/>
      <c r="AJZ19" s="143"/>
      <c r="AKA19" s="143"/>
      <c r="AKB19" s="143"/>
      <c r="AKC19" s="143"/>
      <c r="AKD19" s="143"/>
      <c r="AKE19" s="143"/>
      <c r="AKF19" s="143"/>
      <c r="AKG19" s="143"/>
      <c r="AKH19" s="143"/>
      <c r="AKI19" s="143"/>
      <c r="AKJ19" s="143"/>
      <c r="AKK19" s="143"/>
      <c r="AKL19" s="143"/>
      <c r="AKM19" s="143"/>
      <c r="AKN19" s="143"/>
      <c r="AKO19" s="143"/>
      <c r="AKP19" s="143"/>
      <c r="AKQ19" s="143"/>
      <c r="AKR19" s="143"/>
      <c r="AKS19" s="143"/>
      <c r="AKT19" s="143"/>
      <c r="AKU19" s="143"/>
      <c r="AKV19" s="143"/>
      <c r="AKW19" s="143"/>
      <c r="AKX19" s="143"/>
      <c r="AKY19" s="143"/>
      <c r="AKZ19" s="143"/>
      <c r="ALA19" s="143"/>
      <c r="ALB19" s="143"/>
      <c r="ALC19" s="143"/>
      <c r="ALD19" s="143"/>
      <c r="ALE19" s="143"/>
      <c r="ALF19" s="143"/>
      <c r="ALG19" s="143"/>
      <c r="ALH19" s="143"/>
      <c r="ALI19" s="143"/>
      <c r="ALJ19" s="143"/>
      <c r="ALK19" s="143"/>
      <c r="ALL19" s="143"/>
      <c r="ALM19" s="143"/>
      <c r="ALN19" s="143"/>
      <c r="ALO19" s="143"/>
      <c r="ALP19" s="143"/>
      <c r="ALQ19" s="143"/>
      <c r="ALR19" s="143"/>
      <c r="ALS19" s="143"/>
      <c r="ALT19" s="143"/>
      <c r="ALU19" s="143"/>
      <c r="ALV19" s="143"/>
      <c r="ALW19" s="143"/>
      <c r="ALX19" s="143"/>
      <c r="ALY19" s="143"/>
      <c r="ALZ19" s="143"/>
      <c r="AMA19" s="143"/>
      <c r="AMB19" s="143"/>
      <c r="AMC19" s="143"/>
      <c r="AMD19" s="143"/>
      <c r="AME19" s="143"/>
      <c r="AMF19" s="143"/>
      <c r="AMG19" s="143"/>
      <c r="AMH19" s="143"/>
      <c r="AMI19" s="143"/>
      <c r="AMJ19" s="143"/>
      <c r="AMK19" s="143"/>
      <c r="AML19" s="143"/>
      <c r="AMM19" s="143"/>
      <c r="AMN19" s="143"/>
      <c r="AMO19" s="143"/>
      <c r="AMP19" s="143"/>
      <c r="AMQ19" s="143"/>
      <c r="AMR19" s="143"/>
      <c r="AMS19" s="143"/>
      <c r="AMT19" s="143"/>
      <c r="AMU19" s="143"/>
      <c r="AMV19" s="143"/>
      <c r="AMW19" s="143"/>
      <c r="AMX19" s="143"/>
      <c r="AMY19" s="143"/>
      <c r="AMZ19" s="143"/>
      <c r="ANA19" s="143"/>
      <c r="ANB19" s="143"/>
      <c r="ANC19" s="143"/>
      <c r="AND19" s="143"/>
      <c r="ANE19" s="143"/>
      <c r="ANF19" s="143"/>
      <c r="ANG19" s="143"/>
      <c r="ANH19" s="143"/>
      <c r="ANI19" s="143"/>
      <c r="ANJ19" s="143"/>
      <c r="ANK19" s="143"/>
      <c r="ANL19" s="143"/>
      <c r="ANM19" s="143"/>
      <c r="ANN19" s="143"/>
      <c r="ANO19" s="143"/>
      <c r="ANP19" s="143"/>
      <c r="ANQ19" s="143"/>
      <c r="ANR19" s="143"/>
      <c r="ANS19" s="143"/>
      <c r="ANT19" s="143"/>
      <c r="ANU19" s="143"/>
      <c r="ANV19" s="143"/>
      <c r="ANW19" s="143"/>
      <c r="ANX19" s="143"/>
      <c r="ANY19" s="143"/>
      <c r="ANZ19" s="143"/>
      <c r="AOA19" s="143"/>
      <c r="AOB19" s="143"/>
      <c r="AOC19" s="143"/>
      <c r="AOD19" s="143"/>
      <c r="AOE19" s="143"/>
      <c r="AOF19" s="143"/>
      <c r="AOG19" s="143"/>
      <c r="AOH19" s="143"/>
      <c r="AOI19" s="143"/>
      <c r="AOJ19" s="143"/>
      <c r="AOK19" s="143"/>
      <c r="AOL19" s="143"/>
      <c r="AOM19" s="143"/>
      <c r="AON19" s="143"/>
      <c r="AOO19" s="143"/>
      <c r="AOP19" s="143"/>
      <c r="AOQ19" s="143"/>
      <c r="AOR19" s="143"/>
      <c r="AOS19" s="143"/>
      <c r="AOT19" s="143"/>
      <c r="AOU19" s="143"/>
      <c r="AOV19" s="143"/>
      <c r="AOW19" s="143"/>
      <c r="AOX19" s="143"/>
      <c r="AOY19" s="143"/>
      <c r="AOZ19" s="143"/>
      <c r="APA19" s="143"/>
      <c r="APB19" s="143"/>
      <c r="APC19" s="143"/>
      <c r="APD19" s="143"/>
      <c r="APE19" s="143"/>
      <c r="APF19" s="143"/>
      <c r="APG19" s="143"/>
      <c r="APH19" s="143"/>
      <c r="API19" s="143"/>
      <c r="APJ19" s="143"/>
      <c r="APK19" s="143"/>
      <c r="APL19" s="143"/>
      <c r="APM19" s="143"/>
      <c r="APN19" s="143"/>
      <c r="APO19" s="143"/>
      <c r="APP19" s="143"/>
      <c r="APQ19" s="143"/>
      <c r="APR19" s="143"/>
      <c r="APS19" s="143"/>
      <c r="APT19" s="143"/>
      <c r="APU19" s="143"/>
      <c r="APV19" s="143"/>
      <c r="APW19" s="143"/>
      <c r="APX19" s="143"/>
      <c r="APY19" s="143"/>
      <c r="APZ19" s="143"/>
      <c r="AQA19" s="143"/>
      <c r="AQB19" s="143"/>
      <c r="AQC19" s="143"/>
      <c r="AQD19" s="143"/>
      <c r="AQE19" s="143"/>
      <c r="AQF19" s="143"/>
      <c r="AQG19" s="143"/>
      <c r="AQH19" s="143"/>
      <c r="AQI19" s="143"/>
      <c r="AQJ19" s="143"/>
      <c r="AQK19" s="143"/>
      <c r="AQL19" s="143"/>
      <c r="AQM19" s="143"/>
      <c r="AQN19" s="143"/>
      <c r="AQO19" s="143"/>
      <c r="AQP19" s="143"/>
      <c r="AQQ19" s="143"/>
      <c r="AQR19" s="143"/>
      <c r="AQS19" s="143"/>
      <c r="AQT19" s="143"/>
      <c r="AQU19" s="143"/>
      <c r="AQV19" s="143"/>
      <c r="AQW19" s="143"/>
      <c r="AQX19" s="143"/>
      <c r="AQY19" s="143"/>
      <c r="AQZ19" s="143"/>
      <c r="ARA19" s="143"/>
      <c r="ARB19" s="143"/>
      <c r="ARC19" s="143"/>
      <c r="ARD19" s="143"/>
      <c r="ARE19" s="143"/>
      <c r="ARF19" s="143"/>
      <c r="ARG19" s="143"/>
      <c r="ARH19" s="143"/>
      <c r="ARI19" s="143"/>
      <c r="ARJ19" s="143"/>
      <c r="ARK19" s="143"/>
      <c r="ARL19" s="143"/>
      <c r="ARM19" s="143"/>
      <c r="ARN19" s="143"/>
      <c r="ARO19" s="143"/>
      <c r="ARP19" s="143"/>
      <c r="ARQ19" s="143"/>
      <c r="ARR19" s="143"/>
      <c r="ARS19" s="143"/>
      <c r="ART19" s="143"/>
      <c r="ARU19" s="143"/>
      <c r="ARV19" s="143"/>
      <c r="ARW19" s="143"/>
      <c r="ARX19" s="143"/>
      <c r="ARY19" s="143"/>
      <c r="ARZ19" s="143"/>
      <c r="ASA19" s="143"/>
      <c r="ASB19" s="143"/>
      <c r="ASC19" s="143"/>
      <c r="ASD19" s="143"/>
      <c r="ASE19" s="143"/>
      <c r="ASF19" s="143"/>
      <c r="ASG19" s="143"/>
    </row>
    <row r="20" spans="1:1177" ht="14.4" hidden="1" customHeight="1" x14ac:dyDescent="0.35">
      <c r="B20" s="294" t="s">
        <v>190</v>
      </c>
      <c r="C20" s="28"/>
      <c r="D20" s="28"/>
      <c r="E20" s="329"/>
      <c r="G20" s="144"/>
      <c r="H20" s="144"/>
      <c r="AD20" s="143"/>
      <c r="AE20" s="143"/>
      <c r="AF20" s="143"/>
      <c r="AG20" s="143"/>
      <c r="AH20" s="143"/>
      <c r="AI20" s="143"/>
      <c r="AJ20" s="143"/>
      <c r="AK20" s="143"/>
      <c r="AL20" s="143"/>
      <c r="AM20" s="143"/>
      <c r="AN20" s="143"/>
      <c r="AO20" s="143"/>
      <c r="AP20" s="143"/>
      <c r="AQ20" s="143"/>
      <c r="AR20" s="143"/>
      <c r="AS20" s="143"/>
      <c r="AT20" s="143"/>
      <c r="AU20" s="143"/>
      <c r="AV20" s="143"/>
      <c r="AW20" s="143"/>
      <c r="AX20" s="143"/>
      <c r="AY20" s="143"/>
      <c r="AZ20" s="143"/>
      <c r="BA20" s="143"/>
      <c r="BB20" s="143"/>
      <c r="BC20" s="143"/>
      <c r="BD20" s="143"/>
      <c r="BE20" s="143"/>
      <c r="BF20" s="143"/>
      <c r="BG20" s="143"/>
      <c r="BH20" s="143"/>
      <c r="BI20" s="143"/>
      <c r="BJ20" s="143"/>
      <c r="BK20" s="143"/>
      <c r="BL20" s="143"/>
      <c r="BM20" s="143"/>
      <c r="BN20" s="143"/>
      <c r="BO20" s="143"/>
      <c r="BP20" s="143"/>
      <c r="BQ20" s="143"/>
      <c r="BR20" s="143"/>
      <c r="BS20" s="143"/>
      <c r="BT20" s="143"/>
      <c r="BU20" s="143"/>
      <c r="BV20" s="143"/>
      <c r="BW20" s="143"/>
      <c r="BX20" s="143"/>
      <c r="BY20" s="143"/>
      <c r="BZ20" s="143"/>
      <c r="CA20" s="143"/>
      <c r="CB20" s="143"/>
      <c r="CC20" s="143"/>
      <c r="CD20" s="143"/>
      <c r="CE20" s="143"/>
      <c r="CF20" s="143"/>
      <c r="CG20" s="143"/>
      <c r="CH20" s="143"/>
      <c r="CI20" s="143"/>
      <c r="CJ20" s="143"/>
      <c r="CK20" s="143"/>
      <c r="CL20" s="143"/>
      <c r="CM20" s="143"/>
      <c r="CN20" s="143"/>
      <c r="CO20" s="143"/>
      <c r="CP20" s="143"/>
      <c r="CQ20" s="143"/>
      <c r="CR20" s="143"/>
      <c r="CS20" s="143"/>
      <c r="CT20" s="143"/>
      <c r="CU20" s="143"/>
      <c r="CV20" s="143"/>
      <c r="CW20" s="143"/>
      <c r="CX20" s="143"/>
      <c r="CY20" s="143"/>
      <c r="CZ20" s="143"/>
      <c r="DA20" s="143"/>
      <c r="DB20" s="143"/>
      <c r="DC20" s="143"/>
      <c r="DD20" s="143"/>
      <c r="DE20" s="143"/>
      <c r="DF20" s="143"/>
      <c r="DG20" s="143"/>
      <c r="DH20" s="143"/>
      <c r="DI20" s="143"/>
      <c r="DJ20" s="143"/>
      <c r="DK20" s="143"/>
      <c r="DL20" s="143"/>
      <c r="DM20" s="143"/>
      <c r="DN20" s="143"/>
      <c r="DO20" s="143"/>
      <c r="DP20" s="143"/>
      <c r="DQ20" s="143"/>
      <c r="DR20" s="143"/>
      <c r="DS20" s="143"/>
      <c r="DT20" s="143"/>
      <c r="DU20" s="143"/>
      <c r="DV20" s="143"/>
      <c r="DW20" s="143"/>
      <c r="DX20" s="143"/>
      <c r="DY20" s="143"/>
      <c r="DZ20" s="143"/>
      <c r="EA20" s="143"/>
      <c r="EB20" s="143"/>
      <c r="EC20" s="143"/>
      <c r="ED20" s="143"/>
      <c r="EE20" s="143"/>
      <c r="EF20" s="143"/>
      <c r="EG20" s="143"/>
      <c r="EH20" s="143"/>
      <c r="EI20" s="143"/>
      <c r="EJ20" s="143"/>
      <c r="EK20" s="143"/>
      <c r="EL20" s="143"/>
      <c r="EM20" s="143"/>
      <c r="EN20" s="143"/>
      <c r="EO20" s="143"/>
      <c r="EP20" s="143"/>
      <c r="EQ20" s="143"/>
      <c r="ER20" s="143"/>
      <c r="ES20" s="143"/>
      <c r="ET20" s="143"/>
      <c r="EU20" s="143"/>
      <c r="EV20" s="143"/>
      <c r="EW20" s="143"/>
      <c r="EX20" s="143"/>
      <c r="EY20" s="143"/>
      <c r="EZ20" s="143"/>
      <c r="FA20" s="143"/>
      <c r="FB20" s="143"/>
      <c r="FC20" s="143"/>
      <c r="FD20" s="143"/>
      <c r="FE20" s="143"/>
      <c r="FF20" s="143"/>
      <c r="FG20" s="143"/>
      <c r="FH20" s="143"/>
      <c r="FI20" s="143"/>
      <c r="FJ20" s="143"/>
      <c r="FK20" s="143"/>
      <c r="FL20" s="143"/>
      <c r="FM20" s="143"/>
      <c r="FN20" s="143"/>
      <c r="FO20" s="143"/>
      <c r="FP20" s="143"/>
      <c r="FQ20" s="143"/>
      <c r="FR20" s="143"/>
      <c r="FS20" s="143"/>
      <c r="FT20" s="143"/>
      <c r="FU20" s="143"/>
      <c r="FV20" s="143"/>
      <c r="FW20" s="143"/>
      <c r="FX20" s="143"/>
      <c r="FY20" s="143"/>
      <c r="FZ20" s="143"/>
      <c r="GA20" s="143"/>
      <c r="GB20" s="143"/>
      <c r="GC20" s="143"/>
      <c r="GD20" s="143"/>
      <c r="GE20" s="143"/>
      <c r="GF20" s="143"/>
      <c r="GG20" s="143"/>
      <c r="GH20" s="143"/>
      <c r="GI20" s="143"/>
      <c r="GJ20" s="143"/>
      <c r="GK20" s="143"/>
      <c r="GL20" s="143"/>
      <c r="GM20" s="143"/>
      <c r="GN20" s="143"/>
      <c r="GO20" s="143"/>
      <c r="GP20" s="143"/>
      <c r="GQ20" s="143"/>
      <c r="GR20" s="143"/>
      <c r="GS20" s="143"/>
      <c r="GT20" s="143"/>
      <c r="GU20" s="143"/>
      <c r="GV20" s="143"/>
      <c r="GW20" s="143"/>
      <c r="GX20" s="143"/>
      <c r="GY20" s="143"/>
      <c r="GZ20" s="143"/>
      <c r="HA20" s="143"/>
      <c r="HB20" s="143"/>
      <c r="HC20" s="143"/>
      <c r="HD20" s="143"/>
      <c r="HE20" s="143"/>
      <c r="HF20" s="143"/>
      <c r="HG20" s="143"/>
      <c r="HH20" s="143"/>
      <c r="HI20" s="143"/>
      <c r="HJ20" s="143"/>
      <c r="HK20" s="143"/>
      <c r="HL20" s="143"/>
      <c r="HM20" s="143"/>
      <c r="HN20" s="143"/>
      <c r="HO20" s="143"/>
      <c r="HP20" s="143"/>
      <c r="HQ20" s="143"/>
      <c r="HR20" s="143"/>
      <c r="HS20" s="143"/>
      <c r="HT20" s="143"/>
      <c r="HU20" s="143"/>
      <c r="HV20" s="143"/>
      <c r="HW20" s="143"/>
      <c r="HX20" s="143"/>
      <c r="HY20" s="143"/>
      <c r="HZ20" s="143"/>
      <c r="IA20" s="143"/>
      <c r="IB20" s="143"/>
      <c r="IC20" s="143"/>
      <c r="ID20" s="143"/>
      <c r="IE20" s="143"/>
      <c r="IF20" s="143"/>
      <c r="IG20" s="143"/>
      <c r="IH20" s="143"/>
      <c r="II20" s="143"/>
      <c r="IJ20" s="143"/>
      <c r="IK20" s="143"/>
      <c r="IL20" s="143"/>
      <c r="IM20" s="143"/>
      <c r="IN20" s="143"/>
      <c r="IO20" s="143"/>
      <c r="IP20" s="143"/>
      <c r="IQ20" s="143"/>
      <c r="IR20" s="143"/>
      <c r="IS20" s="143"/>
      <c r="IT20" s="143"/>
      <c r="IU20" s="143"/>
      <c r="IV20" s="143"/>
      <c r="IW20" s="143"/>
      <c r="IX20" s="143"/>
      <c r="IY20" s="143"/>
      <c r="IZ20" s="143"/>
      <c r="JA20" s="143"/>
      <c r="JB20" s="143"/>
      <c r="JC20" s="143"/>
      <c r="JD20" s="143"/>
      <c r="JE20" s="143"/>
      <c r="JF20" s="143"/>
      <c r="JG20" s="143"/>
      <c r="JH20" s="143"/>
      <c r="JI20" s="143"/>
      <c r="JJ20" s="143"/>
      <c r="JK20" s="143"/>
      <c r="JL20" s="143"/>
      <c r="JM20" s="143"/>
      <c r="JN20" s="143"/>
      <c r="JO20" s="143"/>
      <c r="JP20" s="143"/>
      <c r="JQ20" s="143"/>
      <c r="JR20" s="143"/>
      <c r="JS20" s="143"/>
      <c r="JT20" s="143"/>
      <c r="JU20" s="143"/>
      <c r="JV20" s="143"/>
      <c r="JW20" s="143"/>
      <c r="JX20" s="143"/>
      <c r="JY20" s="143"/>
      <c r="JZ20" s="143"/>
      <c r="KA20" s="143"/>
      <c r="KB20" s="143"/>
      <c r="KC20" s="143"/>
      <c r="KD20" s="143"/>
      <c r="KE20" s="143"/>
      <c r="KF20" s="143"/>
      <c r="KG20" s="143"/>
      <c r="KH20" s="143"/>
      <c r="KI20" s="143"/>
      <c r="KJ20" s="143"/>
      <c r="KK20" s="143"/>
      <c r="KL20" s="143"/>
      <c r="KM20" s="143"/>
      <c r="KN20" s="143"/>
      <c r="KO20" s="143"/>
      <c r="KP20" s="143"/>
      <c r="KQ20" s="143"/>
      <c r="KR20" s="143"/>
      <c r="KS20" s="143"/>
      <c r="KT20" s="143"/>
      <c r="KU20" s="143"/>
      <c r="KV20" s="143"/>
      <c r="KW20" s="143"/>
      <c r="KX20" s="143"/>
      <c r="KY20" s="143"/>
      <c r="KZ20" s="143"/>
      <c r="LA20" s="143"/>
      <c r="LB20" s="143"/>
      <c r="LC20" s="143"/>
      <c r="LD20" s="143"/>
      <c r="LE20" s="143"/>
      <c r="LF20" s="143"/>
      <c r="LG20" s="143"/>
      <c r="LH20" s="143"/>
      <c r="LI20" s="143"/>
      <c r="LJ20" s="143"/>
      <c r="LK20" s="143"/>
      <c r="LL20" s="143"/>
      <c r="LM20" s="143"/>
      <c r="LN20" s="143"/>
      <c r="LO20" s="143"/>
      <c r="LP20" s="143"/>
      <c r="LQ20" s="143"/>
      <c r="LR20" s="143"/>
      <c r="LS20" s="143"/>
      <c r="LT20" s="143"/>
      <c r="LU20" s="143"/>
      <c r="LV20" s="143"/>
      <c r="LW20" s="143"/>
      <c r="LX20" s="143"/>
      <c r="LY20" s="143"/>
      <c r="LZ20" s="143"/>
      <c r="MA20" s="143"/>
      <c r="MB20" s="143"/>
      <c r="MC20" s="143"/>
      <c r="MD20" s="143"/>
      <c r="ME20" s="143"/>
      <c r="MF20" s="143"/>
      <c r="MG20" s="143"/>
      <c r="MH20" s="143"/>
      <c r="MI20" s="143"/>
      <c r="MJ20" s="143"/>
      <c r="MK20" s="143"/>
      <c r="ML20" s="143"/>
      <c r="MM20" s="143"/>
      <c r="MN20" s="143"/>
      <c r="MO20" s="143"/>
      <c r="MP20" s="143"/>
      <c r="MQ20" s="143"/>
      <c r="MR20" s="143"/>
      <c r="MS20" s="143"/>
      <c r="MT20" s="143"/>
      <c r="MU20" s="143"/>
      <c r="MV20" s="143"/>
      <c r="MW20" s="143"/>
      <c r="MX20" s="143"/>
      <c r="MY20" s="143"/>
      <c r="MZ20" s="143"/>
      <c r="NA20" s="143"/>
      <c r="NB20" s="143"/>
      <c r="NC20" s="143"/>
      <c r="ND20" s="143"/>
      <c r="NE20" s="143"/>
      <c r="NF20" s="143"/>
      <c r="NG20" s="143"/>
      <c r="NH20" s="143"/>
      <c r="NI20" s="143"/>
      <c r="NJ20" s="143"/>
      <c r="NK20" s="143"/>
      <c r="NL20" s="143"/>
      <c r="NM20" s="143"/>
      <c r="NN20" s="143"/>
      <c r="NO20" s="143"/>
      <c r="NP20" s="143"/>
      <c r="NQ20" s="143"/>
      <c r="NR20" s="143"/>
      <c r="NS20" s="143"/>
      <c r="NT20" s="143"/>
      <c r="NU20" s="143"/>
      <c r="NV20" s="143"/>
      <c r="NW20" s="143"/>
      <c r="NX20" s="143"/>
      <c r="NY20" s="143"/>
      <c r="NZ20" s="143"/>
      <c r="OA20" s="143"/>
      <c r="OB20" s="143"/>
      <c r="OC20" s="143"/>
      <c r="OD20" s="143"/>
      <c r="OE20" s="143"/>
      <c r="OF20" s="143"/>
      <c r="OG20" s="143"/>
      <c r="OH20" s="143"/>
      <c r="OI20" s="143"/>
      <c r="OJ20" s="143"/>
      <c r="OK20" s="143"/>
      <c r="OL20" s="143"/>
      <c r="OM20" s="143"/>
      <c r="ON20" s="143"/>
      <c r="OO20" s="143"/>
      <c r="OP20" s="143"/>
      <c r="OQ20" s="143"/>
      <c r="OR20" s="143"/>
      <c r="OS20" s="143"/>
      <c r="OT20" s="143"/>
      <c r="OU20" s="143"/>
      <c r="OV20" s="143"/>
      <c r="OW20" s="143"/>
      <c r="OX20" s="143"/>
      <c r="OY20" s="143"/>
      <c r="OZ20" s="143"/>
      <c r="PA20" s="143"/>
      <c r="PB20" s="143"/>
      <c r="PC20" s="143"/>
      <c r="PD20" s="143"/>
      <c r="PE20" s="143"/>
      <c r="PF20" s="143"/>
      <c r="PG20" s="143"/>
      <c r="PH20" s="143"/>
      <c r="PI20" s="143"/>
      <c r="PJ20" s="143"/>
      <c r="PK20" s="143"/>
      <c r="PL20" s="143"/>
      <c r="PM20" s="143"/>
      <c r="PN20" s="143"/>
      <c r="PO20" s="143"/>
      <c r="PP20" s="143"/>
      <c r="PQ20" s="143"/>
      <c r="PR20" s="143"/>
      <c r="PS20" s="143"/>
      <c r="PT20" s="143"/>
      <c r="PU20" s="143"/>
      <c r="PV20" s="143"/>
      <c r="PW20" s="143"/>
      <c r="PX20" s="143"/>
      <c r="PY20" s="143"/>
      <c r="PZ20" s="143"/>
      <c r="QA20" s="143"/>
      <c r="QB20" s="143"/>
      <c r="QC20" s="143"/>
      <c r="QD20" s="143"/>
      <c r="QE20" s="143"/>
      <c r="QF20" s="143"/>
      <c r="QG20" s="143"/>
      <c r="QH20" s="143"/>
      <c r="QI20" s="143"/>
      <c r="QJ20" s="143"/>
      <c r="QK20" s="143"/>
      <c r="QL20" s="143"/>
      <c r="QM20" s="143"/>
      <c r="QN20" s="143"/>
      <c r="QO20" s="143"/>
      <c r="QP20" s="143"/>
      <c r="QQ20" s="143"/>
      <c r="QR20" s="143"/>
      <c r="QS20" s="143"/>
      <c r="QT20" s="143"/>
      <c r="QU20" s="143"/>
      <c r="QV20" s="143"/>
      <c r="QW20" s="143"/>
      <c r="QX20" s="143"/>
      <c r="QY20" s="143"/>
      <c r="QZ20" s="143"/>
      <c r="RA20" s="143"/>
      <c r="RB20" s="143"/>
      <c r="RC20" s="143"/>
      <c r="RD20" s="143"/>
      <c r="RE20" s="143"/>
      <c r="RF20" s="143"/>
      <c r="RG20" s="143"/>
      <c r="RH20" s="143"/>
      <c r="RI20" s="143"/>
      <c r="RJ20" s="143"/>
      <c r="RK20" s="143"/>
      <c r="RL20" s="143"/>
      <c r="RM20" s="143"/>
      <c r="RN20" s="143"/>
      <c r="RO20" s="143"/>
      <c r="RP20" s="143"/>
      <c r="RQ20" s="143"/>
      <c r="RR20" s="143"/>
      <c r="RS20" s="143"/>
      <c r="RT20" s="143"/>
      <c r="RU20" s="143"/>
      <c r="RV20" s="143"/>
      <c r="RW20" s="143"/>
      <c r="RX20" s="143"/>
      <c r="RY20" s="143"/>
      <c r="RZ20" s="143"/>
      <c r="SA20" s="143"/>
      <c r="SB20" s="143"/>
      <c r="SC20" s="143"/>
      <c r="SD20" s="143"/>
      <c r="SE20" s="143"/>
      <c r="SF20" s="143"/>
      <c r="SG20" s="143"/>
      <c r="SH20" s="143"/>
      <c r="SI20" s="143"/>
      <c r="SJ20" s="143"/>
      <c r="SK20" s="143"/>
      <c r="SL20" s="143"/>
      <c r="SM20" s="143"/>
      <c r="SN20" s="143"/>
      <c r="SO20" s="143"/>
      <c r="SP20" s="143"/>
      <c r="SQ20" s="143"/>
      <c r="SR20" s="143"/>
      <c r="SS20" s="143"/>
      <c r="ST20" s="143"/>
      <c r="SU20" s="143"/>
      <c r="SV20" s="143"/>
      <c r="SW20" s="143"/>
      <c r="SX20" s="143"/>
      <c r="SY20" s="143"/>
      <c r="SZ20" s="143"/>
      <c r="TA20" s="143"/>
      <c r="TB20" s="143"/>
      <c r="TC20" s="143"/>
      <c r="TD20" s="143"/>
      <c r="TE20" s="143"/>
      <c r="TF20" s="143"/>
      <c r="TG20" s="143"/>
      <c r="TH20" s="143"/>
      <c r="TI20" s="143"/>
      <c r="TJ20" s="143"/>
      <c r="TK20" s="143"/>
      <c r="TL20" s="143"/>
      <c r="TM20" s="143"/>
      <c r="TN20" s="143"/>
      <c r="TO20" s="143"/>
      <c r="TP20" s="143"/>
      <c r="TQ20" s="143"/>
      <c r="TR20" s="143"/>
      <c r="TS20" s="143"/>
      <c r="TT20" s="143"/>
      <c r="TU20" s="143"/>
      <c r="TV20" s="143"/>
      <c r="TW20" s="143"/>
      <c r="TX20" s="143"/>
      <c r="TY20" s="143"/>
      <c r="TZ20" s="143"/>
      <c r="UA20" s="143"/>
      <c r="UB20" s="143"/>
      <c r="UC20" s="143"/>
      <c r="UD20" s="143"/>
      <c r="UE20" s="143"/>
      <c r="UF20" s="143"/>
      <c r="UG20" s="143"/>
      <c r="UH20" s="143"/>
      <c r="UI20" s="143"/>
      <c r="UJ20" s="143"/>
      <c r="UK20" s="143"/>
      <c r="UL20" s="143"/>
      <c r="UM20" s="143"/>
      <c r="UN20" s="143"/>
      <c r="UO20" s="143"/>
      <c r="UP20" s="143"/>
      <c r="UQ20" s="143"/>
      <c r="UR20" s="143"/>
      <c r="US20" s="143"/>
      <c r="UT20" s="143"/>
      <c r="UU20" s="143"/>
      <c r="UV20" s="143"/>
      <c r="UW20" s="143"/>
      <c r="UX20" s="143"/>
      <c r="UY20" s="143"/>
      <c r="UZ20" s="143"/>
      <c r="VA20" s="143"/>
      <c r="VB20" s="143"/>
      <c r="VC20" s="143"/>
      <c r="VD20" s="143"/>
      <c r="VE20" s="143"/>
      <c r="VF20" s="143"/>
      <c r="VG20" s="143"/>
      <c r="VH20" s="143"/>
      <c r="VI20" s="143"/>
      <c r="VJ20" s="143"/>
      <c r="VK20" s="143"/>
      <c r="VL20" s="143"/>
      <c r="VM20" s="143"/>
      <c r="VN20" s="143"/>
      <c r="VO20" s="143"/>
      <c r="VP20" s="143"/>
      <c r="VQ20" s="143"/>
      <c r="VR20" s="143"/>
      <c r="VS20" s="143"/>
      <c r="VT20" s="143"/>
      <c r="VU20" s="143"/>
      <c r="VV20" s="143"/>
      <c r="VW20" s="143"/>
      <c r="VX20" s="143"/>
      <c r="VY20" s="143"/>
      <c r="VZ20" s="143"/>
      <c r="WA20" s="143"/>
      <c r="WB20" s="143"/>
      <c r="WC20" s="143"/>
      <c r="WD20" s="143"/>
      <c r="WE20" s="143"/>
      <c r="WF20" s="143"/>
      <c r="WG20" s="143"/>
      <c r="WH20" s="143"/>
      <c r="WI20" s="143"/>
      <c r="WJ20" s="143"/>
      <c r="WK20" s="143"/>
      <c r="WL20" s="143"/>
      <c r="WM20" s="143"/>
      <c r="WN20" s="143"/>
      <c r="WO20" s="143"/>
      <c r="WP20" s="143"/>
      <c r="WQ20" s="143"/>
      <c r="WR20" s="143"/>
      <c r="WS20" s="143"/>
      <c r="WT20" s="143"/>
      <c r="WU20" s="143"/>
      <c r="WV20" s="143"/>
      <c r="WW20" s="143"/>
      <c r="WX20" s="143"/>
      <c r="WY20" s="143"/>
      <c r="WZ20" s="143"/>
      <c r="XA20" s="143"/>
      <c r="XB20" s="143"/>
      <c r="XC20" s="143"/>
      <c r="XD20" s="143"/>
      <c r="XE20" s="143"/>
      <c r="XF20" s="143"/>
      <c r="XG20" s="143"/>
      <c r="XH20" s="143"/>
      <c r="XI20" s="143"/>
      <c r="XJ20" s="143"/>
      <c r="XK20" s="143"/>
      <c r="XL20" s="143"/>
      <c r="XM20" s="143"/>
      <c r="XN20" s="143"/>
      <c r="XO20" s="143"/>
      <c r="XP20" s="143"/>
      <c r="XQ20" s="143"/>
      <c r="XR20" s="143"/>
      <c r="XS20" s="143"/>
      <c r="XT20" s="143"/>
      <c r="XU20" s="143"/>
      <c r="XV20" s="143"/>
      <c r="XW20" s="143"/>
      <c r="XX20" s="143"/>
      <c r="XY20" s="143"/>
      <c r="XZ20" s="143"/>
      <c r="YA20" s="143"/>
      <c r="YB20" s="143"/>
      <c r="YC20" s="143"/>
      <c r="YD20" s="143"/>
      <c r="YE20" s="143"/>
      <c r="YF20" s="143"/>
      <c r="YG20" s="143"/>
      <c r="YH20" s="143"/>
      <c r="YI20" s="143"/>
      <c r="YJ20" s="143"/>
      <c r="YK20" s="143"/>
      <c r="YL20" s="143"/>
      <c r="YM20" s="143"/>
      <c r="YN20" s="143"/>
      <c r="YO20" s="143"/>
      <c r="YP20" s="143"/>
      <c r="YQ20" s="143"/>
      <c r="YR20" s="143"/>
      <c r="YS20" s="143"/>
      <c r="YT20" s="143"/>
      <c r="YU20" s="143"/>
      <c r="YV20" s="143"/>
      <c r="YW20" s="143"/>
      <c r="YX20" s="143"/>
      <c r="YY20" s="143"/>
      <c r="YZ20" s="143"/>
      <c r="ZA20" s="143"/>
      <c r="ZB20" s="143"/>
      <c r="ZC20" s="143"/>
      <c r="ZD20" s="143"/>
      <c r="ZE20" s="143"/>
      <c r="ZF20" s="143"/>
      <c r="ZG20" s="143"/>
      <c r="ZH20" s="143"/>
      <c r="ZI20" s="143"/>
      <c r="ZJ20" s="143"/>
      <c r="ZK20" s="143"/>
      <c r="ZL20" s="143"/>
      <c r="ZM20" s="143"/>
      <c r="ZN20" s="143"/>
      <c r="ZO20" s="143"/>
      <c r="ZP20" s="143"/>
      <c r="ZQ20" s="143"/>
      <c r="ZR20" s="143"/>
      <c r="ZS20" s="143"/>
      <c r="ZT20" s="143"/>
      <c r="ZU20" s="143"/>
      <c r="ZV20" s="143"/>
      <c r="ZW20" s="143"/>
      <c r="ZX20" s="143"/>
      <c r="ZY20" s="143"/>
      <c r="ZZ20" s="143"/>
      <c r="AAA20" s="143"/>
      <c r="AAB20" s="143"/>
      <c r="AAC20" s="143"/>
      <c r="AAD20" s="143"/>
      <c r="AAE20" s="143"/>
      <c r="AAF20" s="143"/>
      <c r="AAG20" s="143"/>
      <c r="AAH20" s="143"/>
      <c r="AAI20" s="143"/>
      <c r="AAJ20" s="143"/>
      <c r="AAK20" s="143"/>
      <c r="AAL20" s="143"/>
      <c r="AAM20" s="143"/>
      <c r="AAN20" s="143"/>
      <c r="AAO20" s="143"/>
      <c r="AAP20" s="143"/>
      <c r="AAQ20" s="143"/>
      <c r="AAR20" s="143"/>
      <c r="AAS20" s="143"/>
      <c r="AAT20" s="143"/>
      <c r="AAU20" s="143"/>
      <c r="AAV20" s="143"/>
      <c r="AAW20" s="143"/>
      <c r="AAX20" s="143"/>
      <c r="AAY20" s="143"/>
      <c r="AAZ20" s="143"/>
      <c r="ABA20" s="143"/>
      <c r="ABB20" s="143"/>
      <c r="ABC20" s="143"/>
      <c r="ABD20" s="143"/>
      <c r="ABE20" s="143"/>
      <c r="ABF20" s="143"/>
      <c r="ABG20" s="143"/>
      <c r="ABH20" s="143"/>
      <c r="ABI20" s="143"/>
      <c r="ABJ20" s="143"/>
      <c r="ABK20" s="143"/>
      <c r="ABL20" s="143"/>
      <c r="ABM20" s="143"/>
      <c r="ABN20" s="143"/>
      <c r="ABO20" s="143"/>
      <c r="ABP20" s="143"/>
      <c r="ABQ20" s="143"/>
      <c r="ABR20" s="143"/>
      <c r="ABS20" s="143"/>
      <c r="ABT20" s="143"/>
      <c r="ABU20" s="143"/>
      <c r="ABV20" s="143"/>
      <c r="ABW20" s="143"/>
      <c r="ABX20" s="143"/>
      <c r="ABY20" s="143"/>
      <c r="ABZ20" s="143"/>
      <c r="ACA20" s="143"/>
      <c r="ACB20" s="143"/>
      <c r="ACC20" s="143"/>
      <c r="ACD20" s="143"/>
      <c r="ACE20" s="143"/>
      <c r="ACF20" s="143"/>
      <c r="ACG20" s="143"/>
      <c r="ACH20" s="143"/>
      <c r="ACI20" s="143"/>
      <c r="ACJ20" s="143"/>
      <c r="ACK20" s="143"/>
      <c r="ACL20" s="143"/>
      <c r="ACM20" s="143"/>
      <c r="ACN20" s="143"/>
      <c r="ACO20" s="143"/>
      <c r="ACP20" s="143"/>
      <c r="ACQ20" s="143"/>
      <c r="ACR20" s="143"/>
      <c r="ACS20" s="143"/>
      <c r="ACT20" s="143"/>
      <c r="ACU20" s="143"/>
      <c r="ACV20" s="143"/>
      <c r="ACW20" s="143"/>
      <c r="ACX20" s="143"/>
      <c r="ACY20" s="143"/>
      <c r="ACZ20" s="143"/>
      <c r="ADA20" s="143"/>
      <c r="ADB20" s="143"/>
      <c r="ADC20" s="143"/>
      <c r="ADD20" s="143"/>
      <c r="ADE20" s="143"/>
      <c r="ADF20" s="143"/>
      <c r="ADG20" s="143"/>
      <c r="ADH20" s="143"/>
      <c r="ADI20" s="143"/>
      <c r="ADJ20" s="143"/>
      <c r="ADK20" s="143"/>
      <c r="ADL20" s="143"/>
      <c r="ADM20" s="143"/>
      <c r="ADN20" s="143"/>
      <c r="ADO20" s="143"/>
      <c r="ADP20" s="143"/>
      <c r="ADQ20" s="143"/>
      <c r="ADR20" s="143"/>
      <c r="ADS20" s="143"/>
      <c r="ADT20" s="143"/>
      <c r="ADU20" s="143"/>
      <c r="ADV20" s="143"/>
      <c r="ADW20" s="143"/>
      <c r="ADX20" s="143"/>
      <c r="ADY20" s="143"/>
      <c r="ADZ20" s="143"/>
      <c r="AEA20" s="143"/>
      <c r="AEB20" s="143"/>
      <c r="AEC20" s="143"/>
      <c r="AED20" s="143"/>
      <c r="AEE20" s="143"/>
      <c r="AEF20" s="143"/>
      <c r="AEG20" s="143"/>
      <c r="AEH20" s="143"/>
      <c r="AEI20" s="143"/>
      <c r="AEJ20" s="143"/>
      <c r="AEK20" s="143"/>
      <c r="AEL20" s="143"/>
      <c r="AEM20" s="143"/>
      <c r="AEN20" s="143"/>
      <c r="AEO20" s="143"/>
      <c r="AEP20" s="143"/>
      <c r="AEQ20" s="143"/>
      <c r="AER20" s="143"/>
      <c r="AES20" s="143"/>
      <c r="AET20" s="143"/>
      <c r="AEU20" s="143"/>
      <c r="AEV20" s="143"/>
      <c r="AEW20" s="143"/>
      <c r="AEX20" s="143"/>
      <c r="AEY20" s="143"/>
      <c r="AEZ20" s="143"/>
      <c r="AFA20" s="143"/>
      <c r="AFB20" s="143"/>
      <c r="AFC20" s="143"/>
      <c r="AFD20" s="143"/>
      <c r="AFE20" s="143"/>
      <c r="AFF20" s="143"/>
      <c r="AFG20" s="143"/>
      <c r="AFH20" s="143"/>
      <c r="AFI20" s="143"/>
      <c r="AFJ20" s="143"/>
      <c r="AFK20" s="143"/>
      <c r="AFL20" s="143"/>
      <c r="AFM20" s="143"/>
      <c r="AFN20" s="143"/>
      <c r="AFO20" s="143"/>
      <c r="AFP20" s="143"/>
      <c r="AFQ20" s="143"/>
      <c r="AFR20" s="143"/>
      <c r="AFS20" s="143"/>
      <c r="AFT20" s="143"/>
      <c r="AFU20" s="143"/>
      <c r="AFV20" s="143"/>
      <c r="AFW20" s="143"/>
      <c r="AFX20" s="143"/>
      <c r="AFY20" s="143"/>
      <c r="AFZ20" s="143"/>
      <c r="AGA20" s="143"/>
      <c r="AGB20" s="143"/>
      <c r="AGC20" s="143"/>
      <c r="AGD20" s="143"/>
      <c r="AGE20" s="143"/>
      <c r="AGF20" s="143"/>
      <c r="AGG20" s="143"/>
      <c r="AGH20" s="143"/>
      <c r="AGI20" s="143"/>
      <c r="AGJ20" s="143"/>
      <c r="AGK20" s="143"/>
      <c r="AGL20" s="143"/>
      <c r="AGM20" s="143"/>
      <c r="AGN20" s="143"/>
      <c r="AGO20" s="143"/>
      <c r="AGP20" s="143"/>
      <c r="AGQ20" s="143"/>
      <c r="AGR20" s="143"/>
      <c r="AGS20" s="143"/>
      <c r="AGT20" s="143"/>
      <c r="AGU20" s="143"/>
      <c r="AGV20" s="143"/>
      <c r="AGW20" s="143"/>
      <c r="AGX20" s="143"/>
      <c r="AGY20" s="143"/>
      <c r="AGZ20" s="143"/>
      <c r="AHA20" s="143"/>
      <c r="AHB20" s="143"/>
      <c r="AHC20" s="143"/>
      <c r="AHD20" s="143"/>
      <c r="AHE20" s="143"/>
      <c r="AHF20" s="143"/>
      <c r="AHG20" s="143"/>
      <c r="AHH20" s="143"/>
      <c r="AHI20" s="143"/>
      <c r="AHJ20" s="143"/>
      <c r="AHK20" s="143"/>
      <c r="AHL20" s="143"/>
      <c r="AHM20" s="143"/>
      <c r="AHN20" s="143"/>
      <c r="AHO20" s="143"/>
      <c r="AHP20" s="143"/>
      <c r="AHQ20" s="143"/>
      <c r="AHR20" s="143"/>
      <c r="AHS20" s="143"/>
      <c r="AHT20" s="143"/>
      <c r="AHU20" s="143"/>
      <c r="AHV20" s="143"/>
      <c r="AHW20" s="143"/>
      <c r="AHX20" s="143"/>
      <c r="AHY20" s="143"/>
      <c r="AHZ20" s="143"/>
      <c r="AIA20" s="143"/>
      <c r="AIB20" s="143"/>
      <c r="AIC20" s="143"/>
      <c r="AID20" s="143"/>
      <c r="AIE20" s="143"/>
      <c r="AIF20" s="143"/>
      <c r="AIG20" s="143"/>
      <c r="AIH20" s="143"/>
      <c r="AII20" s="143"/>
      <c r="AIJ20" s="143"/>
      <c r="AIK20" s="143"/>
      <c r="AIL20" s="143"/>
      <c r="AIM20" s="143"/>
      <c r="AIN20" s="143"/>
      <c r="AIO20" s="143"/>
      <c r="AIP20" s="143"/>
      <c r="AIQ20" s="143"/>
      <c r="AIR20" s="143"/>
      <c r="AIS20" s="143"/>
      <c r="AIT20" s="143"/>
      <c r="AIU20" s="143"/>
      <c r="AIV20" s="143"/>
      <c r="AIW20" s="143"/>
      <c r="AIX20" s="143"/>
      <c r="AIY20" s="143"/>
      <c r="AIZ20" s="143"/>
      <c r="AJA20" s="143"/>
      <c r="AJB20" s="143"/>
      <c r="AJC20" s="143"/>
      <c r="AJD20" s="143"/>
      <c r="AJE20" s="143"/>
      <c r="AJF20" s="143"/>
      <c r="AJG20" s="143"/>
      <c r="AJH20" s="143"/>
      <c r="AJI20" s="143"/>
      <c r="AJJ20" s="143"/>
      <c r="AJK20" s="143"/>
      <c r="AJL20" s="143"/>
      <c r="AJM20" s="143"/>
      <c r="AJN20" s="143"/>
      <c r="AJO20" s="143"/>
      <c r="AJP20" s="143"/>
      <c r="AJQ20" s="143"/>
      <c r="AJR20" s="143"/>
      <c r="AJS20" s="143"/>
      <c r="AJT20" s="143"/>
      <c r="AJU20" s="143"/>
      <c r="AJV20" s="143"/>
      <c r="AJW20" s="143"/>
      <c r="AJX20" s="143"/>
      <c r="AJY20" s="143"/>
      <c r="AJZ20" s="143"/>
      <c r="AKA20" s="143"/>
      <c r="AKB20" s="143"/>
      <c r="AKC20" s="143"/>
      <c r="AKD20" s="143"/>
      <c r="AKE20" s="143"/>
      <c r="AKF20" s="143"/>
      <c r="AKG20" s="143"/>
      <c r="AKH20" s="143"/>
      <c r="AKI20" s="143"/>
      <c r="AKJ20" s="143"/>
      <c r="AKK20" s="143"/>
      <c r="AKL20" s="143"/>
      <c r="AKM20" s="143"/>
      <c r="AKN20" s="143"/>
      <c r="AKO20" s="143"/>
      <c r="AKP20" s="143"/>
      <c r="AKQ20" s="143"/>
      <c r="AKR20" s="143"/>
      <c r="AKS20" s="143"/>
      <c r="AKT20" s="143"/>
      <c r="AKU20" s="143"/>
      <c r="AKV20" s="143"/>
      <c r="AKW20" s="143"/>
      <c r="AKX20" s="143"/>
      <c r="AKY20" s="143"/>
      <c r="AKZ20" s="143"/>
      <c r="ALA20" s="143"/>
      <c r="ALB20" s="143"/>
      <c r="ALC20" s="143"/>
      <c r="ALD20" s="143"/>
      <c r="ALE20" s="143"/>
      <c r="ALF20" s="143"/>
      <c r="ALG20" s="143"/>
      <c r="ALH20" s="143"/>
      <c r="ALI20" s="143"/>
      <c r="ALJ20" s="143"/>
      <c r="ALK20" s="143"/>
      <c r="ALL20" s="143"/>
      <c r="ALM20" s="143"/>
      <c r="ALN20" s="143"/>
      <c r="ALO20" s="143"/>
      <c r="ALP20" s="143"/>
      <c r="ALQ20" s="143"/>
      <c r="ALR20" s="143"/>
      <c r="ALS20" s="143"/>
      <c r="ALT20" s="143"/>
      <c r="ALU20" s="143"/>
      <c r="ALV20" s="143"/>
      <c r="ALW20" s="143"/>
      <c r="ALX20" s="143"/>
      <c r="ALY20" s="143"/>
      <c r="ALZ20" s="143"/>
      <c r="AMA20" s="143"/>
      <c r="AMB20" s="143"/>
      <c r="AMC20" s="143"/>
      <c r="AMD20" s="143"/>
      <c r="AME20" s="143"/>
      <c r="AMF20" s="143"/>
      <c r="AMG20" s="143"/>
      <c r="AMH20" s="143"/>
      <c r="AMI20" s="143"/>
      <c r="AMJ20" s="143"/>
      <c r="AMK20" s="143"/>
      <c r="AML20" s="143"/>
      <c r="AMM20" s="143"/>
      <c r="AMN20" s="143"/>
      <c r="AMO20" s="143"/>
      <c r="AMP20" s="143"/>
      <c r="AMQ20" s="143"/>
      <c r="AMR20" s="143"/>
      <c r="AMS20" s="143"/>
      <c r="AMT20" s="143"/>
      <c r="AMU20" s="143"/>
      <c r="AMV20" s="143"/>
      <c r="AMW20" s="143"/>
      <c r="AMX20" s="143"/>
      <c r="AMY20" s="143"/>
      <c r="AMZ20" s="143"/>
      <c r="ANA20" s="143"/>
      <c r="ANB20" s="143"/>
      <c r="ANC20" s="143"/>
      <c r="AND20" s="143"/>
      <c r="ANE20" s="143"/>
      <c r="ANF20" s="143"/>
      <c r="ANG20" s="143"/>
      <c r="ANH20" s="143"/>
      <c r="ANI20" s="143"/>
      <c r="ANJ20" s="143"/>
      <c r="ANK20" s="143"/>
      <c r="ANL20" s="143"/>
      <c r="ANM20" s="143"/>
      <c r="ANN20" s="143"/>
      <c r="ANO20" s="143"/>
      <c r="ANP20" s="143"/>
      <c r="ANQ20" s="143"/>
      <c r="ANR20" s="143"/>
      <c r="ANS20" s="143"/>
      <c r="ANT20" s="143"/>
      <c r="ANU20" s="143"/>
      <c r="ANV20" s="143"/>
      <c r="ANW20" s="143"/>
      <c r="ANX20" s="143"/>
      <c r="ANY20" s="143"/>
      <c r="ANZ20" s="143"/>
      <c r="AOA20" s="143"/>
      <c r="AOB20" s="143"/>
      <c r="AOC20" s="143"/>
      <c r="AOD20" s="143"/>
      <c r="AOE20" s="143"/>
      <c r="AOF20" s="143"/>
      <c r="AOG20" s="143"/>
      <c r="AOH20" s="143"/>
      <c r="AOI20" s="143"/>
      <c r="AOJ20" s="143"/>
      <c r="AOK20" s="143"/>
      <c r="AOL20" s="143"/>
      <c r="AOM20" s="143"/>
      <c r="AON20" s="143"/>
      <c r="AOO20" s="143"/>
      <c r="AOP20" s="143"/>
      <c r="AOQ20" s="143"/>
      <c r="AOR20" s="143"/>
      <c r="AOS20" s="143"/>
      <c r="AOT20" s="143"/>
      <c r="AOU20" s="143"/>
      <c r="AOV20" s="143"/>
      <c r="AOW20" s="143"/>
      <c r="AOX20" s="143"/>
      <c r="AOY20" s="143"/>
      <c r="AOZ20" s="143"/>
      <c r="APA20" s="143"/>
      <c r="APB20" s="143"/>
      <c r="APC20" s="143"/>
      <c r="APD20" s="143"/>
      <c r="APE20" s="143"/>
      <c r="APF20" s="143"/>
      <c r="APG20" s="143"/>
      <c r="APH20" s="143"/>
      <c r="API20" s="143"/>
      <c r="APJ20" s="143"/>
      <c r="APK20" s="143"/>
      <c r="APL20" s="143"/>
      <c r="APM20" s="143"/>
      <c r="APN20" s="143"/>
      <c r="APO20" s="143"/>
      <c r="APP20" s="143"/>
      <c r="APQ20" s="143"/>
      <c r="APR20" s="143"/>
      <c r="APS20" s="143"/>
      <c r="APT20" s="143"/>
      <c r="APU20" s="143"/>
      <c r="APV20" s="143"/>
      <c r="APW20" s="143"/>
      <c r="APX20" s="143"/>
      <c r="APY20" s="143"/>
      <c r="APZ20" s="143"/>
      <c r="AQA20" s="143"/>
      <c r="AQB20" s="143"/>
      <c r="AQC20" s="143"/>
      <c r="AQD20" s="143"/>
      <c r="AQE20" s="143"/>
      <c r="AQF20" s="143"/>
      <c r="AQG20" s="143"/>
      <c r="AQH20" s="143"/>
      <c r="AQI20" s="143"/>
      <c r="AQJ20" s="143"/>
      <c r="AQK20" s="143"/>
      <c r="AQL20" s="143"/>
      <c r="AQM20" s="143"/>
      <c r="AQN20" s="143"/>
      <c r="AQO20" s="143"/>
      <c r="AQP20" s="143"/>
      <c r="AQQ20" s="143"/>
      <c r="AQR20" s="143"/>
      <c r="AQS20" s="143"/>
      <c r="AQT20" s="143"/>
      <c r="AQU20" s="143"/>
      <c r="AQV20" s="143"/>
      <c r="AQW20" s="143"/>
      <c r="AQX20" s="143"/>
      <c r="AQY20" s="143"/>
      <c r="AQZ20" s="143"/>
      <c r="ARA20" s="143"/>
      <c r="ARB20" s="143"/>
      <c r="ARC20" s="143"/>
      <c r="ARD20" s="143"/>
      <c r="ARE20" s="143"/>
      <c r="ARF20" s="143"/>
      <c r="ARG20" s="143"/>
      <c r="ARH20" s="143"/>
      <c r="ARI20" s="143"/>
      <c r="ARJ20" s="143"/>
      <c r="ARK20" s="143"/>
      <c r="ARL20" s="143"/>
      <c r="ARM20" s="143"/>
      <c r="ARN20" s="143"/>
      <c r="ARO20" s="143"/>
      <c r="ARP20" s="143"/>
      <c r="ARQ20" s="143"/>
      <c r="ARR20" s="143"/>
      <c r="ARS20" s="143"/>
      <c r="ART20" s="143"/>
      <c r="ARU20" s="143"/>
      <c r="ARV20" s="143"/>
      <c r="ARW20" s="143"/>
      <c r="ARX20" s="143"/>
      <c r="ARY20" s="143"/>
      <c r="ARZ20" s="143"/>
      <c r="ASA20" s="143"/>
      <c r="ASB20" s="143"/>
      <c r="ASC20" s="143"/>
      <c r="ASD20" s="143"/>
      <c r="ASE20" s="143"/>
      <c r="ASF20" s="143"/>
      <c r="ASG20" s="143"/>
    </row>
    <row r="21" spans="1:1177" hidden="1" x14ac:dyDescent="0.35">
      <c r="A21" s="145"/>
      <c r="B21" s="294" t="s">
        <v>219</v>
      </c>
      <c r="C21" s="28"/>
      <c r="D21" s="28"/>
      <c r="E21" s="330"/>
      <c r="G21" s="103"/>
      <c r="H21" s="103"/>
    </row>
    <row r="22" spans="1:1177" hidden="1" x14ac:dyDescent="0.35">
      <c r="A22" s="145"/>
      <c r="B22" s="333" t="s">
        <v>220</v>
      </c>
      <c r="C22" s="334"/>
      <c r="D22" s="28"/>
      <c r="E22" s="331"/>
      <c r="F22" s="51" t="str">
        <f>IF(E22&gt;20%,"DĖMESIO! Šio sandorio ECL (be palūkanų) viršija 20%","")</f>
        <v/>
      </c>
      <c r="G22" s="103"/>
      <c r="H22" s="103"/>
    </row>
    <row r="23" spans="1:1177" hidden="1" x14ac:dyDescent="0.35">
      <c r="A23" s="145"/>
      <c r="B23" s="333" t="s">
        <v>207</v>
      </c>
      <c r="C23" s="334"/>
      <c r="D23" s="299"/>
      <c r="E23" s="332"/>
      <c r="G23" s="103"/>
      <c r="H23" s="103"/>
    </row>
    <row r="24" spans="1:1177" ht="13.75" hidden="1" customHeight="1" x14ac:dyDescent="0.35">
      <c r="A24" s="145"/>
      <c r="B24" s="333" t="s">
        <v>341</v>
      </c>
      <c r="C24" s="334"/>
      <c r="D24" s="299"/>
      <c r="E24" s="332"/>
      <c r="G24" s="103"/>
      <c r="H24" s="103"/>
      <c r="O24" s="63" t="s">
        <v>338</v>
      </c>
    </row>
    <row r="25" spans="1:1177" ht="13.75" hidden="1" customHeight="1" x14ac:dyDescent="0.35">
      <c r="A25" s="145"/>
      <c r="B25" s="294" t="s">
        <v>267</v>
      </c>
      <c r="C25" s="28"/>
      <c r="D25" s="28"/>
      <c r="E25" s="140"/>
      <c r="F25" s="300"/>
      <c r="G25" s="103"/>
      <c r="H25" s="103"/>
      <c r="O25" s="296"/>
    </row>
    <row r="26" spans="1:1177" ht="13.75" hidden="1" customHeight="1" x14ac:dyDescent="0.35">
      <c r="A26" s="145"/>
      <c r="B26" s="294" t="s">
        <v>251</v>
      </c>
      <c r="C26" s="28"/>
      <c r="D26" s="299"/>
      <c r="E26" s="332"/>
      <c r="F26" s="300"/>
      <c r="G26" s="103"/>
      <c r="H26" s="103"/>
    </row>
    <row r="27" spans="1:1177" ht="13.75" hidden="1" customHeight="1" x14ac:dyDescent="0.35">
      <c r="A27" s="145"/>
      <c r="B27" s="294" t="s">
        <v>250</v>
      </c>
      <c r="C27" s="28"/>
      <c r="D27" s="299"/>
      <c r="E27" s="332"/>
      <c r="F27" s="300"/>
      <c r="G27" s="103"/>
      <c r="H27" s="103"/>
    </row>
    <row r="28" spans="1:1177" hidden="1" x14ac:dyDescent="0.35">
      <c r="A28" s="145"/>
      <c r="B28" s="333" t="s">
        <v>255</v>
      </c>
      <c r="C28" s="334"/>
      <c r="D28" s="28"/>
      <c r="E28" s="331"/>
      <c r="G28" s="103"/>
      <c r="H28" s="103"/>
    </row>
    <row r="29" spans="1:1177" ht="15" thickBot="1" x14ac:dyDescent="0.4">
      <c r="A29" s="145"/>
      <c r="B29" s="333" t="s">
        <v>254</v>
      </c>
      <c r="C29" s="334"/>
      <c r="D29" s="28"/>
      <c r="E29" s="140"/>
      <c r="F29" s="301" t="str">
        <f>IF(E29=0,"Suveskite IBOR","")</f>
        <v>Suveskite IBOR</v>
      </c>
      <c r="G29" s="103"/>
      <c r="H29" s="103"/>
    </row>
    <row r="30" spans="1:1177" hidden="1" x14ac:dyDescent="0.35">
      <c r="A30" s="145"/>
      <c r="B30" s="294" t="s">
        <v>252</v>
      </c>
      <c r="C30" s="28"/>
      <c r="D30" s="28"/>
      <c r="E30" s="189">
        <f>E28+E29</f>
        <v>0</v>
      </c>
      <c r="G30" s="103"/>
      <c r="H30" s="103"/>
      <c r="O30" s="11"/>
    </row>
    <row r="31" spans="1:1177" ht="15" hidden="1" thickBot="1" x14ac:dyDescent="0.4">
      <c r="A31" s="145"/>
      <c r="B31" s="335" t="s">
        <v>253</v>
      </c>
      <c r="C31" s="336"/>
      <c r="D31" s="302"/>
      <c r="E31" s="290">
        <f>MAX(E24,E30-E25)</f>
        <v>0</v>
      </c>
      <c r="F31" s="125"/>
      <c r="G31" s="103"/>
      <c r="H31" s="103"/>
      <c r="O31" t="s">
        <v>266</v>
      </c>
    </row>
    <row r="32" spans="1:1177" ht="15" thickBot="1" x14ac:dyDescent="0.4">
      <c r="A32" s="145"/>
      <c r="B32" s="335" t="s">
        <v>356</v>
      </c>
      <c r="C32" s="336"/>
      <c r="D32" s="303"/>
      <c r="E32" s="291" t="str">
        <f>IF(J32&lt;&gt;"","Trūksta informacijos",MAX(E24,E28))</f>
        <v>Trūksta informacijos</v>
      </c>
      <c r="F32" s="125"/>
      <c r="G32" s="103"/>
      <c r="H32" s="103"/>
      <c r="J32" s="10" t="str">
        <f>IF(OR(E5="",E7="",E8="",E10="",E11="",E12="",AND(E12="MTEP ir inovacijos",E13=""),E14="",E15="",E17="",E18="",E29="",E37="",E38="",E40=""),"Suvesta ne visa būtina informacija!","")</f>
        <v>Suvesta ne visa būtina informacija!</v>
      </c>
    </row>
    <row r="33" spans="1:12" x14ac:dyDescent="0.35">
      <c r="A33" s="304"/>
      <c r="B33" s="304" t="s">
        <v>218</v>
      </c>
      <c r="C33" s="305"/>
      <c r="D33" s="305"/>
      <c r="H33" s="103"/>
    </row>
    <row r="34" spans="1:12" x14ac:dyDescent="0.35">
      <c r="A34" s="147"/>
      <c r="B34" s="146" t="s">
        <v>108</v>
      </c>
      <c r="G34" s="103"/>
      <c r="H34" s="103"/>
    </row>
    <row r="35" spans="1:12" x14ac:dyDescent="0.35">
      <c r="A35" s="147"/>
      <c r="B35" s="146"/>
      <c r="E35" s="306"/>
      <c r="G35" s="103"/>
      <c r="H35" s="103"/>
    </row>
    <row r="36" spans="1:12" x14ac:dyDescent="0.35">
      <c r="A36" s="145"/>
      <c r="B36" s="294" t="s">
        <v>331</v>
      </c>
      <c r="C36" s="28"/>
      <c r="D36" s="28"/>
      <c r="E36" s="142">
        <f>IF(E12=Validations!K2,IF(E15=Validations!L2,Validations!M2,IF(E15=Validations!L3,Validations!M3,Validations!M4))*(E7+E11),300000-E13)</f>
        <v>300000</v>
      </c>
      <c r="G36" s="103"/>
      <c r="H36" s="103"/>
      <c r="J36" s="154"/>
      <c r="K36" s="154"/>
      <c r="L36" s="154"/>
    </row>
    <row r="37" spans="1:12" x14ac:dyDescent="0.35">
      <c r="A37" s="145"/>
      <c r="B37" s="294" t="s">
        <v>326</v>
      </c>
      <c r="C37" s="28"/>
      <c r="D37" s="28"/>
      <c r="E37" s="140"/>
      <c r="G37" s="103"/>
      <c r="H37" s="103"/>
    </row>
    <row r="38" spans="1:12" x14ac:dyDescent="0.35">
      <c r="A38" s="145"/>
      <c r="B38" s="294" t="s">
        <v>325</v>
      </c>
      <c r="C38" s="28"/>
      <c r="D38" s="28"/>
      <c r="E38" s="139"/>
      <c r="F38" s="51" t="str">
        <f>IF(OR(AND(E14&lt;=3,E38&gt;60),AND(E14&gt;3,E38&gt;36)),"Per ilgas lengvatinių paskolų laikotarpis!","")</f>
        <v/>
      </c>
      <c r="G38" s="103"/>
      <c r="H38" s="103"/>
    </row>
    <row r="39" spans="1:12" x14ac:dyDescent="0.35">
      <c r="A39" s="147"/>
      <c r="B39" s="294" t="s">
        <v>336</v>
      </c>
      <c r="C39" s="294"/>
      <c r="D39" s="294"/>
      <c r="E39" s="142">
        <f>(E7)*(E38/12)*(E30-E37)</f>
        <v>0</v>
      </c>
      <c r="F39" s="51" t="str">
        <f>IF(E39&gt;E36,"Viršytas valstybės pagalbos likutis!  Prašome didinti pageidaujamas palūkanas arba keisti paskolos sąlygas","")</f>
        <v/>
      </c>
      <c r="G39" s="103"/>
      <c r="H39" s="103"/>
      <c r="J39" s="154"/>
      <c r="K39" s="154"/>
      <c r="L39" s="154"/>
    </row>
    <row r="40" spans="1:12" x14ac:dyDescent="0.35">
      <c r="A40" s="145"/>
      <c r="B40" s="294" t="s">
        <v>342</v>
      </c>
      <c r="C40" s="28"/>
      <c r="D40" s="28"/>
      <c r="E40" s="140"/>
      <c r="F40" s="51" t="str">
        <f>IF(OR(E40&lt;0.02,E40&gt;0.0703+E29),"Siūlomos palūkanos neatitinka aprašo sąlygų!","")</f>
        <v>Siūlomos palūkanos neatitinka aprašo sąlygų!</v>
      </c>
      <c r="G40" s="103"/>
      <c r="H40" s="103"/>
      <c r="K40" s="307"/>
      <c r="L40" s="308"/>
    </row>
    <row r="41" spans="1:12" x14ac:dyDescent="0.35">
      <c r="A41" s="147"/>
      <c r="B41" s="294" t="s">
        <v>358</v>
      </c>
      <c r="C41" s="294"/>
      <c r="D41" s="294"/>
      <c r="E41" s="142">
        <f>E7*(E8-E38)/12*(E30-E40)</f>
        <v>0</v>
      </c>
      <c r="F41" s="51" t="str">
        <f>IF(E41&gt;E36-E39,"Viršytas valstybės pagalbos likutis!  Prašome didinti pageidaujamas palūkanas arba keisti paskolos sąlygas","")</f>
        <v/>
      </c>
      <c r="G41" s="103"/>
      <c r="H41" s="103"/>
      <c r="J41" s="154"/>
      <c r="K41" s="309"/>
      <c r="L41" s="154"/>
    </row>
    <row r="42" spans="1:12" x14ac:dyDescent="0.35">
      <c r="A42" s="147"/>
      <c r="B42" s="294" t="s">
        <v>339</v>
      </c>
      <c r="C42" s="294"/>
      <c r="D42" s="294"/>
      <c r="E42" s="289">
        <f>E36-E39-E41</f>
        <v>300000</v>
      </c>
      <c r="G42" s="103"/>
      <c r="H42" s="103"/>
      <c r="J42" s="154"/>
      <c r="K42" s="310"/>
      <c r="L42" s="311"/>
    </row>
    <row r="43" spans="1:12" x14ac:dyDescent="0.35">
      <c r="A43" s="145"/>
      <c r="B43" s="146"/>
      <c r="G43" s="103"/>
      <c r="H43" s="103"/>
    </row>
    <row r="44" spans="1:12" ht="15" hidden="1" thickBot="1" x14ac:dyDescent="0.4">
      <c r="A44" s="145"/>
      <c r="B44" s="11" t="s">
        <v>24</v>
      </c>
      <c r="F44" s="51"/>
      <c r="G44" s="103"/>
      <c r="H44" s="103"/>
    </row>
    <row r="45" spans="1:12" ht="60.5" hidden="1" customHeight="1" x14ac:dyDescent="0.35">
      <c r="A45" s="145"/>
      <c r="B45" s="312" t="s">
        <v>33</v>
      </c>
      <c r="C45" s="313" t="s">
        <v>330</v>
      </c>
      <c r="D45" s="314" t="s">
        <v>264</v>
      </c>
      <c r="E45" s="190" t="s">
        <v>265</v>
      </c>
      <c r="G45" s="103"/>
      <c r="H45" s="103"/>
    </row>
    <row r="46" spans="1:12" hidden="1" x14ac:dyDescent="0.35">
      <c r="A46" s="145"/>
      <c r="B46" s="315"/>
      <c r="C46" s="84">
        <f>E17*0.5</f>
        <v>0</v>
      </c>
      <c r="D46" s="316">
        <v>15</v>
      </c>
      <c r="E46" s="39">
        <v>3</v>
      </c>
      <c r="F46" s="51" t="str">
        <f>IF(AND(C46&gt;0,OR(D46="",E46="")),"DĖMESIO! Įveskite užstato naudingo tarnavimo laikotarpį ir atidėjimo terminą. Jeigu be atidėjimo, suveskite nulį","")</f>
        <v/>
      </c>
      <c r="G46" s="103"/>
      <c r="H46" s="103"/>
    </row>
    <row r="47" spans="1:12" hidden="1" x14ac:dyDescent="0.35">
      <c r="A47" s="145"/>
      <c r="B47" s="315"/>
      <c r="C47" s="84">
        <f>E18*0.4</f>
        <v>0</v>
      </c>
      <c r="D47" s="316">
        <v>10</v>
      </c>
      <c r="E47" s="39">
        <v>3</v>
      </c>
      <c r="F47" s="51" t="str">
        <f t="shared" ref="F47:F52" si="0">IF(AND(C47&gt;0,OR(D47="",E47="")),"DĖMESIO! Įveskite užstato naudingo tarnavimo laikotarpį ir atidėjimo terminą. Jeigu be atidėjimo, suveskite nulį","")</f>
        <v/>
      </c>
      <c r="G47" s="103"/>
      <c r="H47" s="103"/>
    </row>
    <row r="48" spans="1:12" hidden="1" x14ac:dyDescent="0.35">
      <c r="A48" s="145"/>
      <c r="B48" s="315"/>
      <c r="C48" s="84"/>
      <c r="D48" s="316"/>
      <c r="E48" s="39"/>
      <c r="F48" s="51" t="str">
        <f t="shared" si="0"/>
        <v/>
      </c>
      <c r="G48" s="103"/>
      <c r="H48" s="103"/>
    </row>
    <row r="49" spans="1:14" hidden="1" x14ac:dyDescent="0.35">
      <c r="A49" s="145"/>
      <c r="B49" s="315"/>
      <c r="C49" s="84"/>
      <c r="D49" s="316"/>
      <c r="E49" s="39"/>
      <c r="F49" s="51" t="str">
        <f t="shared" si="0"/>
        <v/>
      </c>
      <c r="G49" s="103"/>
      <c r="H49" s="103"/>
    </row>
    <row r="50" spans="1:14" hidden="1" x14ac:dyDescent="0.35">
      <c r="A50" s="145"/>
      <c r="B50" s="315"/>
      <c r="C50" s="84"/>
      <c r="D50" s="316"/>
      <c r="E50" s="39"/>
      <c r="F50" s="51" t="str">
        <f t="shared" si="0"/>
        <v/>
      </c>
      <c r="G50" s="103"/>
      <c r="H50" s="103"/>
    </row>
    <row r="51" spans="1:14" hidden="1" x14ac:dyDescent="0.35">
      <c r="A51" s="145"/>
      <c r="B51" s="315"/>
      <c r="C51" s="84"/>
      <c r="D51" s="316"/>
      <c r="E51" s="39"/>
      <c r="F51" s="51" t="str">
        <f t="shared" si="0"/>
        <v/>
      </c>
      <c r="G51" s="103"/>
      <c r="H51" s="103"/>
    </row>
    <row r="52" spans="1:14" ht="15" hidden="1" thickBot="1" x14ac:dyDescent="0.4">
      <c r="B52" s="317"/>
      <c r="C52" s="318"/>
      <c r="D52" s="319"/>
      <c r="E52" s="320"/>
      <c r="F52" s="51" t="str">
        <f t="shared" si="0"/>
        <v/>
      </c>
      <c r="H52" s="103"/>
    </row>
    <row r="53" spans="1:14" hidden="1" x14ac:dyDescent="0.35">
      <c r="B53" s="18" t="s">
        <v>62</v>
      </c>
      <c r="F53" s="103"/>
      <c r="G53" s="148"/>
      <c r="H53" s="103"/>
    </row>
    <row r="54" spans="1:14" ht="29" hidden="1" x14ac:dyDescent="0.35">
      <c r="B54" s="181" t="s">
        <v>263</v>
      </c>
      <c r="F54" s="103"/>
      <c r="G54" s="148"/>
      <c r="H54" s="103"/>
    </row>
    <row r="55" spans="1:14" hidden="1" x14ac:dyDescent="0.35">
      <c r="A55" s="149"/>
      <c r="B55" s="117"/>
      <c r="C55" s="117"/>
      <c r="D55" s="117"/>
      <c r="E55" s="121"/>
      <c r="H55" s="103"/>
    </row>
    <row r="56" spans="1:14" hidden="1" x14ac:dyDescent="0.35">
      <c r="A56" s="149"/>
      <c r="B56" s="51" t="str">
        <f>IF(ABS(E7-E61)&gt;1,"DĖMESIO! Paskolos įmokų suma nelygi paskolos sumai","")</f>
        <v/>
      </c>
      <c r="C56" s="117"/>
      <c r="D56" s="117"/>
      <c r="E56" s="121"/>
      <c r="H56" s="103"/>
    </row>
    <row r="57" spans="1:14" hidden="1" x14ac:dyDescent="0.35">
      <c r="A57" s="149"/>
      <c r="B57" s="51" t="e">
        <f>IF(INDEX(B63:B302,MATCH(1,I63:I302,0))-1&lt;&gt;E10,"Atidėjimo terminas grafike neatitinka atidėjimo termino E9 langelyje","")</f>
        <v>#N/A</v>
      </c>
      <c r="C57" s="117"/>
      <c r="D57" s="117"/>
      <c r="E57" s="121"/>
      <c r="H57" s="103"/>
    </row>
    <row r="58" spans="1:14" hidden="1" x14ac:dyDescent="0.35">
      <c r="A58" s="149"/>
      <c r="B58" s="51" t="str">
        <f>IF(INDEX(B63:B302,MATCH(1,H63:H302,0))&lt;&gt;E8,"Paskolos terminas grafike neatitinka paskolos termino E7 langelyje","")</f>
        <v>Paskolos terminas grafike neatitinka paskolos termino E7 langelyje</v>
      </c>
      <c r="C58" s="117"/>
      <c r="D58" s="117"/>
      <c r="E58" s="121"/>
      <c r="H58" s="103"/>
    </row>
    <row r="59" spans="1:14" hidden="1" x14ac:dyDescent="0.35">
      <c r="A59" s="149"/>
      <c r="B59" s="51"/>
      <c r="C59" s="117"/>
      <c r="D59" s="117"/>
      <c r="E59" s="121"/>
      <c r="H59" s="103"/>
    </row>
    <row r="60" spans="1:14" hidden="1" x14ac:dyDescent="0.35">
      <c r="B60" s="51"/>
      <c r="C60" s="51"/>
      <c r="D60" s="51"/>
      <c r="E60" s="150"/>
      <c r="H60" s="103"/>
      <c r="K60" s="154"/>
      <c r="M60" s="154"/>
      <c r="N60" s="154"/>
    </row>
    <row r="61" spans="1:14" hidden="1" x14ac:dyDescent="0.35">
      <c r="B61" s="63"/>
      <c r="C61" s="63"/>
      <c r="D61" s="63"/>
      <c r="E61" s="321">
        <f>+SUM(E63:E302)</f>
        <v>0</v>
      </c>
      <c r="H61" s="103"/>
    </row>
    <row r="62" spans="1:14" hidden="1" x14ac:dyDescent="0.35">
      <c r="B62" s="64" t="s">
        <v>67</v>
      </c>
      <c r="C62" s="322" t="s">
        <v>156</v>
      </c>
      <c r="D62" s="322"/>
      <c r="E62" s="125" t="s">
        <v>157</v>
      </c>
      <c r="F62" s="51"/>
      <c r="G62" s="323" t="s">
        <v>221</v>
      </c>
      <c r="H62" s="103"/>
      <c r="K62" s="134"/>
      <c r="M62" s="134"/>
      <c r="N62" s="134"/>
    </row>
    <row r="63" spans="1:14" hidden="1" x14ac:dyDescent="0.35">
      <c r="B63" s="64">
        <v>1</v>
      </c>
      <c r="C63" s="324">
        <f>E7</f>
        <v>0</v>
      </c>
      <c r="D63" s="324"/>
      <c r="E63" s="325">
        <f>IF(OR(Validations!$J$2=$E$9,Validations!$J$4=$E$9),ROUND(IF(OR(B63&lt;=$E$10,B63&gt;$E$8),0,$E$7/($E$8-$E$10)),4),0)</f>
        <v>0</v>
      </c>
      <c r="G63" s="155">
        <f>E63</f>
        <v>0</v>
      </c>
      <c r="H63" s="103">
        <f t="shared" ref="H63:H97" si="1">IF(ROUNDUP(G63,0)&lt;$E$7,0,1)</f>
        <v>1</v>
      </c>
      <c r="I63">
        <f>IF(G63=0,0,1)</f>
        <v>0</v>
      </c>
      <c r="J63" s="154"/>
      <c r="K63" s="154"/>
      <c r="L63" s="154"/>
      <c r="M63" s="154"/>
      <c r="N63" s="154"/>
    </row>
    <row r="64" spans="1:14" hidden="1" x14ac:dyDescent="0.35">
      <c r="B64" s="64">
        <f t="shared" ref="B64:B95" si="2">+B63+1</f>
        <v>2</v>
      </c>
      <c r="C64" s="324">
        <f>C63-E63</f>
        <v>0</v>
      </c>
      <c r="D64" s="324"/>
      <c r="E64" s="325">
        <f>IF(OR(Validations!$J$2=$E$9,Validations!$J$4=$E$9),ROUND(IF(OR(B64&lt;=$E$10,B64&gt;$E$8),0,$E$7/($E$8-$E$10)),4),0)</f>
        <v>0</v>
      </c>
      <c r="G64" s="155">
        <f>SUM($E$63:E64)</f>
        <v>0</v>
      </c>
      <c r="H64" s="103">
        <f t="shared" si="1"/>
        <v>1</v>
      </c>
      <c r="I64">
        <f t="shared" ref="I64:I127" si="3">IF(G64=0,0,1)</f>
        <v>0</v>
      </c>
      <c r="J64" s="154"/>
      <c r="K64" s="154"/>
      <c r="L64" s="154"/>
      <c r="M64" s="154"/>
      <c r="N64" s="154"/>
    </row>
    <row r="65" spans="2:14" hidden="1" x14ac:dyDescent="0.35">
      <c r="B65" s="64">
        <f t="shared" si="2"/>
        <v>3</v>
      </c>
      <c r="C65" s="324">
        <f t="shared" ref="C65:C128" si="4">C64-E64</f>
        <v>0</v>
      </c>
      <c r="D65" s="324"/>
      <c r="E65" s="325">
        <f>IF(OR(Validations!$J$2=$E$9,Validations!$J$4=$E$9),ROUND(IF(OR(B65&lt;=$E$10,B65&gt;$E$8),0,$E$7/($E$8-$E$10)),4),0)</f>
        <v>0</v>
      </c>
      <c r="G65" s="155">
        <f>SUM($E$63:E65)</f>
        <v>0</v>
      </c>
      <c r="H65" s="103">
        <f t="shared" si="1"/>
        <v>1</v>
      </c>
      <c r="I65">
        <f t="shared" si="3"/>
        <v>0</v>
      </c>
      <c r="J65" s="154"/>
      <c r="K65" s="154"/>
      <c r="L65" s="154"/>
      <c r="M65" s="154"/>
      <c r="N65" s="154"/>
    </row>
    <row r="66" spans="2:14" hidden="1" x14ac:dyDescent="0.35">
      <c r="B66" s="64">
        <f t="shared" si="2"/>
        <v>4</v>
      </c>
      <c r="C66" s="324">
        <f t="shared" si="4"/>
        <v>0</v>
      </c>
      <c r="D66" s="324"/>
      <c r="E66" s="325">
        <f>IF(OR(Validations!$J$2=$E$9,Validations!$J$4=$E$9),ROUND(IF(OR(B66&lt;=$E$10,B66&gt;$E$8),0,$E$7/($E$8-$E$10)),4),0)</f>
        <v>0</v>
      </c>
      <c r="G66" s="155">
        <f>SUM($E$63:E66)</f>
        <v>0</v>
      </c>
      <c r="H66" s="103">
        <f t="shared" si="1"/>
        <v>1</v>
      </c>
      <c r="I66">
        <f t="shared" si="3"/>
        <v>0</v>
      </c>
      <c r="J66" s="154"/>
      <c r="K66" s="154"/>
      <c r="L66" s="154"/>
      <c r="M66" s="154"/>
      <c r="N66" s="154"/>
    </row>
    <row r="67" spans="2:14" hidden="1" x14ac:dyDescent="0.35">
      <c r="B67" s="64">
        <f t="shared" si="2"/>
        <v>5</v>
      </c>
      <c r="C67" s="324">
        <f t="shared" si="4"/>
        <v>0</v>
      </c>
      <c r="D67" s="324"/>
      <c r="E67" s="325">
        <f>IF(OR(Validations!$J$2=$E$9,Validations!$J$4=$E$9),ROUND(IF(OR(B67&lt;=$E$10,B67&gt;$E$8),0,$E$7/($E$8-$E$10)),4),0)</f>
        <v>0</v>
      </c>
      <c r="G67" s="155">
        <f>SUM($E$63:E67)</f>
        <v>0</v>
      </c>
      <c r="H67" s="103">
        <f t="shared" si="1"/>
        <v>1</v>
      </c>
      <c r="I67">
        <f t="shared" si="3"/>
        <v>0</v>
      </c>
      <c r="J67" s="154"/>
      <c r="K67" s="154"/>
      <c r="L67" s="154"/>
      <c r="M67" s="154"/>
      <c r="N67" s="154"/>
    </row>
    <row r="68" spans="2:14" hidden="1" x14ac:dyDescent="0.35">
      <c r="B68" s="64">
        <f t="shared" si="2"/>
        <v>6</v>
      </c>
      <c r="C68" s="324">
        <f t="shared" si="4"/>
        <v>0</v>
      </c>
      <c r="D68" s="324"/>
      <c r="E68" s="325">
        <f>IF(OR(Validations!$J$2=$E$9,Validations!$J$4=$E$9),ROUND(IF(OR(B68&lt;=$E$10,B68&gt;$E$8),0,$E$7/($E$8-$E$10)),4),0)</f>
        <v>0</v>
      </c>
      <c r="F68" s="143"/>
      <c r="G68" s="155">
        <f>SUM($E$63:E68)</f>
        <v>0</v>
      </c>
      <c r="H68" s="103">
        <f t="shared" si="1"/>
        <v>1</v>
      </c>
      <c r="I68">
        <f t="shared" si="3"/>
        <v>0</v>
      </c>
      <c r="J68" s="154"/>
      <c r="K68" s="154"/>
      <c r="L68" s="154"/>
      <c r="M68" s="154"/>
      <c r="N68" s="154"/>
    </row>
    <row r="69" spans="2:14" hidden="1" x14ac:dyDescent="0.35">
      <c r="B69" s="64">
        <f t="shared" si="2"/>
        <v>7</v>
      </c>
      <c r="C69" s="324">
        <f t="shared" si="4"/>
        <v>0</v>
      </c>
      <c r="D69" s="324"/>
      <c r="E69" s="325">
        <f>IF(OR(Validations!$J$2=$E$9,Validations!$J$4=$E$9),ROUND(IF(OR(B69&lt;=$E$10,B69&gt;$E$8),0,$E$7/($E$8-$E$10)),4),0)</f>
        <v>0</v>
      </c>
      <c r="F69" s="143"/>
      <c r="G69" s="155">
        <f>SUM($E$63:E69)</f>
        <v>0</v>
      </c>
      <c r="H69" s="103">
        <f t="shared" si="1"/>
        <v>1</v>
      </c>
      <c r="I69">
        <f t="shared" si="3"/>
        <v>0</v>
      </c>
      <c r="J69" s="154"/>
      <c r="K69" s="154"/>
      <c r="L69" s="154"/>
      <c r="M69" s="154"/>
      <c r="N69" s="154"/>
    </row>
    <row r="70" spans="2:14" hidden="1" x14ac:dyDescent="0.35">
      <c r="B70" s="64">
        <f t="shared" si="2"/>
        <v>8</v>
      </c>
      <c r="C70" s="324">
        <f>C69-E69</f>
        <v>0</v>
      </c>
      <c r="D70" s="324"/>
      <c r="E70" s="325">
        <f>IF(OR(Validations!$J$2=$E$9,Validations!$J$4=$E$9),ROUND(IF(OR(B70&lt;=$E$10,B70&gt;$E$8),0,$E$7/($E$8-$E$10)),4),0)</f>
        <v>0</v>
      </c>
      <c r="G70" s="155">
        <f>SUM($E$63:E70)</f>
        <v>0</v>
      </c>
      <c r="H70" s="103">
        <f t="shared" si="1"/>
        <v>1</v>
      </c>
      <c r="I70">
        <f t="shared" si="3"/>
        <v>0</v>
      </c>
      <c r="J70" s="154"/>
      <c r="K70" s="154"/>
      <c r="L70" s="154"/>
      <c r="M70" s="154"/>
      <c r="N70" s="154"/>
    </row>
    <row r="71" spans="2:14" hidden="1" x14ac:dyDescent="0.35">
      <c r="B71" s="64">
        <f t="shared" si="2"/>
        <v>9</v>
      </c>
      <c r="C71" s="324">
        <f>C70-E70</f>
        <v>0</v>
      </c>
      <c r="D71" s="324"/>
      <c r="E71" s="325">
        <f>IF(OR(Validations!$J$2=$E$9,Validations!$J$4=$E$9),ROUND(IF(OR(B71&lt;=$E$10,B71&gt;$E$8),0,$E$7/($E$8-$E$10)),4),0)</f>
        <v>0</v>
      </c>
      <c r="G71" s="155">
        <f>SUM($E$63:E71)</f>
        <v>0</v>
      </c>
      <c r="H71" s="103">
        <f t="shared" si="1"/>
        <v>1</v>
      </c>
      <c r="I71">
        <f t="shared" si="3"/>
        <v>0</v>
      </c>
      <c r="J71" s="154"/>
      <c r="K71" s="154"/>
      <c r="L71" s="154"/>
      <c r="M71" s="154"/>
      <c r="N71" s="154"/>
    </row>
    <row r="72" spans="2:14" hidden="1" x14ac:dyDescent="0.35">
      <c r="B72" s="64">
        <f t="shared" si="2"/>
        <v>10</v>
      </c>
      <c r="C72" s="324">
        <f t="shared" si="4"/>
        <v>0</v>
      </c>
      <c r="D72" s="324"/>
      <c r="E72" s="325">
        <f>IF(OR(Validations!$J$2=$E$9,Validations!$J$4=$E$9),ROUND(IF(OR(B72&lt;=$E$10,B72&gt;$E$8),0,$E$7/($E$8-$E$10)),4),0)</f>
        <v>0</v>
      </c>
      <c r="F72" s="18"/>
      <c r="G72" s="155">
        <f>SUM($E$63:E72)</f>
        <v>0</v>
      </c>
      <c r="H72" s="103">
        <f t="shared" si="1"/>
        <v>1</v>
      </c>
      <c r="I72">
        <f t="shared" si="3"/>
        <v>0</v>
      </c>
      <c r="J72" s="154"/>
      <c r="K72" s="154"/>
      <c r="L72" s="154"/>
      <c r="M72" s="154"/>
      <c r="N72" s="154"/>
    </row>
    <row r="73" spans="2:14" hidden="1" x14ac:dyDescent="0.35">
      <c r="B73" s="64">
        <f t="shared" si="2"/>
        <v>11</v>
      </c>
      <c r="C73" s="324">
        <f t="shared" si="4"/>
        <v>0</v>
      </c>
      <c r="D73" s="324"/>
      <c r="E73" s="325">
        <f>IF(OR(Validations!$J$2=$E$9,Validations!$J$4=$E$9),ROUND(IF(OR(B73&lt;=$E$10,B73&gt;$E$8),0,$E$7/($E$8-$E$10)),4),0)</f>
        <v>0</v>
      </c>
      <c r="F73" s="18"/>
      <c r="G73" s="155">
        <f>SUM($E$63:E73)</f>
        <v>0</v>
      </c>
      <c r="H73" s="103">
        <f t="shared" si="1"/>
        <v>1</v>
      </c>
      <c r="I73">
        <f t="shared" si="3"/>
        <v>0</v>
      </c>
      <c r="J73" s="154"/>
      <c r="K73" s="154"/>
      <c r="L73" s="154"/>
      <c r="M73" s="154"/>
      <c r="N73" s="154"/>
    </row>
    <row r="74" spans="2:14" hidden="1" x14ac:dyDescent="0.35">
      <c r="B74" s="64">
        <f t="shared" si="2"/>
        <v>12</v>
      </c>
      <c r="C74" s="324">
        <f t="shared" si="4"/>
        <v>0</v>
      </c>
      <c r="D74" s="324"/>
      <c r="E74" s="325">
        <f>IF(OR(Validations!$J$2=$E$9,Validations!$J$4=$E$9),ROUND(IF(OR(B74&lt;=$E$10,B74&gt;$E$8),0,$E$7/($E$8-$E$10)),4),0)</f>
        <v>0</v>
      </c>
      <c r="F74" s="18"/>
      <c r="G74" s="155">
        <f>SUM($E$63:E74)</f>
        <v>0</v>
      </c>
      <c r="H74" s="103">
        <f t="shared" si="1"/>
        <v>1</v>
      </c>
      <c r="I74">
        <f t="shared" si="3"/>
        <v>0</v>
      </c>
      <c r="J74" s="154"/>
      <c r="K74" s="154"/>
      <c r="L74" s="154"/>
      <c r="M74" s="154"/>
      <c r="N74" s="154"/>
    </row>
    <row r="75" spans="2:14" hidden="1" x14ac:dyDescent="0.35">
      <c r="B75" s="64">
        <f t="shared" si="2"/>
        <v>13</v>
      </c>
      <c r="C75" s="324">
        <f t="shared" si="4"/>
        <v>0</v>
      </c>
      <c r="D75" s="324"/>
      <c r="E75" s="325">
        <f>IF(OR(Validations!$J$2=$E$9,Validations!$J$4=$E$9),ROUND(IF(OR(B75&lt;=$E$10,B75&gt;$E$8),0,$E$7/($E$8-$E$10)),4),0)</f>
        <v>0</v>
      </c>
      <c r="F75" s="18"/>
      <c r="G75" s="155">
        <f>SUM($E$63:E75)</f>
        <v>0</v>
      </c>
      <c r="H75" s="103">
        <f t="shared" si="1"/>
        <v>1</v>
      </c>
      <c r="I75">
        <f t="shared" si="3"/>
        <v>0</v>
      </c>
      <c r="J75" s="154"/>
      <c r="K75" s="154"/>
      <c r="L75" s="154"/>
      <c r="M75" s="154"/>
      <c r="N75" s="154"/>
    </row>
    <row r="76" spans="2:14" hidden="1" x14ac:dyDescent="0.35">
      <c r="B76" s="64">
        <f t="shared" si="2"/>
        <v>14</v>
      </c>
      <c r="C76" s="324">
        <f t="shared" si="4"/>
        <v>0</v>
      </c>
      <c r="D76" s="324"/>
      <c r="E76" s="325">
        <f>IF(OR(Validations!$J$2=$E$9,Validations!$J$4=$E$9),ROUND(IF(OR(B76&lt;=$E$10,B76&gt;$E$8),0,$E$7/($E$8-$E$10)),4),0)</f>
        <v>0</v>
      </c>
      <c r="F76" s="18"/>
      <c r="G76" s="155">
        <f>SUM($E$63:E76)</f>
        <v>0</v>
      </c>
      <c r="H76" s="103">
        <f t="shared" si="1"/>
        <v>1</v>
      </c>
      <c r="I76">
        <f t="shared" si="3"/>
        <v>0</v>
      </c>
      <c r="J76" s="154"/>
      <c r="K76" s="154"/>
      <c r="L76" s="154"/>
      <c r="M76" s="154"/>
      <c r="N76" s="154"/>
    </row>
    <row r="77" spans="2:14" hidden="1" x14ac:dyDescent="0.35">
      <c r="B77" s="64">
        <f t="shared" si="2"/>
        <v>15</v>
      </c>
      <c r="C77" s="324">
        <f t="shared" si="4"/>
        <v>0</v>
      </c>
      <c r="D77" s="324"/>
      <c r="E77" s="325">
        <f>IF(OR(Validations!$J$2=$E$9,Validations!$J$4=$E$9),ROUND(IF(OR(B77&lt;=$E$10,B77&gt;$E$8),0,$E$7/($E$8-$E$10)),4),0)</f>
        <v>0</v>
      </c>
      <c r="F77" s="18"/>
      <c r="G77" s="155">
        <f>SUM($E$63:E77)</f>
        <v>0</v>
      </c>
      <c r="H77" s="103">
        <f t="shared" si="1"/>
        <v>1</v>
      </c>
      <c r="I77">
        <f t="shared" si="3"/>
        <v>0</v>
      </c>
      <c r="J77" s="154"/>
      <c r="K77" s="154"/>
      <c r="L77" s="154"/>
      <c r="M77" s="154"/>
      <c r="N77" s="154"/>
    </row>
    <row r="78" spans="2:14" hidden="1" x14ac:dyDescent="0.35">
      <c r="B78" s="64">
        <f t="shared" si="2"/>
        <v>16</v>
      </c>
      <c r="C78" s="324">
        <f t="shared" si="4"/>
        <v>0</v>
      </c>
      <c r="D78" s="324"/>
      <c r="E78" s="325">
        <f>IF(OR(Validations!$J$2=$E$9,Validations!$J$4=$E$9),ROUND(IF(OR(B78&lt;=$E$10,B78&gt;$E$8),0,$E$7/($E$8-$E$10)),4),0)</f>
        <v>0</v>
      </c>
      <c r="F78" s="18"/>
      <c r="G78" s="155">
        <f>SUM($E$63:E78)</f>
        <v>0</v>
      </c>
      <c r="H78" s="103">
        <f t="shared" si="1"/>
        <v>1</v>
      </c>
      <c r="I78">
        <f t="shared" si="3"/>
        <v>0</v>
      </c>
      <c r="J78" s="154"/>
      <c r="K78" s="154"/>
      <c r="L78" s="154"/>
      <c r="M78" s="154"/>
      <c r="N78" s="154"/>
    </row>
    <row r="79" spans="2:14" hidden="1" x14ac:dyDescent="0.35">
      <c r="B79" s="64">
        <f t="shared" si="2"/>
        <v>17</v>
      </c>
      <c r="C79" s="324">
        <f t="shared" si="4"/>
        <v>0</v>
      </c>
      <c r="D79" s="324"/>
      <c r="E79" s="325">
        <f>IF(OR(Validations!$J$2=$E$9,Validations!$J$4=$E$9),ROUND(IF(OR(B79&lt;=$E$10,B79&gt;$E$8),0,$E$7/($E$8-$E$10)),4),0)</f>
        <v>0</v>
      </c>
      <c r="F79" s="18"/>
      <c r="G79" s="155">
        <f>SUM($E$63:E79)</f>
        <v>0</v>
      </c>
      <c r="H79" s="103">
        <f t="shared" si="1"/>
        <v>1</v>
      </c>
      <c r="I79">
        <f t="shared" si="3"/>
        <v>0</v>
      </c>
      <c r="J79" s="154"/>
      <c r="K79" s="154"/>
      <c r="L79" s="154"/>
      <c r="M79" s="154"/>
      <c r="N79" s="154"/>
    </row>
    <row r="80" spans="2:14" hidden="1" x14ac:dyDescent="0.35">
      <c r="B80" s="64">
        <f t="shared" si="2"/>
        <v>18</v>
      </c>
      <c r="C80" s="324">
        <f t="shared" si="4"/>
        <v>0</v>
      </c>
      <c r="D80" s="324"/>
      <c r="E80" s="325">
        <f>IF(OR(Validations!$J$2=$E$9,Validations!$J$4=$E$9),ROUND(IF(OR(B80&lt;=$E$10,B80&gt;$E$8),0,$E$7/($E$8-$E$10)),4),0)</f>
        <v>0</v>
      </c>
      <c r="F80" s="18"/>
      <c r="G80" s="155">
        <f>SUM($E$63:E80)</f>
        <v>0</v>
      </c>
      <c r="H80" s="103">
        <f t="shared" si="1"/>
        <v>1</v>
      </c>
      <c r="I80">
        <f t="shared" si="3"/>
        <v>0</v>
      </c>
      <c r="J80" s="154"/>
      <c r="K80" s="154"/>
      <c r="L80" s="154"/>
      <c r="M80" s="154"/>
      <c r="N80" s="154"/>
    </row>
    <row r="81" spans="2:14" hidden="1" x14ac:dyDescent="0.35">
      <c r="B81" s="64">
        <f t="shared" si="2"/>
        <v>19</v>
      </c>
      <c r="C81" s="324">
        <f t="shared" si="4"/>
        <v>0</v>
      </c>
      <c r="D81" s="324"/>
      <c r="E81" s="325">
        <f>IF(OR(Validations!$J$2=$E$9,Validations!$J$4=$E$9),ROUND(IF(OR(B81&lt;=$E$10,B81&gt;$E$8),0,$E$7/($E$8-$E$10)),4),0)</f>
        <v>0</v>
      </c>
      <c r="F81" s="18"/>
      <c r="G81" s="155">
        <f>SUM($E$63:E81)</f>
        <v>0</v>
      </c>
      <c r="H81" s="103">
        <f t="shared" si="1"/>
        <v>1</v>
      </c>
      <c r="I81">
        <f t="shared" si="3"/>
        <v>0</v>
      </c>
      <c r="J81" s="154"/>
      <c r="K81" s="154"/>
      <c r="L81" s="154"/>
      <c r="M81" s="154"/>
      <c r="N81" s="154"/>
    </row>
    <row r="82" spans="2:14" hidden="1" x14ac:dyDescent="0.35">
      <c r="B82" s="64">
        <f t="shared" si="2"/>
        <v>20</v>
      </c>
      <c r="C82" s="324">
        <f t="shared" si="4"/>
        <v>0</v>
      </c>
      <c r="D82" s="324"/>
      <c r="E82" s="325">
        <f>IF(OR(Validations!$J$2=$E$9,Validations!$J$4=$E$9),ROUND(IF(OR(B82&lt;=$E$10,B82&gt;$E$8),0,$E$7/($E$8-$E$10)),4),0)</f>
        <v>0</v>
      </c>
      <c r="F82" s="18"/>
      <c r="G82" s="155">
        <f>SUM($E$63:E82)</f>
        <v>0</v>
      </c>
      <c r="H82" s="103">
        <f t="shared" si="1"/>
        <v>1</v>
      </c>
      <c r="I82">
        <f t="shared" si="3"/>
        <v>0</v>
      </c>
      <c r="J82" s="154"/>
      <c r="K82" s="154"/>
      <c r="L82" s="154"/>
      <c r="M82" s="154"/>
      <c r="N82" s="154"/>
    </row>
    <row r="83" spans="2:14" hidden="1" x14ac:dyDescent="0.35">
      <c r="B83" s="64">
        <f t="shared" si="2"/>
        <v>21</v>
      </c>
      <c r="C83" s="324">
        <f t="shared" si="4"/>
        <v>0</v>
      </c>
      <c r="D83" s="324"/>
      <c r="E83" s="325">
        <f>IF(OR(Validations!$J$2=$E$9,Validations!$J$4=$E$9),ROUND(IF(OR(B83&lt;=$E$10,B83&gt;$E$8),0,$E$7/($E$8-$E$10)),4),0)</f>
        <v>0</v>
      </c>
      <c r="F83" s="18"/>
      <c r="G83" s="155">
        <f>SUM($E$63:E83)</f>
        <v>0</v>
      </c>
      <c r="H83" s="103">
        <f t="shared" si="1"/>
        <v>1</v>
      </c>
      <c r="I83">
        <f t="shared" si="3"/>
        <v>0</v>
      </c>
      <c r="J83" s="154"/>
      <c r="K83" s="154"/>
      <c r="L83" s="154"/>
      <c r="M83" s="154"/>
      <c r="N83" s="154"/>
    </row>
    <row r="84" spans="2:14" hidden="1" x14ac:dyDescent="0.35">
      <c r="B84" s="64">
        <f t="shared" si="2"/>
        <v>22</v>
      </c>
      <c r="C84" s="324">
        <f t="shared" si="4"/>
        <v>0</v>
      </c>
      <c r="D84" s="324"/>
      <c r="E84" s="325">
        <f>IF(OR(Validations!$J$2=$E$9,Validations!$J$4=$E$9),ROUND(IF(OR(B84&lt;=$E$10,B84&gt;$E$8),0,$E$7/($E$8-$E$10)),4),0)</f>
        <v>0</v>
      </c>
      <c r="F84" s="18"/>
      <c r="G84" s="155">
        <f>SUM($E$63:E84)</f>
        <v>0</v>
      </c>
      <c r="H84" s="103">
        <f t="shared" si="1"/>
        <v>1</v>
      </c>
      <c r="I84">
        <f t="shared" si="3"/>
        <v>0</v>
      </c>
      <c r="J84" s="154"/>
      <c r="K84" s="154"/>
      <c r="L84" s="154"/>
      <c r="M84" s="154"/>
      <c r="N84" s="154"/>
    </row>
    <row r="85" spans="2:14" hidden="1" x14ac:dyDescent="0.35">
      <c r="B85" s="64">
        <f t="shared" si="2"/>
        <v>23</v>
      </c>
      <c r="C85" s="324">
        <f t="shared" si="4"/>
        <v>0</v>
      </c>
      <c r="D85" s="324"/>
      <c r="E85" s="325">
        <f>IF(OR(Validations!$J$2=$E$9,Validations!$J$4=$E$9),ROUND(IF(OR(B85&lt;=$E$10,B85&gt;$E$8),0,$E$7/($E$8-$E$10)),4),0)</f>
        <v>0</v>
      </c>
      <c r="F85" s="18"/>
      <c r="G85" s="155">
        <f>SUM($E$63:E85)</f>
        <v>0</v>
      </c>
      <c r="H85" s="103">
        <f t="shared" si="1"/>
        <v>1</v>
      </c>
      <c r="I85">
        <f t="shared" si="3"/>
        <v>0</v>
      </c>
      <c r="J85" s="154"/>
      <c r="K85" s="154"/>
      <c r="L85" s="154"/>
      <c r="M85" s="154"/>
      <c r="N85" s="154"/>
    </row>
    <row r="86" spans="2:14" hidden="1" x14ac:dyDescent="0.35">
      <c r="B86" s="64">
        <f t="shared" si="2"/>
        <v>24</v>
      </c>
      <c r="C86" s="324">
        <f t="shared" si="4"/>
        <v>0</v>
      </c>
      <c r="D86" s="324"/>
      <c r="E86" s="325">
        <f>IF(OR(Validations!$J$2=$E$9,Validations!$J$4=$E$9),ROUND(IF(OR(B86&lt;=$E$10,B86&gt;$E$8),0,$E$7/($E$8-$E$10)),4),0)</f>
        <v>0</v>
      </c>
      <c r="F86" s="18"/>
      <c r="G86" s="155">
        <f>SUM($E$63:E86)</f>
        <v>0</v>
      </c>
      <c r="H86" s="103">
        <f t="shared" si="1"/>
        <v>1</v>
      </c>
      <c r="I86">
        <f t="shared" si="3"/>
        <v>0</v>
      </c>
      <c r="J86" s="154"/>
      <c r="K86" s="154"/>
      <c r="L86" s="154"/>
      <c r="M86" s="154"/>
      <c r="N86" s="154"/>
    </row>
    <row r="87" spans="2:14" hidden="1" x14ac:dyDescent="0.35">
      <c r="B87" s="64">
        <f t="shared" si="2"/>
        <v>25</v>
      </c>
      <c r="C87" s="324">
        <f t="shared" si="4"/>
        <v>0</v>
      </c>
      <c r="D87" s="324"/>
      <c r="E87" s="325">
        <f>IF(OR(Validations!$J$2=$E$9,Validations!$J$4=$E$9),ROUND(IF(OR(B87&lt;=$E$10,B87&gt;$E$8),0,$E$7/($E$8-$E$10)),4),0)</f>
        <v>0</v>
      </c>
      <c r="F87" s="18"/>
      <c r="G87" s="155">
        <f>SUM($E$63:E87)</f>
        <v>0</v>
      </c>
      <c r="H87" s="103">
        <f t="shared" si="1"/>
        <v>1</v>
      </c>
      <c r="I87">
        <f t="shared" si="3"/>
        <v>0</v>
      </c>
      <c r="J87" s="154"/>
      <c r="K87" s="154"/>
      <c r="L87" s="154"/>
      <c r="M87" s="154"/>
      <c r="N87" s="154"/>
    </row>
    <row r="88" spans="2:14" hidden="1" x14ac:dyDescent="0.35">
      <c r="B88" s="64">
        <f t="shared" si="2"/>
        <v>26</v>
      </c>
      <c r="C88" s="324">
        <f t="shared" si="4"/>
        <v>0</v>
      </c>
      <c r="D88" s="324"/>
      <c r="E88" s="325">
        <f>IF(OR(Validations!$J$2=$E$9,Validations!$J$4=$E$9),ROUND(IF(OR(B88&lt;=$E$10,B88&gt;$E$8),0,$E$7/($E$8-$E$10)),4),0)</f>
        <v>0</v>
      </c>
      <c r="G88" s="155">
        <f>SUM($E$63:E88)</f>
        <v>0</v>
      </c>
      <c r="H88" s="103">
        <f t="shared" si="1"/>
        <v>1</v>
      </c>
      <c r="I88">
        <f t="shared" si="3"/>
        <v>0</v>
      </c>
      <c r="J88" s="154"/>
      <c r="K88" s="154"/>
      <c r="L88" s="154"/>
      <c r="M88" s="154"/>
      <c r="N88" s="154"/>
    </row>
    <row r="89" spans="2:14" hidden="1" x14ac:dyDescent="0.35">
      <c r="B89" s="64">
        <f t="shared" si="2"/>
        <v>27</v>
      </c>
      <c r="C89" s="324">
        <f t="shared" si="4"/>
        <v>0</v>
      </c>
      <c r="D89" s="324"/>
      <c r="E89" s="325">
        <f>IF(OR(Validations!$J$2=$E$9,Validations!$J$4=$E$9),ROUND(IF(OR(B89&lt;=$E$10,B89&gt;$E$8),0,$E$7/($E$8-$E$10)),4),0)</f>
        <v>0</v>
      </c>
      <c r="G89" s="155">
        <f>SUM($E$63:E89)</f>
        <v>0</v>
      </c>
      <c r="H89" s="103">
        <f t="shared" si="1"/>
        <v>1</v>
      </c>
      <c r="I89">
        <f t="shared" si="3"/>
        <v>0</v>
      </c>
      <c r="J89" s="154"/>
      <c r="K89" s="154"/>
      <c r="L89" s="154"/>
      <c r="M89" s="154"/>
      <c r="N89" s="154"/>
    </row>
    <row r="90" spans="2:14" hidden="1" x14ac:dyDescent="0.35">
      <c r="B90" s="64">
        <f t="shared" si="2"/>
        <v>28</v>
      </c>
      <c r="C90" s="324">
        <f t="shared" si="4"/>
        <v>0</v>
      </c>
      <c r="D90" s="324"/>
      <c r="E90" s="325">
        <f>IF(OR(Validations!$J$2=$E$9,Validations!$J$4=$E$9),ROUND(IF(OR(B90&lt;=$E$10,B90&gt;$E$8),0,$E$7/($E$8-$E$10)),4),0)</f>
        <v>0</v>
      </c>
      <c r="G90" s="155">
        <f>SUM($E$63:E90)</f>
        <v>0</v>
      </c>
      <c r="H90" s="103">
        <f t="shared" si="1"/>
        <v>1</v>
      </c>
      <c r="I90">
        <f t="shared" si="3"/>
        <v>0</v>
      </c>
      <c r="J90" s="154"/>
      <c r="K90" s="154"/>
      <c r="L90" s="154"/>
      <c r="M90" s="154"/>
      <c r="N90" s="154"/>
    </row>
    <row r="91" spans="2:14" hidden="1" x14ac:dyDescent="0.35">
      <c r="B91" s="64">
        <f t="shared" si="2"/>
        <v>29</v>
      </c>
      <c r="C91" s="324">
        <f t="shared" si="4"/>
        <v>0</v>
      </c>
      <c r="D91" s="324"/>
      <c r="E91" s="325">
        <f>IF(OR(Validations!$J$2=$E$9,Validations!$J$4=$E$9),ROUND(IF(OR(B91&lt;=$E$10,B91&gt;$E$8),0,$E$7/($E$8-$E$10)),4),0)</f>
        <v>0</v>
      </c>
      <c r="G91" s="155">
        <f>SUM($E$63:E91)</f>
        <v>0</v>
      </c>
      <c r="H91" s="103">
        <f t="shared" si="1"/>
        <v>1</v>
      </c>
      <c r="I91">
        <f t="shared" si="3"/>
        <v>0</v>
      </c>
      <c r="J91" s="154"/>
      <c r="K91" s="154"/>
      <c r="L91" s="154"/>
      <c r="M91" s="154"/>
      <c r="N91" s="154"/>
    </row>
    <row r="92" spans="2:14" hidden="1" x14ac:dyDescent="0.35">
      <c r="B92" s="64">
        <f t="shared" si="2"/>
        <v>30</v>
      </c>
      <c r="C92" s="324">
        <f t="shared" si="4"/>
        <v>0</v>
      </c>
      <c r="D92" s="324"/>
      <c r="E92" s="325">
        <f>IF(OR(Validations!$J$2=$E$9,Validations!$J$4=$E$9),ROUND(IF(OR(B92&lt;=$E$10,B92&gt;$E$8),0,$E$7/($E$8-$E$10)),4),0)</f>
        <v>0</v>
      </c>
      <c r="G92" s="155">
        <f>SUM($E$63:E92)</f>
        <v>0</v>
      </c>
      <c r="H92" s="103">
        <f t="shared" si="1"/>
        <v>1</v>
      </c>
      <c r="I92">
        <f t="shared" si="3"/>
        <v>0</v>
      </c>
      <c r="J92" s="154"/>
      <c r="K92" s="154"/>
      <c r="L92" s="154"/>
      <c r="M92" s="154"/>
      <c r="N92" s="154"/>
    </row>
    <row r="93" spans="2:14" hidden="1" x14ac:dyDescent="0.35">
      <c r="B93" s="64">
        <f t="shared" si="2"/>
        <v>31</v>
      </c>
      <c r="C93" s="324">
        <f t="shared" si="4"/>
        <v>0</v>
      </c>
      <c r="D93" s="324"/>
      <c r="E93" s="325">
        <f>IF(OR(Validations!$J$2=$E$9,Validations!$J$4=$E$9),ROUND(IF(OR(B93&lt;=$E$10,B93&gt;$E$8),0,$E$7/($E$8-$E$10)),4),0)</f>
        <v>0</v>
      </c>
      <c r="G93" s="155">
        <f>SUM($E$63:E93)</f>
        <v>0</v>
      </c>
      <c r="H93" s="103">
        <f t="shared" si="1"/>
        <v>1</v>
      </c>
      <c r="I93">
        <f t="shared" si="3"/>
        <v>0</v>
      </c>
      <c r="J93" s="154"/>
      <c r="K93" s="154"/>
      <c r="L93" s="154"/>
      <c r="M93" s="154"/>
      <c r="N93" s="154"/>
    </row>
    <row r="94" spans="2:14" hidden="1" x14ac:dyDescent="0.35">
      <c r="B94" s="64">
        <f t="shared" si="2"/>
        <v>32</v>
      </c>
      <c r="C94" s="324">
        <f t="shared" si="4"/>
        <v>0</v>
      </c>
      <c r="D94" s="324"/>
      <c r="E94" s="325">
        <f>IF(OR(Validations!$J$2=$E$9,Validations!$J$4=$E$9),ROUND(IF(OR(B94&lt;=$E$10,B94&gt;$E$8),0,$E$7/($E$8-$E$10)),4),0)</f>
        <v>0</v>
      </c>
      <c r="G94" s="155">
        <f>SUM($E$63:E94)</f>
        <v>0</v>
      </c>
      <c r="H94" s="103">
        <f t="shared" si="1"/>
        <v>1</v>
      </c>
      <c r="I94">
        <f t="shared" si="3"/>
        <v>0</v>
      </c>
      <c r="J94" s="154"/>
      <c r="K94" s="154"/>
      <c r="L94" s="154"/>
      <c r="M94" s="154"/>
      <c r="N94" s="154"/>
    </row>
    <row r="95" spans="2:14" hidden="1" x14ac:dyDescent="0.35">
      <c r="B95" s="64">
        <f t="shared" si="2"/>
        <v>33</v>
      </c>
      <c r="C95" s="324">
        <f t="shared" si="4"/>
        <v>0</v>
      </c>
      <c r="D95" s="324"/>
      <c r="E95" s="325">
        <f>IF(OR(Validations!$J$2=$E$9,Validations!$J$4=$E$9),ROUND(IF(OR(B95&lt;=$E$10,B95&gt;$E$8),0,$E$7/($E$8-$E$10)),4),0)</f>
        <v>0</v>
      </c>
      <c r="G95" s="155">
        <f>SUM($E$63:E95)</f>
        <v>0</v>
      </c>
      <c r="H95" s="103">
        <f t="shared" si="1"/>
        <v>1</v>
      </c>
      <c r="I95">
        <f t="shared" si="3"/>
        <v>0</v>
      </c>
      <c r="J95" s="154"/>
      <c r="K95" s="154"/>
      <c r="L95" s="154"/>
      <c r="M95" s="154"/>
      <c r="N95" s="154"/>
    </row>
    <row r="96" spans="2:14" hidden="1" x14ac:dyDescent="0.35">
      <c r="B96" s="64">
        <f t="shared" ref="B96:B127" si="5">+B95+1</f>
        <v>34</v>
      </c>
      <c r="C96" s="324">
        <f t="shared" si="4"/>
        <v>0</v>
      </c>
      <c r="D96" s="324"/>
      <c r="E96" s="325">
        <f>IF(OR(Validations!$J$2=$E$9,Validations!$J$4=$E$9),ROUND(IF(OR(B96&lt;=$E$10,B96&gt;$E$8),0,$E$7/($E$8-$E$10)),4),0)</f>
        <v>0</v>
      </c>
      <c r="G96" s="155">
        <f>SUM($E$63:E96)</f>
        <v>0</v>
      </c>
      <c r="H96" s="103">
        <f t="shared" si="1"/>
        <v>1</v>
      </c>
      <c r="I96">
        <f t="shared" si="3"/>
        <v>0</v>
      </c>
      <c r="J96" s="154"/>
      <c r="K96" s="154"/>
      <c r="L96" s="154"/>
      <c r="M96" s="154"/>
      <c r="N96" s="154"/>
    </row>
    <row r="97" spans="1:14" hidden="1" x14ac:dyDescent="0.35">
      <c r="B97" s="64">
        <f t="shared" si="5"/>
        <v>35</v>
      </c>
      <c r="C97" s="324">
        <f t="shared" si="4"/>
        <v>0</v>
      </c>
      <c r="D97" s="324"/>
      <c r="E97" s="325">
        <f>IF(OR(Validations!$J$2=$E$9,Validations!$J$4=$E$9),ROUND(IF(OR(B97&lt;=$E$10,B97&gt;$E$8),0,$E$7/($E$8-$E$10)),4),0)</f>
        <v>0</v>
      </c>
      <c r="G97" s="155">
        <f>SUM($E$63:E97)</f>
        <v>0</v>
      </c>
      <c r="H97" s="103">
        <f t="shared" si="1"/>
        <v>1</v>
      </c>
      <c r="I97">
        <f t="shared" si="3"/>
        <v>0</v>
      </c>
      <c r="J97" s="154"/>
      <c r="K97" s="154"/>
      <c r="L97" s="154"/>
      <c r="M97" s="154"/>
      <c r="N97" s="154"/>
    </row>
    <row r="98" spans="1:14" hidden="1" x14ac:dyDescent="0.35">
      <c r="B98" s="64">
        <f t="shared" si="5"/>
        <v>36</v>
      </c>
      <c r="C98" s="324">
        <f t="shared" si="4"/>
        <v>0</v>
      </c>
      <c r="D98" s="324"/>
      <c r="E98" s="325">
        <f>IF(OR(Validations!$J$2=$E$9,Validations!$J$4=$E$9),ROUND(IF(OR(B98&lt;=$E$10,B98&gt;$E$8),0,$E$7/($E$8-$E$10)),4),0)</f>
        <v>0</v>
      </c>
      <c r="G98" s="155">
        <f>SUM($E$63:E98)</f>
        <v>0</v>
      </c>
      <c r="H98" s="103">
        <f>IF(ROUNDUP(G98,0)&lt;$E$7,0,1)</f>
        <v>1</v>
      </c>
      <c r="I98">
        <f t="shared" si="3"/>
        <v>0</v>
      </c>
      <c r="J98" s="154"/>
      <c r="K98" s="154"/>
      <c r="L98" s="154"/>
      <c r="M98" s="154"/>
      <c r="N98" s="154"/>
    </row>
    <row r="99" spans="1:14" hidden="1" x14ac:dyDescent="0.35">
      <c r="B99" s="64">
        <f t="shared" si="5"/>
        <v>37</v>
      </c>
      <c r="C99" s="324">
        <f t="shared" si="4"/>
        <v>0</v>
      </c>
      <c r="D99" s="324"/>
      <c r="E99" s="325">
        <f>IF(OR(Validations!$J$2=$E$9,Validations!$J$4=$E$9),ROUND(IF(OR(B99&lt;=$E$10,B99&gt;$E$8),0,$E$7/($E$8-$E$10)),4),0)</f>
        <v>0</v>
      </c>
      <c r="G99" s="155">
        <f>SUM($E$63:E99)</f>
        <v>0</v>
      </c>
      <c r="H99" s="103">
        <f t="shared" ref="H99:H136" si="6">IF(ROUNDUP(G99,0)&lt;$E$7,0,1)</f>
        <v>1</v>
      </c>
      <c r="I99">
        <f t="shared" si="3"/>
        <v>0</v>
      </c>
      <c r="J99" s="154"/>
      <c r="K99" s="154"/>
      <c r="L99" s="154"/>
      <c r="M99" s="154"/>
      <c r="N99" s="154"/>
    </row>
    <row r="100" spans="1:14" hidden="1" x14ac:dyDescent="0.35">
      <c r="B100" s="64">
        <f t="shared" si="5"/>
        <v>38</v>
      </c>
      <c r="C100" s="324">
        <f t="shared" si="4"/>
        <v>0</v>
      </c>
      <c r="D100" s="324"/>
      <c r="E100" s="325">
        <f>IF(OR(Validations!$J$2=$E$9,Validations!$J$4=$E$9),ROUND(IF(OR(B100&lt;=$E$10,B100&gt;$E$8),0,$E$7/($E$8-$E$10)),4),0)</f>
        <v>0</v>
      </c>
      <c r="G100" s="155">
        <f>SUM($E$63:E100)</f>
        <v>0</v>
      </c>
      <c r="H100" s="103">
        <f t="shared" si="6"/>
        <v>1</v>
      </c>
      <c r="I100">
        <f t="shared" si="3"/>
        <v>0</v>
      </c>
      <c r="J100" s="154"/>
      <c r="K100" s="154"/>
      <c r="L100" s="154"/>
      <c r="M100" s="154"/>
      <c r="N100" s="154"/>
    </row>
    <row r="101" spans="1:14" hidden="1" x14ac:dyDescent="0.35">
      <c r="B101" s="64">
        <f t="shared" si="5"/>
        <v>39</v>
      </c>
      <c r="C101" s="324">
        <f t="shared" si="4"/>
        <v>0</v>
      </c>
      <c r="D101" s="324"/>
      <c r="E101" s="325">
        <f>IF(OR(Validations!$J$2=$E$9,Validations!$J$4=$E$9),ROUND(IF(OR(B101&lt;=$E$10,B101&gt;$E$8),0,$E$7/($E$8-$E$10)),4),0)</f>
        <v>0</v>
      </c>
      <c r="G101" s="155">
        <f>SUM($E$63:E101)</f>
        <v>0</v>
      </c>
      <c r="H101" s="103">
        <f t="shared" si="6"/>
        <v>1</v>
      </c>
      <c r="I101">
        <f t="shared" si="3"/>
        <v>0</v>
      </c>
      <c r="J101" s="154"/>
      <c r="K101" s="154"/>
      <c r="L101" s="154"/>
      <c r="M101" s="154"/>
      <c r="N101" s="154"/>
    </row>
    <row r="102" spans="1:14" hidden="1" x14ac:dyDescent="0.35">
      <c r="B102" s="64">
        <f t="shared" si="5"/>
        <v>40</v>
      </c>
      <c r="C102" s="324">
        <f t="shared" si="4"/>
        <v>0</v>
      </c>
      <c r="D102" s="324"/>
      <c r="E102" s="325">
        <f>IF(OR(Validations!$J$2=$E$9,Validations!$J$4=$E$9),ROUND(IF(OR(B102&lt;=$E$10,B102&gt;$E$8),0,$E$7/($E$8-$E$10)),4),0)</f>
        <v>0</v>
      </c>
      <c r="G102" s="155">
        <f>SUM($E$63:E102)</f>
        <v>0</v>
      </c>
      <c r="H102" s="103">
        <f t="shared" si="6"/>
        <v>1</v>
      </c>
      <c r="I102">
        <f t="shared" si="3"/>
        <v>0</v>
      </c>
      <c r="J102" s="154"/>
      <c r="K102" s="154"/>
      <c r="L102" s="154"/>
      <c r="M102" s="154"/>
      <c r="N102" s="154"/>
    </row>
    <row r="103" spans="1:14" hidden="1" x14ac:dyDescent="0.35">
      <c r="A103" s="151"/>
      <c r="B103" s="64">
        <f t="shared" si="5"/>
        <v>41</v>
      </c>
      <c r="C103" s="324">
        <f t="shared" si="4"/>
        <v>0</v>
      </c>
      <c r="D103" s="324"/>
      <c r="E103" s="325">
        <f>IF(OR(Validations!$J$2=$E$9,Validations!$J$4=$E$9),ROUND(IF(OR(B103&lt;=$E$10,B103&gt;$E$8),0,$E$7/($E$8-$E$10)),4),0)</f>
        <v>0</v>
      </c>
      <c r="G103" s="155">
        <f>SUM($E$63:E103)</f>
        <v>0</v>
      </c>
      <c r="H103" s="103">
        <f t="shared" si="6"/>
        <v>1</v>
      </c>
      <c r="I103">
        <f t="shared" si="3"/>
        <v>0</v>
      </c>
      <c r="J103" s="154"/>
      <c r="K103" s="154"/>
      <c r="L103" s="154"/>
      <c r="M103" s="154"/>
      <c r="N103" s="154"/>
    </row>
    <row r="104" spans="1:14" hidden="1" x14ac:dyDescent="0.35">
      <c r="A104" s="151"/>
      <c r="B104" s="64">
        <f t="shared" si="5"/>
        <v>42</v>
      </c>
      <c r="C104" s="324">
        <f t="shared" si="4"/>
        <v>0</v>
      </c>
      <c r="D104" s="324"/>
      <c r="E104" s="325">
        <f>IF(OR(Validations!$J$2=$E$9,Validations!$J$4=$E$9),ROUND(IF(OR(B104&lt;=$E$10,B104&gt;$E$8),0,$E$7/($E$8-$E$10)),4),0)</f>
        <v>0</v>
      </c>
      <c r="G104" s="155">
        <f>SUM($E$63:E104)</f>
        <v>0</v>
      </c>
      <c r="H104" s="103">
        <f t="shared" si="6"/>
        <v>1</v>
      </c>
      <c r="I104">
        <f t="shared" si="3"/>
        <v>0</v>
      </c>
      <c r="J104" s="154"/>
      <c r="K104" s="154"/>
      <c r="L104" s="154"/>
      <c r="M104" s="154"/>
      <c r="N104" s="154"/>
    </row>
    <row r="105" spans="1:14" hidden="1" x14ac:dyDescent="0.35">
      <c r="A105" s="151"/>
      <c r="B105" s="64">
        <f t="shared" si="5"/>
        <v>43</v>
      </c>
      <c r="C105" s="324">
        <f t="shared" si="4"/>
        <v>0</v>
      </c>
      <c r="D105" s="324"/>
      <c r="E105" s="325">
        <f>IF(OR(Validations!$J$2=$E$9,Validations!$J$4=$E$9),ROUND(IF(OR(B105&lt;=$E$10,B105&gt;$E$8),0,$E$7/($E$8-$E$10)),4),0)</f>
        <v>0</v>
      </c>
      <c r="G105" s="155">
        <f>SUM($E$63:E105)</f>
        <v>0</v>
      </c>
      <c r="H105" s="103">
        <f t="shared" si="6"/>
        <v>1</v>
      </c>
      <c r="I105">
        <f t="shared" si="3"/>
        <v>0</v>
      </c>
      <c r="J105" s="154"/>
      <c r="K105" s="154"/>
      <c r="L105" s="154"/>
      <c r="M105" s="154"/>
      <c r="N105" s="154"/>
    </row>
    <row r="106" spans="1:14" hidden="1" x14ac:dyDescent="0.35">
      <c r="A106" s="151"/>
      <c r="B106" s="64">
        <f t="shared" si="5"/>
        <v>44</v>
      </c>
      <c r="C106" s="324">
        <f t="shared" si="4"/>
        <v>0</v>
      </c>
      <c r="D106" s="324"/>
      <c r="E106" s="325">
        <f>IF(OR(Validations!$J$2=$E$9,Validations!$J$4=$E$9),ROUND(IF(OR(B106&lt;=$E$10,B106&gt;$E$8),0,$E$7/($E$8-$E$10)),4),0)</f>
        <v>0</v>
      </c>
      <c r="G106" s="155">
        <f>SUM($E$63:E106)</f>
        <v>0</v>
      </c>
      <c r="H106" s="103">
        <f t="shared" si="6"/>
        <v>1</v>
      </c>
      <c r="I106">
        <f t="shared" si="3"/>
        <v>0</v>
      </c>
      <c r="J106" s="154"/>
      <c r="K106" s="154"/>
      <c r="L106" s="154"/>
      <c r="M106" s="154"/>
      <c r="N106" s="154"/>
    </row>
    <row r="107" spans="1:14" hidden="1" x14ac:dyDescent="0.35">
      <c r="A107" s="151"/>
      <c r="B107" s="64">
        <f t="shared" si="5"/>
        <v>45</v>
      </c>
      <c r="C107" s="324">
        <f t="shared" si="4"/>
        <v>0</v>
      </c>
      <c r="D107" s="324"/>
      <c r="E107" s="325">
        <f>IF(OR(Validations!$J$2=$E$9,Validations!$J$4=$E$9),ROUND(IF(OR(B107&lt;=$E$10,B107&gt;$E$8),0,$E$7/($E$8-$E$10)),4),0)</f>
        <v>0</v>
      </c>
      <c r="G107" s="155">
        <f>SUM($E$63:E107)</f>
        <v>0</v>
      </c>
      <c r="H107" s="103">
        <f t="shared" si="6"/>
        <v>1</v>
      </c>
      <c r="I107">
        <f t="shared" si="3"/>
        <v>0</v>
      </c>
      <c r="J107" s="154"/>
      <c r="K107" s="154"/>
      <c r="L107" s="154"/>
      <c r="M107" s="154"/>
      <c r="N107" s="154"/>
    </row>
    <row r="108" spans="1:14" hidden="1" x14ac:dyDescent="0.35">
      <c r="A108" s="151"/>
      <c r="B108" s="64">
        <f t="shared" si="5"/>
        <v>46</v>
      </c>
      <c r="C108" s="324">
        <f t="shared" si="4"/>
        <v>0</v>
      </c>
      <c r="D108" s="324"/>
      <c r="E108" s="325">
        <f>IF(OR(Validations!$J$2=$E$9,Validations!$J$4=$E$9),ROUND(IF(OR(B108&lt;=$E$10,B108&gt;$E$8),0,$E$7/($E$8-$E$10)),4),0)</f>
        <v>0</v>
      </c>
      <c r="G108" s="155">
        <f>SUM($E$63:E108)</f>
        <v>0</v>
      </c>
      <c r="H108" s="103">
        <f t="shared" si="6"/>
        <v>1</v>
      </c>
      <c r="I108">
        <f t="shared" si="3"/>
        <v>0</v>
      </c>
      <c r="J108" s="154"/>
      <c r="K108" s="154"/>
      <c r="L108" s="154"/>
      <c r="M108" s="154"/>
      <c r="N108" s="154"/>
    </row>
    <row r="109" spans="1:14" hidden="1" x14ac:dyDescent="0.35">
      <c r="A109" s="151"/>
      <c r="B109" s="64">
        <f t="shared" si="5"/>
        <v>47</v>
      </c>
      <c r="C109" s="324">
        <f t="shared" si="4"/>
        <v>0</v>
      </c>
      <c r="D109" s="324"/>
      <c r="E109" s="325">
        <f>IF(OR(Validations!$J$2=$E$9,Validations!$J$4=$E$9),ROUND(IF(OR(B109&lt;=$E$10,B109&gt;$E$8),0,$E$7/($E$8-$E$10)),4),0)</f>
        <v>0</v>
      </c>
      <c r="G109" s="155">
        <f>SUM($E$63:E109)</f>
        <v>0</v>
      </c>
      <c r="H109" s="103">
        <f t="shared" si="6"/>
        <v>1</v>
      </c>
      <c r="I109">
        <f t="shared" si="3"/>
        <v>0</v>
      </c>
      <c r="J109" s="154"/>
      <c r="K109" s="154"/>
      <c r="L109" s="154"/>
      <c r="M109" s="154"/>
      <c r="N109" s="154"/>
    </row>
    <row r="110" spans="1:14" hidden="1" x14ac:dyDescent="0.35">
      <c r="A110" s="151"/>
      <c r="B110" s="64">
        <f t="shared" si="5"/>
        <v>48</v>
      </c>
      <c r="C110" s="324">
        <f t="shared" si="4"/>
        <v>0</v>
      </c>
      <c r="D110" s="324"/>
      <c r="E110" s="325">
        <f>IF(OR(Validations!$J$2=$E$9,Validations!$J$4=$E$9),ROUND(IF(OR(B110&lt;=$E$10,B110&gt;$E$8),0,$E$7/($E$8-$E$10)),4),0)</f>
        <v>0</v>
      </c>
      <c r="G110" s="155">
        <f>SUM($E$63:E110)</f>
        <v>0</v>
      </c>
      <c r="H110" s="103">
        <f t="shared" si="6"/>
        <v>1</v>
      </c>
      <c r="I110">
        <f t="shared" si="3"/>
        <v>0</v>
      </c>
      <c r="J110" s="154"/>
      <c r="K110" s="154"/>
      <c r="L110" s="154"/>
      <c r="M110" s="154"/>
      <c r="N110" s="154"/>
    </row>
    <row r="111" spans="1:14" hidden="1" x14ac:dyDescent="0.35">
      <c r="A111" s="151"/>
      <c r="B111" s="64">
        <f t="shared" si="5"/>
        <v>49</v>
      </c>
      <c r="C111" s="324">
        <f t="shared" si="4"/>
        <v>0</v>
      </c>
      <c r="D111" s="324"/>
      <c r="E111" s="325">
        <f>IF(OR(Validations!$J$2=$E$9,Validations!$J$4=$E$9),ROUND(IF(OR(B111&lt;=$E$10,B111&gt;$E$8),0,$E$7/($E$8-$E$10)),4),0)</f>
        <v>0</v>
      </c>
      <c r="G111" s="155">
        <f>SUM($E$63:E111)</f>
        <v>0</v>
      </c>
      <c r="H111" s="103">
        <f t="shared" si="6"/>
        <v>1</v>
      </c>
      <c r="I111">
        <f t="shared" si="3"/>
        <v>0</v>
      </c>
      <c r="J111" s="154"/>
      <c r="K111" s="154"/>
      <c r="L111" s="154"/>
      <c r="M111" s="154"/>
      <c r="N111" s="154"/>
    </row>
    <row r="112" spans="1:14" hidden="1" x14ac:dyDescent="0.35">
      <c r="A112" s="151"/>
      <c r="B112" s="64">
        <f t="shared" si="5"/>
        <v>50</v>
      </c>
      <c r="C112" s="324">
        <f t="shared" si="4"/>
        <v>0</v>
      </c>
      <c r="D112" s="324"/>
      <c r="E112" s="325">
        <f>IF(OR(Validations!$J$2=$E$9,Validations!$J$4=$E$9),ROUND(IF(OR(B112&lt;=$E$10,B112&gt;$E$8),0,$E$7/($E$8-$E$10)),4),0)</f>
        <v>0</v>
      </c>
      <c r="G112" s="155">
        <f>SUM($E$63:E112)</f>
        <v>0</v>
      </c>
      <c r="H112" s="103">
        <f t="shared" si="6"/>
        <v>1</v>
      </c>
      <c r="I112">
        <f t="shared" si="3"/>
        <v>0</v>
      </c>
      <c r="J112" s="154"/>
      <c r="K112" s="154"/>
      <c r="L112" s="154"/>
      <c r="M112" s="154"/>
      <c r="N112" s="154"/>
    </row>
    <row r="113" spans="1:14" hidden="1" x14ac:dyDescent="0.35">
      <c r="B113" s="64">
        <f t="shared" si="5"/>
        <v>51</v>
      </c>
      <c r="C113" s="324">
        <f t="shared" si="4"/>
        <v>0</v>
      </c>
      <c r="D113" s="324"/>
      <c r="E113" s="325">
        <f>IF(OR(Validations!$J$2=$E$9,Validations!$J$4=$E$9),ROUND(IF(OR(B113&lt;=$E$10,B113&gt;$E$8),0,$E$7/($E$8-$E$10)),4),0)</f>
        <v>0</v>
      </c>
      <c r="G113" s="155">
        <f>SUM($E$63:E113)</f>
        <v>0</v>
      </c>
      <c r="H113" s="103">
        <f t="shared" si="6"/>
        <v>1</v>
      </c>
      <c r="I113">
        <f t="shared" si="3"/>
        <v>0</v>
      </c>
      <c r="J113" s="154"/>
      <c r="K113" s="154"/>
      <c r="L113" s="154"/>
      <c r="M113" s="154"/>
      <c r="N113" s="154"/>
    </row>
    <row r="114" spans="1:14" hidden="1" x14ac:dyDescent="0.35">
      <c r="B114" s="64">
        <f t="shared" si="5"/>
        <v>52</v>
      </c>
      <c r="C114" s="324">
        <f t="shared" si="4"/>
        <v>0</v>
      </c>
      <c r="D114" s="324"/>
      <c r="E114" s="325">
        <f>IF(OR(Validations!$J$2=$E$9,Validations!$J$4=$E$9),ROUND(IF(OR(B114&lt;=$E$10,B114&gt;$E$8),0,$E$7/($E$8-$E$10)),4),0)</f>
        <v>0</v>
      </c>
      <c r="G114" s="155">
        <f>SUM($E$63:E114)</f>
        <v>0</v>
      </c>
      <c r="H114" s="103">
        <f t="shared" si="6"/>
        <v>1</v>
      </c>
      <c r="I114">
        <f t="shared" si="3"/>
        <v>0</v>
      </c>
      <c r="J114" s="154"/>
      <c r="K114" s="154"/>
      <c r="L114" s="154"/>
      <c r="M114" s="154"/>
      <c r="N114" s="154"/>
    </row>
    <row r="115" spans="1:14" hidden="1" x14ac:dyDescent="0.35">
      <c r="A115" s="37"/>
      <c r="B115" s="64">
        <f t="shared" si="5"/>
        <v>53</v>
      </c>
      <c r="C115" s="324">
        <f t="shared" si="4"/>
        <v>0</v>
      </c>
      <c r="D115" s="324"/>
      <c r="E115" s="325">
        <f>IF(OR(Validations!$J$2=$E$9,Validations!$J$4=$E$9),ROUND(IF(OR(B115&lt;=$E$10,B115&gt;$E$8),0,$E$7/($E$8-$E$10)),4),0)</f>
        <v>0</v>
      </c>
      <c r="G115" s="155">
        <f>SUM($E$63:E115)</f>
        <v>0</v>
      </c>
      <c r="H115" s="103">
        <f t="shared" si="6"/>
        <v>1</v>
      </c>
      <c r="I115">
        <f t="shared" si="3"/>
        <v>0</v>
      </c>
      <c r="J115" s="154"/>
      <c r="K115" s="154"/>
      <c r="L115" s="154"/>
      <c r="M115" s="154"/>
      <c r="N115" s="154"/>
    </row>
    <row r="116" spans="1:14" hidden="1" x14ac:dyDescent="0.35">
      <c r="A116" s="151"/>
      <c r="B116" s="64">
        <f t="shared" si="5"/>
        <v>54</v>
      </c>
      <c r="C116" s="324">
        <f t="shared" si="4"/>
        <v>0</v>
      </c>
      <c r="D116" s="324"/>
      <c r="E116" s="325">
        <f>IF(OR(Validations!$J$2=$E$9,Validations!$J$4=$E$9),ROUND(IF(OR(B116&lt;=$E$10,B116&gt;$E$8),0,$E$7/($E$8-$E$10)),4),0)</f>
        <v>0</v>
      </c>
      <c r="G116" s="155">
        <f>SUM($E$63:E116)</f>
        <v>0</v>
      </c>
      <c r="H116" s="103">
        <f t="shared" si="6"/>
        <v>1</v>
      </c>
      <c r="I116">
        <f t="shared" si="3"/>
        <v>0</v>
      </c>
      <c r="J116" s="154"/>
      <c r="K116" s="154"/>
      <c r="L116" s="154"/>
      <c r="M116" s="154"/>
      <c r="N116" s="154"/>
    </row>
    <row r="117" spans="1:14" hidden="1" x14ac:dyDescent="0.35">
      <c r="A117" s="151"/>
      <c r="B117" s="64">
        <f t="shared" si="5"/>
        <v>55</v>
      </c>
      <c r="C117" s="324">
        <f t="shared" si="4"/>
        <v>0</v>
      </c>
      <c r="D117" s="324"/>
      <c r="E117" s="325">
        <f>IF(OR(Validations!$J$2=$E$9,Validations!$J$4=$E$9),ROUND(IF(OR(B117&lt;=$E$10,B117&gt;$E$8),0,$E$7/($E$8-$E$10)),4),0)</f>
        <v>0</v>
      </c>
      <c r="G117" s="155">
        <f>SUM($E$63:E117)</f>
        <v>0</v>
      </c>
      <c r="H117" s="103">
        <f t="shared" si="6"/>
        <v>1</v>
      </c>
      <c r="I117">
        <f t="shared" si="3"/>
        <v>0</v>
      </c>
      <c r="J117" s="154"/>
      <c r="K117" s="154"/>
      <c r="L117" s="154"/>
      <c r="M117" s="154"/>
      <c r="N117" s="154"/>
    </row>
    <row r="118" spans="1:14" hidden="1" x14ac:dyDescent="0.35">
      <c r="A118" s="151"/>
      <c r="B118" s="64">
        <f t="shared" si="5"/>
        <v>56</v>
      </c>
      <c r="C118" s="324">
        <f t="shared" si="4"/>
        <v>0</v>
      </c>
      <c r="D118" s="324"/>
      <c r="E118" s="325">
        <f>IF(OR(Validations!$J$2=$E$9,Validations!$J$4=$E$9),ROUND(IF(OR(B118&lt;=$E$10,B118&gt;$E$8),0,$E$7/($E$8-$E$10)),4),0)</f>
        <v>0</v>
      </c>
      <c r="G118" s="155">
        <f>SUM($E$63:E118)</f>
        <v>0</v>
      </c>
      <c r="H118" s="103">
        <f t="shared" si="6"/>
        <v>1</v>
      </c>
      <c r="I118">
        <f t="shared" si="3"/>
        <v>0</v>
      </c>
      <c r="J118" s="154"/>
      <c r="K118" s="154"/>
      <c r="L118" s="154"/>
      <c r="M118" s="154"/>
      <c r="N118" s="154"/>
    </row>
    <row r="119" spans="1:14" hidden="1" x14ac:dyDescent="0.35">
      <c r="A119" s="151"/>
      <c r="B119" s="64">
        <f t="shared" si="5"/>
        <v>57</v>
      </c>
      <c r="C119" s="324">
        <f t="shared" si="4"/>
        <v>0</v>
      </c>
      <c r="D119" s="324"/>
      <c r="E119" s="325">
        <f>IF(OR(Validations!$J$2=$E$9,Validations!$J$4=$E$9),ROUND(IF(OR(B119&lt;=$E$10,B119&gt;$E$8),0,$E$7/($E$8-$E$10)),4),0)</f>
        <v>0</v>
      </c>
      <c r="G119" s="155">
        <f>SUM($E$63:E119)</f>
        <v>0</v>
      </c>
      <c r="H119" s="103">
        <f t="shared" si="6"/>
        <v>1</v>
      </c>
      <c r="I119">
        <f t="shared" si="3"/>
        <v>0</v>
      </c>
      <c r="J119" s="154"/>
      <c r="K119" s="154"/>
      <c r="L119" s="154"/>
      <c r="M119" s="154"/>
      <c r="N119" s="154"/>
    </row>
    <row r="120" spans="1:14" hidden="1" x14ac:dyDescent="0.35">
      <c r="A120" s="151"/>
      <c r="B120" s="64">
        <f t="shared" si="5"/>
        <v>58</v>
      </c>
      <c r="C120" s="324">
        <f t="shared" si="4"/>
        <v>0</v>
      </c>
      <c r="D120" s="324"/>
      <c r="E120" s="325">
        <f>IF(OR(Validations!$J$2=$E$9,Validations!$J$4=$E$9),ROUND(IF(OR(B120&lt;=$E$10,B120&gt;$E$8),0,$E$7/($E$8-$E$10)),4),0)</f>
        <v>0</v>
      </c>
      <c r="G120" s="155">
        <f>SUM($E$63:E120)</f>
        <v>0</v>
      </c>
      <c r="H120" s="103">
        <f t="shared" si="6"/>
        <v>1</v>
      </c>
      <c r="I120">
        <f t="shared" si="3"/>
        <v>0</v>
      </c>
      <c r="J120" s="154"/>
      <c r="K120" s="154"/>
      <c r="L120" s="154"/>
      <c r="M120" s="154"/>
      <c r="N120" s="154"/>
    </row>
    <row r="121" spans="1:14" hidden="1" x14ac:dyDescent="0.35">
      <c r="A121" s="151"/>
      <c r="B121" s="64">
        <f t="shared" si="5"/>
        <v>59</v>
      </c>
      <c r="C121" s="324">
        <f t="shared" si="4"/>
        <v>0</v>
      </c>
      <c r="D121" s="324"/>
      <c r="E121" s="325">
        <f>IF(OR(Validations!$J$2=$E$9,Validations!$J$4=$E$9),ROUND(IF(OR(B121&lt;=$E$10,B121&gt;$E$8),0,$E$7/($E$8-$E$10)),4),0)</f>
        <v>0</v>
      </c>
      <c r="G121" s="155">
        <f>SUM($E$63:E121)</f>
        <v>0</v>
      </c>
      <c r="H121" s="103">
        <f t="shared" si="6"/>
        <v>1</v>
      </c>
      <c r="I121">
        <f t="shared" si="3"/>
        <v>0</v>
      </c>
      <c r="J121" s="154"/>
      <c r="K121" s="154"/>
      <c r="L121" s="154"/>
      <c r="M121" s="154"/>
      <c r="N121" s="154"/>
    </row>
    <row r="122" spans="1:14" hidden="1" x14ac:dyDescent="0.35">
      <c r="A122" s="151"/>
      <c r="B122" s="64">
        <f t="shared" si="5"/>
        <v>60</v>
      </c>
      <c r="C122" s="324">
        <f t="shared" si="4"/>
        <v>0</v>
      </c>
      <c r="D122" s="324"/>
      <c r="E122" s="325">
        <f>IF(OR(Validations!$J$2=$E$9,Validations!$J$4=$E$9),ROUND(IF(OR(B122&lt;=$E$10,B122&gt;$E$8),0,$E$7/($E$8-$E$10)),4),0)</f>
        <v>0</v>
      </c>
      <c r="G122" s="155">
        <f>SUM($E$63:E122)</f>
        <v>0</v>
      </c>
      <c r="H122" s="103">
        <f t="shared" si="6"/>
        <v>1</v>
      </c>
      <c r="I122">
        <f t="shared" si="3"/>
        <v>0</v>
      </c>
      <c r="J122" s="154"/>
      <c r="K122" s="154"/>
      <c r="L122" s="154"/>
      <c r="M122" s="154"/>
      <c r="N122" s="154"/>
    </row>
    <row r="123" spans="1:14" hidden="1" x14ac:dyDescent="0.35">
      <c r="A123" s="151"/>
      <c r="B123" s="64">
        <f t="shared" si="5"/>
        <v>61</v>
      </c>
      <c r="C123" s="324">
        <f t="shared" si="4"/>
        <v>0</v>
      </c>
      <c r="D123" s="324"/>
      <c r="E123" s="325">
        <f>IF(OR(Validations!$J$2=$E$9,Validations!$J$4=$E$9),ROUND(IF(OR(B123&lt;=$E$10,B123&gt;$E$8),0,$E$7/($E$8-$E$10)),4),0)</f>
        <v>0</v>
      </c>
      <c r="G123" s="155">
        <f>SUM($E$63:E123)</f>
        <v>0</v>
      </c>
      <c r="H123" s="103">
        <f t="shared" si="6"/>
        <v>1</v>
      </c>
      <c r="I123">
        <f t="shared" si="3"/>
        <v>0</v>
      </c>
      <c r="J123" s="154"/>
      <c r="K123" s="154"/>
      <c r="L123" s="154"/>
      <c r="M123" s="154"/>
      <c r="N123" s="154"/>
    </row>
    <row r="124" spans="1:14" hidden="1" x14ac:dyDescent="0.35">
      <c r="A124" s="151"/>
      <c r="B124" s="64">
        <f t="shared" si="5"/>
        <v>62</v>
      </c>
      <c r="C124" s="324">
        <f t="shared" si="4"/>
        <v>0</v>
      </c>
      <c r="D124" s="324"/>
      <c r="E124" s="325">
        <f>IF(OR(Validations!$J$2=$E$9,Validations!$J$4=$E$9),ROUND(IF(OR(B124&lt;=$E$10,B124&gt;$E$8),0,$E$7/($E$8-$E$10)),4),0)</f>
        <v>0</v>
      </c>
      <c r="G124" s="155">
        <f>SUM($E$63:E124)</f>
        <v>0</v>
      </c>
      <c r="H124" s="103">
        <f t="shared" si="6"/>
        <v>1</v>
      </c>
      <c r="I124">
        <f t="shared" si="3"/>
        <v>0</v>
      </c>
      <c r="J124" s="154"/>
      <c r="K124" s="154"/>
      <c r="L124" s="154"/>
      <c r="M124" s="154"/>
      <c r="N124" s="154"/>
    </row>
    <row r="125" spans="1:14" hidden="1" x14ac:dyDescent="0.35">
      <c r="A125" s="151"/>
      <c r="B125" s="64">
        <f t="shared" si="5"/>
        <v>63</v>
      </c>
      <c r="C125" s="324">
        <f t="shared" si="4"/>
        <v>0</v>
      </c>
      <c r="D125" s="324"/>
      <c r="E125" s="325">
        <f>IF(OR(Validations!$J$2=$E$9,Validations!$J$4=$E$9),ROUND(IF(OR(B125&lt;=$E$10,B125&gt;$E$8),0,$E$7/($E$8-$E$10)),4),0)</f>
        <v>0</v>
      </c>
      <c r="G125" s="155">
        <f>SUM($E$63:E125)</f>
        <v>0</v>
      </c>
      <c r="H125" s="103">
        <f t="shared" si="6"/>
        <v>1</v>
      </c>
      <c r="I125">
        <f t="shared" si="3"/>
        <v>0</v>
      </c>
      <c r="J125" s="154"/>
      <c r="K125" s="154"/>
      <c r="L125" s="154"/>
      <c r="M125" s="154"/>
      <c r="N125" s="154"/>
    </row>
    <row r="126" spans="1:14" hidden="1" x14ac:dyDescent="0.35">
      <c r="A126" s="151"/>
      <c r="B126" s="64">
        <f t="shared" si="5"/>
        <v>64</v>
      </c>
      <c r="C126" s="324">
        <f t="shared" si="4"/>
        <v>0</v>
      </c>
      <c r="D126" s="324"/>
      <c r="E126" s="325">
        <f>IF(OR(Validations!$J$2=$E$9,Validations!$J$4=$E$9),ROUND(IF(OR(B126&lt;=$E$10,B126&gt;$E$8),0,$E$7/($E$8-$E$10)),4),0)</f>
        <v>0</v>
      </c>
      <c r="G126" s="155">
        <f>SUM($E$63:E126)</f>
        <v>0</v>
      </c>
      <c r="H126" s="103">
        <f t="shared" si="6"/>
        <v>1</v>
      </c>
      <c r="I126">
        <f t="shared" si="3"/>
        <v>0</v>
      </c>
      <c r="J126" s="154"/>
      <c r="K126" s="154"/>
      <c r="L126" s="154"/>
      <c r="M126" s="154"/>
      <c r="N126" s="154"/>
    </row>
    <row r="127" spans="1:14" hidden="1" x14ac:dyDescent="0.35">
      <c r="A127" s="151"/>
      <c r="B127" s="64">
        <f t="shared" si="5"/>
        <v>65</v>
      </c>
      <c r="C127" s="324">
        <f t="shared" si="4"/>
        <v>0</v>
      </c>
      <c r="D127" s="324"/>
      <c r="E127" s="325">
        <f>IF(OR(Validations!$J$2=$E$9,Validations!$J$4=$E$9),ROUND(IF(OR(B127&lt;=$E$10,B127&gt;$E$8),0,$E$7/($E$8-$E$10)),4),0)</f>
        <v>0</v>
      </c>
      <c r="G127" s="155">
        <f>SUM($E$63:E127)</f>
        <v>0</v>
      </c>
      <c r="H127" s="103">
        <f t="shared" si="6"/>
        <v>1</v>
      </c>
      <c r="I127">
        <f t="shared" si="3"/>
        <v>0</v>
      </c>
      <c r="J127" s="154"/>
      <c r="K127" s="154"/>
      <c r="L127" s="154"/>
      <c r="M127" s="154"/>
      <c r="N127" s="154"/>
    </row>
    <row r="128" spans="1:14" hidden="1" x14ac:dyDescent="0.35">
      <c r="B128" s="64">
        <f t="shared" ref="B128:B159" si="7">+B127+1</f>
        <v>66</v>
      </c>
      <c r="C128" s="324">
        <f t="shared" si="4"/>
        <v>0</v>
      </c>
      <c r="D128" s="324"/>
      <c r="E128" s="325">
        <f>IF(OR(Validations!$J$2=$E$9,Validations!$J$4=$E$9),ROUND(IF(OR(B128&lt;=$E$10,B128&gt;$E$8),0,$E$7/($E$8-$E$10)),4),0)</f>
        <v>0</v>
      </c>
      <c r="G128" s="155">
        <f>SUM($E$63:E128)</f>
        <v>0</v>
      </c>
      <c r="H128" s="103">
        <f t="shared" si="6"/>
        <v>1</v>
      </c>
      <c r="I128">
        <f t="shared" ref="I128:I180" si="8">IF(G128=0,0,1)</f>
        <v>0</v>
      </c>
      <c r="J128" s="154"/>
      <c r="K128" s="154"/>
      <c r="L128" s="154"/>
      <c r="M128" s="154"/>
      <c r="N128" s="154"/>
    </row>
    <row r="129" spans="2:14" hidden="1" x14ac:dyDescent="0.35">
      <c r="B129" s="64">
        <f t="shared" si="7"/>
        <v>67</v>
      </c>
      <c r="C129" s="324">
        <f t="shared" ref="C129:C252" si="9">C128-E128</f>
        <v>0</v>
      </c>
      <c r="D129" s="324"/>
      <c r="E129" s="325">
        <f>IF(OR(Validations!$J$2=$E$9,Validations!$J$4=$E$9),ROUND(IF(OR(B129&lt;=$E$10,B129&gt;$E$8),0,$E$7/($E$8-$E$10)),4),0)</f>
        <v>0</v>
      </c>
      <c r="G129" s="155">
        <f>SUM($E$63:E129)</f>
        <v>0</v>
      </c>
      <c r="H129" s="103">
        <f t="shared" si="6"/>
        <v>1</v>
      </c>
      <c r="I129">
        <f t="shared" si="8"/>
        <v>0</v>
      </c>
      <c r="J129" s="154"/>
      <c r="K129" s="154"/>
      <c r="L129" s="154"/>
      <c r="M129" s="154"/>
      <c r="N129" s="154"/>
    </row>
    <row r="130" spans="2:14" hidden="1" x14ac:dyDescent="0.35">
      <c r="B130" s="64">
        <f t="shared" si="7"/>
        <v>68</v>
      </c>
      <c r="C130" s="324">
        <f t="shared" si="9"/>
        <v>0</v>
      </c>
      <c r="D130" s="324"/>
      <c r="E130" s="325">
        <f>IF(OR(Validations!$J$2=$E$9,Validations!$J$4=$E$9),ROUND(IF(OR(B130&lt;=$E$10,B130&gt;$E$8),0,$E$7/($E$8-$E$10)),4),0)</f>
        <v>0</v>
      </c>
      <c r="G130" s="155">
        <f>SUM($E$63:E130)</f>
        <v>0</v>
      </c>
      <c r="H130" s="103">
        <f t="shared" si="6"/>
        <v>1</v>
      </c>
      <c r="I130">
        <f t="shared" si="8"/>
        <v>0</v>
      </c>
      <c r="J130" s="154"/>
      <c r="K130" s="154"/>
      <c r="L130" s="154"/>
      <c r="M130" s="154"/>
      <c r="N130" s="154"/>
    </row>
    <row r="131" spans="2:14" hidden="1" x14ac:dyDescent="0.35">
      <c r="B131" s="64">
        <f t="shared" si="7"/>
        <v>69</v>
      </c>
      <c r="C131" s="324">
        <f t="shared" si="9"/>
        <v>0</v>
      </c>
      <c r="D131" s="324"/>
      <c r="E131" s="325">
        <f>IF(OR(Validations!$J$2=$E$9,Validations!$J$4=$E$9),ROUND(IF(OR(B131&lt;=$E$10,B131&gt;$E$8),0,$E$7/($E$8-$E$10)),4),0)</f>
        <v>0</v>
      </c>
      <c r="G131" s="155">
        <f>SUM($E$63:E131)</f>
        <v>0</v>
      </c>
      <c r="H131" s="103">
        <f t="shared" si="6"/>
        <v>1</v>
      </c>
      <c r="I131">
        <f t="shared" si="8"/>
        <v>0</v>
      </c>
      <c r="J131" s="154"/>
      <c r="K131" s="154"/>
      <c r="L131" s="154"/>
      <c r="M131" s="154"/>
      <c r="N131" s="154"/>
    </row>
    <row r="132" spans="2:14" hidden="1" x14ac:dyDescent="0.35">
      <c r="B132" s="64">
        <f t="shared" si="7"/>
        <v>70</v>
      </c>
      <c r="C132" s="324">
        <f t="shared" si="9"/>
        <v>0</v>
      </c>
      <c r="D132" s="324"/>
      <c r="E132" s="325">
        <f>IF(OR(Validations!$J$2=$E$9,Validations!$J$4=$E$9),ROUND(IF(OR(B132&lt;=$E$10,B132&gt;$E$8),0,$E$7/($E$8-$E$10)),4),0)</f>
        <v>0</v>
      </c>
      <c r="G132" s="155">
        <f>SUM($E$63:E132)</f>
        <v>0</v>
      </c>
      <c r="H132" s="103">
        <f t="shared" si="6"/>
        <v>1</v>
      </c>
      <c r="I132">
        <f t="shared" si="8"/>
        <v>0</v>
      </c>
      <c r="J132" s="154"/>
      <c r="K132" s="154"/>
      <c r="L132" s="154"/>
      <c r="M132" s="154"/>
      <c r="N132" s="154"/>
    </row>
    <row r="133" spans="2:14" hidden="1" x14ac:dyDescent="0.35">
      <c r="B133" s="64">
        <f t="shared" si="7"/>
        <v>71</v>
      </c>
      <c r="C133" s="324">
        <f t="shared" si="9"/>
        <v>0</v>
      </c>
      <c r="D133" s="324"/>
      <c r="E133" s="325">
        <f>IF(OR(Validations!$J$2=$E$9,Validations!$J$4=$E$9),ROUND(IF(OR(B133&lt;=$E$10,B133&gt;$E$8),0,$E$7/($E$8-$E$10)),4),0)</f>
        <v>0</v>
      </c>
      <c r="G133" s="155">
        <f>SUM($E$63:E133)</f>
        <v>0</v>
      </c>
      <c r="H133" s="103">
        <f t="shared" si="6"/>
        <v>1</v>
      </c>
      <c r="I133">
        <f t="shared" si="8"/>
        <v>0</v>
      </c>
      <c r="J133" s="154"/>
      <c r="K133" s="154"/>
      <c r="L133" s="154"/>
      <c r="M133" s="154"/>
      <c r="N133" s="154"/>
    </row>
    <row r="134" spans="2:14" hidden="1" x14ac:dyDescent="0.35">
      <c r="B134" s="64">
        <f t="shared" si="7"/>
        <v>72</v>
      </c>
      <c r="C134" s="324">
        <f t="shared" si="9"/>
        <v>0</v>
      </c>
      <c r="D134" s="324"/>
      <c r="E134" s="325">
        <f>IF(OR(Validations!$J$2=$E$9,Validations!$J$4=$E$9),ROUND(IF(OR(B134&lt;=$E$10,B134&gt;$E$8),0,$E$7/($E$8-$E$10)),4),0)</f>
        <v>0</v>
      </c>
      <c r="G134" s="155">
        <f>SUM($E$63:E134)</f>
        <v>0</v>
      </c>
      <c r="H134" s="103">
        <f t="shared" si="6"/>
        <v>1</v>
      </c>
      <c r="I134">
        <f t="shared" si="8"/>
        <v>0</v>
      </c>
      <c r="J134" s="154"/>
      <c r="K134" s="154"/>
      <c r="L134" s="154"/>
      <c r="M134" s="154"/>
      <c r="N134" s="154"/>
    </row>
    <row r="135" spans="2:14" hidden="1" x14ac:dyDescent="0.35">
      <c r="B135" s="64">
        <f t="shared" si="7"/>
        <v>73</v>
      </c>
      <c r="C135" s="324">
        <f t="shared" si="9"/>
        <v>0</v>
      </c>
      <c r="D135" s="324"/>
      <c r="E135" s="325">
        <f>IF(OR(Validations!$J$2=$E$9,Validations!$J$4=$E$9),ROUND(IF(OR(B135&lt;=$E$10,B135&gt;$E$8),0,$E$7/($E$8-$E$10)),4),0)</f>
        <v>0</v>
      </c>
      <c r="G135" s="155">
        <f>SUM($E$63:E135)</f>
        <v>0</v>
      </c>
      <c r="H135" s="103">
        <f t="shared" si="6"/>
        <v>1</v>
      </c>
      <c r="I135">
        <f t="shared" si="8"/>
        <v>0</v>
      </c>
      <c r="J135" s="154"/>
      <c r="K135" s="154"/>
      <c r="L135" s="154"/>
      <c r="M135" s="154"/>
      <c r="N135" s="154"/>
    </row>
    <row r="136" spans="2:14" hidden="1" x14ac:dyDescent="0.35">
      <c r="B136" s="64">
        <f t="shared" si="7"/>
        <v>74</v>
      </c>
      <c r="C136" s="324">
        <f t="shared" si="9"/>
        <v>0</v>
      </c>
      <c r="D136" s="324"/>
      <c r="E136" s="325">
        <f>IF(OR(Validations!$J$2=$E$9,Validations!$J$4=$E$9),ROUND(IF(OR(B136&lt;=$E$10,B136&gt;$E$8),0,$E$7/($E$8-$E$10)),4),0)</f>
        <v>0</v>
      </c>
      <c r="G136" s="155">
        <f>SUM($E$63:E136)</f>
        <v>0</v>
      </c>
      <c r="H136" s="103">
        <f t="shared" si="6"/>
        <v>1</v>
      </c>
      <c r="I136">
        <f t="shared" si="8"/>
        <v>0</v>
      </c>
      <c r="J136" s="154"/>
      <c r="K136" s="154"/>
      <c r="L136" s="154"/>
      <c r="M136" s="154"/>
      <c r="N136" s="154"/>
    </row>
    <row r="137" spans="2:14" hidden="1" x14ac:dyDescent="0.35">
      <c r="B137" s="64">
        <f t="shared" si="7"/>
        <v>75</v>
      </c>
      <c r="C137" s="324">
        <f t="shared" si="9"/>
        <v>0</v>
      </c>
      <c r="D137" s="324"/>
      <c r="E137" s="325">
        <f>IF(OR(Validations!$J$2=$E$9,Validations!$J$4=$E$9),ROUND(IF(OR(B137&lt;=$E$10,B137&gt;$E$8),0,$E$7/($E$8-$E$10)),4),0)</f>
        <v>0</v>
      </c>
      <c r="G137" s="155">
        <f>SUM($E$63:E137)</f>
        <v>0</v>
      </c>
      <c r="H137" s="103">
        <f t="shared" ref="H137:H180" si="10">IF(ROUNDUP(G137,0)&lt;$E$7,0,1)</f>
        <v>1</v>
      </c>
      <c r="I137">
        <f t="shared" si="8"/>
        <v>0</v>
      </c>
      <c r="J137" s="154"/>
      <c r="K137" s="154"/>
      <c r="L137" s="154"/>
      <c r="M137" s="154"/>
      <c r="N137" s="154"/>
    </row>
    <row r="138" spans="2:14" hidden="1" x14ac:dyDescent="0.35">
      <c r="B138" s="64">
        <f t="shared" si="7"/>
        <v>76</v>
      </c>
      <c r="C138" s="324">
        <f t="shared" si="9"/>
        <v>0</v>
      </c>
      <c r="D138" s="324"/>
      <c r="E138" s="325">
        <f>IF(OR(Validations!$J$2=$E$9,Validations!$J$4=$E$9),ROUND(IF(OR(B138&lt;=$E$10,B138&gt;$E$8),0,$E$7/($E$8-$E$10)),4),0)</f>
        <v>0</v>
      </c>
      <c r="G138" s="155">
        <f>SUM($E$63:E138)</f>
        <v>0</v>
      </c>
      <c r="H138" s="103">
        <f t="shared" si="10"/>
        <v>1</v>
      </c>
      <c r="I138">
        <f t="shared" si="8"/>
        <v>0</v>
      </c>
      <c r="J138" s="154"/>
      <c r="K138" s="154"/>
      <c r="L138" s="154"/>
      <c r="M138" s="154"/>
      <c r="N138" s="154"/>
    </row>
    <row r="139" spans="2:14" hidden="1" x14ac:dyDescent="0.35">
      <c r="B139" s="64">
        <f t="shared" si="7"/>
        <v>77</v>
      </c>
      <c r="C139" s="324">
        <f t="shared" si="9"/>
        <v>0</v>
      </c>
      <c r="D139" s="324"/>
      <c r="E139" s="325">
        <f>IF(OR(Validations!$J$2=$E$9,Validations!$J$4=$E$9),ROUND(IF(OR(B139&lt;=$E$10,B139&gt;$E$8),0,$E$7/($E$8-$E$10)),4),0)</f>
        <v>0</v>
      </c>
      <c r="G139" s="155">
        <f>SUM($E$63:E139)</f>
        <v>0</v>
      </c>
      <c r="H139" s="103">
        <f t="shared" si="10"/>
        <v>1</v>
      </c>
      <c r="I139">
        <f t="shared" si="8"/>
        <v>0</v>
      </c>
      <c r="J139" s="154"/>
      <c r="K139" s="154"/>
      <c r="L139" s="154"/>
      <c r="M139" s="154"/>
      <c r="N139" s="154"/>
    </row>
    <row r="140" spans="2:14" hidden="1" x14ac:dyDescent="0.35">
      <c r="B140" s="64">
        <f t="shared" si="7"/>
        <v>78</v>
      </c>
      <c r="C140" s="324">
        <f t="shared" si="9"/>
        <v>0</v>
      </c>
      <c r="D140" s="324"/>
      <c r="E140" s="325">
        <f>IF(OR(Validations!$J$2=$E$9,Validations!$J$4=$E$9),ROUND(IF(OR(B140&lt;=$E$10,B140&gt;$E$8),0,$E$7/($E$8-$E$10)),4),0)</f>
        <v>0</v>
      </c>
      <c r="G140" s="155">
        <f>SUM($E$63:E140)</f>
        <v>0</v>
      </c>
      <c r="H140" s="103">
        <f t="shared" si="10"/>
        <v>1</v>
      </c>
      <c r="I140">
        <f t="shared" si="8"/>
        <v>0</v>
      </c>
      <c r="J140" s="154"/>
      <c r="K140" s="154"/>
      <c r="L140" s="154"/>
      <c r="M140" s="154"/>
      <c r="N140" s="154"/>
    </row>
    <row r="141" spans="2:14" hidden="1" x14ac:dyDescent="0.35">
      <c r="B141" s="64">
        <f t="shared" si="7"/>
        <v>79</v>
      </c>
      <c r="C141" s="324">
        <f t="shared" si="9"/>
        <v>0</v>
      </c>
      <c r="D141" s="324"/>
      <c r="E141" s="325">
        <f>IF(OR(Validations!$J$2=$E$9,Validations!$J$4=$E$9),ROUND(IF(OR(B141&lt;=$E$10,B141&gt;$E$8),0,$E$7/($E$8-$E$10)),4),0)</f>
        <v>0</v>
      </c>
      <c r="G141" s="155">
        <f>SUM($E$63:E141)</f>
        <v>0</v>
      </c>
      <c r="H141" s="103">
        <f t="shared" si="10"/>
        <v>1</v>
      </c>
      <c r="I141">
        <f t="shared" si="8"/>
        <v>0</v>
      </c>
      <c r="J141" s="154"/>
      <c r="K141" s="154"/>
      <c r="L141" s="154"/>
      <c r="M141" s="154"/>
      <c r="N141" s="154"/>
    </row>
    <row r="142" spans="2:14" hidden="1" x14ac:dyDescent="0.35">
      <c r="B142" s="64">
        <f t="shared" si="7"/>
        <v>80</v>
      </c>
      <c r="C142" s="324">
        <f t="shared" si="9"/>
        <v>0</v>
      </c>
      <c r="D142" s="324"/>
      <c r="E142" s="325">
        <f>IF(OR(Validations!$J$2=$E$9,Validations!$J$4=$E$9),ROUND(IF(OR(B142&lt;=$E$10,B142&gt;$E$8),0,$E$7/($E$8-$E$10)),4),0)</f>
        <v>0</v>
      </c>
      <c r="G142" s="155">
        <f>SUM($E$63:E142)</f>
        <v>0</v>
      </c>
      <c r="H142" s="103">
        <f t="shared" si="10"/>
        <v>1</v>
      </c>
      <c r="I142">
        <f t="shared" si="8"/>
        <v>0</v>
      </c>
      <c r="J142" s="154"/>
      <c r="K142" s="154"/>
      <c r="L142" s="154"/>
      <c r="M142" s="154"/>
      <c r="N142" s="154"/>
    </row>
    <row r="143" spans="2:14" hidden="1" x14ac:dyDescent="0.35">
      <c r="B143" s="64">
        <f t="shared" si="7"/>
        <v>81</v>
      </c>
      <c r="C143" s="324">
        <f t="shared" si="9"/>
        <v>0</v>
      </c>
      <c r="D143" s="324"/>
      <c r="E143" s="325">
        <f>IF(OR(Validations!$J$2=$E$9,Validations!$J$4=$E$9),ROUND(IF(OR(B143&lt;=$E$10,B143&gt;$E$8),0,$E$7/($E$8-$E$10)),4),0)</f>
        <v>0</v>
      </c>
      <c r="G143" s="155">
        <f>SUM($E$63:E143)</f>
        <v>0</v>
      </c>
      <c r="H143" s="103">
        <f t="shared" si="10"/>
        <v>1</v>
      </c>
      <c r="I143">
        <f t="shared" si="8"/>
        <v>0</v>
      </c>
      <c r="J143" s="154"/>
      <c r="K143" s="154"/>
      <c r="L143" s="154"/>
      <c r="M143" s="154"/>
      <c r="N143" s="154"/>
    </row>
    <row r="144" spans="2:14" hidden="1" x14ac:dyDescent="0.35">
      <c r="B144" s="64">
        <f t="shared" si="7"/>
        <v>82</v>
      </c>
      <c r="C144" s="324">
        <f t="shared" si="9"/>
        <v>0</v>
      </c>
      <c r="D144" s="324"/>
      <c r="E144" s="325">
        <f>IF(OR(Validations!$J$2=$E$9,Validations!$J$4=$E$9),ROUND(IF(OR(B144&lt;=$E$10,B144&gt;$E$8),0,$E$7/($E$8-$E$10)),4),0)</f>
        <v>0</v>
      </c>
      <c r="G144" s="155">
        <f>SUM($E$63:E144)</f>
        <v>0</v>
      </c>
      <c r="H144" s="103">
        <f t="shared" si="10"/>
        <v>1</v>
      </c>
      <c r="I144">
        <f t="shared" si="8"/>
        <v>0</v>
      </c>
      <c r="J144" s="154"/>
      <c r="K144" s="154"/>
      <c r="L144" s="154"/>
      <c r="M144" s="154"/>
      <c r="N144" s="154"/>
    </row>
    <row r="145" spans="2:14" hidden="1" x14ac:dyDescent="0.35">
      <c r="B145" s="64">
        <f t="shared" si="7"/>
        <v>83</v>
      </c>
      <c r="C145" s="324">
        <f t="shared" si="9"/>
        <v>0</v>
      </c>
      <c r="D145" s="324"/>
      <c r="E145" s="325">
        <f>IF(OR(Validations!$J$2=$E$9,Validations!$J$4=$E$9),ROUND(IF(OR(B145&lt;=$E$10,B145&gt;$E$8),0,$E$7/($E$8-$E$10)),4),0)</f>
        <v>0</v>
      </c>
      <c r="G145" s="155">
        <f>SUM($E$63:E145)</f>
        <v>0</v>
      </c>
      <c r="H145" s="103">
        <f t="shared" si="10"/>
        <v>1</v>
      </c>
      <c r="I145">
        <f t="shared" si="8"/>
        <v>0</v>
      </c>
      <c r="J145" s="154"/>
      <c r="K145" s="154"/>
      <c r="L145" s="154"/>
      <c r="M145" s="154"/>
      <c r="N145" s="154"/>
    </row>
    <row r="146" spans="2:14" hidden="1" x14ac:dyDescent="0.35">
      <c r="B146" s="64">
        <f t="shared" si="7"/>
        <v>84</v>
      </c>
      <c r="C146" s="324">
        <f t="shared" si="9"/>
        <v>0</v>
      </c>
      <c r="D146" s="324"/>
      <c r="E146" s="325">
        <f>IF(OR(Validations!$J$2=$E$9,Validations!$J$4=$E$9),ROUND(IF(OR(B146&lt;=$E$10,B146&gt;$E$8),0,$E$7/($E$8-$E$10)),4),0)</f>
        <v>0</v>
      </c>
      <c r="G146" s="155">
        <f>SUM($E$63:E146)</f>
        <v>0</v>
      </c>
      <c r="H146" s="103">
        <f t="shared" si="10"/>
        <v>1</v>
      </c>
      <c r="I146">
        <f t="shared" si="8"/>
        <v>0</v>
      </c>
      <c r="J146" s="154"/>
      <c r="K146" s="154"/>
      <c r="L146" s="154"/>
      <c r="M146" s="154"/>
      <c r="N146" s="154"/>
    </row>
    <row r="147" spans="2:14" hidden="1" x14ac:dyDescent="0.35">
      <c r="B147" s="64">
        <f t="shared" si="7"/>
        <v>85</v>
      </c>
      <c r="C147" s="324">
        <f t="shared" si="9"/>
        <v>0</v>
      </c>
      <c r="D147" s="324"/>
      <c r="E147" s="325">
        <f>IF(OR(Validations!$J$2=$E$9,Validations!$J$4=$E$9),ROUND(IF(OR(B147&lt;=$E$10,B147&gt;$E$8),0,$E$7/($E$8-$E$10)),4),0)</f>
        <v>0</v>
      </c>
      <c r="G147" s="155">
        <f>SUM($E$63:E147)</f>
        <v>0</v>
      </c>
      <c r="H147" s="103">
        <f t="shared" si="10"/>
        <v>1</v>
      </c>
      <c r="I147">
        <f t="shared" si="8"/>
        <v>0</v>
      </c>
      <c r="J147" s="154"/>
      <c r="K147" s="154"/>
      <c r="L147" s="154"/>
      <c r="M147" s="154"/>
      <c r="N147" s="154"/>
    </row>
    <row r="148" spans="2:14" hidden="1" x14ac:dyDescent="0.35">
      <c r="B148" s="64">
        <f t="shared" si="7"/>
        <v>86</v>
      </c>
      <c r="C148" s="324">
        <f t="shared" si="9"/>
        <v>0</v>
      </c>
      <c r="D148" s="324"/>
      <c r="E148" s="325">
        <f>IF(OR(Validations!$J$2=$E$9,Validations!$J$4=$E$9),ROUND(IF(OR(B148&lt;=$E$10,B148&gt;$E$8),0,$E$7/($E$8-$E$10)),4),0)</f>
        <v>0</v>
      </c>
      <c r="G148" s="155">
        <f>SUM($E$63:E148)</f>
        <v>0</v>
      </c>
      <c r="H148" s="103">
        <f t="shared" si="10"/>
        <v>1</v>
      </c>
      <c r="I148">
        <f t="shared" si="8"/>
        <v>0</v>
      </c>
      <c r="J148" s="154"/>
      <c r="K148" s="154"/>
      <c r="L148" s="154"/>
      <c r="M148" s="154"/>
      <c r="N148" s="154"/>
    </row>
    <row r="149" spans="2:14" hidden="1" x14ac:dyDescent="0.35">
      <c r="B149" s="64">
        <f t="shared" si="7"/>
        <v>87</v>
      </c>
      <c r="C149" s="324">
        <f t="shared" si="9"/>
        <v>0</v>
      </c>
      <c r="D149" s="324"/>
      <c r="E149" s="325">
        <f>IF(OR(Validations!$J$2=$E$9,Validations!$J$4=$E$9),ROUND(IF(OR(B149&lt;=$E$10,B149&gt;$E$8),0,$E$7/($E$8-$E$10)),4),0)</f>
        <v>0</v>
      </c>
      <c r="G149" s="155">
        <f>SUM($E$63:E149)</f>
        <v>0</v>
      </c>
      <c r="H149" s="103">
        <f t="shared" si="10"/>
        <v>1</v>
      </c>
      <c r="I149">
        <f t="shared" si="8"/>
        <v>0</v>
      </c>
      <c r="J149" s="154"/>
      <c r="K149" s="154"/>
      <c r="L149" s="154"/>
      <c r="M149" s="154"/>
      <c r="N149" s="154"/>
    </row>
    <row r="150" spans="2:14" hidden="1" x14ac:dyDescent="0.35">
      <c r="B150" s="64">
        <f t="shared" si="7"/>
        <v>88</v>
      </c>
      <c r="C150" s="324">
        <f t="shared" si="9"/>
        <v>0</v>
      </c>
      <c r="D150" s="324"/>
      <c r="E150" s="325">
        <f>IF(OR(Validations!$J$2=$E$9,Validations!$J$4=$E$9),ROUND(IF(OR(B150&lt;=$E$10,B150&gt;$E$8),0,$E$7/($E$8-$E$10)),4),0)</f>
        <v>0</v>
      </c>
      <c r="G150" s="155">
        <f>SUM($E$63:E150)</f>
        <v>0</v>
      </c>
      <c r="H150" s="103">
        <f t="shared" si="10"/>
        <v>1</v>
      </c>
      <c r="I150">
        <f t="shared" si="8"/>
        <v>0</v>
      </c>
      <c r="J150" s="154"/>
      <c r="K150" s="154"/>
      <c r="L150" s="154"/>
      <c r="M150" s="154"/>
      <c r="N150" s="154"/>
    </row>
    <row r="151" spans="2:14" hidden="1" x14ac:dyDescent="0.35">
      <c r="B151" s="64">
        <f t="shared" si="7"/>
        <v>89</v>
      </c>
      <c r="C151" s="324">
        <f t="shared" si="9"/>
        <v>0</v>
      </c>
      <c r="D151" s="324"/>
      <c r="E151" s="325">
        <f>IF(OR(Validations!$J$2=$E$9,Validations!$J$4=$E$9),ROUND(IF(OR(B151&lt;=$E$10,B151&gt;$E$8),0,$E$7/($E$8-$E$10)),4),0)</f>
        <v>0</v>
      </c>
      <c r="G151" s="155">
        <f>SUM($E$63:E151)</f>
        <v>0</v>
      </c>
      <c r="H151" s="103">
        <f t="shared" si="10"/>
        <v>1</v>
      </c>
      <c r="I151">
        <f t="shared" si="8"/>
        <v>0</v>
      </c>
      <c r="J151" s="154"/>
      <c r="K151" s="154"/>
      <c r="L151" s="154"/>
      <c r="M151" s="154"/>
      <c r="N151" s="154"/>
    </row>
    <row r="152" spans="2:14" hidden="1" x14ac:dyDescent="0.35">
      <c r="B152" s="64">
        <f t="shared" si="7"/>
        <v>90</v>
      </c>
      <c r="C152" s="324">
        <f t="shared" si="9"/>
        <v>0</v>
      </c>
      <c r="D152" s="324"/>
      <c r="E152" s="325">
        <f>IF(OR(Validations!$J$2=$E$9,Validations!$J$4=$E$9),ROUND(IF(OR(B152&lt;=$E$10,B152&gt;$E$8),0,$E$7/($E$8-$E$10)),4),0)</f>
        <v>0</v>
      </c>
      <c r="G152" s="155">
        <f>SUM($E$63:E152)</f>
        <v>0</v>
      </c>
      <c r="H152" s="103">
        <f t="shared" si="10"/>
        <v>1</v>
      </c>
      <c r="I152">
        <f t="shared" si="8"/>
        <v>0</v>
      </c>
      <c r="J152" s="154"/>
      <c r="K152" s="154"/>
      <c r="L152" s="154"/>
      <c r="M152" s="154"/>
      <c r="N152" s="154"/>
    </row>
    <row r="153" spans="2:14" hidden="1" x14ac:dyDescent="0.35">
      <c r="B153" s="64">
        <f t="shared" si="7"/>
        <v>91</v>
      </c>
      <c r="C153" s="324">
        <f t="shared" si="9"/>
        <v>0</v>
      </c>
      <c r="D153" s="324"/>
      <c r="E153" s="325">
        <f>IF(OR(Validations!$J$2=$E$9,Validations!$J$4=$E$9),ROUND(IF(OR(B153&lt;=$E$10,B153&gt;$E$8),0,$E$7/($E$8-$E$10)),4),0)</f>
        <v>0</v>
      </c>
      <c r="G153" s="155">
        <f>SUM($E$63:E153)</f>
        <v>0</v>
      </c>
      <c r="H153" s="103">
        <f t="shared" si="10"/>
        <v>1</v>
      </c>
      <c r="I153">
        <f t="shared" si="8"/>
        <v>0</v>
      </c>
      <c r="J153" s="154"/>
      <c r="K153" s="154"/>
      <c r="L153" s="154"/>
      <c r="M153" s="154"/>
      <c r="N153" s="154"/>
    </row>
    <row r="154" spans="2:14" hidden="1" x14ac:dyDescent="0.35">
      <c r="B154" s="64">
        <f t="shared" si="7"/>
        <v>92</v>
      </c>
      <c r="C154" s="324">
        <f t="shared" si="9"/>
        <v>0</v>
      </c>
      <c r="D154" s="324"/>
      <c r="E154" s="325">
        <f>IF(OR(Validations!$J$2=$E$9,Validations!$J$4=$E$9),ROUND(IF(OR(B154&lt;=$E$10,B154&gt;$E$8),0,$E$7/($E$8-$E$10)),4),0)</f>
        <v>0</v>
      </c>
      <c r="G154" s="155">
        <f>SUM($E$63:E154)</f>
        <v>0</v>
      </c>
      <c r="H154" s="103">
        <f t="shared" si="10"/>
        <v>1</v>
      </c>
      <c r="I154">
        <f t="shared" si="8"/>
        <v>0</v>
      </c>
      <c r="J154" s="154"/>
      <c r="K154" s="154"/>
      <c r="L154" s="154"/>
      <c r="M154" s="154"/>
      <c r="N154" s="154"/>
    </row>
    <row r="155" spans="2:14" hidden="1" x14ac:dyDescent="0.35">
      <c r="B155" s="64">
        <f t="shared" si="7"/>
        <v>93</v>
      </c>
      <c r="C155" s="324">
        <f t="shared" si="9"/>
        <v>0</v>
      </c>
      <c r="D155" s="324"/>
      <c r="E155" s="325">
        <f>IF(OR(Validations!$J$2=$E$9,Validations!$J$4=$E$9),ROUND(IF(OR(B155&lt;=$E$10,B155&gt;$E$8),0,$E$7/($E$8-$E$10)),4),0)</f>
        <v>0</v>
      </c>
      <c r="G155" s="155">
        <f>SUM($E$63:E155)</f>
        <v>0</v>
      </c>
      <c r="H155" s="103">
        <f t="shared" si="10"/>
        <v>1</v>
      </c>
      <c r="I155">
        <f t="shared" si="8"/>
        <v>0</v>
      </c>
      <c r="J155" s="154"/>
      <c r="K155" s="154"/>
      <c r="L155" s="154"/>
      <c r="M155" s="154"/>
      <c r="N155" s="154"/>
    </row>
    <row r="156" spans="2:14" hidden="1" x14ac:dyDescent="0.35">
      <c r="B156" s="64">
        <f t="shared" si="7"/>
        <v>94</v>
      </c>
      <c r="C156" s="324">
        <f t="shared" si="9"/>
        <v>0</v>
      </c>
      <c r="D156" s="324"/>
      <c r="E156" s="325">
        <f>IF(OR(Validations!$J$2=$E$9,Validations!$J$4=$E$9),ROUND(IF(OR(B156&lt;=$E$10,B156&gt;$E$8),0,$E$7/($E$8-$E$10)),4),0)</f>
        <v>0</v>
      </c>
      <c r="G156" s="155">
        <f>SUM($E$63:E156)</f>
        <v>0</v>
      </c>
      <c r="H156" s="103">
        <f t="shared" si="10"/>
        <v>1</v>
      </c>
      <c r="I156">
        <f t="shared" si="8"/>
        <v>0</v>
      </c>
      <c r="J156" s="154"/>
      <c r="K156" s="154"/>
      <c r="L156" s="154"/>
      <c r="M156" s="154"/>
      <c r="N156" s="154"/>
    </row>
    <row r="157" spans="2:14" hidden="1" x14ac:dyDescent="0.35">
      <c r="B157" s="64">
        <f t="shared" si="7"/>
        <v>95</v>
      </c>
      <c r="C157" s="324">
        <f t="shared" si="9"/>
        <v>0</v>
      </c>
      <c r="D157" s="324"/>
      <c r="E157" s="325">
        <f>IF(OR(Validations!$J$2=$E$9,Validations!$J$4=$E$9),ROUND(IF(OR(B157&lt;=$E$10,B157&gt;$E$8),0,$E$7/($E$8-$E$10)),4),0)</f>
        <v>0</v>
      </c>
      <c r="G157" s="155">
        <f>SUM($E$63:E157)</f>
        <v>0</v>
      </c>
      <c r="H157" s="103">
        <f t="shared" si="10"/>
        <v>1</v>
      </c>
      <c r="I157">
        <f t="shared" si="8"/>
        <v>0</v>
      </c>
      <c r="J157" s="154"/>
      <c r="K157" s="154"/>
      <c r="L157" s="154"/>
      <c r="M157" s="154"/>
      <c r="N157" s="154"/>
    </row>
    <row r="158" spans="2:14" hidden="1" x14ac:dyDescent="0.35">
      <c r="B158" s="64">
        <f t="shared" si="7"/>
        <v>96</v>
      </c>
      <c r="C158" s="324">
        <f t="shared" si="9"/>
        <v>0</v>
      </c>
      <c r="D158" s="324"/>
      <c r="E158" s="325">
        <f>IF(OR(Validations!$J$2=$E$9,Validations!$J$4=$E$9),ROUND(IF(OR(B158&lt;=$E$10,B158&gt;$E$8),0,$E$7/($E$8-$E$10)),4),0)</f>
        <v>0</v>
      </c>
      <c r="G158" s="155">
        <f>SUM($E$63:E158)</f>
        <v>0</v>
      </c>
      <c r="H158" s="103">
        <f t="shared" si="10"/>
        <v>1</v>
      </c>
      <c r="I158">
        <f t="shared" si="8"/>
        <v>0</v>
      </c>
      <c r="J158" s="154"/>
      <c r="K158" s="154"/>
      <c r="L158" s="154"/>
      <c r="M158" s="154"/>
      <c r="N158" s="154"/>
    </row>
    <row r="159" spans="2:14" hidden="1" x14ac:dyDescent="0.35">
      <c r="B159" s="64">
        <f t="shared" si="7"/>
        <v>97</v>
      </c>
      <c r="C159" s="324">
        <f t="shared" si="9"/>
        <v>0</v>
      </c>
      <c r="D159" s="324"/>
      <c r="E159" s="325">
        <f>IF(OR(Validations!$J$2=$E$9,Validations!$J$4=$E$9),ROUND(IF(OR(B159&lt;=$E$10,B159&gt;$E$8),0,$E$7/($E$8-$E$10)),4),0)</f>
        <v>0</v>
      </c>
      <c r="G159" s="155">
        <f>SUM($E$63:E159)</f>
        <v>0</v>
      </c>
      <c r="H159" s="103">
        <f t="shared" si="10"/>
        <v>1</v>
      </c>
      <c r="I159">
        <f t="shared" si="8"/>
        <v>0</v>
      </c>
      <c r="J159" s="154"/>
      <c r="K159" s="154"/>
      <c r="L159" s="154"/>
      <c r="M159" s="154"/>
      <c r="N159" s="154"/>
    </row>
    <row r="160" spans="2:14" hidden="1" x14ac:dyDescent="0.35">
      <c r="B160" s="64">
        <f t="shared" ref="B160:B242" si="11">+B159+1</f>
        <v>98</v>
      </c>
      <c r="C160" s="324">
        <f t="shared" si="9"/>
        <v>0</v>
      </c>
      <c r="D160" s="324"/>
      <c r="E160" s="325">
        <f>IF(OR(Validations!$J$2=$E$9,Validations!$J$4=$E$9),ROUND(IF(OR(B160&lt;=$E$10,B160&gt;$E$8),0,$E$7/($E$8-$E$10)),4),0)</f>
        <v>0</v>
      </c>
      <c r="G160" s="155">
        <f>SUM($E$63:E160)</f>
        <v>0</v>
      </c>
      <c r="H160" s="103">
        <f t="shared" si="10"/>
        <v>1</v>
      </c>
      <c r="I160">
        <f t="shared" si="8"/>
        <v>0</v>
      </c>
      <c r="J160" s="154"/>
      <c r="K160" s="154"/>
      <c r="L160" s="154"/>
      <c r="M160" s="154"/>
      <c r="N160" s="154"/>
    </row>
    <row r="161" spans="2:14" hidden="1" x14ac:dyDescent="0.35">
      <c r="B161" s="64">
        <f t="shared" si="11"/>
        <v>99</v>
      </c>
      <c r="C161" s="324">
        <f t="shared" si="9"/>
        <v>0</v>
      </c>
      <c r="D161" s="324"/>
      <c r="E161" s="325">
        <f>IF(OR(Validations!$J$2=$E$9,Validations!$J$4=$E$9),ROUND(IF(OR(B161&lt;=$E$10,B161&gt;$E$8),0,$E$7/($E$8-$E$10)),4),0)</f>
        <v>0</v>
      </c>
      <c r="G161" s="155">
        <f>SUM($E$63:E161)</f>
        <v>0</v>
      </c>
      <c r="H161" s="103">
        <f t="shared" si="10"/>
        <v>1</v>
      </c>
      <c r="I161">
        <f t="shared" si="8"/>
        <v>0</v>
      </c>
      <c r="J161" s="154"/>
      <c r="K161" s="154"/>
      <c r="L161" s="154"/>
      <c r="M161" s="154"/>
      <c r="N161" s="154"/>
    </row>
    <row r="162" spans="2:14" hidden="1" x14ac:dyDescent="0.35">
      <c r="B162" s="64">
        <f t="shared" si="11"/>
        <v>100</v>
      </c>
      <c r="C162" s="324">
        <f t="shared" si="9"/>
        <v>0</v>
      </c>
      <c r="D162" s="324"/>
      <c r="E162" s="325">
        <f>IF(OR(Validations!$J$2=$E$9,Validations!$J$4=$E$9),ROUND(IF(OR(B162&lt;=$E$10,B162&gt;$E$8),0,$E$7/($E$8-$E$10)),4),0)</f>
        <v>0</v>
      </c>
      <c r="G162" s="155">
        <f>SUM($E$63:E162)</f>
        <v>0</v>
      </c>
      <c r="H162" s="103">
        <f t="shared" si="10"/>
        <v>1</v>
      </c>
      <c r="I162">
        <f t="shared" si="8"/>
        <v>0</v>
      </c>
      <c r="J162" s="154"/>
      <c r="K162" s="154"/>
      <c r="L162" s="154"/>
      <c r="M162" s="154"/>
      <c r="N162" s="154"/>
    </row>
    <row r="163" spans="2:14" hidden="1" x14ac:dyDescent="0.35">
      <c r="B163" s="64">
        <f t="shared" si="11"/>
        <v>101</v>
      </c>
      <c r="C163" s="324">
        <f t="shared" si="9"/>
        <v>0</v>
      </c>
      <c r="D163" s="324"/>
      <c r="E163" s="325">
        <f>IF(OR(Validations!$J$2=$E$9,Validations!$J$4=$E$9),ROUND(IF(OR(B163&lt;=$E$10,B163&gt;$E$8),0,$E$7/($E$8-$E$10)),4),0)</f>
        <v>0</v>
      </c>
      <c r="G163" s="155">
        <f>SUM($E$63:E163)</f>
        <v>0</v>
      </c>
      <c r="H163" s="103">
        <f t="shared" si="10"/>
        <v>1</v>
      </c>
      <c r="I163">
        <f t="shared" si="8"/>
        <v>0</v>
      </c>
      <c r="J163" s="154"/>
      <c r="K163" s="154"/>
      <c r="L163" s="154"/>
      <c r="M163" s="154"/>
      <c r="N163" s="154"/>
    </row>
    <row r="164" spans="2:14" hidden="1" x14ac:dyDescent="0.35">
      <c r="B164" s="64">
        <f t="shared" si="11"/>
        <v>102</v>
      </c>
      <c r="C164" s="324">
        <f t="shared" si="9"/>
        <v>0</v>
      </c>
      <c r="D164" s="324"/>
      <c r="E164" s="325">
        <f>IF(OR(Validations!$J$2=$E$9,Validations!$J$4=$E$9),ROUND(IF(OR(B164&lt;=$E$10,B164&gt;$E$8),0,$E$7/($E$8-$E$10)),4),0)</f>
        <v>0</v>
      </c>
      <c r="G164" s="155">
        <f>SUM($E$63:E164)</f>
        <v>0</v>
      </c>
      <c r="H164" s="103">
        <f t="shared" si="10"/>
        <v>1</v>
      </c>
      <c r="I164">
        <f t="shared" si="8"/>
        <v>0</v>
      </c>
      <c r="J164" s="154"/>
      <c r="K164" s="154"/>
      <c r="L164" s="154"/>
      <c r="M164" s="154"/>
      <c r="N164" s="154"/>
    </row>
    <row r="165" spans="2:14" hidden="1" x14ac:dyDescent="0.35">
      <c r="B165" s="64">
        <f t="shared" si="11"/>
        <v>103</v>
      </c>
      <c r="C165" s="324">
        <f t="shared" si="9"/>
        <v>0</v>
      </c>
      <c r="D165" s="324"/>
      <c r="E165" s="325">
        <f>IF(OR(Validations!$J$2=$E$9,Validations!$J$4=$E$9),ROUND(IF(OR(B165&lt;=$E$10,B165&gt;$E$8),0,$E$7/($E$8-$E$10)),4),0)</f>
        <v>0</v>
      </c>
      <c r="G165" s="155">
        <f>SUM($E$63:E165)</f>
        <v>0</v>
      </c>
      <c r="H165" s="103">
        <f t="shared" si="10"/>
        <v>1</v>
      </c>
      <c r="I165">
        <f t="shared" si="8"/>
        <v>0</v>
      </c>
      <c r="J165" s="154"/>
      <c r="K165" s="154"/>
      <c r="L165" s="154"/>
      <c r="M165" s="154"/>
      <c r="N165" s="154"/>
    </row>
    <row r="166" spans="2:14" hidden="1" x14ac:dyDescent="0.35">
      <c r="B166" s="64">
        <f t="shared" si="11"/>
        <v>104</v>
      </c>
      <c r="C166" s="324">
        <f t="shared" si="9"/>
        <v>0</v>
      </c>
      <c r="D166" s="324"/>
      <c r="E166" s="325">
        <f>IF(OR(Validations!$J$2=$E$9,Validations!$J$4=$E$9),ROUND(IF(OR(B166&lt;=$E$10,B166&gt;$E$8),0,$E$7/($E$8-$E$10)),4),0)</f>
        <v>0</v>
      </c>
      <c r="G166" s="155">
        <f>SUM($E$63:E166)</f>
        <v>0</v>
      </c>
      <c r="H166" s="103">
        <f t="shared" si="10"/>
        <v>1</v>
      </c>
      <c r="I166">
        <f t="shared" si="8"/>
        <v>0</v>
      </c>
      <c r="J166" s="154"/>
      <c r="K166" s="154"/>
      <c r="L166" s="154"/>
      <c r="M166" s="154"/>
      <c r="N166" s="154"/>
    </row>
    <row r="167" spans="2:14" hidden="1" x14ac:dyDescent="0.35">
      <c r="B167" s="64">
        <f t="shared" si="11"/>
        <v>105</v>
      </c>
      <c r="C167" s="324">
        <f t="shared" si="9"/>
        <v>0</v>
      </c>
      <c r="D167" s="324"/>
      <c r="E167" s="325">
        <f>IF(OR(Validations!$J$2=$E$9,Validations!$J$4=$E$9),ROUND(IF(OR(B167&lt;=$E$10,B167&gt;$E$8),0,$E$7/($E$8-$E$10)),4),0)</f>
        <v>0</v>
      </c>
      <c r="G167" s="155">
        <f>SUM($E$63:E167)</f>
        <v>0</v>
      </c>
      <c r="H167" s="103">
        <f t="shared" si="10"/>
        <v>1</v>
      </c>
      <c r="I167">
        <f t="shared" si="8"/>
        <v>0</v>
      </c>
      <c r="J167" s="154"/>
      <c r="K167" s="154"/>
      <c r="L167" s="154"/>
      <c r="M167" s="154"/>
      <c r="N167" s="154"/>
    </row>
    <row r="168" spans="2:14" hidden="1" x14ac:dyDescent="0.35">
      <c r="B168" s="64">
        <f t="shared" si="11"/>
        <v>106</v>
      </c>
      <c r="C168" s="324">
        <f t="shared" si="9"/>
        <v>0</v>
      </c>
      <c r="D168" s="324"/>
      <c r="E168" s="325">
        <f>IF(OR(Validations!$J$2=$E$9,Validations!$J$4=$E$9),ROUND(IF(OR(B168&lt;=$E$10,B168&gt;$E$8),0,$E$7/($E$8-$E$10)),4),0)</f>
        <v>0</v>
      </c>
      <c r="G168" s="155">
        <f>SUM($E$63:E168)</f>
        <v>0</v>
      </c>
      <c r="H168" s="103">
        <f t="shared" si="10"/>
        <v>1</v>
      </c>
      <c r="I168">
        <f t="shared" si="8"/>
        <v>0</v>
      </c>
      <c r="J168" s="154"/>
      <c r="K168" s="154"/>
      <c r="L168" s="154"/>
      <c r="M168" s="154"/>
      <c r="N168" s="154"/>
    </row>
    <row r="169" spans="2:14" hidden="1" x14ac:dyDescent="0.35">
      <c r="B169" s="64">
        <f t="shared" si="11"/>
        <v>107</v>
      </c>
      <c r="C169" s="324">
        <f t="shared" si="9"/>
        <v>0</v>
      </c>
      <c r="D169" s="324"/>
      <c r="E169" s="325">
        <f>IF(OR(Validations!$J$2=$E$9,Validations!$J$4=$E$9),ROUND(IF(OR(B169&lt;=$E$10,B169&gt;$E$8),0,$E$7/($E$8-$E$10)),4),0)</f>
        <v>0</v>
      </c>
      <c r="G169" s="155">
        <f>SUM($E$63:E169)</f>
        <v>0</v>
      </c>
      <c r="H169" s="103">
        <f t="shared" si="10"/>
        <v>1</v>
      </c>
      <c r="I169">
        <f t="shared" si="8"/>
        <v>0</v>
      </c>
      <c r="J169" s="154"/>
      <c r="K169" s="154"/>
      <c r="L169" s="154"/>
      <c r="M169" s="154"/>
      <c r="N169" s="154"/>
    </row>
    <row r="170" spans="2:14" hidden="1" x14ac:dyDescent="0.35">
      <c r="B170" s="64">
        <f t="shared" si="11"/>
        <v>108</v>
      </c>
      <c r="C170" s="324">
        <f t="shared" si="9"/>
        <v>0</v>
      </c>
      <c r="D170" s="324"/>
      <c r="E170" s="325">
        <f>IF(OR(Validations!$J$2=$E$9,Validations!$J$4=$E$9),ROUND(IF(OR(B170&lt;=$E$10,B170&gt;$E$8),0,$E$7/($E$8-$E$10)),4),0)</f>
        <v>0</v>
      </c>
      <c r="G170" s="155">
        <f>SUM($E$63:E170)</f>
        <v>0</v>
      </c>
      <c r="H170" s="103">
        <f t="shared" si="10"/>
        <v>1</v>
      </c>
      <c r="I170">
        <f t="shared" si="8"/>
        <v>0</v>
      </c>
      <c r="J170" s="154"/>
      <c r="K170" s="154"/>
      <c r="L170" s="154"/>
      <c r="M170" s="154"/>
      <c r="N170" s="154"/>
    </row>
    <row r="171" spans="2:14" hidden="1" x14ac:dyDescent="0.35">
      <c r="B171" s="64">
        <f t="shared" si="11"/>
        <v>109</v>
      </c>
      <c r="C171" s="324">
        <f t="shared" si="9"/>
        <v>0</v>
      </c>
      <c r="D171" s="324"/>
      <c r="E171" s="325">
        <f>IF(OR(Validations!$J$2=$E$9,Validations!$J$4=$E$9),ROUND(IF(OR(B171&lt;=$E$10,B171&gt;$E$8),0,$E$7/($E$8-$E$10)),4),0)</f>
        <v>0</v>
      </c>
      <c r="G171" s="155">
        <f>SUM($E$63:E171)</f>
        <v>0</v>
      </c>
      <c r="H171" s="103">
        <f t="shared" si="10"/>
        <v>1</v>
      </c>
      <c r="I171">
        <f t="shared" si="8"/>
        <v>0</v>
      </c>
      <c r="J171" s="154"/>
      <c r="K171" s="154"/>
      <c r="L171" s="154"/>
      <c r="M171" s="154"/>
      <c r="N171" s="154"/>
    </row>
    <row r="172" spans="2:14" hidden="1" x14ac:dyDescent="0.35">
      <c r="B172" s="64">
        <f t="shared" si="11"/>
        <v>110</v>
      </c>
      <c r="C172" s="324">
        <f t="shared" si="9"/>
        <v>0</v>
      </c>
      <c r="D172" s="324"/>
      <c r="E172" s="325">
        <f>IF(OR(Validations!$J$2=$E$9,Validations!$J$4=$E$9),ROUND(IF(OR(B172&lt;=$E$10,B172&gt;$E$8),0,$E$7/($E$8-$E$10)),4),0)</f>
        <v>0</v>
      </c>
      <c r="G172" s="155">
        <f>SUM($E$63:E172)</f>
        <v>0</v>
      </c>
      <c r="H172" s="103">
        <f t="shared" si="10"/>
        <v>1</v>
      </c>
      <c r="I172">
        <f t="shared" si="8"/>
        <v>0</v>
      </c>
      <c r="J172" s="154"/>
      <c r="K172" s="154"/>
      <c r="L172" s="154"/>
      <c r="M172" s="154"/>
      <c r="N172" s="154"/>
    </row>
    <row r="173" spans="2:14" hidden="1" x14ac:dyDescent="0.35">
      <c r="B173" s="64">
        <f t="shared" si="11"/>
        <v>111</v>
      </c>
      <c r="C173" s="324">
        <f t="shared" si="9"/>
        <v>0</v>
      </c>
      <c r="D173" s="324"/>
      <c r="E173" s="325">
        <f>IF(OR(Validations!$J$2=$E$9,Validations!$J$4=$E$9),ROUND(IF(OR(B173&lt;=$E$10,B173&gt;$E$8),0,$E$7/($E$8-$E$10)),4),0)</f>
        <v>0</v>
      </c>
      <c r="G173" s="155">
        <f>SUM($E$63:E173)</f>
        <v>0</v>
      </c>
      <c r="H173" s="103">
        <f t="shared" si="10"/>
        <v>1</v>
      </c>
      <c r="I173">
        <f t="shared" si="8"/>
        <v>0</v>
      </c>
      <c r="J173" s="154"/>
      <c r="K173" s="154"/>
      <c r="L173" s="154"/>
      <c r="M173" s="154"/>
      <c r="N173" s="154"/>
    </row>
    <row r="174" spans="2:14" hidden="1" x14ac:dyDescent="0.35">
      <c r="B174" s="64">
        <f t="shared" si="11"/>
        <v>112</v>
      </c>
      <c r="C174" s="324">
        <f t="shared" si="9"/>
        <v>0</v>
      </c>
      <c r="D174" s="324"/>
      <c r="E174" s="325">
        <f>IF(OR(Validations!$J$2=$E$9,Validations!$J$4=$E$9),ROUND(IF(OR(B174&lt;=$E$10,B174&gt;$E$8),0,$E$7/($E$8-$E$10)),4),0)</f>
        <v>0</v>
      </c>
      <c r="G174" s="155">
        <f>SUM($E$63:E174)</f>
        <v>0</v>
      </c>
      <c r="H174" s="103">
        <f t="shared" si="10"/>
        <v>1</v>
      </c>
      <c r="I174">
        <f t="shared" si="8"/>
        <v>0</v>
      </c>
      <c r="J174" s="154"/>
      <c r="K174" s="154"/>
      <c r="L174" s="154"/>
      <c r="M174" s="154"/>
      <c r="N174" s="154"/>
    </row>
    <row r="175" spans="2:14" hidden="1" x14ac:dyDescent="0.35">
      <c r="B175" s="64">
        <f t="shared" si="11"/>
        <v>113</v>
      </c>
      <c r="C175" s="324">
        <f>C174-E174</f>
        <v>0</v>
      </c>
      <c r="D175" s="324"/>
      <c r="E175" s="325">
        <f>IF(OR(Validations!$J$2=$E$9,Validations!$J$4=$E$9),ROUND(IF(OR(B175&lt;=$E$10,B175&gt;$E$8),0,$E$7/($E$8-$E$10)),4),0)</f>
        <v>0</v>
      </c>
      <c r="G175" s="155">
        <f>SUM($E$63:E175)</f>
        <v>0</v>
      </c>
      <c r="H175" s="103">
        <f t="shared" si="10"/>
        <v>1</v>
      </c>
      <c r="I175">
        <f t="shared" si="8"/>
        <v>0</v>
      </c>
      <c r="J175" s="154"/>
      <c r="K175" s="154"/>
      <c r="L175" s="154"/>
      <c r="M175" s="154"/>
      <c r="N175" s="154"/>
    </row>
    <row r="176" spans="2:14" hidden="1" x14ac:dyDescent="0.35">
      <c r="B176" s="64">
        <f t="shared" si="11"/>
        <v>114</v>
      </c>
      <c r="C176" s="324">
        <f t="shared" si="9"/>
        <v>0</v>
      </c>
      <c r="D176" s="324"/>
      <c r="E176" s="325">
        <f>IF(OR(Validations!$J$2=$E$9,Validations!$J$4=$E$9),ROUND(IF(OR(B176&lt;=$E$10,B176&gt;$E$8),0,$E$7/($E$8-$E$10)),4),0)</f>
        <v>0</v>
      </c>
      <c r="G176" s="155">
        <f>SUM($E$63:E176)</f>
        <v>0</v>
      </c>
      <c r="H176" s="103">
        <f t="shared" si="10"/>
        <v>1</v>
      </c>
      <c r="I176">
        <f t="shared" si="8"/>
        <v>0</v>
      </c>
      <c r="J176" s="154"/>
      <c r="K176" s="154"/>
      <c r="L176" s="154"/>
      <c r="M176" s="154"/>
      <c r="N176" s="154"/>
    </row>
    <row r="177" spans="2:14" hidden="1" x14ac:dyDescent="0.35">
      <c r="B177" s="64">
        <f t="shared" si="11"/>
        <v>115</v>
      </c>
      <c r="C177" s="324">
        <f t="shared" si="9"/>
        <v>0</v>
      </c>
      <c r="D177" s="324"/>
      <c r="E177" s="325">
        <f>IF(OR(Validations!$J$2=$E$9,Validations!$J$4=$E$9),ROUND(IF(OR(B177&lt;=$E$10,B177&gt;$E$8),0,$E$7/($E$8-$E$10)),4),0)</f>
        <v>0</v>
      </c>
      <c r="G177" s="155">
        <f>SUM($E$63:E177)</f>
        <v>0</v>
      </c>
      <c r="H177" s="103">
        <f t="shared" si="10"/>
        <v>1</v>
      </c>
      <c r="I177">
        <f t="shared" si="8"/>
        <v>0</v>
      </c>
      <c r="J177" s="154"/>
      <c r="K177" s="154"/>
      <c r="L177" s="154"/>
      <c r="M177" s="154"/>
      <c r="N177" s="154"/>
    </row>
    <row r="178" spans="2:14" hidden="1" x14ac:dyDescent="0.35">
      <c r="B178" s="64">
        <f t="shared" si="11"/>
        <v>116</v>
      </c>
      <c r="C178" s="324">
        <f t="shared" si="9"/>
        <v>0</v>
      </c>
      <c r="D178" s="324"/>
      <c r="E178" s="325">
        <f>IF(OR(Validations!$J$2=$E$9,Validations!$J$4=$E$9),ROUND(IF(OR(B178&lt;=$E$10,B178&gt;$E$8),0,$E$7/($E$8-$E$10)),4),0)</f>
        <v>0</v>
      </c>
      <c r="G178" s="155">
        <f>SUM($E$63:E178)</f>
        <v>0</v>
      </c>
      <c r="H178" s="103">
        <f t="shared" si="10"/>
        <v>1</v>
      </c>
      <c r="I178">
        <f t="shared" si="8"/>
        <v>0</v>
      </c>
      <c r="J178" s="154"/>
      <c r="K178" s="154"/>
      <c r="L178" s="154"/>
      <c r="M178" s="154"/>
      <c r="N178" s="154"/>
    </row>
    <row r="179" spans="2:14" hidden="1" x14ac:dyDescent="0.35">
      <c r="B179" s="64">
        <f t="shared" si="11"/>
        <v>117</v>
      </c>
      <c r="C179" s="324">
        <f t="shared" si="9"/>
        <v>0</v>
      </c>
      <c r="D179" s="324"/>
      <c r="E179" s="325">
        <f>IF(OR(Validations!$J$2=$E$9,Validations!$J$4=$E$9),ROUND(IF(OR(B179&lt;=$E$10,B179&gt;$E$8),0,$E$7/($E$8-$E$10)),4),0)</f>
        <v>0</v>
      </c>
      <c r="G179" s="155">
        <f>SUM($E$63:E179)</f>
        <v>0</v>
      </c>
      <c r="H179" s="103">
        <f t="shared" si="10"/>
        <v>1</v>
      </c>
      <c r="I179">
        <f t="shared" si="8"/>
        <v>0</v>
      </c>
      <c r="J179" s="154"/>
      <c r="K179" s="154"/>
      <c r="L179" s="154"/>
      <c r="M179" s="154"/>
      <c r="N179" s="154"/>
    </row>
    <row r="180" spans="2:14" hidden="1" x14ac:dyDescent="0.35">
      <c r="B180" s="64">
        <f t="shared" si="11"/>
        <v>118</v>
      </c>
      <c r="C180" s="324">
        <f t="shared" si="9"/>
        <v>0</v>
      </c>
      <c r="D180" s="324"/>
      <c r="E180" s="325">
        <f>IF(OR(Validations!$J$2=$E$9,Validations!$J$4=$E$9),ROUND(IF(OR(B180&lt;=$E$10,B180&gt;$E$8),0,$E$7/($E$8-$E$10)),4),0)</f>
        <v>0</v>
      </c>
      <c r="G180" s="155">
        <f>SUM($E$63:E180)</f>
        <v>0</v>
      </c>
      <c r="H180" s="103">
        <f t="shared" si="10"/>
        <v>1</v>
      </c>
      <c r="I180">
        <f t="shared" si="8"/>
        <v>0</v>
      </c>
      <c r="J180" s="154"/>
      <c r="K180" s="154"/>
      <c r="L180" s="154"/>
      <c r="M180" s="154"/>
      <c r="N180" s="154"/>
    </row>
    <row r="181" spans="2:14" hidden="1" x14ac:dyDescent="0.35">
      <c r="B181" s="64">
        <f t="shared" si="11"/>
        <v>119</v>
      </c>
      <c r="C181" s="324">
        <f t="shared" si="9"/>
        <v>0</v>
      </c>
      <c r="D181" s="324"/>
      <c r="E181" s="325">
        <f>IF(OR(Validations!$J$2=$E$9,Validations!$J$4=$E$9),ROUND(IF(OR(B181&lt;=$E$10,B181&gt;$E$8),0,$E$7/($E$8-$E$10)),4),0)</f>
        <v>0</v>
      </c>
      <c r="G181" s="155">
        <f>SUM($E$63:E181)</f>
        <v>0</v>
      </c>
      <c r="H181" s="103">
        <f t="shared" ref="H181:H244" si="12">IF(ROUNDUP(G181,0)&lt;$E$7,0,1)</f>
        <v>1</v>
      </c>
      <c r="I181">
        <f t="shared" ref="I181:I244" si="13">IF(G181=0,0,1)</f>
        <v>0</v>
      </c>
      <c r="J181" s="154"/>
      <c r="K181" s="154"/>
      <c r="L181" s="154"/>
      <c r="M181" s="154"/>
      <c r="N181" s="154"/>
    </row>
    <row r="182" spans="2:14" hidden="1" x14ac:dyDescent="0.35">
      <c r="B182" s="64">
        <f t="shared" si="11"/>
        <v>120</v>
      </c>
      <c r="C182" s="324">
        <f t="shared" si="9"/>
        <v>0</v>
      </c>
      <c r="D182" s="324"/>
      <c r="E182" s="325">
        <f>IF(OR(Validations!$J$2=$E$9,Validations!$J$4=$E$9),ROUND(IF(OR(B182&lt;=$E$10,B182&gt;$E$8),0,$E$7/($E$8-$E$10)),4),0)</f>
        <v>0</v>
      </c>
      <c r="G182" s="155">
        <f>SUM($E$63:E182)</f>
        <v>0</v>
      </c>
      <c r="H182" s="103">
        <f t="shared" si="12"/>
        <v>1</v>
      </c>
      <c r="I182">
        <f t="shared" si="13"/>
        <v>0</v>
      </c>
      <c r="J182" s="154"/>
      <c r="K182" s="154"/>
      <c r="L182" s="154"/>
      <c r="M182" s="154"/>
      <c r="N182" s="154"/>
    </row>
    <row r="183" spans="2:14" hidden="1" x14ac:dyDescent="0.35">
      <c r="B183" s="64">
        <f t="shared" si="11"/>
        <v>121</v>
      </c>
      <c r="C183" s="324">
        <f t="shared" si="9"/>
        <v>0</v>
      </c>
      <c r="D183" s="324"/>
      <c r="E183" s="325">
        <f>IF(OR(Validations!$J$2=$E$9,Validations!$J$4=$E$9),ROUND(IF(OR(B183&lt;=$E$10,B183&gt;$E$8),0,$E$7/($E$8-$E$10)),4),0)</f>
        <v>0</v>
      </c>
      <c r="G183" s="155">
        <f>SUM($E$63:E183)</f>
        <v>0</v>
      </c>
      <c r="H183" s="103">
        <f t="shared" si="12"/>
        <v>1</v>
      </c>
      <c r="I183">
        <f t="shared" si="13"/>
        <v>0</v>
      </c>
      <c r="J183" s="154"/>
      <c r="K183" s="154"/>
      <c r="L183" s="154"/>
      <c r="M183" s="154"/>
      <c r="N183" s="154"/>
    </row>
    <row r="184" spans="2:14" hidden="1" x14ac:dyDescent="0.35">
      <c r="B184" s="64">
        <f t="shared" si="11"/>
        <v>122</v>
      </c>
      <c r="C184" s="324">
        <f t="shared" si="9"/>
        <v>0</v>
      </c>
      <c r="D184" s="324"/>
      <c r="E184" s="325">
        <f>IF(OR(Validations!$J$2=$E$9,Validations!$J$4=$E$9),ROUND(IF(OR(B184&lt;=$E$10,B184&gt;$E$8),0,$E$7/($E$8-$E$10)),4),0)</f>
        <v>0</v>
      </c>
      <c r="G184" s="155">
        <f>SUM($E$63:E184)</f>
        <v>0</v>
      </c>
      <c r="H184" s="103">
        <f t="shared" si="12"/>
        <v>1</v>
      </c>
      <c r="I184">
        <f t="shared" si="13"/>
        <v>0</v>
      </c>
      <c r="J184" s="154"/>
      <c r="K184" s="154"/>
      <c r="L184" s="154"/>
      <c r="M184" s="154"/>
      <c r="N184" s="154"/>
    </row>
    <row r="185" spans="2:14" hidden="1" x14ac:dyDescent="0.35">
      <c r="B185" s="64">
        <f t="shared" si="11"/>
        <v>123</v>
      </c>
      <c r="C185" s="324">
        <f t="shared" si="9"/>
        <v>0</v>
      </c>
      <c r="D185" s="324"/>
      <c r="E185" s="325">
        <f>IF(OR(Validations!$J$2=$E$9,Validations!$J$4=$E$9),ROUND(IF(OR(B185&lt;=$E$10,B185&gt;$E$8),0,$E$7/($E$8-$E$10)),4),0)</f>
        <v>0</v>
      </c>
      <c r="G185" s="155">
        <f>SUM($E$63:E185)</f>
        <v>0</v>
      </c>
      <c r="H185" s="103">
        <f t="shared" si="12"/>
        <v>1</v>
      </c>
      <c r="I185">
        <f t="shared" si="13"/>
        <v>0</v>
      </c>
      <c r="J185" s="154"/>
      <c r="K185" s="154"/>
      <c r="L185" s="154"/>
      <c r="M185" s="154"/>
      <c r="N185" s="154"/>
    </row>
    <row r="186" spans="2:14" hidden="1" x14ac:dyDescent="0.35">
      <c r="B186" s="64">
        <f t="shared" si="11"/>
        <v>124</v>
      </c>
      <c r="C186" s="324">
        <f t="shared" si="9"/>
        <v>0</v>
      </c>
      <c r="D186" s="324"/>
      <c r="E186" s="325">
        <f>IF(OR(Validations!$J$2=$E$9,Validations!$J$4=$E$9),ROUND(IF(OR(B186&lt;=$E$10,B186&gt;$E$8),0,$E$7/($E$8-$E$10)),4),0)</f>
        <v>0</v>
      </c>
      <c r="G186" s="155">
        <f>SUM($E$63:E186)</f>
        <v>0</v>
      </c>
      <c r="H186" s="103">
        <f t="shared" si="12"/>
        <v>1</v>
      </c>
      <c r="I186">
        <f t="shared" si="13"/>
        <v>0</v>
      </c>
      <c r="J186" s="154"/>
      <c r="K186" s="154"/>
      <c r="L186" s="154"/>
      <c r="M186" s="154"/>
      <c r="N186" s="154"/>
    </row>
    <row r="187" spans="2:14" hidden="1" x14ac:dyDescent="0.35">
      <c r="B187" s="64">
        <f t="shared" si="11"/>
        <v>125</v>
      </c>
      <c r="C187" s="324">
        <f t="shared" si="9"/>
        <v>0</v>
      </c>
      <c r="D187" s="324"/>
      <c r="E187" s="325">
        <f>IF(OR(Validations!$J$2=$E$9,Validations!$J$4=$E$9),ROUND(IF(OR(B187&lt;=$E$10,B187&gt;$E$8),0,$E$7/($E$8-$E$10)),4),0)</f>
        <v>0</v>
      </c>
      <c r="G187" s="155">
        <f>SUM($E$63:E187)</f>
        <v>0</v>
      </c>
      <c r="H187" s="103">
        <f t="shared" si="12"/>
        <v>1</v>
      </c>
      <c r="I187">
        <f t="shared" si="13"/>
        <v>0</v>
      </c>
      <c r="J187" s="154"/>
      <c r="K187" s="154"/>
      <c r="L187" s="154"/>
      <c r="M187" s="154"/>
      <c r="N187" s="154"/>
    </row>
    <row r="188" spans="2:14" hidden="1" x14ac:dyDescent="0.35">
      <c r="B188" s="64">
        <f t="shared" si="11"/>
        <v>126</v>
      </c>
      <c r="C188" s="324">
        <f t="shared" si="9"/>
        <v>0</v>
      </c>
      <c r="D188" s="324"/>
      <c r="E188" s="325">
        <f>IF(OR(Validations!$J$2=$E$9,Validations!$J$4=$E$9),ROUND(IF(OR(B188&lt;=$E$10,B188&gt;$E$8),0,$E$7/($E$8-$E$10)),4),0)</f>
        <v>0</v>
      </c>
      <c r="G188" s="155">
        <f>SUM($E$63:E188)</f>
        <v>0</v>
      </c>
      <c r="H188" s="103">
        <f t="shared" si="12"/>
        <v>1</v>
      </c>
      <c r="I188">
        <f t="shared" si="13"/>
        <v>0</v>
      </c>
      <c r="J188" s="154"/>
      <c r="K188" s="154"/>
      <c r="L188" s="154"/>
      <c r="M188" s="154"/>
      <c r="N188" s="154"/>
    </row>
    <row r="189" spans="2:14" hidden="1" x14ac:dyDescent="0.35">
      <c r="B189" s="64">
        <f t="shared" si="11"/>
        <v>127</v>
      </c>
      <c r="C189" s="324">
        <f t="shared" si="9"/>
        <v>0</v>
      </c>
      <c r="D189" s="324"/>
      <c r="E189" s="325">
        <f>IF(OR(Validations!$J$2=$E$9,Validations!$J$4=$E$9),ROUND(IF(OR(B189&lt;=$E$10,B189&gt;$E$8),0,$E$7/($E$8-$E$10)),4),0)</f>
        <v>0</v>
      </c>
      <c r="G189" s="155">
        <f>SUM($E$63:E189)</f>
        <v>0</v>
      </c>
      <c r="H189" s="103">
        <f t="shared" si="12"/>
        <v>1</v>
      </c>
      <c r="I189">
        <f t="shared" si="13"/>
        <v>0</v>
      </c>
      <c r="J189" s="154"/>
      <c r="K189" s="154"/>
      <c r="L189" s="154"/>
      <c r="M189" s="154"/>
      <c r="N189" s="154"/>
    </row>
    <row r="190" spans="2:14" hidden="1" x14ac:dyDescent="0.35">
      <c r="B190" s="64">
        <f t="shared" si="11"/>
        <v>128</v>
      </c>
      <c r="C190" s="324">
        <f t="shared" si="9"/>
        <v>0</v>
      </c>
      <c r="D190" s="324"/>
      <c r="E190" s="325">
        <f>IF(OR(Validations!$J$2=$E$9,Validations!$J$4=$E$9),ROUND(IF(OR(B190&lt;=$E$10,B190&gt;$E$8),0,$E$7/($E$8-$E$10)),4),0)</f>
        <v>0</v>
      </c>
      <c r="G190" s="155">
        <f>SUM($E$63:E190)</f>
        <v>0</v>
      </c>
      <c r="H190" s="103">
        <f t="shared" si="12"/>
        <v>1</v>
      </c>
      <c r="I190">
        <f t="shared" si="13"/>
        <v>0</v>
      </c>
      <c r="J190" s="154"/>
      <c r="K190" s="154"/>
      <c r="L190" s="154"/>
      <c r="M190" s="154"/>
      <c r="N190" s="154"/>
    </row>
    <row r="191" spans="2:14" hidden="1" x14ac:dyDescent="0.35">
      <c r="B191" s="64">
        <f t="shared" si="11"/>
        <v>129</v>
      </c>
      <c r="C191" s="324">
        <f t="shared" si="9"/>
        <v>0</v>
      </c>
      <c r="D191" s="324"/>
      <c r="E191" s="325">
        <f>IF(OR(Validations!$J$2=$E$9,Validations!$J$4=$E$9),ROUND(IF(OR(B191&lt;=$E$10,B191&gt;$E$8),0,$E$7/($E$8-$E$10)),4),0)</f>
        <v>0</v>
      </c>
      <c r="G191" s="155">
        <f>SUM($E$63:E191)</f>
        <v>0</v>
      </c>
      <c r="H191" s="103">
        <f t="shared" si="12"/>
        <v>1</v>
      </c>
      <c r="I191">
        <f t="shared" si="13"/>
        <v>0</v>
      </c>
      <c r="J191" s="154"/>
      <c r="K191" s="154"/>
      <c r="L191" s="154"/>
      <c r="M191" s="154"/>
      <c r="N191" s="154"/>
    </row>
    <row r="192" spans="2:14" hidden="1" x14ac:dyDescent="0.35">
      <c r="B192" s="64">
        <f t="shared" si="11"/>
        <v>130</v>
      </c>
      <c r="C192" s="324">
        <f t="shared" si="9"/>
        <v>0</v>
      </c>
      <c r="D192" s="324"/>
      <c r="E192" s="325">
        <f>IF(OR(Validations!$J$2=$E$9,Validations!$J$4=$E$9),ROUND(IF(OR(B192&lt;=$E$10,B192&gt;$E$8),0,$E$7/($E$8-$E$10)),4),0)</f>
        <v>0</v>
      </c>
      <c r="G192" s="155">
        <f>SUM($E$63:E192)</f>
        <v>0</v>
      </c>
      <c r="H192" s="103">
        <f t="shared" si="12"/>
        <v>1</v>
      </c>
      <c r="I192">
        <f t="shared" si="13"/>
        <v>0</v>
      </c>
      <c r="J192" s="154"/>
      <c r="K192" s="154"/>
      <c r="L192" s="154"/>
      <c r="M192" s="154"/>
      <c r="N192" s="154"/>
    </row>
    <row r="193" spans="2:14" hidden="1" x14ac:dyDescent="0.35">
      <c r="B193" s="64">
        <f t="shared" si="11"/>
        <v>131</v>
      </c>
      <c r="C193" s="324">
        <f t="shared" si="9"/>
        <v>0</v>
      </c>
      <c r="D193" s="324"/>
      <c r="E193" s="325">
        <f>IF(OR(Validations!$J$2=$E$9,Validations!$J$4=$E$9),ROUND(IF(OR(B193&lt;=$E$10,B193&gt;$E$8),0,$E$7/($E$8-$E$10)),4),0)</f>
        <v>0</v>
      </c>
      <c r="G193" s="155">
        <f>SUM($E$63:E193)</f>
        <v>0</v>
      </c>
      <c r="H193" s="103">
        <f t="shared" si="12"/>
        <v>1</v>
      </c>
      <c r="I193">
        <f t="shared" si="13"/>
        <v>0</v>
      </c>
      <c r="J193" s="154"/>
      <c r="K193" s="154"/>
      <c r="L193" s="154"/>
      <c r="M193" s="154"/>
      <c r="N193" s="154"/>
    </row>
    <row r="194" spans="2:14" hidden="1" x14ac:dyDescent="0.35">
      <c r="B194" s="64">
        <f t="shared" si="11"/>
        <v>132</v>
      </c>
      <c r="C194" s="324">
        <f t="shared" si="9"/>
        <v>0</v>
      </c>
      <c r="D194" s="324"/>
      <c r="E194" s="325">
        <f>IF(OR(Validations!$J$2=$E$9,Validations!$J$4=$E$9),ROUND(IF(OR(B194&lt;=$E$10,B194&gt;$E$8),0,$E$7/($E$8-$E$10)),4),0)</f>
        <v>0</v>
      </c>
      <c r="G194" s="155">
        <f>SUM($E$63:E194)</f>
        <v>0</v>
      </c>
      <c r="H194" s="103">
        <f t="shared" si="12"/>
        <v>1</v>
      </c>
      <c r="I194">
        <f t="shared" si="13"/>
        <v>0</v>
      </c>
      <c r="J194" s="154"/>
      <c r="K194" s="154"/>
      <c r="L194" s="154"/>
      <c r="M194" s="154"/>
      <c r="N194" s="154"/>
    </row>
    <row r="195" spans="2:14" hidden="1" x14ac:dyDescent="0.35">
      <c r="B195" s="64">
        <f t="shared" si="11"/>
        <v>133</v>
      </c>
      <c r="C195" s="324">
        <f t="shared" si="9"/>
        <v>0</v>
      </c>
      <c r="D195" s="324"/>
      <c r="E195" s="325">
        <f>IF(OR(Validations!$J$2=$E$9,Validations!$J$4=$E$9),ROUND(IF(OR(B195&lt;=$E$10,B195&gt;$E$8),0,$E$7/($E$8-$E$10)),4),0)</f>
        <v>0</v>
      </c>
      <c r="G195" s="155">
        <f>SUM($E$63:E195)</f>
        <v>0</v>
      </c>
      <c r="H195" s="103">
        <f t="shared" si="12"/>
        <v>1</v>
      </c>
      <c r="I195">
        <f t="shared" si="13"/>
        <v>0</v>
      </c>
      <c r="J195" s="154"/>
      <c r="K195" s="154"/>
      <c r="L195" s="154"/>
      <c r="M195" s="154"/>
      <c r="N195" s="154"/>
    </row>
    <row r="196" spans="2:14" hidden="1" x14ac:dyDescent="0.35">
      <c r="B196" s="64">
        <f t="shared" si="11"/>
        <v>134</v>
      </c>
      <c r="C196" s="324">
        <f t="shared" si="9"/>
        <v>0</v>
      </c>
      <c r="D196" s="324"/>
      <c r="E196" s="325">
        <f>IF(OR(Validations!$J$2=$E$9,Validations!$J$4=$E$9),ROUND(IF(OR(B196&lt;=$E$10,B196&gt;$E$8),0,$E$7/($E$8-$E$10)),4),0)</f>
        <v>0</v>
      </c>
      <c r="G196" s="155">
        <f>SUM($E$63:E196)</f>
        <v>0</v>
      </c>
      <c r="H196" s="103">
        <f t="shared" si="12"/>
        <v>1</v>
      </c>
      <c r="I196">
        <f t="shared" si="13"/>
        <v>0</v>
      </c>
      <c r="J196" s="154"/>
      <c r="K196" s="154"/>
      <c r="L196" s="154"/>
      <c r="M196" s="154"/>
      <c r="N196" s="154"/>
    </row>
    <row r="197" spans="2:14" hidden="1" x14ac:dyDescent="0.35">
      <c r="B197" s="64">
        <f t="shared" si="11"/>
        <v>135</v>
      </c>
      <c r="C197" s="324">
        <f t="shared" si="9"/>
        <v>0</v>
      </c>
      <c r="D197" s="324"/>
      <c r="E197" s="325">
        <f>IF(OR(Validations!$J$2=$E$9,Validations!$J$4=$E$9),ROUND(IF(OR(B197&lt;=$E$10,B197&gt;$E$8),0,$E$7/($E$8-$E$10)),4),0)</f>
        <v>0</v>
      </c>
      <c r="G197" s="155">
        <f>SUM($E$63:E197)</f>
        <v>0</v>
      </c>
      <c r="H197" s="103">
        <f t="shared" si="12"/>
        <v>1</v>
      </c>
      <c r="I197">
        <f t="shared" si="13"/>
        <v>0</v>
      </c>
      <c r="J197" s="154"/>
      <c r="K197" s="154"/>
      <c r="L197" s="154"/>
      <c r="M197" s="154"/>
      <c r="N197" s="154"/>
    </row>
    <row r="198" spans="2:14" hidden="1" x14ac:dyDescent="0.35">
      <c r="B198" s="64">
        <f t="shared" si="11"/>
        <v>136</v>
      </c>
      <c r="C198" s="324">
        <f t="shared" si="9"/>
        <v>0</v>
      </c>
      <c r="D198" s="324"/>
      <c r="E198" s="325">
        <f>IF(OR(Validations!$J$2=$E$9,Validations!$J$4=$E$9),ROUND(IF(OR(B198&lt;=$E$10,B198&gt;$E$8),0,$E$7/($E$8-$E$10)),4),0)</f>
        <v>0</v>
      </c>
      <c r="G198" s="155">
        <f>SUM($E$63:E198)</f>
        <v>0</v>
      </c>
      <c r="H198" s="103">
        <f t="shared" si="12"/>
        <v>1</v>
      </c>
      <c r="I198">
        <f t="shared" si="13"/>
        <v>0</v>
      </c>
      <c r="J198" s="154"/>
      <c r="K198" s="154"/>
      <c r="L198" s="154"/>
      <c r="M198" s="154"/>
      <c r="N198" s="154"/>
    </row>
    <row r="199" spans="2:14" hidden="1" x14ac:dyDescent="0.35">
      <c r="B199" s="64">
        <f t="shared" si="11"/>
        <v>137</v>
      </c>
      <c r="C199" s="324">
        <f t="shared" si="9"/>
        <v>0</v>
      </c>
      <c r="D199" s="324"/>
      <c r="E199" s="325">
        <f>IF(OR(Validations!$J$2=$E$9,Validations!$J$4=$E$9),ROUND(IF(OR(B199&lt;=$E$10,B199&gt;$E$8),0,$E$7/($E$8-$E$10)),4),0)</f>
        <v>0</v>
      </c>
      <c r="G199" s="155">
        <f>SUM($E$63:E199)</f>
        <v>0</v>
      </c>
      <c r="H199" s="103">
        <f t="shared" si="12"/>
        <v>1</v>
      </c>
      <c r="I199">
        <f t="shared" si="13"/>
        <v>0</v>
      </c>
      <c r="J199" s="154"/>
      <c r="K199" s="154"/>
      <c r="L199" s="154"/>
      <c r="M199" s="154"/>
      <c r="N199" s="154"/>
    </row>
    <row r="200" spans="2:14" hidden="1" x14ac:dyDescent="0.35">
      <c r="B200" s="64">
        <f t="shared" si="11"/>
        <v>138</v>
      </c>
      <c r="C200" s="324">
        <f t="shared" si="9"/>
        <v>0</v>
      </c>
      <c r="D200" s="324"/>
      <c r="E200" s="325">
        <f>IF(OR(Validations!$J$2=$E$9,Validations!$J$4=$E$9),ROUND(IF(OR(B200&lt;=$E$10,B200&gt;$E$8),0,$E$7/($E$8-$E$10)),4),0)</f>
        <v>0</v>
      </c>
      <c r="G200" s="155">
        <f>SUM($E$63:E200)</f>
        <v>0</v>
      </c>
      <c r="H200" s="103">
        <f t="shared" si="12"/>
        <v>1</v>
      </c>
      <c r="I200">
        <f t="shared" si="13"/>
        <v>0</v>
      </c>
      <c r="J200" s="154"/>
      <c r="K200" s="154"/>
      <c r="L200" s="154"/>
      <c r="M200" s="154"/>
      <c r="N200" s="154"/>
    </row>
    <row r="201" spans="2:14" hidden="1" x14ac:dyDescent="0.35">
      <c r="B201" s="64">
        <f t="shared" si="11"/>
        <v>139</v>
      </c>
      <c r="C201" s="324">
        <f t="shared" si="9"/>
        <v>0</v>
      </c>
      <c r="D201" s="324"/>
      <c r="E201" s="325">
        <f>IF(OR(Validations!$J$2=$E$9,Validations!$J$4=$E$9),ROUND(IF(OR(B201&lt;=$E$10,B201&gt;$E$8),0,$E$7/($E$8-$E$10)),4),0)</f>
        <v>0</v>
      </c>
      <c r="G201" s="155">
        <f>SUM($E$63:E201)</f>
        <v>0</v>
      </c>
      <c r="H201" s="103">
        <f t="shared" si="12"/>
        <v>1</v>
      </c>
      <c r="I201">
        <f t="shared" si="13"/>
        <v>0</v>
      </c>
      <c r="J201" s="154"/>
      <c r="K201" s="154"/>
      <c r="L201" s="154"/>
      <c r="M201" s="154"/>
      <c r="N201" s="154"/>
    </row>
    <row r="202" spans="2:14" hidden="1" x14ac:dyDescent="0.35">
      <c r="B202" s="64">
        <f t="shared" si="11"/>
        <v>140</v>
      </c>
      <c r="C202" s="324">
        <f t="shared" si="9"/>
        <v>0</v>
      </c>
      <c r="D202" s="324"/>
      <c r="E202" s="325">
        <f>IF(OR(Validations!$J$2=$E$9,Validations!$J$4=$E$9),ROUND(IF(OR(B202&lt;=$E$10,B202&gt;$E$8),0,$E$7/($E$8-$E$10)),4),0)</f>
        <v>0</v>
      </c>
      <c r="G202" s="155">
        <f>SUM($E$63:E202)</f>
        <v>0</v>
      </c>
      <c r="H202" s="103">
        <f t="shared" si="12"/>
        <v>1</v>
      </c>
      <c r="I202">
        <f t="shared" si="13"/>
        <v>0</v>
      </c>
      <c r="J202" s="154"/>
      <c r="K202" s="154"/>
      <c r="L202" s="154"/>
      <c r="M202" s="154"/>
      <c r="N202" s="154"/>
    </row>
    <row r="203" spans="2:14" hidden="1" x14ac:dyDescent="0.35">
      <c r="B203" s="64">
        <f t="shared" si="11"/>
        <v>141</v>
      </c>
      <c r="C203" s="324">
        <f t="shared" si="9"/>
        <v>0</v>
      </c>
      <c r="D203" s="324"/>
      <c r="E203" s="325">
        <f>IF(OR(Validations!$J$2=$E$9,Validations!$J$4=$E$9),ROUND(IF(OR(B203&lt;=$E$10,B203&gt;$E$8),0,$E$7/($E$8-$E$10)),4),0)</f>
        <v>0</v>
      </c>
      <c r="G203" s="155">
        <f>SUM($E$63:E203)</f>
        <v>0</v>
      </c>
      <c r="H203" s="103">
        <f t="shared" si="12"/>
        <v>1</v>
      </c>
      <c r="I203">
        <f t="shared" si="13"/>
        <v>0</v>
      </c>
      <c r="J203" s="154"/>
      <c r="K203" s="154"/>
      <c r="L203" s="154"/>
      <c r="M203" s="154"/>
      <c r="N203" s="154"/>
    </row>
    <row r="204" spans="2:14" hidden="1" x14ac:dyDescent="0.35">
      <c r="B204" s="64">
        <f t="shared" si="11"/>
        <v>142</v>
      </c>
      <c r="C204" s="324">
        <f t="shared" si="9"/>
        <v>0</v>
      </c>
      <c r="D204" s="324"/>
      <c r="E204" s="325">
        <f>IF(OR(Validations!$J$2=$E$9,Validations!$J$4=$E$9),ROUND(IF(OR(B204&lt;=$E$10,B204&gt;$E$8),0,$E$7/($E$8-$E$10)),4),0)</f>
        <v>0</v>
      </c>
      <c r="G204" s="155">
        <f>SUM($E$63:E204)</f>
        <v>0</v>
      </c>
      <c r="H204" s="103">
        <f t="shared" si="12"/>
        <v>1</v>
      </c>
      <c r="I204">
        <f t="shared" si="13"/>
        <v>0</v>
      </c>
      <c r="J204" s="154"/>
      <c r="K204" s="154"/>
      <c r="L204" s="154"/>
      <c r="M204" s="154"/>
      <c r="N204" s="154"/>
    </row>
    <row r="205" spans="2:14" hidden="1" x14ac:dyDescent="0.35">
      <c r="B205" s="64">
        <f t="shared" si="11"/>
        <v>143</v>
      </c>
      <c r="C205" s="324">
        <f t="shared" si="9"/>
        <v>0</v>
      </c>
      <c r="D205" s="324"/>
      <c r="E205" s="325">
        <f>IF(OR(Validations!$J$2=$E$9,Validations!$J$4=$E$9),ROUND(IF(OR(B205&lt;=$E$10,B205&gt;$E$8),0,$E$7/($E$8-$E$10)),4),0)</f>
        <v>0</v>
      </c>
      <c r="G205" s="155">
        <f>SUM($E$63:E205)</f>
        <v>0</v>
      </c>
      <c r="H205" s="103">
        <f t="shared" si="12"/>
        <v>1</v>
      </c>
      <c r="I205">
        <f t="shared" si="13"/>
        <v>0</v>
      </c>
      <c r="J205" s="154"/>
      <c r="K205" s="154"/>
      <c r="L205" s="154"/>
      <c r="M205" s="154"/>
      <c r="N205" s="154"/>
    </row>
    <row r="206" spans="2:14" hidden="1" x14ac:dyDescent="0.35">
      <c r="B206" s="64">
        <f t="shared" si="11"/>
        <v>144</v>
      </c>
      <c r="C206" s="324">
        <f t="shared" si="9"/>
        <v>0</v>
      </c>
      <c r="D206" s="324"/>
      <c r="E206" s="325">
        <f>IF(OR(Validations!$J$2=$E$9,Validations!$J$4=$E$9),ROUND(IF(OR(B206&lt;=$E$10,B206&gt;$E$8),0,$E$7/($E$8-$E$10)),4),0)</f>
        <v>0</v>
      </c>
      <c r="G206" s="155">
        <f>SUM($E$63:E206)</f>
        <v>0</v>
      </c>
      <c r="H206" s="103">
        <f t="shared" si="12"/>
        <v>1</v>
      </c>
      <c r="I206">
        <f t="shared" si="13"/>
        <v>0</v>
      </c>
      <c r="J206" s="154"/>
      <c r="K206" s="154"/>
      <c r="L206" s="154"/>
      <c r="M206" s="154"/>
      <c r="N206" s="154"/>
    </row>
    <row r="207" spans="2:14" hidden="1" x14ac:dyDescent="0.35">
      <c r="B207" s="64">
        <f t="shared" si="11"/>
        <v>145</v>
      </c>
      <c r="C207" s="324">
        <f t="shared" si="9"/>
        <v>0</v>
      </c>
      <c r="D207" s="324"/>
      <c r="E207" s="325">
        <f>IF(OR(Validations!$J$2=$E$9,Validations!$J$4=$E$9),ROUND(IF(OR(B207&lt;=$E$10,B207&gt;$E$8),0,$E$7/($E$8-$E$10)),4),0)</f>
        <v>0</v>
      </c>
      <c r="G207" s="155">
        <f>SUM($E$63:E207)</f>
        <v>0</v>
      </c>
      <c r="H207" s="103">
        <f t="shared" si="12"/>
        <v>1</v>
      </c>
      <c r="I207">
        <f t="shared" si="13"/>
        <v>0</v>
      </c>
      <c r="J207" s="154"/>
      <c r="K207" s="154"/>
      <c r="L207" s="154"/>
      <c r="M207" s="154"/>
      <c r="N207" s="154"/>
    </row>
    <row r="208" spans="2:14" hidden="1" x14ac:dyDescent="0.35">
      <c r="B208" s="64">
        <f t="shared" si="11"/>
        <v>146</v>
      </c>
      <c r="C208" s="324">
        <f t="shared" si="9"/>
        <v>0</v>
      </c>
      <c r="D208" s="324"/>
      <c r="E208" s="325">
        <f>IF(OR(Validations!$J$2=$E$9,Validations!$J$4=$E$9),ROUND(IF(OR(B208&lt;=$E$10,B208&gt;$E$8),0,$E$7/($E$8-$E$10)),4),0)</f>
        <v>0</v>
      </c>
      <c r="G208" s="155">
        <f>SUM($E$63:E208)</f>
        <v>0</v>
      </c>
      <c r="H208" s="103">
        <f t="shared" si="12"/>
        <v>1</v>
      </c>
      <c r="I208">
        <f t="shared" si="13"/>
        <v>0</v>
      </c>
      <c r="J208" s="154"/>
      <c r="K208" s="154"/>
      <c r="L208" s="154"/>
      <c r="M208" s="154"/>
      <c r="N208" s="154"/>
    </row>
    <row r="209" spans="2:14" hidden="1" x14ac:dyDescent="0.35">
      <c r="B209" s="64">
        <f t="shared" si="11"/>
        <v>147</v>
      </c>
      <c r="C209" s="324">
        <f t="shared" si="9"/>
        <v>0</v>
      </c>
      <c r="D209" s="324"/>
      <c r="E209" s="325">
        <f>IF(OR(Validations!$J$2=$E$9,Validations!$J$4=$E$9),ROUND(IF(OR(B209&lt;=$E$10,B209&gt;$E$8),0,$E$7/($E$8-$E$10)),4),0)</f>
        <v>0</v>
      </c>
      <c r="G209" s="155">
        <f>SUM($E$63:E209)</f>
        <v>0</v>
      </c>
      <c r="H209" s="103">
        <f t="shared" si="12"/>
        <v>1</v>
      </c>
      <c r="I209">
        <f t="shared" si="13"/>
        <v>0</v>
      </c>
      <c r="J209" s="154"/>
      <c r="K209" s="154"/>
      <c r="L209" s="154"/>
      <c r="M209" s="154"/>
      <c r="N209" s="154"/>
    </row>
    <row r="210" spans="2:14" hidden="1" x14ac:dyDescent="0.35">
      <c r="B210" s="64">
        <f t="shared" si="11"/>
        <v>148</v>
      </c>
      <c r="C210" s="324">
        <f t="shared" si="9"/>
        <v>0</v>
      </c>
      <c r="D210" s="324"/>
      <c r="E210" s="325">
        <f>IF(OR(Validations!$J$2=$E$9,Validations!$J$4=$E$9),ROUND(IF(OR(B210&lt;=$E$10,B210&gt;$E$8),0,$E$7/($E$8-$E$10)),4),0)</f>
        <v>0</v>
      </c>
      <c r="G210" s="155">
        <f>SUM($E$63:E210)</f>
        <v>0</v>
      </c>
      <c r="H210" s="103">
        <f t="shared" si="12"/>
        <v>1</v>
      </c>
      <c r="I210">
        <f t="shared" si="13"/>
        <v>0</v>
      </c>
      <c r="J210" s="154"/>
      <c r="K210" s="154"/>
      <c r="L210" s="154"/>
      <c r="M210" s="154"/>
      <c r="N210" s="154"/>
    </row>
    <row r="211" spans="2:14" hidden="1" x14ac:dyDescent="0.35">
      <c r="B211" s="64">
        <f t="shared" si="11"/>
        <v>149</v>
      </c>
      <c r="C211" s="324">
        <f t="shared" si="9"/>
        <v>0</v>
      </c>
      <c r="D211" s="324"/>
      <c r="E211" s="325">
        <f>IF(OR(Validations!$J$2=$E$9,Validations!$J$4=$E$9),ROUND(IF(OR(B211&lt;=$E$10,B211&gt;$E$8),0,$E$7/($E$8-$E$10)),4),0)</f>
        <v>0</v>
      </c>
      <c r="G211" s="155">
        <f>SUM($E$63:E211)</f>
        <v>0</v>
      </c>
      <c r="H211" s="103">
        <f t="shared" si="12"/>
        <v>1</v>
      </c>
      <c r="I211">
        <f t="shared" si="13"/>
        <v>0</v>
      </c>
      <c r="J211" s="154"/>
      <c r="K211" s="154"/>
      <c r="L211" s="154"/>
      <c r="M211" s="154"/>
      <c r="N211" s="154"/>
    </row>
    <row r="212" spans="2:14" hidden="1" x14ac:dyDescent="0.35">
      <c r="B212" s="64">
        <f t="shared" si="11"/>
        <v>150</v>
      </c>
      <c r="C212" s="324">
        <f t="shared" si="9"/>
        <v>0</v>
      </c>
      <c r="D212" s="324"/>
      <c r="E212" s="325">
        <f>IF(OR(Validations!$J$2=$E$9,Validations!$J$4=$E$9),ROUND(IF(OR(B212&lt;=$E$10,B212&gt;$E$8),0,$E$7/($E$8-$E$10)),4),0)</f>
        <v>0</v>
      </c>
      <c r="G212" s="155">
        <f>SUM($E$63:E212)</f>
        <v>0</v>
      </c>
      <c r="H212" s="103">
        <f t="shared" si="12"/>
        <v>1</v>
      </c>
      <c r="I212">
        <f t="shared" si="13"/>
        <v>0</v>
      </c>
      <c r="J212" s="154"/>
      <c r="K212" s="154"/>
      <c r="L212" s="154"/>
      <c r="M212" s="154"/>
      <c r="N212" s="154"/>
    </row>
    <row r="213" spans="2:14" hidden="1" x14ac:dyDescent="0.35">
      <c r="B213" s="64">
        <f t="shared" si="11"/>
        <v>151</v>
      </c>
      <c r="C213" s="324">
        <f t="shared" si="9"/>
        <v>0</v>
      </c>
      <c r="D213" s="324"/>
      <c r="E213" s="325">
        <f>IF(OR(Validations!$J$2=$E$9,Validations!$J$4=$E$9),ROUND(IF(OR(B213&lt;=$E$10,B213&gt;$E$8),0,$E$7/($E$8-$E$10)),4),0)</f>
        <v>0</v>
      </c>
      <c r="G213" s="155">
        <f>SUM($E$63:E213)</f>
        <v>0</v>
      </c>
      <c r="H213" s="103">
        <f t="shared" si="12"/>
        <v>1</v>
      </c>
      <c r="I213">
        <f t="shared" si="13"/>
        <v>0</v>
      </c>
      <c r="J213" s="154"/>
      <c r="K213" s="154"/>
      <c r="L213" s="154"/>
      <c r="M213" s="154"/>
      <c r="N213" s="154"/>
    </row>
    <row r="214" spans="2:14" hidden="1" x14ac:dyDescent="0.35">
      <c r="B214" s="64">
        <f t="shared" si="11"/>
        <v>152</v>
      </c>
      <c r="C214" s="324">
        <f t="shared" si="9"/>
        <v>0</v>
      </c>
      <c r="D214" s="324"/>
      <c r="E214" s="325">
        <f>IF(OR(Validations!$J$2=$E$9,Validations!$J$4=$E$9),ROUND(IF(OR(B214&lt;=$E$10,B214&gt;$E$8),0,$E$7/($E$8-$E$10)),4),0)</f>
        <v>0</v>
      </c>
      <c r="G214" s="155">
        <f>SUM($E$63:E214)</f>
        <v>0</v>
      </c>
      <c r="H214" s="103">
        <f t="shared" si="12"/>
        <v>1</v>
      </c>
      <c r="I214">
        <f t="shared" si="13"/>
        <v>0</v>
      </c>
      <c r="J214" s="154"/>
      <c r="K214" s="154"/>
      <c r="L214" s="154"/>
      <c r="M214" s="154"/>
      <c r="N214" s="154"/>
    </row>
    <row r="215" spans="2:14" hidden="1" x14ac:dyDescent="0.35">
      <c r="B215" s="64">
        <f t="shared" si="11"/>
        <v>153</v>
      </c>
      <c r="C215" s="324">
        <f t="shared" si="9"/>
        <v>0</v>
      </c>
      <c r="D215" s="324"/>
      <c r="E215" s="325">
        <f>IF(OR(Validations!$J$2=$E$9,Validations!$J$4=$E$9),ROUND(IF(OR(B215&lt;=$E$10,B215&gt;$E$8),0,$E$7/($E$8-$E$10)),4),0)</f>
        <v>0</v>
      </c>
      <c r="G215" s="155">
        <f>SUM($E$63:E215)</f>
        <v>0</v>
      </c>
      <c r="H215" s="103">
        <f t="shared" si="12"/>
        <v>1</v>
      </c>
      <c r="I215">
        <f t="shared" si="13"/>
        <v>0</v>
      </c>
      <c r="J215" s="154"/>
      <c r="K215" s="154"/>
      <c r="L215" s="154"/>
      <c r="M215" s="154"/>
      <c r="N215" s="154"/>
    </row>
    <row r="216" spans="2:14" hidden="1" x14ac:dyDescent="0.35">
      <c r="B216" s="64">
        <f t="shared" si="11"/>
        <v>154</v>
      </c>
      <c r="C216" s="324">
        <f t="shared" si="9"/>
        <v>0</v>
      </c>
      <c r="D216" s="324"/>
      <c r="E216" s="325">
        <f>IF(OR(Validations!$J$2=$E$9,Validations!$J$4=$E$9),ROUND(IF(OR(B216&lt;=$E$10,B216&gt;$E$8),0,$E$7/($E$8-$E$10)),4),0)</f>
        <v>0</v>
      </c>
      <c r="G216" s="155">
        <f>SUM($E$63:E216)</f>
        <v>0</v>
      </c>
      <c r="H216" s="103">
        <f t="shared" si="12"/>
        <v>1</v>
      </c>
      <c r="I216">
        <f t="shared" si="13"/>
        <v>0</v>
      </c>
      <c r="J216" s="154"/>
      <c r="K216" s="154"/>
      <c r="L216" s="154"/>
      <c r="M216" s="154"/>
      <c r="N216" s="154"/>
    </row>
    <row r="217" spans="2:14" hidden="1" x14ac:dyDescent="0.35">
      <c r="B217" s="64">
        <f t="shared" si="11"/>
        <v>155</v>
      </c>
      <c r="C217" s="324">
        <f t="shared" si="9"/>
        <v>0</v>
      </c>
      <c r="D217" s="324"/>
      <c r="E217" s="325">
        <f>IF(OR(Validations!$J$2=$E$9,Validations!$J$4=$E$9),ROUND(IF(OR(B217&lt;=$E$10,B217&gt;$E$8),0,$E$7/($E$8-$E$10)),4),0)</f>
        <v>0</v>
      </c>
      <c r="G217" s="155">
        <f>SUM($E$63:E217)</f>
        <v>0</v>
      </c>
      <c r="H217" s="103">
        <f t="shared" si="12"/>
        <v>1</v>
      </c>
      <c r="I217">
        <f t="shared" si="13"/>
        <v>0</v>
      </c>
      <c r="J217" s="154"/>
      <c r="K217" s="154"/>
      <c r="L217" s="154"/>
      <c r="M217" s="154"/>
      <c r="N217" s="154"/>
    </row>
    <row r="218" spans="2:14" hidden="1" x14ac:dyDescent="0.35">
      <c r="B218" s="64">
        <f t="shared" si="11"/>
        <v>156</v>
      </c>
      <c r="C218" s="324">
        <f t="shared" si="9"/>
        <v>0</v>
      </c>
      <c r="D218" s="324"/>
      <c r="E218" s="325">
        <f>IF(OR(Validations!$J$2=$E$9,Validations!$J$4=$E$9),ROUND(IF(OR(B218&lt;=$E$10,B218&gt;$E$8),0,$E$7/($E$8-$E$10)),4),0)</f>
        <v>0</v>
      </c>
      <c r="G218" s="155">
        <f>SUM($E$63:E218)</f>
        <v>0</v>
      </c>
      <c r="H218" s="103">
        <f t="shared" si="12"/>
        <v>1</v>
      </c>
      <c r="I218">
        <f t="shared" si="13"/>
        <v>0</v>
      </c>
      <c r="J218" s="154"/>
      <c r="K218" s="154"/>
      <c r="L218" s="154"/>
      <c r="M218" s="154"/>
      <c r="N218" s="154"/>
    </row>
    <row r="219" spans="2:14" hidden="1" x14ac:dyDescent="0.35">
      <c r="B219" s="64">
        <f t="shared" si="11"/>
        <v>157</v>
      </c>
      <c r="C219" s="324">
        <f t="shared" si="9"/>
        <v>0</v>
      </c>
      <c r="D219" s="324"/>
      <c r="E219" s="325">
        <f>IF(OR(Validations!$J$2=$E$9,Validations!$J$4=$E$9),ROUND(IF(OR(B219&lt;=$E$10,B219&gt;$E$8),0,$E$7/($E$8-$E$10)),4),0)</f>
        <v>0</v>
      </c>
      <c r="G219" s="155">
        <f>SUM($E$63:E219)</f>
        <v>0</v>
      </c>
      <c r="H219" s="103">
        <f t="shared" si="12"/>
        <v>1</v>
      </c>
      <c r="I219">
        <f t="shared" si="13"/>
        <v>0</v>
      </c>
      <c r="J219" s="154"/>
      <c r="K219" s="154"/>
      <c r="L219" s="154"/>
      <c r="M219" s="154"/>
      <c r="N219" s="154"/>
    </row>
    <row r="220" spans="2:14" hidden="1" x14ac:dyDescent="0.35">
      <c r="B220" s="64">
        <f t="shared" si="11"/>
        <v>158</v>
      </c>
      <c r="C220" s="324">
        <f t="shared" si="9"/>
        <v>0</v>
      </c>
      <c r="D220" s="324"/>
      <c r="E220" s="325">
        <f>IF(OR(Validations!$J$2=$E$9,Validations!$J$4=$E$9),ROUND(IF(OR(B220&lt;=$E$10,B220&gt;$E$8),0,$E$7/($E$8-$E$10)),4),0)</f>
        <v>0</v>
      </c>
      <c r="G220" s="155">
        <f>SUM($E$63:E220)</f>
        <v>0</v>
      </c>
      <c r="H220" s="103">
        <f t="shared" si="12"/>
        <v>1</v>
      </c>
      <c r="I220">
        <f t="shared" si="13"/>
        <v>0</v>
      </c>
      <c r="J220" s="154"/>
      <c r="K220" s="154"/>
      <c r="L220" s="154"/>
      <c r="M220" s="154"/>
      <c r="N220" s="154"/>
    </row>
    <row r="221" spans="2:14" hidden="1" x14ac:dyDescent="0.35">
      <c r="B221" s="64">
        <f t="shared" si="11"/>
        <v>159</v>
      </c>
      <c r="C221" s="324">
        <f t="shared" si="9"/>
        <v>0</v>
      </c>
      <c r="D221" s="324"/>
      <c r="E221" s="325">
        <f>IF(OR(Validations!$J$2=$E$9,Validations!$J$4=$E$9),ROUND(IF(OR(B221&lt;=$E$10,B221&gt;$E$8),0,$E$7/($E$8-$E$10)),4),0)</f>
        <v>0</v>
      </c>
      <c r="G221" s="155">
        <f>SUM($E$63:E221)</f>
        <v>0</v>
      </c>
      <c r="H221" s="103">
        <f t="shared" si="12"/>
        <v>1</v>
      </c>
      <c r="I221">
        <f t="shared" si="13"/>
        <v>0</v>
      </c>
      <c r="J221" s="154"/>
      <c r="K221" s="154"/>
      <c r="L221" s="154"/>
      <c r="M221" s="154"/>
      <c r="N221" s="154"/>
    </row>
    <row r="222" spans="2:14" hidden="1" x14ac:dyDescent="0.35">
      <c r="B222" s="64">
        <f t="shared" si="11"/>
        <v>160</v>
      </c>
      <c r="C222" s="324">
        <f t="shared" si="9"/>
        <v>0</v>
      </c>
      <c r="D222" s="324"/>
      <c r="E222" s="325">
        <f>IF(OR(Validations!$J$2=$E$9,Validations!$J$4=$E$9),ROUND(IF(OR(B222&lt;=$E$10,B222&gt;$E$8),0,$E$7/($E$8-$E$10)),4),0)</f>
        <v>0</v>
      </c>
      <c r="G222" s="155">
        <f>SUM($E$63:E222)</f>
        <v>0</v>
      </c>
      <c r="H222" s="103">
        <f t="shared" si="12"/>
        <v>1</v>
      </c>
      <c r="I222">
        <f t="shared" si="13"/>
        <v>0</v>
      </c>
      <c r="J222" s="154"/>
      <c r="K222" s="154"/>
      <c r="L222" s="154"/>
      <c r="M222" s="154"/>
      <c r="N222" s="154"/>
    </row>
    <row r="223" spans="2:14" hidden="1" x14ac:dyDescent="0.35">
      <c r="B223" s="64">
        <f t="shared" si="11"/>
        <v>161</v>
      </c>
      <c r="C223" s="324">
        <f t="shared" si="9"/>
        <v>0</v>
      </c>
      <c r="D223" s="324"/>
      <c r="E223" s="325">
        <f>IF(OR(Validations!$J$2=$E$9,Validations!$J$4=$E$9),ROUND(IF(OR(B223&lt;=$E$10,B223&gt;$E$8),0,$E$7/($E$8-$E$10)),4),0)</f>
        <v>0</v>
      </c>
      <c r="G223" s="155">
        <f>SUM($E$63:E223)</f>
        <v>0</v>
      </c>
      <c r="H223" s="103">
        <f t="shared" si="12"/>
        <v>1</v>
      </c>
      <c r="I223">
        <f t="shared" si="13"/>
        <v>0</v>
      </c>
      <c r="J223" s="154"/>
      <c r="K223" s="154"/>
      <c r="L223" s="154"/>
      <c r="M223" s="154"/>
      <c r="N223" s="154"/>
    </row>
    <row r="224" spans="2:14" hidden="1" x14ac:dyDescent="0.35">
      <c r="B224" s="64">
        <f t="shared" si="11"/>
        <v>162</v>
      </c>
      <c r="C224" s="324">
        <f t="shared" si="9"/>
        <v>0</v>
      </c>
      <c r="D224" s="324"/>
      <c r="E224" s="325">
        <f>IF(OR(Validations!$J$2=$E$9,Validations!$J$4=$E$9),ROUND(IF(OR(B224&lt;=$E$10,B224&gt;$E$8),0,$E$7/($E$8-$E$10)),4),0)</f>
        <v>0</v>
      </c>
      <c r="G224" s="155">
        <f>SUM($E$63:E224)</f>
        <v>0</v>
      </c>
      <c r="H224" s="103">
        <f t="shared" si="12"/>
        <v>1</v>
      </c>
      <c r="I224">
        <f t="shared" si="13"/>
        <v>0</v>
      </c>
      <c r="J224" s="154"/>
      <c r="K224" s="154"/>
      <c r="L224" s="154"/>
      <c r="M224" s="154"/>
      <c r="N224" s="154"/>
    </row>
    <row r="225" spans="2:14" hidden="1" x14ac:dyDescent="0.35">
      <c r="B225" s="64">
        <f t="shared" si="11"/>
        <v>163</v>
      </c>
      <c r="C225" s="324">
        <f t="shared" si="9"/>
        <v>0</v>
      </c>
      <c r="D225" s="324"/>
      <c r="E225" s="325">
        <f>IF(OR(Validations!$J$2=$E$9,Validations!$J$4=$E$9),ROUND(IF(OR(B225&lt;=$E$10,B225&gt;$E$8),0,$E$7/($E$8-$E$10)),4),0)</f>
        <v>0</v>
      </c>
      <c r="G225" s="155">
        <f>SUM($E$63:E225)</f>
        <v>0</v>
      </c>
      <c r="H225" s="103">
        <f t="shared" si="12"/>
        <v>1</v>
      </c>
      <c r="I225">
        <f t="shared" si="13"/>
        <v>0</v>
      </c>
      <c r="J225" s="154"/>
      <c r="K225" s="154"/>
      <c r="L225" s="154"/>
      <c r="M225" s="154"/>
      <c r="N225" s="154"/>
    </row>
    <row r="226" spans="2:14" hidden="1" x14ac:dyDescent="0.35">
      <c r="B226" s="64">
        <f t="shared" si="11"/>
        <v>164</v>
      </c>
      <c r="C226" s="324">
        <f t="shared" si="9"/>
        <v>0</v>
      </c>
      <c r="D226" s="324"/>
      <c r="E226" s="325">
        <f>IF(OR(Validations!$J$2=$E$9,Validations!$J$4=$E$9),ROUND(IF(OR(B226&lt;=$E$10,B226&gt;$E$8),0,$E$7/($E$8-$E$10)),4),0)</f>
        <v>0</v>
      </c>
      <c r="G226" s="155">
        <f>SUM($E$63:E226)</f>
        <v>0</v>
      </c>
      <c r="H226" s="103">
        <f t="shared" si="12"/>
        <v>1</v>
      </c>
      <c r="I226">
        <f t="shared" si="13"/>
        <v>0</v>
      </c>
      <c r="J226" s="154"/>
      <c r="K226" s="154"/>
      <c r="L226" s="154"/>
      <c r="M226" s="154"/>
      <c r="N226" s="154"/>
    </row>
    <row r="227" spans="2:14" hidden="1" x14ac:dyDescent="0.35">
      <c r="B227" s="64">
        <f t="shared" si="11"/>
        <v>165</v>
      </c>
      <c r="C227" s="324">
        <f t="shared" si="9"/>
        <v>0</v>
      </c>
      <c r="D227" s="324"/>
      <c r="E227" s="325">
        <f>IF(OR(Validations!$J$2=$E$9,Validations!$J$4=$E$9),ROUND(IF(OR(B227&lt;=$E$10,B227&gt;$E$8),0,$E$7/($E$8-$E$10)),4),0)</f>
        <v>0</v>
      </c>
      <c r="G227" s="155">
        <f>SUM($E$63:E227)</f>
        <v>0</v>
      </c>
      <c r="H227" s="103">
        <f t="shared" si="12"/>
        <v>1</v>
      </c>
      <c r="I227">
        <f t="shared" si="13"/>
        <v>0</v>
      </c>
      <c r="J227" s="154"/>
      <c r="K227" s="154"/>
      <c r="L227" s="154"/>
      <c r="M227" s="154"/>
      <c r="N227" s="154"/>
    </row>
    <row r="228" spans="2:14" hidden="1" x14ac:dyDescent="0.35">
      <c r="B228" s="64">
        <f t="shared" si="11"/>
        <v>166</v>
      </c>
      <c r="C228" s="324">
        <f t="shared" si="9"/>
        <v>0</v>
      </c>
      <c r="D228" s="324"/>
      <c r="E228" s="325">
        <f>IF(OR(Validations!$J$2=$E$9,Validations!$J$4=$E$9),ROUND(IF(OR(B228&lt;=$E$10,B228&gt;$E$8),0,$E$7/($E$8-$E$10)),4),0)</f>
        <v>0</v>
      </c>
      <c r="G228" s="155">
        <f>SUM($E$63:E228)</f>
        <v>0</v>
      </c>
      <c r="H228" s="103">
        <f t="shared" si="12"/>
        <v>1</v>
      </c>
      <c r="I228">
        <f t="shared" si="13"/>
        <v>0</v>
      </c>
      <c r="J228" s="154"/>
      <c r="K228" s="154"/>
      <c r="L228" s="154"/>
      <c r="M228" s="154"/>
      <c r="N228" s="154"/>
    </row>
    <row r="229" spans="2:14" hidden="1" x14ac:dyDescent="0.35">
      <c r="B229" s="64">
        <f t="shared" si="11"/>
        <v>167</v>
      </c>
      <c r="C229" s="324">
        <f t="shared" si="9"/>
        <v>0</v>
      </c>
      <c r="D229" s="324"/>
      <c r="E229" s="325">
        <f>IF(OR(Validations!$J$2=$E$9,Validations!$J$4=$E$9),ROUND(IF(OR(B229&lt;=$E$10,B229&gt;$E$8),0,$E$7/($E$8-$E$10)),4),0)</f>
        <v>0</v>
      </c>
      <c r="G229" s="155">
        <f>SUM($E$63:E229)</f>
        <v>0</v>
      </c>
      <c r="H229" s="103">
        <f t="shared" si="12"/>
        <v>1</v>
      </c>
      <c r="I229">
        <f t="shared" si="13"/>
        <v>0</v>
      </c>
      <c r="J229" s="154"/>
      <c r="K229" s="154"/>
      <c r="L229" s="154"/>
      <c r="M229" s="154"/>
      <c r="N229" s="154"/>
    </row>
    <row r="230" spans="2:14" hidden="1" x14ac:dyDescent="0.35">
      <c r="B230" s="64">
        <f t="shared" si="11"/>
        <v>168</v>
      </c>
      <c r="C230" s="324">
        <f t="shared" si="9"/>
        <v>0</v>
      </c>
      <c r="D230" s="324"/>
      <c r="E230" s="325">
        <f>IF(OR(Validations!$J$2=$E$9,Validations!$J$4=$E$9),ROUND(IF(OR(B230&lt;=$E$10,B230&gt;$E$8),0,$E$7/($E$8-$E$10)),4),0)</f>
        <v>0</v>
      </c>
      <c r="G230" s="155">
        <f>SUM($E$63:E230)</f>
        <v>0</v>
      </c>
      <c r="H230" s="103">
        <f t="shared" si="12"/>
        <v>1</v>
      </c>
      <c r="I230">
        <f t="shared" si="13"/>
        <v>0</v>
      </c>
      <c r="J230" s="154"/>
      <c r="K230" s="154"/>
      <c r="L230" s="154"/>
      <c r="M230" s="154"/>
      <c r="N230" s="154"/>
    </row>
    <row r="231" spans="2:14" hidden="1" x14ac:dyDescent="0.35">
      <c r="B231" s="64">
        <f t="shared" si="11"/>
        <v>169</v>
      </c>
      <c r="C231" s="324">
        <f t="shared" si="9"/>
        <v>0</v>
      </c>
      <c r="D231" s="324"/>
      <c r="E231" s="325">
        <f>IF(OR(Validations!$J$2=$E$9,Validations!$J$4=$E$9),ROUND(IF(OR(B231&lt;=$E$10,B231&gt;$E$8),0,$E$7/($E$8-$E$10)),4),0)</f>
        <v>0</v>
      </c>
      <c r="G231" s="155">
        <f>SUM($E$63:E231)</f>
        <v>0</v>
      </c>
      <c r="H231" s="103">
        <f t="shared" si="12"/>
        <v>1</v>
      </c>
      <c r="I231">
        <f t="shared" si="13"/>
        <v>0</v>
      </c>
      <c r="J231" s="154"/>
      <c r="K231" s="154"/>
      <c r="L231" s="154"/>
      <c r="M231" s="154"/>
      <c r="N231" s="154"/>
    </row>
    <row r="232" spans="2:14" hidden="1" x14ac:dyDescent="0.35">
      <c r="B232" s="64">
        <f t="shared" si="11"/>
        <v>170</v>
      </c>
      <c r="C232" s="324">
        <f t="shared" si="9"/>
        <v>0</v>
      </c>
      <c r="D232" s="324"/>
      <c r="E232" s="325">
        <f>IF(OR(Validations!$J$2=$E$9,Validations!$J$4=$E$9),ROUND(IF(OR(B232&lt;=$E$10,B232&gt;$E$8),0,$E$7/($E$8-$E$10)),4),0)</f>
        <v>0</v>
      </c>
      <c r="G232" s="155">
        <f>SUM($E$63:E232)</f>
        <v>0</v>
      </c>
      <c r="H232" s="103">
        <f t="shared" si="12"/>
        <v>1</v>
      </c>
      <c r="I232">
        <f t="shared" si="13"/>
        <v>0</v>
      </c>
      <c r="J232" s="154"/>
      <c r="K232" s="154"/>
      <c r="L232" s="154"/>
      <c r="M232" s="154"/>
      <c r="N232" s="154"/>
    </row>
    <row r="233" spans="2:14" hidden="1" x14ac:dyDescent="0.35">
      <c r="B233" s="64">
        <f t="shared" si="11"/>
        <v>171</v>
      </c>
      <c r="C233" s="324">
        <f t="shared" si="9"/>
        <v>0</v>
      </c>
      <c r="D233" s="324"/>
      <c r="E233" s="325">
        <f>IF(OR(Validations!$J$2=$E$9,Validations!$J$4=$E$9),ROUND(IF(OR(B233&lt;=$E$10,B233&gt;$E$8),0,$E$7/($E$8-$E$10)),4),0)</f>
        <v>0</v>
      </c>
      <c r="G233" s="155">
        <f>SUM($E$63:E233)</f>
        <v>0</v>
      </c>
      <c r="H233" s="103">
        <f t="shared" si="12"/>
        <v>1</v>
      </c>
      <c r="I233">
        <f t="shared" si="13"/>
        <v>0</v>
      </c>
      <c r="J233" s="154"/>
      <c r="K233" s="154"/>
      <c r="L233" s="154"/>
      <c r="M233" s="154"/>
      <c r="N233" s="154"/>
    </row>
    <row r="234" spans="2:14" hidden="1" x14ac:dyDescent="0.35">
      <c r="B234" s="64">
        <f t="shared" si="11"/>
        <v>172</v>
      </c>
      <c r="C234" s="324">
        <f t="shared" si="9"/>
        <v>0</v>
      </c>
      <c r="D234" s="324"/>
      <c r="E234" s="325">
        <f>IF(OR(Validations!$J$2=$E$9,Validations!$J$4=$E$9),ROUND(IF(OR(B234&lt;=$E$10,B234&gt;$E$8),0,$E$7/($E$8-$E$10)),4),0)</f>
        <v>0</v>
      </c>
      <c r="G234" s="155">
        <f>SUM($E$63:E234)</f>
        <v>0</v>
      </c>
      <c r="H234" s="103">
        <f t="shared" si="12"/>
        <v>1</v>
      </c>
      <c r="I234">
        <f t="shared" si="13"/>
        <v>0</v>
      </c>
      <c r="J234" s="154"/>
      <c r="K234" s="154"/>
      <c r="L234" s="154"/>
      <c r="M234" s="154"/>
      <c r="N234" s="154"/>
    </row>
    <row r="235" spans="2:14" hidden="1" x14ac:dyDescent="0.35">
      <c r="B235" s="64">
        <f t="shared" si="11"/>
        <v>173</v>
      </c>
      <c r="C235" s="324">
        <f t="shared" si="9"/>
        <v>0</v>
      </c>
      <c r="D235" s="324"/>
      <c r="E235" s="325">
        <f>IF(OR(Validations!$J$2=$E$9,Validations!$J$4=$E$9),ROUND(IF(OR(B235&lt;=$E$10,B235&gt;$E$8),0,$E$7/($E$8-$E$10)),4),0)</f>
        <v>0</v>
      </c>
      <c r="G235" s="155">
        <f>SUM($E$63:E235)</f>
        <v>0</v>
      </c>
      <c r="H235" s="103">
        <f t="shared" si="12"/>
        <v>1</v>
      </c>
      <c r="I235">
        <f t="shared" si="13"/>
        <v>0</v>
      </c>
      <c r="J235" s="154"/>
      <c r="K235" s="154"/>
      <c r="L235" s="154"/>
      <c r="M235" s="154"/>
      <c r="N235" s="154"/>
    </row>
    <row r="236" spans="2:14" hidden="1" x14ac:dyDescent="0.35">
      <c r="B236" s="64">
        <f t="shared" si="11"/>
        <v>174</v>
      </c>
      <c r="C236" s="324">
        <f t="shared" si="9"/>
        <v>0</v>
      </c>
      <c r="D236" s="324"/>
      <c r="E236" s="325">
        <f>IF(OR(Validations!$J$2=$E$9,Validations!$J$4=$E$9),ROUND(IF(OR(B236&lt;=$E$10,B236&gt;$E$8),0,$E$7/($E$8-$E$10)),4),0)</f>
        <v>0</v>
      </c>
      <c r="G236" s="155">
        <f>SUM($E$63:E236)</f>
        <v>0</v>
      </c>
      <c r="H236" s="103">
        <f t="shared" si="12"/>
        <v>1</v>
      </c>
      <c r="I236">
        <f t="shared" si="13"/>
        <v>0</v>
      </c>
      <c r="J236" s="154"/>
      <c r="K236" s="154"/>
      <c r="L236" s="154"/>
      <c r="M236" s="154"/>
      <c r="N236" s="154"/>
    </row>
    <row r="237" spans="2:14" hidden="1" x14ac:dyDescent="0.35">
      <c r="B237" s="64">
        <f t="shared" si="11"/>
        <v>175</v>
      </c>
      <c r="C237" s="324">
        <f t="shared" si="9"/>
        <v>0</v>
      </c>
      <c r="D237" s="324"/>
      <c r="E237" s="325">
        <f>IF(OR(Validations!$J$2=$E$9,Validations!$J$4=$E$9),ROUND(IF(OR(B237&lt;=$E$10,B237&gt;$E$8),0,$E$7/($E$8-$E$10)),4),0)</f>
        <v>0</v>
      </c>
      <c r="G237" s="155">
        <f>SUM($E$63:E237)</f>
        <v>0</v>
      </c>
      <c r="H237" s="103">
        <f t="shared" si="12"/>
        <v>1</v>
      </c>
      <c r="I237">
        <f t="shared" si="13"/>
        <v>0</v>
      </c>
      <c r="J237" s="154"/>
      <c r="K237" s="154"/>
      <c r="L237" s="154"/>
      <c r="M237" s="154"/>
      <c r="N237" s="154"/>
    </row>
    <row r="238" spans="2:14" hidden="1" x14ac:dyDescent="0.35">
      <c r="B238" s="64">
        <f t="shared" si="11"/>
        <v>176</v>
      </c>
      <c r="C238" s="324">
        <f t="shared" si="9"/>
        <v>0</v>
      </c>
      <c r="D238" s="324"/>
      <c r="E238" s="325">
        <f>IF(OR(Validations!$J$2=$E$9,Validations!$J$4=$E$9),ROUND(IF(OR(B238&lt;=$E$10,B238&gt;$E$8),0,$E$7/($E$8-$E$10)),4),0)</f>
        <v>0</v>
      </c>
      <c r="G238" s="155">
        <f>SUM($E$63:E238)</f>
        <v>0</v>
      </c>
      <c r="H238" s="103">
        <f t="shared" si="12"/>
        <v>1</v>
      </c>
      <c r="I238">
        <f t="shared" si="13"/>
        <v>0</v>
      </c>
      <c r="J238" s="154"/>
      <c r="K238" s="154"/>
      <c r="L238" s="154"/>
      <c r="M238" s="154"/>
      <c r="N238" s="154"/>
    </row>
    <row r="239" spans="2:14" hidden="1" x14ac:dyDescent="0.35">
      <c r="B239" s="64">
        <f t="shared" si="11"/>
        <v>177</v>
      </c>
      <c r="C239" s="324">
        <f t="shared" si="9"/>
        <v>0</v>
      </c>
      <c r="D239" s="324"/>
      <c r="E239" s="325">
        <f>IF(OR(Validations!$J$2=$E$9,Validations!$J$4=$E$9),ROUND(IF(OR(B239&lt;=$E$10,B239&gt;$E$8),0,$E$7/($E$8-$E$10)),4),0)</f>
        <v>0</v>
      </c>
      <c r="G239" s="155">
        <f>SUM($E$63:E239)</f>
        <v>0</v>
      </c>
      <c r="H239" s="103">
        <f t="shared" si="12"/>
        <v>1</v>
      </c>
      <c r="I239">
        <f t="shared" si="13"/>
        <v>0</v>
      </c>
      <c r="J239" s="154"/>
      <c r="K239" s="154"/>
      <c r="L239" s="154"/>
      <c r="M239" s="154"/>
      <c r="N239" s="154"/>
    </row>
    <row r="240" spans="2:14" hidden="1" x14ac:dyDescent="0.35">
      <c r="B240" s="64">
        <f t="shared" si="11"/>
        <v>178</v>
      </c>
      <c r="C240" s="324">
        <f t="shared" si="9"/>
        <v>0</v>
      </c>
      <c r="D240" s="324"/>
      <c r="E240" s="325">
        <f>IF(OR(Validations!$J$2=$E$9,Validations!$J$4=$E$9),ROUND(IF(OR(B240&lt;=$E$10,B240&gt;$E$8),0,$E$7/($E$8-$E$10)),4),0)</f>
        <v>0</v>
      </c>
      <c r="G240" s="155">
        <f>SUM($E$63:E240)</f>
        <v>0</v>
      </c>
      <c r="H240" s="103">
        <f t="shared" si="12"/>
        <v>1</v>
      </c>
      <c r="I240">
        <f t="shared" si="13"/>
        <v>0</v>
      </c>
      <c r="J240" s="154"/>
      <c r="K240" s="154"/>
      <c r="L240" s="154"/>
      <c r="M240" s="154"/>
      <c r="N240" s="154"/>
    </row>
    <row r="241" spans="2:14" hidden="1" x14ac:dyDescent="0.35">
      <c r="B241" s="64">
        <f t="shared" si="11"/>
        <v>179</v>
      </c>
      <c r="C241" s="324">
        <f t="shared" si="9"/>
        <v>0</v>
      </c>
      <c r="D241" s="324"/>
      <c r="E241" s="325">
        <f>IF(OR(Validations!$J$2=$E$9,Validations!$J$4=$E$9),ROUND(IF(OR(B241&lt;=$E$10,B241&gt;$E$8),0,$E$7/($E$8-$E$10)),4),0)</f>
        <v>0</v>
      </c>
      <c r="G241" s="155">
        <f>SUM($E$63:E241)</f>
        <v>0</v>
      </c>
      <c r="H241" s="103">
        <f t="shared" si="12"/>
        <v>1</v>
      </c>
      <c r="I241">
        <f t="shared" si="13"/>
        <v>0</v>
      </c>
      <c r="J241" s="154"/>
      <c r="K241" s="154"/>
      <c r="L241" s="154"/>
      <c r="M241" s="154"/>
      <c r="N241" s="154"/>
    </row>
    <row r="242" spans="2:14" hidden="1" x14ac:dyDescent="0.35">
      <c r="B242" s="64">
        <f t="shared" si="11"/>
        <v>180</v>
      </c>
      <c r="C242" s="324">
        <f t="shared" si="9"/>
        <v>0</v>
      </c>
      <c r="D242" s="324"/>
      <c r="E242" s="325">
        <f>IF(OR(Validations!$J$2=$E$9,Validations!$J$4=$E$9),ROUND(IF(OR(B242&lt;=$E$10,B242&gt;$E$8),0,$E$7/($E$8-$E$10)),4),0)</f>
        <v>0</v>
      </c>
      <c r="G242" s="155">
        <f>SUM($E$63:E242)</f>
        <v>0</v>
      </c>
      <c r="H242" s="103">
        <f t="shared" si="12"/>
        <v>1</v>
      </c>
      <c r="I242">
        <f t="shared" si="13"/>
        <v>0</v>
      </c>
      <c r="J242" s="154"/>
      <c r="K242" s="154"/>
      <c r="L242" s="154"/>
      <c r="M242" s="154"/>
      <c r="N242" s="154"/>
    </row>
    <row r="243" spans="2:14" hidden="1" x14ac:dyDescent="0.35">
      <c r="B243" s="64">
        <f t="shared" ref="B243:B302" si="14">+B242+1</f>
        <v>181</v>
      </c>
      <c r="C243" s="324">
        <f t="shared" si="9"/>
        <v>0</v>
      </c>
      <c r="D243" s="324"/>
      <c r="E243" s="325">
        <f>IF(OR(Validations!$J$2=$E$9,Validations!$J$4=$E$9),ROUND(IF(OR(B243&lt;=$E$10,B243&gt;$E$8),0,$E$7/($E$8-$E$10)),4),0)</f>
        <v>0</v>
      </c>
      <c r="G243" s="155">
        <f>SUM($E$63:E243)</f>
        <v>0</v>
      </c>
      <c r="H243" s="103">
        <f t="shared" si="12"/>
        <v>1</v>
      </c>
      <c r="I243">
        <f t="shared" si="13"/>
        <v>0</v>
      </c>
      <c r="J243" s="154"/>
      <c r="K243" s="154"/>
      <c r="L243" s="154"/>
      <c r="M243" s="154"/>
      <c r="N243" s="154"/>
    </row>
    <row r="244" spans="2:14" hidden="1" x14ac:dyDescent="0.35">
      <c r="B244" s="64">
        <f t="shared" si="14"/>
        <v>182</v>
      </c>
      <c r="C244" s="324">
        <f t="shared" si="9"/>
        <v>0</v>
      </c>
      <c r="D244" s="324"/>
      <c r="E244" s="325">
        <f>IF(OR(Validations!$J$2=$E$9,Validations!$J$4=$E$9),ROUND(IF(OR(B244&lt;=$E$10,B244&gt;$E$8),0,$E$7/($E$8-$E$10)),4),0)</f>
        <v>0</v>
      </c>
      <c r="G244" s="155">
        <f>SUM($E$63:E244)</f>
        <v>0</v>
      </c>
      <c r="H244" s="103">
        <f t="shared" si="12"/>
        <v>1</v>
      </c>
      <c r="I244">
        <f t="shared" si="13"/>
        <v>0</v>
      </c>
      <c r="J244" s="154"/>
      <c r="K244" s="154"/>
      <c r="L244" s="154"/>
      <c r="M244" s="154"/>
      <c r="N244" s="154"/>
    </row>
    <row r="245" spans="2:14" hidden="1" x14ac:dyDescent="0.35">
      <c r="B245" s="64">
        <f t="shared" si="14"/>
        <v>183</v>
      </c>
      <c r="C245" s="324">
        <f t="shared" si="9"/>
        <v>0</v>
      </c>
      <c r="D245" s="324"/>
      <c r="E245" s="325">
        <f>IF(OR(Validations!$J$2=$E$9,Validations!$J$4=$E$9),ROUND(IF(OR(B245&lt;=$E$10,B245&gt;$E$8),0,$E$7/($E$8-$E$10)),4),0)</f>
        <v>0</v>
      </c>
      <c r="G245" s="155">
        <f>SUM($E$63:E245)</f>
        <v>0</v>
      </c>
      <c r="H245" s="103">
        <f t="shared" ref="H245:H302" si="15">IF(ROUNDUP(G245,0)&lt;$E$7,0,1)</f>
        <v>1</v>
      </c>
      <c r="I245">
        <f t="shared" ref="I245:I302" si="16">IF(G245=0,0,1)</f>
        <v>0</v>
      </c>
      <c r="J245" s="154"/>
      <c r="K245" s="154"/>
      <c r="L245" s="154"/>
      <c r="M245" s="154"/>
      <c r="N245" s="154"/>
    </row>
    <row r="246" spans="2:14" hidden="1" x14ac:dyDescent="0.35">
      <c r="B246" s="64">
        <f t="shared" si="14"/>
        <v>184</v>
      </c>
      <c r="C246" s="324">
        <f t="shared" si="9"/>
        <v>0</v>
      </c>
      <c r="D246" s="324"/>
      <c r="E246" s="325">
        <f>IF(OR(Validations!$J$2=$E$9,Validations!$J$4=$E$9),ROUND(IF(OR(B246&lt;=$E$10,B246&gt;$E$8),0,$E$7/($E$8-$E$10)),4),0)</f>
        <v>0</v>
      </c>
      <c r="G246" s="155">
        <f>SUM($E$63:E246)</f>
        <v>0</v>
      </c>
      <c r="H246" s="103">
        <f t="shared" si="15"/>
        <v>1</v>
      </c>
      <c r="I246">
        <f t="shared" si="16"/>
        <v>0</v>
      </c>
      <c r="J246" s="154"/>
      <c r="K246" s="154"/>
      <c r="L246" s="154"/>
      <c r="M246" s="154"/>
      <c r="N246" s="154"/>
    </row>
    <row r="247" spans="2:14" hidden="1" x14ac:dyDescent="0.35">
      <c r="B247" s="64">
        <f t="shared" si="14"/>
        <v>185</v>
      </c>
      <c r="C247" s="324">
        <f t="shared" si="9"/>
        <v>0</v>
      </c>
      <c r="D247" s="324"/>
      <c r="E247" s="325">
        <f>IF(OR(Validations!$J$2=$E$9,Validations!$J$4=$E$9),ROUND(IF(OR(B247&lt;=$E$10,B247&gt;$E$8),0,$E$7/($E$8-$E$10)),4),0)</f>
        <v>0</v>
      </c>
      <c r="G247" s="155">
        <f>SUM($E$63:E247)</f>
        <v>0</v>
      </c>
      <c r="H247" s="103">
        <f t="shared" si="15"/>
        <v>1</v>
      </c>
      <c r="I247">
        <f t="shared" si="16"/>
        <v>0</v>
      </c>
      <c r="J247" s="154"/>
      <c r="K247" s="154"/>
      <c r="L247" s="154"/>
      <c r="M247" s="154"/>
      <c r="N247" s="154"/>
    </row>
    <row r="248" spans="2:14" hidden="1" x14ac:dyDescent="0.35">
      <c r="B248" s="64">
        <f t="shared" si="14"/>
        <v>186</v>
      </c>
      <c r="C248" s="324">
        <f t="shared" si="9"/>
        <v>0</v>
      </c>
      <c r="D248" s="324"/>
      <c r="E248" s="325">
        <f>IF(OR(Validations!$J$2=$E$9,Validations!$J$4=$E$9),ROUND(IF(OR(B248&lt;=$E$10,B248&gt;$E$8),0,$E$7/($E$8-$E$10)),4),0)</f>
        <v>0</v>
      </c>
      <c r="G248" s="155">
        <f>SUM($E$63:E248)</f>
        <v>0</v>
      </c>
      <c r="H248" s="103">
        <f t="shared" si="15"/>
        <v>1</v>
      </c>
      <c r="I248">
        <f t="shared" si="16"/>
        <v>0</v>
      </c>
      <c r="J248" s="154"/>
      <c r="K248" s="154"/>
      <c r="L248" s="154"/>
      <c r="M248" s="154"/>
      <c r="N248" s="154"/>
    </row>
    <row r="249" spans="2:14" hidden="1" x14ac:dyDescent="0.35">
      <c r="B249" s="64">
        <f t="shared" si="14"/>
        <v>187</v>
      </c>
      <c r="C249" s="324">
        <f t="shared" si="9"/>
        <v>0</v>
      </c>
      <c r="D249" s="324"/>
      <c r="E249" s="325">
        <f>IF(OR(Validations!$J$2=$E$9,Validations!$J$4=$E$9),ROUND(IF(OR(B249&lt;=$E$10,B249&gt;$E$8),0,$E$7/($E$8-$E$10)),4),0)</f>
        <v>0</v>
      </c>
      <c r="G249" s="155">
        <f>SUM($E$63:E249)</f>
        <v>0</v>
      </c>
      <c r="H249" s="103">
        <f t="shared" si="15"/>
        <v>1</v>
      </c>
      <c r="I249">
        <f t="shared" si="16"/>
        <v>0</v>
      </c>
      <c r="J249" s="154"/>
      <c r="K249" s="154"/>
      <c r="L249" s="154"/>
      <c r="M249" s="154"/>
      <c r="N249" s="154"/>
    </row>
    <row r="250" spans="2:14" hidden="1" x14ac:dyDescent="0.35">
      <c r="B250" s="64">
        <f t="shared" si="14"/>
        <v>188</v>
      </c>
      <c r="C250" s="324">
        <f t="shared" si="9"/>
        <v>0</v>
      </c>
      <c r="D250" s="324"/>
      <c r="E250" s="325">
        <f>IF(OR(Validations!$J$2=$E$9,Validations!$J$4=$E$9),ROUND(IF(OR(B250&lt;=$E$10,B250&gt;$E$8),0,$E$7/($E$8-$E$10)),4),0)</f>
        <v>0</v>
      </c>
      <c r="G250" s="155">
        <f>SUM($E$63:E250)</f>
        <v>0</v>
      </c>
      <c r="H250" s="103">
        <f t="shared" si="15"/>
        <v>1</v>
      </c>
      <c r="I250">
        <f t="shared" si="16"/>
        <v>0</v>
      </c>
      <c r="J250" s="154"/>
      <c r="K250" s="154"/>
      <c r="L250" s="154"/>
      <c r="M250" s="154"/>
      <c r="N250" s="154"/>
    </row>
    <row r="251" spans="2:14" hidden="1" x14ac:dyDescent="0.35">
      <c r="B251" s="64">
        <f t="shared" si="14"/>
        <v>189</v>
      </c>
      <c r="C251" s="324">
        <f t="shared" si="9"/>
        <v>0</v>
      </c>
      <c r="D251" s="324"/>
      <c r="E251" s="325">
        <f>IF(OR(Validations!$J$2=$E$9,Validations!$J$4=$E$9),ROUND(IF(OR(B251&lt;=$E$10,B251&gt;$E$8),0,$E$7/($E$8-$E$10)),4),0)</f>
        <v>0</v>
      </c>
      <c r="G251" s="155">
        <f>SUM($E$63:E251)</f>
        <v>0</v>
      </c>
      <c r="H251" s="103">
        <f t="shared" si="15"/>
        <v>1</v>
      </c>
      <c r="I251">
        <f t="shared" si="16"/>
        <v>0</v>
      </c>
      <c r="J251" s="154"/>
      <c r="K251" s="154"/>
      <c r="L251" s="154"/>
      <c r="M251" s="154"/>
      <c r="N251" s="154"/>
    </row>
    <row r="252" spans="2:14" hidden="1" x14ac:dyDescent="0.35">
      <c r="B252" s="64">
        <f t="shared" si="14"/>
        <v>190</v>
      </c>
      <c r="C252" s="324">
        <f t="shared" si="9"/>
        <v>0</v>
      </c>
      <c r="D252" s="324"/>
      <c r="E252" s="325">
        <f>IF(OR(Validations!$J$2=$E$9,Validations!$J$4=$E$9),ROUND(IF(OR(B252&lt;=$E$10,B252&gt;$E$8),0,$E$7/($E$8-$E$10)),4),0)</f>
        <v>0</v>
      </c>
      <c r="G252" s="155">
        <f>SUM($E$63:E252)</f>
        <v>0</v>
      </c>
      <c r="H252" s="103">
        <f t="shared" si="15"/>
        <v>1</v>
      </c>
      <c r="I252">
        <f t="shared" si="16"/>
        <v>0</v>
      </c>
      <c r="J252" s="154"/>
      <c r="K252" s="154"/>
      <c r="L252" s="154"/>
      <c r="M252" s="154"/>
      <c r="N252" s="154"/>
    </row>
    <row r="253" spans="2:14" hidden="1" x14ac:dyDescent="0.35">
      <c r="B253" s="64">
        <f t="shared" si="14"/>
        <v>191</v>
      </c>
      <c r="C253" s="324">
        <f t="shared" ref="C253:C302" si="17">C252-E252</f>
        <v>0</v>
      </c>
      <c r="D253" s="324"/>
      <c r="E253" s="325">
        <f>IF(OR(Validations!$J$2=$E$9,Validations!$J$4=$E$9),ROUND(IF(OR(B253&lt;=$E$10,B253&gt;$E$8),0,$E$7/($E$8-$E$10)),4),0)</f>
        <v>0</v>
      </c>
      <c r="G253" s="155">
        <f>SUM($E$63:E253)</f>
        <v>0</v>
      </c>
      <c r="H253" s="103">
        <f t="shared" si="15"/>
        <v>1</v>
      </c>
      <c r="I253">
        <f t="shared" si="16"/>
        <v>0</v>
      </c>
      <c r="J253" s="154"/>
      <c r="K253" s="154"/>
      <c r="L253" s="154"/>
      <c r="M253" s="154"/>
      <c r="N253" s="154"/>
    </row>
    <row r="254" spans="2:14" hidden="1" x14ac:dyDescent="0.35">
      <c r="B254" s="64">
        <f t="shared" si="14"/>
        <v>192</v>
      </c>
      <c r="C254" s="324">
        <f t="shared" si="17"/>
        <v>0</v>
      </c>
      <c r="D254" s="324"/>
      <c r="E254" s="325">
        <f>IF(OR(Validations!$J$2=$E$9,Validations!$J$4=$E$9),ROUND(IF(OR(B254&lt;=$E$10,B254&gt;$E$8),0,$E$7/($E$8-$E$10)),4),0)</f>
        <v>0</v>
      </c>
      <c r="G254" s="155">
        <f>SUM($E$63:E254)</f>
        <v>0</v>
      </c>
      <c r="H254" s="103">
        <f t="shared" si="15"/>
        <v>1</v>
      </c>
      <c r="I254">
        <f t="shared" si="16"/>
        <v>0</v>
      </c>
      <c r="J254" s="154"/>
      <c r="K254" s="154"/>
      <c r="L254" s="154"/>
      <c r="M254" s="154"/>
      <c r="N254" s="154"/>
    </row>
    <row r="255" spans="2:14" hidden="1" x14ac:dyDescent="0.35">
      <c r="B255" s="64">
        <f t="shared" si="14"/>
        <v>193</v>
      </c>
      <c r="C255" s="324">
        <f t="shared" si="17"/>
        <v>0</v>
      </c>
      <c r="D255" s="324"/>
      <c r="E255" s="325">
        <f>IF(OR(Validations!$J$2=$E$9,Validations!$J$4=$E$9),ROUND(IF(OR(B255&lt;=$E$10,B255&gt;$E$8),0,$E$7/($E$8-$E$10)),4),0)</f>
        <v>0</v>
      </c>
      <c r="G255" s="155">
        <f>SUM($E$63:E255)</f>
        <v>0</v>
      </c>
      <c r="H255" s="103">
        <f t="shared" si="15"/>
        <v>1</v>
      </c>
      <c r="I255">
        <f t="shared" si="16"/>
        <v>0</v>
      </c>
      <c r="J255" s="154"/>
      <c r="K255" s="154"/>
      <c r="L255" s="154"/>
      <c r="M255" s="154"/>
      <c r="N255" s="154"/>
    </row>
    <row r="256" spans="2:14" hidden="1" x14ac:dyDescent="0.35">
      <c r="B256" s="64">
        <f t="shared" si="14"/>
        <v>194</v>
      </c>
      <c r="C256" s="324">
        <f t="shared" si="17"/>
        <v>0</v>
      </c>
      <c r="D256" s="324"/>
      <c r="E256" s="325">
        <f>IF(OR(Validations!$J$2=$E$9,Validations!$J$4=$E$9),ROUND(IF(OR(B256&lt;=$E$10,B256&gt;$E$8),0,$E$7/($E$8-$E$10)),4),0)</f>
        <v>0</v>
      </c>
      <c r="G256" s="155">
        <f>SUM($E$63:E256)</f>
        <v>0</v>
      </c>
      <c r="H256" s="103">
        <f t="shared" si="15"/>
        <v>1</v>
      </c>
      <c r="I256">
        <f t="shared" si="16"/>
        <v>0</v>
      </c>
      <c r="J256" s="154"/>
      <c r="K256" s="154"/>
      <c r="L256" s="154"/>
      <c r="M256" s="154"/>
      <c r="N256" s="154"/>
    </row>
    <row r="257" spans="2:14" hidden="1" x14ac:dyDescent="0.35">
      <c r="B257" s="64">
        <f t="shared" si="14"/>
        <v>195</v>
      </c>
      <c r="C257" s="324">
        <f t="shared" si="17"/>
        <v>0</v>
      </c>
      <c r="D257" s="324"/>
      <c r="E257" s="325">
        <f>IF(OR(Validations!$J$2=$E$9,Validations!$J$4=$E$9),ROUND(IF(OR(B257&lt;=$E$10,B257&gt;$E$8),0,$E$7/($E$8-$E$10)),4),0)</f>
        <v>0</v>
      </c>
      <c r="G257" s="155">
        <f>SUM($E$63:E257)</f>
        <v>0</v>
      </c>
      <c r="H257" s="103">
        <f t="shared" si="15"/>
        <v>1</v>
      </c>
      <c r="I257">
        <f t="shared" si="16"/>
        <v>0</v>
      </c>
      <c r="J257" s="154"/>
      <c r="K257" s="154"/>
      <c r="L257" s="154"/>
      <c r="M257" s="154"/>
      <c r="N257" s="154"/>
    </row>
    <row r="258" spans="2:14" hidden="1" x14ac:dyDescent="0.35">
      <c r="B258" s="64">
        <f t="shared" si="14"/>
        <v>196</v>
      </c>
      <c r="C258" s="324">
        <f t="shared" si="17"/>
        <v>0</v>
      </c>
      <c r="D258" s="324"/>
      <c r="E258" s="325">
        <f>IF(OR(Validations!$J$2=$E$9,Validations!$J$4=$E$9),ROUND(IF(OR(B258&lt;=$E$10,B258&gt;$E$8),0,$E$7/($E$8-$E$10)),4),0)</f>
        <v>0</v>
      </c>
      <c r="G258" s="155">
        <f>SUM($E$63:E258)</f>
        <v>0</v>
      </c>
      <c r="H258" s="103">
        <f t="shared" si="15"/>
        <v>1</v>
      </c>
      <c r="I258">
        <f t="shared" si="16"/>
        <v>0</v>
      </c>
      <c r="J258" s="154"/>
      <c r="K258" s="154"/>
      <c r="L258" s="154"/>
      <c r="M258" s="154"/>
      <c r="N258" s="154"/>
    </row>
    <row r="259" spans="2:14" hidden="1" x14ac:dyDescent="0.35">
      <c r="B259" s="64">
        <f t="shared" si="14"/>
        <v>197</v>
      </c>
      <c r="C259" s="324">
        <f t="shared" si="17"/>
        <v>0</v>
      </c>
      <c r="D259" s="324"/>
      <c r="E259" s="325">
        <f>IF(OR(Validations!$J$2=$E$9,Validations!$J$4=$E$9),ROUND(IF(OR(B259&lt;=$E$10,B259&gt;$E$8),0,$E$7/($E$8-$E$10)),4),0)</f>
        <v>0</v>
      </c>
      <c r="G259" s="155">
        <f>SUM($E$63:E259)</f>
        <v>0</v>
      </c>
      <c r="H259" s="103">
        <f t="shared" si="15"/>
        <v>1</v>
      </c>
      <c r="I259">
        <f t="shared" si="16"/>
        <v>0</v>
      </c>
      <c r="J259" s="154"/>
      <c r="K259" s="154"/>
      <c r="L259" s="154"/>
      <c r="M259" s="154"/>
      <c r="N259" s="154"/>
    </row>
    <row r="260" spans="2:14" hidden="1" x14ac:dyDescent="0.35">
      <c r="B260" s="64">
        <f t="shared" si="14"/>
        <v>198</v>
      </c>
      <c r="C260" s="324">
        <f t="shared" si="17"/>
        <v>0</v>
      </c>
      <c r="D260" s="324"/>
      <c r="E260" s="325">
        <f>IF(OR(Validations!$J$2=$E$9,Validations!$J$4=$E$9),ROUND(IF(OR(B260&lt;=$E$10,B260&gt;$E$8),0,$E$7/($E$8-$E$10)),4),0)</f>
        <v>0</v>
      </c>
      <c r="G260" s="155">
        <f>SUM($E$63:E260)</f>
        <v>0</v>
      </c>
      <c r="H260" s="103">
        <f t="shared" si="15"/>
        <v>1</v>
      </c>
      <c r="I260">
        <f t="shared" si="16"/>
        <v>0</v>
      </c>
      <c r="J260" s="154"/>
      <c r="K260" s="154"/>
      <c r="L260" s="154"/>
      <c r="M260" s="154"/>
      <c r="N260" s="154"/>
    </row>
    <row r="261" spans="2:14" hidden="1" x14ac:dyDescent="0.35">
      <c r="B261" s="64">
        <f t="shared" si="14"/>
        <v>199</v>
      </c>
      <c r="C261" s="324">
        <f t="shared" si="17"/>
        <v>0</v>
      </c>
      <c r="D261" s="324"/>
      <c r="E261" s="325">
        <f>IF(OR(Validations!$J$2=$E$9,Validations!$J$4=$E$9),ROUND(IF(OR(B261&lt;=$E$10,B261&gt;$E$8),0,$E$7/($E$8-$E$10)),4),0)</f>
        <v>0</v>
      </c>
      <c r="G261" s="155">
        <f>SUM($E$63:E261)</f>
        <v>0</v>
      </c>
      <c r="H261" s="103">
        <f t="shared" si="15"/>
        <v>1</v>
      </c>
      <c r="I261">
        <f t="shared" si="16"/>
        <v>0</v>
      </c>
      <c r="J261" s="154"/>
      <c r="K261" s="154"/>
      <c r="L261" s="154"/>
      <c r="M261" s="154"/>
      <c r="N261" s="154"/>
    </row>
    <row r="262" spans="2:14" hidden="1" x14ac:dyDescent="0.35">
      <c r="B262" s="64">
        <f t="shared" si="14"/>
        <v>200</v>
      </c>
      <c r="C262" s="324">
        <f t="shared" si="17"/>
        <v>0</v>
      </c>
      <c r="D262" s="324"/>
      <c r="E262" s="325">
        <f>IF(OR(Validations!$J$2=$E$9,Validations!$J$4=$E$9),ROUND(IF(OR(B262&lt;=$E$10,B262&gt;$E$8),0,$E$7/($E$8-$E$10)),4),0)</f>
        <v>0</v>
      </c>
      <c r="G262" s="155">
        <f>SUM($E$63:E262)</f>
        <v>0</v>
      </c>
      <c r="H262" s="103">
        <f t="shared" si="15"/>
        <v>1</v>
      </c>
      <c r="I262">
        <f t="shared" si="16"/>
        <v>0</v>
      </c>
      <c r="J262" s="154"/>
      <c r="K262" s="154"/>
      <c r="L262" s="154"/>
      <c r="M262" s="154"/>
      <c r="N262" s="154"/>
    </row>
    <row r="263" spans="2:14" hidden="1" x14ac:dyDescent="0.35">
      <c r="B263" s="64">
        <f t="shared" si="14"/>
        <v>201</v>
      </c>
      <c r="C263" s="324">
        <f t="shared" si="17"/>
        <v>0</v>
      </c>
      <c r="D263" s="324"/>
      <c r="E263" s="325">
        <f>IF(OR(Validations!$J$2=$E$9,Validations!$J$4=$E$9),ROUND(IF(OR(B263&lt;=$E$10,B263&gt;$E$8),0,$E$7/($E$8-$E$10)),4),0)</f>
        <v>0</v>
      </c>
      <c r="G263" s="155">
        <f>SUM($E$63:E263)</f>
        <v>0</v>
      </c>
      <c r="H263" s="103">
        <f t="shared" si="15"/>
        <v>1</v>
      </c>
      <c r="I263">
        <f t="shared" si="16"/>
        <v>0</v>
      </c>
      <c r="J263" s="154"/>
      <c r="K263" s="154"/>
      <c r="L263" s="154"/>
      <c r="M263" s="154"/>
      <c r="N263" s="154"/>
    </row>
    <row r="264" spans="2:14" hidden="1" x14ac:dyDescent="0.35">
      <c r="B264" s="64">
        <f t="shared" si="14"/>
        <v>202</v>
      </c>
      <c r="C264" s="324">
        <f t="shared" si="17"/>
        <v>0</v>
      </c>
      <c r="D264" s="324"/>
      <c r="E264" s="325">
        <f>IF(OR(Validations!$J$2=$E$9,Validations!$J$4=$E$9),ROUND(IF(OR(B264&lt;=$E$10,B264&gt;$E$8),0,$E$7/($E$8-$E$10)),4),0)</f>
        <v>0</v>
      </c>
      <c r="G264" s="155">
        <f>SUM($E$63:E264)</f>
        <v>0</v>
      </c>
      <c r="H264" s="103">
        <f t="shared" si="15"/>
        <v>1</v>
      </c>
      <c r="I264">
        <f t="shared" si="16"/>
        <v>0</v>
      </c>
      <c r="J264" s="154"/>
      <c r="K264" s="154"/>
      <c r="L264" s="154"/>
      <c r="M264" s="154"/>
      <c r="N264" s="154"/>
    </row>
    <row r="265" spans="2:14" hidden="1" x14ac:dyDescent="0.35">
      <c r="B265" s="64">
        <f t="shared" si="14"/>
        <v>203</v>
      </c>
      <c r="C265" s="324">
        <f t="shared" si="17"/>
        <v>0</v>
      </c>
      <c r="D265" s="324"/>
      <c r="E265" s="325">
        <f>IF(OR(Validations!$J$2=$E$9,Validations!$J$4=$E$9),ROUND(IF(OR(B265&lt;=$E$10,B265&gt;$E$8),0,$E$7/($E$8-$E$10)),4),0)</f>
        <v>0</v>
      </c>
      <c r="G265" s="155">
        <f>SUM($E$63:E265)</f>
        <v>0</v>
      </c>
      <c r="H265" s="103">
        <f t="shared" si="15"/>
        <v>1</v>
      </c>
      <c r="I265">
        <f t="shared" si="16"/>
        <v>0</v>
      </c>
      <c r="J265" s="154"/>
      <c r="K265" s="154"/>
      <c r="L265" s="154"/>
      <c r="M265" s="154"/>
      <c r="N265" s="154"/>
    </row>
    <row r="266" spans="2:14" hidden="1" x14ac:dyDescent="0.35">
      <c r="B266" s="64">
        <f t="shared" si="14"/>
        <v>204</v>
      </c>
      <c r="C266" s="324">
        <f t="shared" si="17"/>
        <v>0</v>
      </c>
      <c r="D266" s="324"/>
      <c r="E266" s="325">
        <f>IF(OR(Validations!$J$2=$E$9,Validations!$J$4=$E$9),ROUND(IF(OR(B266&lt;=$E$10,B266&gt;$E$8),0,$E$7/($E$8-$E$10)),4),0)</f>
        <v>0</v>
      </c>
      <c r="G266" s="155">
        <f>SUM($E$63:E266)</f>
        <v>0</v>
      </c>
      <c r="H266" s="103">
        <f t="shared" si="15"/>
        <v>1</v>
      </c>
      <c r="I266">
        <f t="shared" si="16"/>
        <v>0</v>
      </c>
      <c r="J266" s="154"/>
      <c r="K266" s="154"/>
      <c r="L266" s="154"/>
      <c r="M266" s="154"/>
      <c r="N266" s="154"/>
    </row>
    <row r="267" spans="2:14" hidden="1" x14ac:dyDescent="0.35">
      <c r="B267" s="64">
        <f t="shared" si="14"/>
        <v>205</v>
      </c>
      <c r="C267" s="324">
        <f t="shared" si="17"/>
        <v>0</v>
      </c>
      <c r="D267" s="324"/>
      <c r="E267" s="325">
        <f>IF(OR(Validations!$J$2=$E$9,Validations!$J$4=$E$9),ROUND(IF(OR(B267&lt;=$E$10,B267&gt;$E$8),0,$E$7/($E$8-$E$10)),4),0)</f>
        <v>0</v>
      </c>
      <c r="G267" s="155">
        <f>SUM($E$63:E267)</f>
        <v>0</v>
      </c>
      <c r="H267" s="103">
        <f t="shared" si="15"/>
        <v>1</v>
      </c>
      <c r="I267">
        <f t="shared" si="16"/>
        <v>0</v>
      </c>
      <c r="J267" s="154"/>
      <c r="K267" s="154"/>
      <c r="L267" s="154"/>
      <c r="M267" s="154"/>
      <c r="N267" s="154"/>
    </row>
    <row r="268" spans="2:14" hidden="1" x14ac:dyDescent="0.35">
      <c r="B268" s="64">
        <f t="shared" si="14"/>
        <v>206</v>
      </c>
      <c r="C268" s="324">
        <f t="shared" si="17"/>
        <v>0</v>
      </c>
      <c r="D268" s="324"/>
      <c r="E268" s="325">
        <f>IF(OR(Validations!$J$2=$E$9,Validations!$J$4=$E$9),ROUND(IF(OR(B268&lt;=$E$10,B268&gt;$E$8),0,$E$7/($E$8-$E$10)),4),0)</f>
        <v>0</v>
      </c>
      <c r="G268" s="155">
        <f>SUM($E$63:E268)</f>
        <v>0</v>
      </c>
      <c r="H268" s="103">
        <f t="shared" si="15"/>
        <v>1</v>
      </c>
      <c r="I268">
        <f t="shared" si="16"/>
        <v>0</v>
      </c>
      <c r="J268" s="154"/>
      <c r="K268" s="154"/>
      <c r="L268" s="154"/>
      <c r="M268" s="154"/>
      <c r="N268" s="154"/>
    </row>
    <row r="269" spans="2:14" hidden="1" x14ac:dyDescent="0.35">
      <c r="B269" s="64">
        <f t="shared" si="14"/>
        <v>207</v>
      </c>
      <c r="C269" s="324">
        <f t="shared" si="17"/>
        <v>0</v>
      </c>
      <c r="D269" s="324"/>
      <c r="E269" s="325">
        <f>IF(OR(Validations!$J$2=$E$9,Validations!$J$4=$E$9),ROUND(IF(OR(B269&lt;=$E$10,B269&gt;$E$8),0,$E$7/($E$8-$E$10)),4),0)</f>
        <v>0</v>
      </c>
      <c r="G269" s="155">
        <f>SUM($E$63:E269)</f>
        <v>0</v>
      </c>
      <c r="H269" s="103">
        <f t="shared" si="15"/>
        <v>1</v>
      </c>
      <c r="I269">
        <f t="shared" si="16"/>
        <v>0</v>
      </c>
      <c r="J269" s="154"/>
      <c r="K269" s="154"/>
      <c r="L269" s="154"/>
      <c r="M269" s="154"/>
      <c r="N269" s="154"/>
    </row>
    <row r="270" spans="2:14" hidden="1" x14ac:dyDescent="0.35">
      <c r="B270" s="64">
        <f t="shared" si="14"/>
        <v>208</v>
      </c>
      <c r="C270" s="324">
        <f t="shared" si="17"/>
        <v>0</v>
      </c>
      <c r="D270" s="324"/>
      <c r="E270" s="325">
        <f>IF(OR(Validations!$J$2=$E$9,Validations!$J$4=$E$9),ROUND(IF(OR(B270&lt;=$E$10,B270&gt;$E$8),0,$E$7/($E$8-$E$10)),4),0)</f>
        <v>0</v>
      </c>
      <c r="G270" s="155">
        <f>SUM($E$63:E270)</f>
        <v>0</v>
      </c>
      <c r="H270" s="103">
        <f t="shared" si="15"/>
        <v>1</v>
      </c>
      <c r="I270">
        <f t="shared" si="16"/>
        <v>0</v>
      </c>
      <c r="J270" s="154"/>
      <c r="K270" s="154"/>
      <c r="L270" s="154"/>
      <c r="M270" s="154"/>
      <c r="N270" s="154"/>
    </row>
    <row r="271" spans="2:14" hidden="1" x14ac:dyDescent="0.35">
      <c r="B271" s="64">
        <f t="shared" si="14"/>
        <v>209</v>
      </c>
      <c r="C271" s="324">
        <f t="shared" si="17"/>
        <v>0</v>
      </c>
      <c r="D271" s="324"/>
      <c r="E271" s="325">
        <f>IF(OR(Validations!$J$2=$E$9,Validations!$J$4=$E$9),ROUND(IF(OR(B271&lt;=$E$10,B271&gt;$E$8),0,$E$7/($E$8-$E$10)),4),0)</f>
        <v>0</v>
      </c>
      <c r="G271" s="155">
        <f>SUM($E$63:E271)</f>
        <v>0</v>
      </c>
      <c r="H271" s="103">
        <f t="shared" si="15"/>
        <v>1</v>
      </c>
      <c r="I271">
        <f t="shared" si="16"/>
        <v>0</v>
      </c>
      <c r="J271" s="154"/>
      <c r="K271" s="154"/>
      <c r="L271" s="154"/>
      <c r="M271" s="154"/>
      <c r="N271" s="154"/>
    </row>
    <row r="272" spans="2:14" hidden="1" x14ac:dyDescent="0.35">
      <c r="B272" s="64">
        <f t="shared" si="14"/>
        <v>210</v>
      </c>
      <c r="C272" s="324">
        <f t="shared" si="17"/>
        <v>0</v>
      </c>
      <c r="D272" s="324"/>
      <c r="E272" s="325">
        <f>IF(OR(Validations!$J$2=$E$9,Validations!$J$4=$E$9),ROUND(IF(OR(B272&lt;=$E$10,B272&gt;$E$8),0,$E$7/($E$8-$E$10)),4),0)</f>
        <v>0</v>
      </c>
      <c r="G272" s="155">
        <f>SUM($E$63:E272)</f>
        <v>0</v>
      </c>
      <c r="H272" s="103">
        <f t="shared" si="15"/>
        <v>1</v>
      </c>
      <c r="I272">
        <f t="shared" si="16"/>
        <v>0</v>
      </c>
      <c r="J272" s="154"/>
      <c r="K272" s="154"/>
      <c r="L272" s="154"/>
      <c r="M272" s="154"/>
      <c r="N272" s="154"/>
    </row>
    <row r="273" spans="2:14" hidden="1" x14ac:dyDescent="0.35">
      <c r="B273" s="64">
        <f t="shared" si="14"/>
        <v>211</v>
      </c>
      <c r="C273" s="324">
        <f t="shared" si="17"/>
        <v>0</v>
      </c>
      <c r="D273" s="324"/>
      <c r="E273" s="325">
        <f>IF(OR(Validations!$J$2=$E$9,Validations!$J$4=$E$9),ROUND(IF(OR(B273&lt;=$E$10,B273&gt;$E$8),0,$E$7/($E$8-$E$10)),4),0)</f>
        <v>0</v>
      </c>
      <c r="G273" s="155">
        <f>SUM($E$63:E273)</f>
        <v>0</v>
      </c>
      <c r="H273" s="103">
        <f t="shared" si="15"/>
        <v>1</v>
      </c>
      <c r="I273">
        <f t="shared" si="16"/>
        <v>0</v>
      </c>
      <c r="J273" s="154"/>
      <c r="K273" s="154"/>
      <c r="L273" s="154"/>
      <c r="M273" s="154"/>
      <c r="N273" s="154"/>
    </row>
    <row r="274" spans="2:14" hidden="1" x14ac:dyDescent="0.35">
      <c r="B274" s="64">
        <f t="shared" si="14"/>
        <v>212</v>
      </c>
      <c r="C274" s="324">
        <f t="shared" si="17"/>
        <v>0</v>
      </c>
      <c r="D274" s="324"/>
      <c r="E274" s="325">
        <f>IF(OR(Validations!$J$2=$E$9,Validations!$J$4=$E$9),ROUND(IF(OR(B274&lt;=$E$10,B274&gt;$E$8),0,$E$7/($E$8-$E$10)),4),0)</f>
        <v>0</v>
      </c>
      <c r="G274" s="155">
        <f>SUM($E$63:E274)</f>
        <v>0</v>
      </c>
      <c r="H274" s="103">
        <f t="shared" si="15"/>
        <v>1</v>
      </c>
      <c r="I274">
        <f t="shared" si="16"/>
        <v>0</v>
      </c>
      <c r="J274" s="154"/>
      <c r="K274" s="154"/>
      <c r="L274" s="154"/>
      <c r="M274" s="154"/>
      <c r="N274" s="154"/>
    </row>
    <row r="275" spans="2:14" hidden="1" x14ac:dyDescent="0.35">
      <c r="B275" s="64">
        <f t="shared" si="14"/>
        <v>213</v>
      </c>
      <c r="C275" s="324">
        <f t="shared" si="17"/>
        <v>0</v>
      </c>
      <c r="D275" s="324"/>
      <c r="E275" s="325">
        <f>IF(OR(Validations!$J$2=$E$9,Validations!$J$4=$E$9),ROUND(IF(OR(B275&lt;=$E$10,B275&gt;$E$8),0,$E$7/($E$8-$E$10)),4),0)</f>
        <v>0</v>
      </c>
      <c r="G275" s="155">
        <f>SUM($E$63:E275)</f>
        <v>0</v>
      </c>
      <c r="H275" s="103">
        <f t="shared" si="15"/>
        <v>1</v>
      </c>
      <c r="I275">
        <f t="shared" si="16"/>
        <v>0</v>
      </c>
      <c r="J275" s="154"/>
      <c r="K275" s="154"/>
      <c r="L275" s="154"/>
      <c r="M275" s="154"/>
      <c r="N275" s="154"/>
    </row>
    <row r="276" spans="2:14" hidden="1" x14ac:dyDescent="0.35">
      <c r="B276" s="64">
        <f t="shared" si="14"/>
        <v>214</v>
      </c>
      <c r="C276" s="324">
        <f t="shared" si="17"/>
        <v>0</v>
      </c>
      <c r="D276" s="324"/>
      <c r="E276" s="325">
        <f>IF(OR(Validations!$J$2=$E$9,Validations!$J$4=$E$9),ROUND(IF(OR(B276&lt;=$E$10,B276&gt;$E$8),0,$E$7/($E$8-$E$10)),4),0)</f>
        <v>0</v>
      </c>
      <c r="G276" s="155">
        <f>SUM($E$63:E276)</f>
        <v>0</v>
      </c>
      <c r="H276" s="103">
        <f t="shared" si="15"/>
        <v>1</v>
      </c>
      <c r="I276">
        <f t="shared" si="16"/>
        <v>0</v>
      </c>
      <c r="J276" s="154"/>
      <c r="K276" s="154"/>
      <c r="L276" s="154"/>
      <c r="M276" s="154"/>
      <c r="N276" s="154"/>
    </row>
    <row r="277" spans="2:14" hidden="1" x14ac:dyDescent="0.35">
      <c r="B277" s="64">
        <f t="shared" si="14"/>
        <v>215</v>
      </c>
      <c r="C277" s="324">
        <f t="shared" si="17"/>
        <v>0</v>
      </c>
      <c r="D277" s="324"/>
      <c r="E277" s="325">
        <f>IF(OR(Validations!$J$2=$E$9,Validations!$J$4=$E$9),ROUND(IF(OR(B277&lt;=$E$10,B277&gt;$E$8),0,$E$7/($E$8-$E$10)),4),0)</f>
        <v>0</v>
      </c>
      <c r="G277" s="155">
        <f>SUM($E$63:E277)</f>
        <v>0</v>
      </c>
      <c r="H277" s="103">
        <f t="shared" si="15"/>
        <v>1</v>
      </c>
      <c r="I277">
        <f t="shared" si="16"/>
        <v>0</v>
      </c>
      <c r="J277" s="154"/>
      <c r="K277" s="154"/>
      <c r="L277" s="154"/>
      <c r="M277" s="154"/>
      <c r="N277" s="154"/>
    </row>
    <row r="278" spans="2:14" hidden="1" x14ac:dyDescent="0.35">
      <c r="B278" s="64">
        <f t="shared" si="14"/>
        <v>216</v>
      </c>
      <c r="C278" s="324">
        <f t="shared" si="17"/>
        <v>0</v>
      </c>
      <c r="D278" s="324"/>
      <c r="E278" s="325">
        <f>IF(OR(Validations!$J$2=$E$9,Validations!$J$4=$E$9),ROUND(IF(OR(B278&lt;=$E$10,B278&gt;$E$8),0,$E$7/($E$8-$E$10)),4),0)</f>
        <v>0</v>
      </c>
      <c r="G278" s="155">
        <f>SUM($E$63:E278)</f>
        <v>0</v>
      </c>
      <c r="H278" s="103">
        <f t="shared" si="15"/>
        <v>1</v>
      </c>
      <c r="I278">
        <f t="shared" si="16"/>
        <v>0</v>
      </c>
      <c r="J278" s="154"/>
      <c r="K278" s="154"/>
      <c r="L278" s="154"/>
      <c r="M278" s="154"/>
      <c r="N278" s="154"/>
    </row>
    <row r="279" spans="2:14" hidden="1" x14ac:dyDescent="0.35">
      <c r="B279" s="64">
        <f t="shared" si="14"/>
        <v>217</v>
      </c>
      <c r="C279" s="324">
        <f t="shared" si="17"/>
        <v>0</v>
      </c>
      <c r="D279" s="324"/>
      <c r="E279" s="325">
        <f>IF(OR(Validations!$J$2=$E$9,Validations!$J$4=$E$9),ROUND(IF(OR(B279&lt;=$E$10,B279&gt;$E$8),0,$E$7/($E$8-$E$10)),4),0)</f>
        <v>0</v>
      </c>
      <c r="G279" s="155">
        <f>SUM($E$63:E279)</f>
        <v>0</v>
      </c>
      <c r="H279" s="103">
        <f t="shared" si="15"/>
        <v>1</v>
      </c>
      <c r="I279">
        <f t="shared" si="16"/>
        <v>0</v>
      </c>
      <c r="J279" s="154"/>
      <c r="K279" s="154"/>
      <c r="L279" s="154"/>
      <c r="M279" s="154"/>
      <c r="N279" s="154"/>
    </row>
    <row r="280" spans="2:14" hidden="1" x14ac:dyDescent="0.35">
      <c r="B280" s="64">
        <f t="shared" si="14"/>
        <v>218</v>
      </c>
      <c r="C280" s="324">
        <f t="shared" si="17"/>
        <v>0</v>
      </c>
      <c r="D280" s="324"/>
      <c r="E280" s="325">
        <f>IF(OR(Validations!$J$2=$E$9,Validations!$J$4=$E$9),ROUND(IF(OR(B280&lt;=$E$10,B280&gt;$E$8),0,$E$7/($E$8-$E$10)),4),0)</f>
        <v>0</v>
      </c>
      <c r="G280" s="155">
        <f>SUM($E$63:E280)</f>
        <v>0</v>
      </c>
      <c r="H280" s="103">
        <f t="shared" si="15"/>
        <v>1</v>
      </c>
      <c r="I280">
        <f t="shared" si="16"/>
        <v>0</v>
      </c>
      <c r="J280" s="154"/>
      <c r="K280" s="154"/>
      <c r="L280" s="154"/>
      <c r="M280" s="154"/>
      <c r="N280" s="154"/>
    </row>
    <row r="281" spans="2:14" hidden="1" x14ac:dyDescent="0.35">
      <c r="B281" s="64">
        <f t="shared" si="14"/>
        <v>219</v>
      </c>
      <c r="C281" s="324">
        <f t="shared" si="17"/>
        <v>0</v>
      </c>
      <c r="D281" s="324"/>
      <c r="E281" s="325">
        <f>IF(OR(Validations!$J$2=$E$9,Validations!$J$4=$E$9),ROUND(IF(OR(B281&lt;=$E$10,B281&gt;$E$8),0,$E$7/($E$8-$E$10)),4),0)</f>
        <v>0</v>
      </c>
      <c r="G281" s="155">
        <f>SUM($E$63:E281)</f>
        <v>0</v>
      </c>
      <c r="H281" s="103">
        <f t="shared" si="15"/>
        <v>1</v>
      </c>
      <c r="I281">
        <f t="shared" si="16"/>
        <v>0</v>
      </c>
      <c r="J281" s="154"/>
      <c r="K281" s="154"/>
      <c r="L281" s="154"/>
      <c r="M281" s="154"/>
      <c r="N281" s="154"/>
    </row>
    <row r="282" spans="2:14" hidden="1" x14ac:dyDescent="0.35">
      <c r="B282" s="64">
        <f t="shared" si="14"/>
        <v>220</v>
      </c>
      <c r="C282" s="324">
        <f t="shared" si="17"/>
        <v>0</v>
      </c>
      <c r="D282" s="324"/>
      <c r="E282" s="325">
        <f>IF(OR(Validations!$J$2=$E$9,Validations!$J$4=$E$9),ROUND(IF(OR(B282&lt;=$E$10,B282&gt;$E$8),0,$E$7/($E$8-$E$10)),4),0)</f>
        <v>0</v>
      </c>
      <c r="G282" s="155">
        <f>SUM($E$63:E282)</f>
        <v>0</v>
      </c>
      <c r="H282" s="103">
        <f t="shared" si="15"/>
        <v>1</v>
      </c>
      <c r="I282">
        <f t="shared" si="16"/>
        <v>0</v>
      </c>
      <c r="J282" s="154"/>
      <c r="K282" s="154"/>
      <c r="L282" s="154"/>
      <c r="M282" s="154"/>
      <c r="N282" s="154"/>
    </row>
    <row r="283" spans="2:14" hidden="1" x14ac:dyDescent="0.35">
      <c r="B283" s="64">
        <f t="shared" si="14"/>
        <v>221</v>
      </c>
      <c r="C283" s="324">
        <f t="shared" si="17"/>
        <v>0</v>
      </c>
      <c r="D283" s="324"/>
      <c r="E283" s="325">
        <f>IF(OR(Validations!$J$2=$E$9,Validations!$J$4=$E$9),ROUND(IF(OR(B283&lt;=$E$10,B283&gt;$E$8),0,$E$7/($E$8-$E$10)),4),0)</f>
        <v>0</v>
      </c>
      <c r="G283" s="155">
        <f>SUM($E$63:E283)</f>
        <v>0</v>
      </c>
      <c r="H283" s="103">
        <f t="shared" si="15"/>
        <v>1</v>
      </c>
      <c r="I283">
        <f t="shared" si="16"/>
        <v>0</v>
      </c>
      <c r="J283" s="154"/>
      <c r="K283" s="154"/>
      <c r="L283" s="154"/>
      <c r="M283" s="154"/>
      <c r="N283" s="154"/>
    </row>
    <row r="284" spans="2:14" hidden="1" x14ac:dyDescent="0.35">
      <c r="B284" s="64">
        <f t="shared" si="14"/>
        <v>222</v>
      </c>
      <c r="C284" s="324">
        <f t="shared" si="17"/>
        <v>0</v>
      </c>
      <c r="D284" s="324"/>
      <c r="E284" s="325">
        <f>IF(OR(Validations!$J$2=$E$9,Validations!$J$4=$E$9),ROUND(IF(OR(B284&lt;=$E$10,B284&gt;$E$8),0,$E$7/($E$8-$E$10)),4),0)</f>
        <v>0</v>
      </c>
      <c r="G284" s="155">
        <f>SUM($E$63:E284)</f>
        <v>0</v>
      </c>
      <c r="H284" s="103">
        <f t="shared" si="15"/>
        <v>1</v>
      </c>
      <c r="I284">
        <f t="shared" si="16"/>
        <v>0</v>
      </c>
      <c r="J284" s="154"/>
      <c r="K284" s="154"/>
      <c r="L284" s="154"/>
      <c r="M284" s="154"/>
      <c r="N284" s="154"/>
    </row>
    <row r="285" spans="2:14" hidden="1" x14ac:dyDescent="0.35">
      <c r="B285" s="64">
        <f t="shared" si="14"/>
        <v>223</v>
      </c>
      <c r="C285" s="324">
        <f t="shared" si="17"/>
        <v>0</v>
      </c>
      <c r="D285" s="324"/>
      <c r="E285" s="325">
        <f>IF(OR(Validations!$J$2=$E$9,Validations!$J$4=$E$9),ROUND(IF(OR(B285&lt;=$E$10,B285&gt;$E$8),0,$E$7/($E$8-$E$10)),4),0)</f>
        <v>0</v>
      </c>
      <c r="G285" s="155">
        <f>SUM($E$63:E285)</f>
        <v>0</v>
      </c>
      <c r="H285" s="103">
        <f t="shared" si="15"/>
        <v>1</v>
      </c>
      <c r="I285">
        <f t="shared" si="16"/>
        <v>0</v>
      </c>
      <c r="J285" s="154"/>
      <c r="K285" s="154"/>
      <c r="L285" s="154"/>
      <c r="M285" s="154"/>
      <c r="N285" s="154"/>
    </row>
    <row r="286" spans="2:14" hidden="1" x14ac:dyDescent="0.35">
      <c r="B286" s="64">
        <f t="shared" si="14"/>
        <v>224</v>
      </c>
      <c r="C286" s="324">
        <f t="shared" si="17"/>
        <v>0</v>
      </c>
      <c r="D286" s="324"/>
      <c r="E286" s="325">
        <f>IF(OR(Validations!$J$2=$E$9,Validations!$J$4=$E$9),ROUND(IF(OR(B286&lt;=$E$10,B286&gt;$E$8),0,$E$7/($E$8-$E$10)),4),0)</f>
        <v>0</v>
      </c>
      <c r="G286" s="155">
        <f>SUM($E$63:E286)</f>
        <v>0</v>
      </c>
      <c r="H286" s="103">
        <f t="shared" si="15"/>
        <v>1</v>
      </c>
      <c r="I286">
        <f t="shared" si="16"/>
        <v>0</v>
      </c>
      <c r="J286" s="154"/>
      <c r="K286" s="154"/>
      <c r="L286" s="154"/>
      <c r="M286" s="154"/>
      <c r="N286" s="154"/>
    </row>
    <row r="287" spans="2:14" hidden="1" x14ac:dyDescent="0.35">
      <c r="B287" s="64">
        <f t="shared" si="14"/>
        <v>225</v>
      </c>
      <c r="C287" s="324">
        <f t="shared" si="17"/>
        <v>0</v>
      </c>
      <c r="D287" s="324"/>
      <c r="E287" s="325">
        <f>IF(OR(Validations!$J$2=$E$9,Validations!$J$4=$E$9),ROUND(IF(OR(B287&lt;=$E$10,B287&gt;$E$8),0,$E$7/($E$8-$E$10)),4),0)</f>
        <v>0</v>
      </c>
      <c r="G287" s="155">
        <f>SUM($E$63:E287)</f>
        <v>0</v>
      </c>
      <c r="H287" s="103">
        <f t="shared" si="15"/>
        <v>1</v>
      </c>
      <c r="I287">
        <f t="shared" si="16"/>
        <v>0</v>
      </c>
      <c r="J287" s="154"/>
      <c r="K287" s="154"/>
      <c r="L287" s="154"/>
      <c r="M287" s="154"/>
      <c r="N287" s="154"/>
    </row>
    <row r="288" spans="2:14" hidden="1" x14ac:dyDescent="0.35">
      <c r="B288" s="64">
        <f t="shared" si="14"/>
        <v>226</v>
      </c>
      <c r="C288" s="324">
        <f t="shared" si="17"/>
        <v>0</v>
      </c>
      <c r="D288" s="324"/>
      <c r="E288" s="325">
        <f>IF(OR(Validations!$J$2=$E$9,Validations!$J$4=$E$9),ROUND(IF(OR(B288&lt;=$E$10,B288&gt;$E$8),0,$E$7/($E$8-$E$10)),4),0)</f>
        <v>0</v>
      </c>
      <c r="G288" s="155">
        <f>SUM($E$63:E288)</f>
        <v>0</v>
      </c>
      <c r="H288" s="103">
        <f t="shared" si="15"/>
        <v>1</v>
      </c>
      <c r="I288">
        <f t="shared" si="16"/>
        <v>0</v>
      </c>
      <c r="J288" s="154"/>
      <c r="K288" s="154"/>
      <c r="L288" s="154"/>
      <c r="M288" s="154"/>
      <c r="N288" s="154"/>
    </row>
    <row r="289" spans="2:14" hidden="1" x14ac:dyDescent="0.35">
      <c r="B289" s="64">
        <f t="shared" si="14"/>
        <v>227</v>
      </c>
      <c r="C289" s="324">
        <f t="shared" si="17"/>
        <v>0</v>
      </c>
      <c r="D289" s="324"/>
      <c r="E289" s="325">
        <f>IF(OR(Validations!$J$2=$E$9,Validations!$J$4=$E$9),ROUND(IF(OR(B289&lt;=$E$10,B289&gt;$E$8),0,$E$7/($E$8-$E$10)),4),0)</f>
        <v>0</v>
      </c>
      <c r="G289" s="155">
        <f>SUM($E$63:E289)</f>
        <v>0</v>
      </c>
      <c r="H289" s="103">
        <f t="shared" si="15"/>
        <v>1</v>
      </c>
      <c r="I289">
        <f t="shared" si="16"/>
        <v>0</v>
      </c>
      <c r="J289" s="154"/>
      <c r="K289" s="154"/>
      <c r="L289" s="154"/>
      <c r="M289" s="154"/>
      <c r="N289" s="154"/>
    </row>
    <row r="290" spans="2:14" hidden="1" x14ac:dyDescent="0.35">
      <c r="B290" s="64">
        <f t="shared" si="14"/>
        <v>228</v>
      </c>
      <c r="C290" s="324">
        <f t="shared" si="17"/>
        <v>0</v>
      </c>
      <c r="D290" s="324"/>
      <c r="E290" s="325">
        <f>IF(OR(Validations!$J$2=$E$9,Validations!$J$4=$E$9),ROUND(IF(OR(B290&lt;=$E$10,B290&gt;$E$8),0,$E$7/($E$8-$E$10)),4),0)</f>
        <v>0</v>
      </c>
      <c r="G290" s="155">
        <f>SUM($E$63:E290)</f>
        <v>0</v>
      </c>
      <c r="H290" s="103">
        <f t="shared" si="15"/>
        <v>1</v>
      </c>
      <c r="I290">
        <f t="shared" si="16"/>
        <v>0</v>
      </c>
      <c r="J290" s="154"/>
      <c r="K290" s="154"/>
      <c r="L290" s="154"/>
      <c r="M290" s="154"/>
      <c r="N290" s="154"/>
    </row>
    <row r="291" spans="2:14" hidden="1" x14ac:dyDescent="0.35">
      <c r="B291" s="64">
        <f t="shared" si="14"/>
        <v>229</v>
      </c>
      <c r="C291" s="324">
        <f t="shared" si="17"/>
        <v>0</v>
      </c>
      <c r="D291" s="324"/>
      <c r="E291" s="325">
        <f>IF(OR(Validations!$J$2=$E$9,Validations!$J$4=$E$9),ROUND(IF(OR(B291&lt;=$E$10,B291&gt;$E$8),0,$E$7/($E$8-$E$10)),4),0)</f>
        <v>0</v>
      </c>
      <c r="G291" s="155">
        <f>SUM($E$63:E291)</f>
        <v>0</v>
      </c>
      <c r="H291" s="103">
        <f t="shared" si="15"/>
        <v>1</v>
      </c>
      <c r="I291">
        <f t="shared" si="16"/>
        <v>0</v>
      </c>
      <c r="J291" s="154"/>
      <c r="K291" s="154"/>
      <c r="L291" s="154"/>
      <c r="M291" s="154"/>
      <c r="N291" s="154"/>
    </row>
    <row r="292" spans="2:14" hidden="1" x14ac:dyDescent="0.35">
      <c r="B292" s="64">
        <f t="shared" si="14"/>
        <v>230</v>
      </c>
      <c r="C292" s="324">
        <f t="shared" si="17"/>
        <v>0</v>
      </c>
      <c r="D292" s="324"/>
      <c r="E292" s="325">
        <f>IF(OR(Validations!$J$2=$E$9,Validations!$J$4=$E$9),ROUND(IF(OR(B292&lt;=$E$10,B292&gt;$E$8),0,$E$7/($E$8-$E$10)),4),0)</f>
        <v>0</v>
      </c>
      <c r="G292" s="155">
        <f>SUM($E$63:E292)</f>
        <v>0</v>
      </c>
      <c r="H292" s="103">
        <f t="shared" si="15"/>
        <v>1</v>
      </c>
      <c r="I292">
        <f t="shared" si="16"/>
        <v>0</v>
      </c>
      <c r="J292" s="154"/>
      <c r="K292" s="154"/>
      <c r="L292" s="154"/>
      <c r="M292" s="154"/>
      <c r="N292" s="154"/>
    </row>
    <row r="293" spans="2:14" hidden="1" x14ac:dyDescent="0.35">
      <c r="B293" s="64">
        <f t="shared" si="14"/>
        <v>231</v>
      </c>
      <c r="C293" s="324">
        <f t="shared" si="17"/>
        <v>0</v>
      </c>
      <c r="D293" s="324"/>
      <c r="E293" s="325">
        <f>IF(OR(Validations!$J$2=$E$9,Validations!$J$4=$E$9),ROUND(IF(OR(B293&lt;=$E$10,B293&gt;$E$8),0,$E$7/($E$8-$E$10)),4),0)</f>
        <v>0</v>
      </c>
      <c r="G293" s="155">
        <f>SUM($E$63:E293)</f>
        <v>0</v>
      </c>
      <c r="H293" s="103">
        <f t="shared" si="15"/>
        <v>1</v>
      </c>
      <c r="I293">
        <f t="shared" si="16"/>
        <v>0</v>
      </c>
      <c r="J293" s="154"/>
      <c r="K293" s="154"/>
      <c r="L293" s="154"/>
      <c r="M293" s="154"/>
      <c r="N293" s="154"/>
    </row>
    <row r="294" spans="2:14" hidden="1" x14ac:dyDescent="0.35">
      <c r="B294" s="64">
        <f t="shared" si="14"/>
        <v>232</v>
      </c>
      <c r="C294" s="324">
        <f t="shared" si="17"/>
        <v>0</v>
      </c>
      <c r="D294" s="324"/>
      <c r="E294" s="325">
        <f>IF(OR(Validations!$J$2=$E$9,Validations!$J$4=$E$9),ROUND(IF(OR(B294&lt;=$E$10,B294&gt;$E$8),0,$E$7/($E$8-$E$10)),4),0)</f>
        <v>0</v>
      </c>
      <c r="G294" s="155">
        <f>SUM($E$63:E294)</f>
        <v>0</v>
      </c>
      <c r="H294" s="103">
        <f t="shared" si="15"/>
        <v>1</v>
      </c>
      <c r="I294">
        <f t="shared" si="16"/>
        <v>0</v>
      </c>
      <c r="J294" s="154"/>
      <c r="K294" s="154"/>
      <c r="L294" s="154"/>
      <c r="M294" s="154"/>
      <c r="N294" s="154"/>
    </row>
    <row r="295" spans="2:14" hidden="1" x14ac:dyDescent="0.35">
      <c r="B295" s="64">
        <f t="shared" si="14"/>
        <v>233</v>
      </c>
      <c r="C295" s="324">
        <f t="shared" si="17"/>
        <v>0</v>
      </c>
      <c r="D295" s="324"/>
      <c r="E295" s="325">
        <f>IF(OR(Validations!$J$2=$E$9,Validations!$J$4=$E$9),ROUND(IF(OR(B295&lt;=$E$10,B295&gt;$E$8),0,$E$7/($E$8-$E$10)),4),0)</f>
        <v>0</v>
      </c>
      <c r="G295" s="155">
        <f>SUM($E$63:E295)</f>
        <v>0</v>
      </c>
      <c r="H295" s="103">
        <f t="shared" si="15"/>
        <v>1</v>
      </c>
      <c r="I295">
        <f t="shared" si="16"/>
        <v>0</v>
      </c>
      <c r="J295" s="154"/>
      <c r="K295" s="154"/>
      <c r="L295" s="154"/>
      <c r="M295" s="154"/>
      <c r="N295" s="154"/>
    </row>
    <row r="296" spans="2:14" hidden="1" x14ac:dyDescent="0.35">
      <c r="B296" s="64">
        <f t="shared" si="14"/>
        <v>234</v>
      </c>
      <c r="C296" s="324">
        <f t="shared" si="17"/>
        <v>0</v>
      </c>
      <c r="D296" s="324"/>
      <c r="E296" s="325">
        <f>IF(OR(Validations!$J$2=$E$9,Validations!$J$4=$E$9),ROUND(IF(OR(B296&lt;=$E$10,B296&gt;$E$8),0,$E$7/($E$8-$E$10)),4),0)</f>
        <v>0</v>
      </c>
      <c r="G296" s="155">
        <f>SUM($E$63:E296)</f>
        <v>0</v>
      </c>
      <c r="H296" s="103">
        <f t="shared" si="15"/>
        <v>1</v>
      </c>
      <c r="I296">
        <f t="shared" si="16"/>
        <v>0</v>
      </c>
      <c r="J296" s="154"/>
      <c r="K296" s="154"/>
      <c r="L296" s="154"/>
      <c r="M296" s="154"/>
      <c r="N296" s="154"/>
    </row>
    <row r="297" spans="2:14" hidden="1" x14ac:dyDescent="0.35">
      <c r="B297" s="64">
        <f t="shared" si="14"/>
        <v>235</v>
      </c>
      <c r="C297" s="324">
        <f t="shared" si="17"/>
        <v>0</v>
      </c>
      <c r="D297" s="324"/>
      <c r="E297" s="325">
        <f>IF(OR(Validations!$J$2=$E$9,Validations!$J$4=$E$9),ROUND(IF(OR(B297&lt;=$E$10,B297&gt;$E$8),0,$E$7/($E$8-$E$10)),4),0)</f>
        <v>0</v>
      </c>
      <c r="G297" s="155">
        <f>SUM($E$63:E297)</f>
        <v>0</v>
      </c>
      <c r="H297" s="103">
        <f t="shared" si="15"/>
        <v>1</v>
      </c>
      <c r="I297">
        <f t="shared" si="16"/>
        <v>0</v>
      </c>
      <c r="J297" s="154"/>
      <c r="K297" s="154"/>
      <c r="L297" s="154"/>
      <c r="M297" s="154"/>
      <c r="N297" s="154"/>
    </row>
    <row r="298" spans="2:14" hidden="1" x14ac:dyDescent="0.35">
      <c r="B298" s="64">
        <f t="shared" si="14"/>
        <v>236</v>
      </c>
      <c r="C298" s="324">
        <f t="shared" si="17"/>
        <v>0</v>
      </c>
      <c r="D298" s="324"/>
      <c r="E298" s="325">
        <f>IF(OR(Validations!$J$2=$E$9,Validations!$J$4=$E$9),ROUND(IF(OR(B298&lt;=$E$10,B298&gt;$E$8),0,$E$7/($E$8-$E$10)),4),0)</f>
        <v>0</v>
      </c>
      <c r="G298" s="155">
        <f>SUM($E$63:E298)</f>
        <v>0</v>
      </c>
      <c r="H298" s="103">
        <f t="shared" si="15"/>
        <v>1</v>
      </c>
      <c r="I298">
        <f t="shared" si="16"/>
        <v>0</v>
      </c>
      <c r="J298" s="154"/>
      <c r="K298" s="154"/>
      <c r="L298" s="154"/>
      <c r="M298" s="154"/>
      <c r="N298" s="154"/>
    </row>
    <row r="299" spans="2:14" hidden="1" x14ac:dyDescent="0.35">
      <c r="B299" s="64">
        <f t="shared" si="14"/>
        <v>237</v>
      </c>
      <c r="C299" s="324">
        <f t="shared" si="17"/>
        <v>0</v>
      </c>
      <c r="D299" s="324"/>
      <c r="E299" s="325">
        <f>IF(OR(Validations!$J$2=$E$9,Validations!$J$4=$E$9),ROUND(IF(OR(B299&lt;=$E$10,B299&gt;$E$8),0,$E$7/($E$8-$E$10)),4),0)</f>
        <v>0</v>
      </c>
      <c r="G299" s="155">
        <f>SUM($E$63:E299)</f>
        <v>0</v>
      </c>
      <c r="H299" s="103">
        <f t="shared" si="15"/>
        <v>1</v>
      </c>
      <c r="I299">
        <f t="shared" si="16"/>
        <v>0</v>
      </c>
      <c r="J299" s="154"/>
      <c r="K299" s="154"/>
      <c r="L299" s="154"/>
      <c r="M299" s="154"/>
      <c r="N299" s="154"/>
    </row>
    <row r="300" spans="2:14" hidden="1" x14ac:dyDescent="0.35">
      <c r="B300" s="64">
        <f t="shared" si="14"/>
        <v>238</v>
      </c>
      <c r="C300" s="324">
        <f t="shared" si="17"/>
        <v>0</v>
      </c>
      <c r="D300" s="324"/>
      <c r="E300" s="325">
        <f>IF(OR(Validations!$J$2=$E$9,Validations!$J$4=$E$9),ROUND(IF(OR(B300&lt;=$E$10,B300&gt;$E$8),0,$E$7/($E$8-$E$10)),4),0)</f>
        <v>0</v>
      </c>
      <c r="G300" s="155">
        <f>SUM($E$63:E300)</f>
        <v>0</v>
      </c>
      <c r="H300" s="103">
        <f t="shared" si="15"/>
        <v>1</v>
      </c>
      <c r="I300">
        <f t="shared" si="16"/>
        <v>0</v>
      </c>
      <c r="J300" s="154"/>
      <c r="K300" s="154"/>
      <c r="L300" s="154"/>
      <c r="M300" s="154"/>
      <c r="N300" s="154"/>
    </row>
    <row r="301" spans="2:14" hidden="1" x14ac:dyDescent="0.35">
      <c r="B301" s="64">
        <f t="shared" si="14"/>
        <v>239</v>
      </c>
      <c r="C301" s="324">
        <f t="shared" si="17"/>
        <v>0</v>
      </c>
      <c r="D301" s="324"/>
      <c r="E301" s="325">
        <f>IF(OR(Validations!$J$2=$E$9,Validations!$J$4=$E$9),ROUND(IF(OR(B301&lt;=$E$10,B301&gt;$E$8),0,$E$7/($E$8-$E$10)),4),0)</f>
        <v>0</v>
      </c>
      <c r="G301" s="155">
        <f>SUM($E$63:E301)</f>
        <v>0</v>
      </c>
      <c r="H301" s="103">
        <f t="shared" si="15"/>
        <v>1</v>
      </c>
      <c r="I301">
        <f t="shared" si="16"/>
        <v>0</v>
      </c>
      <c r="J301" s="154"/>
      <c r="K301" s="154"/>
      <c r="L301" s="154"/>
      <c r="M301" s="154"/>
      <c r="N301" s="154"/>
    </row>
    <row r="302" spans="2:14" hidden="1" x14ac:dyDescent="0.35">
      <c r="B302" s="64">
        <f t="shared" si="14"/>
        <v>240</v>
      </c>
      <c r="C302" s="324">
        <f t="shared" si="17"/>
        <v>0</v>
      </c>
      <c r="D302" s="324"/>
      <c r="E302" s="325">
        <f>IF(OR(Validations!$J$2=$E$9,Validations!$J$4=$E$9),ROUND(IF(OR(B302&lt;=$E$10,B302&gt;$E$8),0,$E$7/($E$8-$E$10)),4),0)</f>
        <v>0</v>
      </c>
      <c r="G302" s="155">
        <f>SUM($E$63:E302)</f>
        <v>0</v>
      </c>
      <c r="H302" s="103">
        <f t="shared" si="15"/>
        <v>1</v>
      </c>
      <c r="I302">
        <f t="shared" si="16"/>
        <v>0</v>
      </c>
      <c r="J302" s="154"/>
      <c r="K302" s="154"/>
      <c r="L302" s="154"/>
      <c r="M302" s="154"/>
      <c r="N302" s="154"/>
    </row>
    <row r="303" spans="2:14" hidden="1" x14ac:dyDescent="0.35">
      <c r="B303" s="64"/>
      <c r="C303" s="64"/>
      <c r="D303" s="64"/>
      <c r="H303" s="103"/>
    </row>
    <row r="304" spans="2:14" hidden="1" x14ac:dyDescent="0.35">
      <c r="B304" s="64"/>
      <c r="C304" s="64"/>
      <c r="D304" s="64"/>
      <c r="H304" s="103"/>
    </row>
    <row r="305" spans="2:8" hidden="1" x14ac:dyDescent="0.35">
      <c r="B305" s="64"/>
      <c r="C305" s="64"/>
      <c r="D305" s="64"/>
      <c r="H305" s="103"/>
    </row>
    <row r="306" spans="2:8" hidden="1" x14ac:dyDescent="0.35">
      <c r="B306" s="64"/>
      <c r="C306" s="64"/>
      <c r="D306" s="64"/>
      <c r="H306" s="103"/>
    </row>
    <row r="307" spans="2:8" hidden="1" x14ac:dyDescent="0.35">
      <c r="B307" s="64"/>
      <c r="C307" s="64"/>
      <c r="D307" s="64"/>
      <c r="H307" s="103"/>
    </row>
    <row r="308" spans="2:8" hidden="1" x14ac:dyDescent="0.35">
      <c r="B308" s="64"/>
      <c r="C308" s="64"/>
      <c r="D308" s="64"/>
      <c r="H308" s="103"/>
    </row>
    <row r="309" spans="2:8" hidden="1" x14ac:dyDescent="0.35">
      <c r="B309" s="64"/>
      <c r="C309" s="64"/>
      <c r="D309" s="64"/>
      <c r="H309" s="103"/>
    </row>
    <row r="310" spans="2:8" hidden="1" x14ac:dyDescent="0.35">
      <c r="B310" s="64"/>
      <c r="C310" s="64"/>
      <c r="D310" s="64"/>
      <c r="H310" s="103"/>
    </row>
    <row r="311" spans="2:8" hidden="1" x14ac:dyDescent="0.35">
      <c r="B311" s="64"/>
      <c r="C311" s="64"/>
      <c r="D311" s="64"/>
      <c r="H311" s="103"/>
    </row>
    <row r="312" spans="2:8" hidden="1" x14ac:dyDescent="0.35">
      <c r="B312" s="64"/>
      <c r="C312" s="64"/>
      <c r="D312" s="64"/>
      <c r="H312" s="103"/>
    </row>
    <row r="313" spans="2:8" hidden="1" x14ac:dyDescent="0.35">
      <c r="B313" s="64"/>
      <c r="C313" s="64"/>
      <c r="D313" s="64"/>
      <c r="E313" s="18"/>
      <c r="H313" s="103"/>
    </row>
    <row r="314" spans="2:8" hidden="1" x14ac:dyDescent="0.35">
      <c r="B314" s="64"/>
      <c r="C314" s="64"/>
      <c r="D314" s="64"/>
      <c r="E314" s="18"/>
      <c r="H314" s="103"/>
    </row>
    <row r="315" spans="2:8" hidden="1" x14ac:dyDescent="0.35">
      <c r="B315" s="64"/>
      <c r="C315" s="64"/>
      <c r="D315" s="64"/>
      <c r="E315" s="18"/>
      <c r="H315" s="103"/>
    </row>
    <row r="316" spans="2:8" hidden="1" x14ac:dyDescent="0.35">
      <c r="B316" s="64"/>
      <c r="C316" s="64"/>
      <c r="D316" s="64"/>
      <c r="E316" s="18"/>
      <c r="H316" s="103"/>
    </row>
    <row r="317" spans="2:8" hidden="1" x14ac:dyDescent="0.35">
      <c r="B317" s="64"/>
      <c r="C317" s="64"/>
      <c r="D317" s="64"/>
      <c r="E317" s="18"/>
      <c r="H317" s="103"/>
    </row>
    <row r="318" spans="2:8" hidden="1" x14ac:dyDescent="0.35">
      <c r="B318" s="64"/>
      <c r="C318" s="64"/>
      <c r="D318" s="64"/>
      <c r="E318" s="18"/>
      <c r="H318" s="103"/>
    </row>
    <row r="319" spans="2:8" hidden="1" x14ac:dyDescent="0.35">
      <c r="B319" s="64"/>
      <c r="C319" s="64"/>
      <c r="D319" s="64"/>
      <c r="E319" s="18"/>
      <c r="H319" s="103"/>
    </row>
    <row r="320" spans="2:8" hidden="1" x14ac:dyDescent="0.35">
      <c r="B320" s="64"/>
      <c r="C320" s="64"/>
      <c r="D320" s="64"/>
      <c r="E320" s="18"/>
      <c r="H320" s="103"/>
    </row>
    <row r="321" spans="2:8" hidden="1" x14ac:dyDescent="0.35">
      <c r="B321" s="64"/>
      <c r="C321" s="64"/>
      <c r="D321" s="64"/>
      <c r="E321" s="18"/>
      <c r="H321" s="103"/>
    </row>
    <row r="322" spans="2:8" hidden="1" x14ac:dyDescent="0.35">
      <c r="B322" s="64"/>
      <c r="C322" s="64"/>
      <c r="D322" s="64"/>
      <c r="E322" s="18"/>
      <c r="H322" s="103"/>
    </row>
    <row r="323" spans="2:8" hidden="1" x14ac:dyDescent="0.35">
      <c r="B323" s="64"/>
      <c r="C323" s="64"/>
      <c r="D323" s="64"/>
      <c r="E323" s="18"/>
      <c r="H323" s="103"/>
    </row>
    <row r="324" spans="2:8" hidden="1" x14ac:dyDescent="0.35">
      <c r="B324" s="64"/>
      <c r="C324" s="64"/>
      <c r="D324" s="64"/>
      <c r="E324" s="18"/>
      <c r="H324" s="103"/>
    </row>
    <row r="325" spans="2:8" hidden="1" x14ac:dyDescent="0.35">
      <c r="B325" s="64"/>
      <c r="C325" s="64"/>
      <c r="D325" s="64"/>
      <c r="E325" s="18"/>
      <c r="H325" s="103"/>
    </row>
    <row r="326" spans="2:8" hidden="1" x14ac:dyDescent="0.35">
      <c r="B326" s="64"/>
      <c r="C326" s="64"/>
      <c r="D326" s="64"/>
      <c r="E326" s="18"/>
      <c r="H326" s="103"/>
    </row>
    <row r="327" spans="2:8" hidden="1" x14ac:dyDescent="0.35">
      <c r="B327" s="64"/>
      <c r="C327" s="64"/>
      <c r="D327" s="64"/>
      <c r="E327" s="18"/>
      <c r="H327" s="103"/>
    </row>
    <row r="328" spans="2:8" hidden="1" x14ac:dyDescent="0.35">
      <c r="B328" s="64"/>
      <c r="C328" s="64"/>
      <c r="D328" s="64"/>
      <c r="E328" s="18"/>
      <c r="H328" s="103"/>
    </row>
    <row r="329" spans="2:8" hidden="1" x14ac:dyDescent="0.35">
      <c r="B329" s="64"/>
      <c r="C329" s="64"/>
      <c r="D329" s="64"/>
      <c r="E329" s="18"/>
      <c r="H329" s="103"/>
    </row>
    <row r="330" spans="2:8" hidden="1" x14ac:dyDescent="0.35">
      <c r="B330" s="64"/>
      <c r="C330" s="64"/>
      <c r="D330" s="64"/>
      <c r="E330" s="18"/>
      <c r="H330" s="103"/>
    </row>
    <row r="331" spans="2:8" hidden="1" x14ac:dyDescent="0.35">
      <c r="B331" s="64"/>
      <c r="C331" s="64"/>
      <c r="D331" s="64"/>
      <c r="E331" s="18"/>
      <c r="H331" s="103"/>
    </row>
    <row r="332" spans="2:8" hidden="1" x14ac:dyDescent="0.35">
      <c r="B332" s="64"/>
      <c r="C332" s="64"/>
      <c r="D332" s="64"/>
      <c r="E332" s="18"/>
      <c r="H332" s="103"/>
    </row>
    <row r="333" spans="2:8" hidden="1" x14ac:dyDescent="0.35">
      <c r="B333" s="64"/>
      <c r="C333" s="64"/>
      <c r="D333" s="64"/>
      <c r="E333" s="18"/>
      <c r="H333" s="103"/>
    </row>
    <row r="334" spans="2:8" hidden="1" x14ac:dyDescent="0.35">
      <c r="B334" s="64"/>
      <c r="C334" s="64"/>
      <c r="D334" s="64"/>
      <c r="E334" s="18"/>
      <c r="H334" s="103"/>
    </row>
    <row r="335" spans="2:8" hidden="1" x14ac:dyDescent="0.35">
      <c r="B335" s="64"/>
      <c r="C335" s="64"/>
      <c r="D335" s="64"/>
      <c r="E335" s="18"/>
      <c r="H335" s="103"/>
    </row>
    <row r="336" spans="2:8" hidden="1" x14ac:dyDescent="0.35">
      <c r="B336" s="64"/>
      <c r="C336" s="64"/>
      <c r="D336" s="64"/>
      <c r="E336" s="18"/>
      <c r="H336" s="103"/>
    </row>
    <row r="337" spans="2:8" hidden="1" x14ac:dyDescent="0.35">
      <c r="B337" s="64"/>
      <c r="C337" s="64"/>
      <c r="D337" s="64"/>
      <c r="E337" s="18"/>
      <c r="H337" s="103"/>
    </row>
    <row r="338" spans="2:8" hidden="1" x14ac:dyDescent="0.35">
      <c r="B338" s="64"/>
      <c r="C338" s="64"/>
      <c r="D338" s="64"/>
      <c r="E338" s="18"/>
      <c r="H338" s="103"/>
    </row>
    <row r="339" spans="2:8" hidden="1" x14ac:dyDescent="0.35">
      <c r="B339" s="64"/>
      <c r="C339" s="64"/>
      <c r="D339" s="64"/>
      <c r="E339" s="18"/>
      <c r="H339" s="103"/>
    </row>
    <row r="340" spans="2:8" hidden="1" x14ac:dyDescent="0.35">
      <c r="B340" s="64"/>
      <c r="C340" s="64"/>
      <c r="D340" s="64"/>
      <c r="E340" s="18"/>
      <c r="H340" s="103"/>
    </row>
    <row r="341" spans="2:8" hidden="1" x14ac:dyDescent="0.35">
      <c r="B341" s="64"/>
      <c r="C341" s="64"/>
      <c r="D341" s="64"/>
      <c r="E341" s="18"/>
      <c r="H341" s="103"/>
    </row>
    <row r="342" spans="2:8" hidden="1" x14ac:dyDescent="0.35">
      <c r="B342" s="64"/>
      <c r="C342" s="64"/>
      <c r="D342" s="64"/>
      <c r="E342" s="18"/>
      <c r="H342" s="103"/>
    </row>
    <row r="343" spans="2:8" hidden="1" x14ac:dyDescent="0.35">
      <c r="B343" s="64"/>
      <c r="C343" s="64"/>
      <c r="D343" s="64"/>
      <c r="E343" s="18"/>
      <c r="H343" s="103"/>
    </row>
    <row r="344" spans="2:8" hidden="1" x14ac:dyDescent="0.35">
      <c r="B344" s="64"/>
      <c r="C344" s="64"/>
      <c r="D344" s="64"/>
      <c r="E344" s="18"/>
      <c r="H344" s="103"/>
    </row>
    <row r="345" spans="2:8" hidden="1" x14ac:dyDescent="0.35">
      <c r="B345" s="64"/>
      <c r="C345" s="64"/>
      <c r="D345" s="64"/>
      <c r="E345" s="18"/>
      <c r="H345" s="103"/>
    </row>
    <row r="346" spans="2:8" hidden="1" x14ac:dyDescent="0.35">
      <c r="B346" s="64"/>
      <c r="C346" s="64"/>
      <c r="D346" s="64"/>
      <c r="E346" s="18"/>
      <c r="H346" s="103"/>
    </row>
    <row r="347" spans="2:8" hidden="1" x14ac:dyDescent="0.35">
      <c r="B347" s="64"/>
      <c r="C347" s="64"/>
      <c r="D347" s="64"/>
      <c r="E347" s="18"/>
      <c r="H347" s="103"/>
    </row>
    <row r="348" spans="2:8" hidden="1" x14ac:dyDescent="0.35">
      <c r="B348" s="64"/>
      <c r="C348" s="64"/>
      <c r="D348" s="64"/>
      <c r="E348" s="18"/>
      <c r="H348" s="103"/>
    </row>
    <row r="349" spans="2:8" hidden="1" x14ac:dyDescent="0.35">
      <c r="B349" s="64"/>
      <c r="C349" s="64"/>
      <c r="D349" s="64"/>
      <c r="E349" s="18"/>
      <c r="H349" s="103"/>
    </row>
    <row r="350" spans="2:8" hidden="1" x14ac:dyDescent="0.35">
      <c r="B350" s="64"/>
      <c r="C350" s="64"/>
      <c r="D350" s="64"/>
      <c r="E350" s="18"/>
      <c r="H350" s="103"/>
    </row>
    <row r="351" spans="2:8" hidden="1" x14ac:dyDescent="0.35">
      <c r="B351" s="64"/>
      <c r="C351" s="64"/>
      <c r="D351" s="64"/>
      <c r="E351" s="18"/>
      <c r="H351" s="103"/>
    </row>
    <row r="352" spans="2:8" hidden="1" x14ac:dyDescent="0.35">
      <c r="B352" s="64"/>
      <c r="C352" s="64"/>
      <c r="D352" s="64"/>
      <c r="E352" s="18"/>
      <c r="H352" s="103"/>
    </row>
    <row r="353" spans="2:8" hidden="1" x14ac:dyDescent="0.35">
      <c r="B353" s="64"/>
      <c r="C353" s="64"/>
      <c r="D353" s="64"/>
      <c r="E353" s="18"/>
      <c r="H353" s="103"/>
    </row>
    <row r="354" spans="2:8" hidden="1" x14ac:dyDescent="0.35">
      <c r="B354" s="64"/>
      <c r="C354" s="64"/>
      <c r="D354" s="64"/>
      <c r="E354" s="18"/>
      <c r="H354" s="103"/>
    </row>
    <row r="355" spans="2:8" hidden="1" x14ac:dyDescent="0.35">
      <c r="B355" s="64"/>
      <c r="C355" s="64"/>
      <c r="D355" s="64"/>
      <c r="E355" s="18"/>
      <c r="H355" s="103"/>
    </row>
    <row r="356" spans="2:8" hidden="1" x14ac:dyDescent="0.35">
      <c r="B356" s="64"/>
      <c r="C356" s="64"/>
      <c r="D356" s="64"/>
      <c r="E356" s="18"/>
      <c r="H356" s="103"/>
    </row>
    <row r="357" spans="2:8" hidden="1" x14ac:dyDescent="0.35">
      <c r="B357" s="64"/>
      <c r="C357" s="64"/>
      <c r="D357" s="64"/>
      <c r="E357" s="18"/>
      <c r="H357" s="103"/>
    </row>
    <row r="358" spans="2:8" hidden="1" x14ac:dyDescent="0.35">
      <c r="B358" s="64"/>
      <c r="C358" s="64"/>
      <c r="D358" s="64"/>
      <c r="E358" s="18"/>
      <c r="H358" s="103"/>
    </row>
    <row r="359" spans="2:8" hidden="1" x14ac:dyDescent="0.35">
      <c r="B359" s="64"/>
      <c r="C359" s="64"/>
      <c r="D359" s="64"/>
      <c r="E359" s="18"/>
      <c r="H359" s="103"/>
    </row>
    <row r="360" spans="2:8" hidden="1" x14ac:dyDescent="0.35">
      <c r="B360" s="64"/>
      <c r="C360" s="64"/>
      <c r="D360" s="64"/>
      <c r="E360" s="18"/>
      <c r="H360" s="103"/>
    </row>
    <row r="361" spans="2:8" hidden="1" x14ac:dyDescent="0.35">
      <c r="B361" s="64"/>
      <c r="C361" s="64"/>
      <c r="D361" s="64"/>
      <c r="E361" s="18"/>
      <c r="H361" s="103"/>
    </row>
    <row r="362" spans="2:8" hidden="1" x14ac:dyDescent="0.35">
      <c r="B362" s="64"/>
      <c r="C362" s="64"/>
      <c r="D362" s="64"/>
      <c r="E362" s="18"/>
      <c r="H362" s="103"/>
    </row>
    <row r="363" spans="2:8" hidden="1" x14ac:dyDescent="0.35">
      <c r="B363" s="64"/>
      <c r="C363" s="64"/>
      <c r="D363" s="64"/>
      <c r="E363" s="18"/>
      <c r="H363" s="103"/>
    </row>
    <row r="364" spans="2:8" hidden="1" x14ac:dyDescent="0.35">
      <c r="B364" s="64"/>
      <c r="C364" s="64"/>
      <c r="D364" s="64"/>
      <c r="E364" s="18"/>
      <c r="H364" s="103"/>
    </row>
    <row r="365" spans="2:8" hidden="1" x14ac:dyDescent="0.35">
      <c r="B365" s="64"/>
      <c r="C365" s="64"/>
      <c r="D365" s="64"/>
      <c r="E365" s="18"/>
      <c r="H365" s="103"/>
    </row>
    <row r="366" spans="2:8" hidden="1" x14ac:dyDescent="0.35">
      <c r="B366" s="64"/>
      <c r="C366" s="64"/>
      <c r="D366" s="64"/>
      <c r="E366" s="18"/>
      <c r="H366" s="103"/>
    </row>
    <row r="367" spans="2:8" hidden="1" x14ac:dyDescent="0.35">
      <c r="B367" s="64"/>
      <c r="C367" s="64"/>
      <c r="D367" s="64"/>
      <c r="E367" s="18"/>
      <c r="H367" s="103"/>
    </row>
    <row r="368" spans="2:8" hidden="1" x14ac:dyDescent="0.35">
      <c r="B368" s="64"/>
      <c r="C368" s="64"/>
      <c r="D368" s="64"/>
      <c r="E368" s="18"/>
      <c r="H368" s="103"/>
    </row>
    <row r="369" spans="2:8" hidden="1" x14ac:dyDescent="0.35">
      <c r="B369" s="64"/>
      <c r="C369" s="64"/>
      <c r="D369" s="64"/>
      <c r="E369" s="18"/>
      <c r="H369" s="103"/>
    </row>
    <row r="370" spans="2:8" hidden="1" x14ac:dyDescent="0.35">
      <c r="B370" s="64"/>
      <c r="C370" s="64"/>
      <c r="D370" s="64"/>
      <c r="E370" s="18"/>
      <c r="H370" s="103"/>
    </row>
    <row r="371" spans="2:8" hidden="1" x14ac:dyDescent="0.35">
      <c r="B371" s="64"/>
      <c r="C371" s="64"/>
      <c r="D371" s="64"/>
      <c r="E371" s="18"/>
      <c r="H371" s="103"/>
    </row>
    <row r="372" spans="2:8" hidden="1" x14ac:dyDescent="0.35">
      <c r="B372" s="64"/>
      <c r="C372" s="64"/>
      <c r="D372" s="64"/>
      <c r="E372" s="18"/>
      <c r="H372" s="103"/>
    </row>
    <row r="373" spans="2:8" hidden="1" x14ac:dyDescent="0.35">
      <c r="H373" s="103"/>
    </row>
    <row r="374" spans="2:8" hidden="1" x14ac:dyDescent="0.35">
      <c r="H374" s="103"/>
    </row>
    <row r="375" spans="2:8" hidden="1" x14ac:dyDescent="0.35">
      <c r="H375" s="103"/>
    </row>
    <row r="376" spans="2:8" hidden="1" x14ac:dyDescent="0.35">
      <c r="H376" s="103"/>
    </row>
    <row r="377" spans="2:8" hidden="1" x14ac:dyDescent="0.35">
      <c r="H377" s="103"/>
    </row>
    <row r="378" spans="2:8" hidden="1" x14ac:dyDescent="0.35">
      <c r="H378" s="103"/>
    </row>
    <row r="379" spans="2:8" hidden="1" x14ac:dyDescent="0.35">
      <c r="H379" s="103"/>
    </row>
    <row r="380" spans="2:8" hidden="1" x14ac:dyDescent="0.35">
      <c r="H380" s="103"/>
    </row>
    <row r="381" spans="2:8" hidden="1" x14ac:dyDescent="0.35">
      <c r="H381" s="103"/>
    </row>
    <row r="382" spans="2:8" hidden="1" x14ac:dyDescent="0.35">
      <c r="H382" s="103"/>
    </row>
    <row r="383" spans="2:8" hidden="1" x14ac:dyDescent="0.35">
      <c r="H383" s="103"/>
    </row>
    <row r="384" spans="2:8" hidden="1" x14ac:dyDescent="0.35">
      <c r="H384" s="103"/>
    </row>
    <row r="385" spans="8:8" hidden="1" x14ac:dyDescent="0.35">
      <c r="H385" s="103"/>
    </row>
    <row r="386" spans="8:8" hidden="1" x14ac:dyDescent="0.35">
      <c r="H386" s="103"/>
    </row>
    <row r="387" spans="8:8" hidden="1" x14ac:dyDescent="0.35">
      <c r="H387" s="103"/>
    </row>
    <row r="388" spans="8:8" hidden="1" x14ac:dyDescent="0.35">
      <c r="H388" s="103"/>
    </row>
    <row r="389" spans="8:8" hidden="1" x14ac:dyDescent="0.35">
      <c r="H389" s="103"/>
    </row>
    <row r="390" spans="8:8" hidden="1" x14ac:dyDescent="0.35">
      <c r="H390" s="103"/>
    </row>
    <row r="391" spans="8:8" hidden="1" x14ac:dyDescent="0.35">
      <c r="H391" s="103"/>
    </row>
    <row r="392" spans="8:8" hidden="1" x14ac:dyDescent="0.35">
      <c r="H392" s="103"/>
    </row>
    <row r="393" spans="8:8" hidden="1" x14ac:dyDescent="0.35">
      <c r="H393" s="103"/>
    </row>
    <row r="394" spans="8:8" hidden="1" x14ac:dyDescent="0.35">
      <c r="H394" s="103"/>
    </row>
    <row r="395" spans="8:8" hidden="1" x14ac:dyDescent="0.35">
      <c r="H395" s="103"/>
    </row>
    <row r="396" spans="8:8" hidden="1" x14ac:dyDescent="0.35">
      <c r="H396" s="103"/>
    </row>
    <row r="397" spans="8:8" hidden="1" x14ac:dyDescent="0.35">
      <c r="H397" s="103"/>
    </row>
    <row r="398" spans="8:8" hidden="1" x14ac:dyDescent="0.35">
      <c r="H398" s="103"/>
    </row>
    <row r="399" spans="8:8" hidden="1" x14ac:dyDescent="0.35">
      <c r="H399" s="103"/>
    </row>
    <row r="400" spans="8:8" x14ac:dyDescent="0.35">
      <c r="H400" s="103"/>
    </row>
    <row r="401" spans="8:8" x14ac:dyDescent="0.35">
      <c r="H401" s="103"/>
    </row>
    <row r="402" spans="8:8" x14ac:dyDescent="0.35">
      <c r="H402" s="103"/>
    </row>
    <row r="403" spans="8:8" x14ac:dyDescent="0.35">
      <c r="H403" s="103"/>
    </row>
    <row r="404" spans="8:8" x14ac:dyDescent="0.35">
      <c r="H404" s="103"/>
    </row>
    <row r="405" spans="8:8" x14ac:dyDescent="0.35">
      <c r="H405" s="103"/>
    </row>
    <row r="406" spans="8:8" x14ac:dyDescent="0.35">
      <c r="H406" s="103"/>
    </row>
    <row r="407" spans="8:8" x14ac:dyDescent="0.35">
      <c r="H407" s="103"/>
    </row>
    <row r="408" spans="8:8" x14ac:dyDescent="0.35">
      <c r="H408" s="103"/>
    </row>
    <row r="409" spans="8:8" x14ac:dyDescent="0.35">
      <c r="H409" s="103"/>
    </row>
    <row r="410" spans="8:8" x14ac:dyDescent="0.35">
      <c r="H410" s="103"/>
    </row>
    <row r="411" spans="8:8" x14ac:dyDescent="0.35">
      <c r="H411" s="103"/>
    </row>
    <row r="412" spans="8:8" x14ac:dyDescent="0.35">
      <c r="H412" s="103"/>
    </row>
    <row r="413" spans="8:8" x14ac:dyDescent="0.35">
      <c r="H413" s="103"/>
    </row>
    <row r="414" spans="8:8" x14ac:dyDescent="0.35">
      <c r="H414" s="103"/>
    </row>
    <row r="415" spans="8:8" x14ac:dyDescent="0.35">
      <c r="H415" s="103"/>
    </row>
    <row r="416" spans="8:8" x14ac:dyDescent="0.35">
      <c r="H416" s="103"/>
    </row>
    <row r="417" spans="8:8" x14ac:dyDescent="0.35">
      <c r="H417" s="103"/>
    </row>
    <row r="418" spans="8:8" x14ac:dyDescent="0.35">
      <c r="H418" s="103"/>
    </row>
    <row r="419" spans="8:8" x14ac:dyDescent="0.35">
      <c r="H419" s="103"/>
    </row>
    <row r="420" spans="8:8" x14ac:dyDescent="0.35">
      <c r="H420" s="103"/>
    </row>
    <row r="421" spans="8:8" x14ac:dyDescent="0.35">
      <c r="H421" s="103"/>
    </row>
    <row r="422" spans="8:8" x14ac:dyDescent="0.35">
      <c r="H422" s="103"/>
    </row>
    <row r="423" spans="8:8" x14ac:dyDescent="0.35">
      <c r="H423" s="103"/>
    </row>
    <row r="424" spans="8:8" x14ac:dyDescent="0.35">
      <c r="H424" s="103"/>
    </row>
    <row r="425" spans="8:8" x14ac:dyDescent="0.35">
      <c r="H425" s="103"/>
    </row>
    <row r="426" spans="8:8" x14ac:dyDescent="0.35">
      <c r="H426" s="103"/>
    </row>
    <row r="427" spans="8:8" x14ac:dyDescent="0.35">
      <c r="H427" s="103"/>
    </row>
    <row r="428" spans="8:8" x14ac:dyDescent="0.35">
      <c r="H428" s="103"/>
    </row>
    <row r="429" spans="8:8" x14ac:dyDescent="0.35">
      <c r="H429" s="103"/>
    </row>
    <row r="430" spans="8:8" x14ac:dyDescent="0.35">
      <c r="H430" s="103"/>
    </row>
    <row r="431" spans="8:8" x14ac:dyDescent="0.35">
      <c r="H431" s="103"/>
    </row>
    <row r="432" spans="8:8" x14ac:dyDescent="0.35">
      <c r="H432" s="103"/>
    </row>
    <row r="433" spans="8:8" x14ac:dyDescent="0.35">
      <c r="H433" s="103"/>
    </row>
    <row r="434" spans="8:8" x14ac:dyDescent="0.35">
      <c r="H434" s="103"/>
    </row>
    <row r="435" spans="8:8" x14ac:dyDescent="0.35">
      <c r="H435" s="103"/>
    </row>
    <row r="436" spans="8:8" x14ac:dyDescent="0.35">
      <c r="H436" s="103"/>
    </row>
    <row r="437" spans="8:8" x14ac:dyDescent="0.35">
      <c r="H437" s="103"/>
    </row>
    <row r="438" spans="8:8" x14ac:dyDescent="0.35">
      <c r="H438" s="103"/>
    </row>
    <row r="439" spans="8:8" x14ac:dyDescent="0.35">
      <c r="H439" s="103"/>
    </row>
    <row r="440" spans="8:8" x14ac:dyDescent="0.35">
      <c r="H440" s="103"/>
    </row>
    <row r="441" spans="8:8" x14ac:dyDescent="0.35">
      <c r="H441" s="103"/>
    </row>
    <row r="442" spans="8:8" x14ac:dyDescent="0.35">
      <c r="H442" s="103"/>
    </row>
    <row r="443" spans="8:8" x14ac:dyDescent="0.35">
      <c r="H443" s="103"/>
    </row>
    <row r="444" spans="8:8" x14ac:dyDescent="0.35">
      <c r="H444" s="103"/>
    </row>
    <row r="445" spans="8:8" x14ac:dyDescent="0.35">
      <c r="H445" s="103"/>
    </row>
    <row r="446" spans="8:8" x14ac:dyDescent="0.35">
      <c r="H446" s="103"/>
    </row>
    <row r="447" spans="8:8" x14ac:dyDescent="0.35">
      <c r="H447" s="103"/>
    </row>
    <row r="448" spans="8:8" x14ac:dyDescent="0.35">
      <c r="H448" s="103"/>
    </row>
    <row r="449" spans="8:8" x14ac:dyDescent="0.35">
      <c r="H449" s="103"/>
    </row>
    <row r="450" spans="8:8" x14ac:dyDescent="0.35">
      <c r="H450" s="103"/>
    </row>
    <row r="451" spans="8:8" x14ac:dyDescent="0.35">
      <c r="H451" s="103"/>
    </row>
    <row r="452" spans="8:8" x14ac:dyDescent="0.35">
      <c r="H452" s="103"/>
    </row>
    <row r="453" spans="8:8" x14ac:dyDescent="0.35">
      <c r="H453" s="103"/>
    </row>
    <row r="454" spans="8:8" x14ac:dyDescent="0.35">
      <c r="H454" s="103"/>
    </row>
    <row r="455" spans="8:8" x14ac:dyDescent="0.35">
      <c r="H455" s="103"/>
    </row>
    <row r="456" spans="8:8" x14ac:dyDescent="0.35">
      <c r="H456" s="103"/>
    </row>
    <row r="457" spans="8:8" x14ac:dyDescent="0.35">
      <c r="H457" s="103"/>
    </row>
    <row r="458" spans="8:8" x14ac:dyDescent="0.35">
      <c r="H458" s="103"/>
    </row>
    <row r="459" spans="8:8" x14ac:dyDescent="0.35">
      <c r="H459" s="103"/>
    </row>
    <row r="460" spans="8:8" x14ac:dyDescent="0.35">
      <c r="H460" s="103"/>
    </row>
    <row r="461" spans="8:8" x14ac:dyDescent="0.35">
      <c r="H461" s="103"/>
    </row>
    <row r="462" spans="8:8" x14ac:dyDescent="0.35">
      <c r="H462" s="103"/>
    </row>
    <row r="463" spans="8:8" x14ac:dyDescent="0.35">
      <c r="H463" s="103"/>
    </row>
    <row r="464" spans="8:8" x14ac:dyDescent="0.35">
      <c r="H464" s="103"/>
    </row>
    <row r="465" spans="8:8" x14ac:dyDescent="0.35">
      <c r="H465" s="103"/>
    </row>
    <row r="466" spans="8:8" x14ac:dyDescent="0.35">
      <c r="H466" s="103"/>
    </row>
    <row r="467" spans="8:8" x14ac:dyDescent="0.35">
      <c r="H467" s="103"/>
    </row>
    <row r="468" spans="8:8" x14ac:dyDescent="0.35">
      <c r="H468" s="103"/>
    </row>
    <row r="469" spans="8:8" x14ac:dyDescent="0.35">
      <c r="H469" s="103"/>
    </row>
    <row r="470" spans="8:8" x14ac:dyDescent="0.35">
      <c r="H470" s="103"/>
    </row>
    <row r="471" spans="8:8" x14ac:dyDescent="0.35">
      <c r="H471" s="103"/>
    </row>
    <row r="472" spans="8:8" x14ac:dyDescent="0.35">
      <c r="H472" s="103"/>
    </row>
    <row r="473" spans="8:8" x14ac:dyDescent="0.35">
      <c r="H473" s="103"/>
    </row>
    <row r="474" spans="8:8" x14ac:dyDescent="0.35">
      <c r="H474" s="103"/>
    </row>
    <row r="475" spans="8:8" x14ac:dyDescent="0.35">
      <c r="H475" s="103"/>
    </row>
    <row r="476" spans="8:8" x14ac:dyDescent="0.35">
      <c r="H476" s="103"/>
    </row>
    <row r="477" spans="8:8" x14ac:dyDescent="0.35">
      <c r="H477" s="103"/>
    </row>
    <row r="478" spans="8:8" x14ac:dyDescent="0.35">
      <c r="H478" s="103"/>
    </row>
    <row r="479" spans="8:8" x14ac:dyDescent="0.35">
      <c r="H479" s="103"/>
    </row>
    <row r="480" spans="8:8" x14ac:dyDescent="0.35">
      <c r="H480" s="103"/>
    </row>
    <row r="481" spans="8:8" x14ac:dyDescent="0.35">
      <c r="H481" s="103"/>
    </row>
    <row r="482" spans="8:8" x14ac:dyDescent="0.35">
      <c r="H482" s="103"/>
    </row>
    <row r="483" spans="8:8" x14ac:dyDescent="0.35">
      <c r="H483" s="103"/>
    </row>
    <row r="484" spans="8:8" x14ac:dyDescent="0.35">
      <c r="H484" s="103"/>
    </row>
    <row r="485" spans="8:8" x14ac:dyDescent="0.35">
      <c r="H485" s="103"/>
    </row>
    <row r="486" spans="8:8" x14ac:dyDescent="0.35">
      <c r="H486" s="103"/>
    </row>
    <row r="487" spans="8:8" x14ac:dyDescent="0.35">
      <c r="H487" s="103"/>
    </row>
    <row r="488" spans="8:8" x14ac:dyDescent="0.35">
      <c r="H488" s="103"/>
    </row>
    <row r="489" spans="8:8" x14ac:dyDescent="0.35">
      <c r="H489" s="103"/>
    </row>
    <row r="490" spans="8:8" x14ac:dyDescent="0.35">
      <c r="H490" s="103"/>
    </row>
    <row r="491" spans="8:8" x14ac:dyDescent="0.35">
      <c r="H491" s="103"/>
    </row>
    <row r="492" spans="8:8" x14ac:dyDescent="0.35">
      <c r="H492" s="103"/>
    </row>
    <row r="493" spans="8:8" x14ac:dyDescent="0.35">
      <c r="H493" s="103"/>
    </row>
    <row r="494" spans="8:8" x14ac:dyDescent="0.35">
      <c r="H494" s="103"/>
    </row>
    <row r="495" spans="8:8" x14ac:dyDescent="0.35">
      <c r="H495" s="103"/>
    </row>
    <row r="496" spans="8:8" x14ac:dyDescent="0.35">
      <c r="H496" s="103"/>
    </row>
    <row r="497" spans="8:8" x14ac:dyDescent="0.35">
      <c r="H497" s="103"/>
    </row>
    <row r="498" spans="8:8" x14ac:dyDescent="0.35">
      <c r="H498" s="103"/>
    </row>
    <row r="499" spans="8:8" x14ac:dyDescent="0.35">
      <c r="H499" s="103"/>
    </row>
    <row r="500" spans="8:8" x14ac:dyDescent="0.35">
      <c r="H500" s="103"/>
    </row>
    <row r="501" spans="8:8" x14ac:dyDescent="0.35">
      <c r="H501" s="103"/>
    </row>
    <row r="502" spans="8:8" x14ac:dyDescent="0.35">
      <c r="H502" s="103"/>
    </row>
    <row r="503" spans="8:8" x14ac:dyDescent="0.35">
      <c r="H503" s="103"/>
    </row>
    <row r="504" spans="8:8" x14ac:dyDescent="0.35">
      <c r="H504" s="103"/>
    </row>
    <row r="505" spans="8:8" x14ac:dyDescent="0.35">
      <c r="H505" s="103"/>
    </row>
    <row r="506" spans="8:8" x14ac:dyDescent="0.35">
      <c r="H506" s="103"/>
    </row>
    <row r="507" spans="8:8" x14ac:dyDescent="0.35">
      <c r="H507" s="103"/>
    </row>
    <row r="508" spans="8:8" x14ac:dyDescent="0.35">
      <c r="H508" s="103"/>
    </row>
    <row r="509" spans="8:8" x14ac:dyDescent="0.35">
      <c r="H509" s="103"/>
    </row>
    <row r="510" spans="8:8" x14ac:dyDescent="0.35">
      <c r="H510" s="103"/>
    </row>
    <row r="511" spans="8:8" x14ac:dyDescent="0.35">
      <c r="H511" s="103"/>
    </row>
    <row r="512" spans="8:8" x14ac:dyDescent="0.35">
      <c r="H512" s="103"/>
    </row>
    <row r="513" spans="8:8" x14ac:dyDescent="0.35">
      <c r="H513" s="103"/>
    </row>
    <row r="514" spans="8:8" x14ac:dyDescent="0.35">
      <c r="H514" s="103"/>
    </row>
    <row r="515" spans="8:8" x14ac:dyDescent="0.35">
      <c r="H515" s="103"/>
    </row>
    <row r="516" spans="8:8" x14ac:dyDescent="0.35">
      <c r="H516" s="103"/>
    </row>
    <row r="517" spans="8:8" x14ac:dyDescent="0.35">
      <c r="H517" s="103"/>
    </row>
    <row r="518" spans="8:8" x14ac:dyDescent="0.35">
      <c r="H518" s="103"/>
    </row>
    <row r="519" spans="8:8" x14ac:dyDescent="0.35">
      <c r="H519" s="103"/>
    </row>
    <row r="520" spans="8:8" x14ac:dyDescent="0.35">
      <c r="H520" s="103"/>
    </row>
    <row r="521" spans="8:8" x14ac:dyDescent="0.35">
      <c r="H521" s="103"/>
    </row>
    <row r="522" spans="8:8" x14ac:dyDescent="0.35">
      <c r="H522" s="103"/>
    </row>
    <row r="523" spans="8:8" x14ac:dyDescent="0.35">
      <c r="H523" s="103"/>
    </row>
    <row r="524" spans="8:8" x14ac:dyDescent="0.35">
      <c r="H524" s="103"/>
    </row>
    <row r="525" spans="8:8" x14ac:dyDescent="0.35">
      <c r="H525" s="103"/>
    </row>
    <row r="526" spans="8:8" x14ac:dyDescent="0.35">
      <c r="H526" s="103"/>
    </row>
    <row r="527" spans="8:8" x14ac:dyDescent="0.35">
      <c r="H527" s="103"/>
    </row>
    <row r="528" spans="8:8" x14ac:dyDescent="0.35">
      <c r="H528" s="103"/>
    </row>
    <row r="529" spans="8:8" x14ac:dyDescent="0.35">
      <c r="H529" s="103"/>
    </row>
    <row r="530" spans="8:8" x14ac:dyDescent="0.35">
      <c r="H530" s="103"/>
    </row>
    <row r="531" spans="8:8" x14ac:dyDescent="0.35">
      <c r="H531" s="103"/>
    </row>
    <row r="532" spans="8:8" x14ac:dyDescent="0.35">
      <c r="H532" s="103"/>
    </row>
    <row r="533" spans="8:8" x14ac:dyDescent="0.35">
      <c r="H533" s="103"/>
    </row>
    <row r="534" spans="8:8" x14ac:dyDescent="0.35">
      <c r="H534" s="103"/>
    </row>
    <row r="535" spans="8:8" x14ac:dyDescent="0.35">
      <c r="H535" s="103"/>
    </row>
    <row r="536" spans="8:8" x14ac:dyDescent="0.35">
      <c r="H536" s="103"/>
    </row>
    <row r="537" spans="8:8" x14ac:dyDescent="0.35">
      <c r="H537" s="103"/>
    </row>
    <row r="538" spans="8:8" x14ac:dyDescent="0.35">
      <c r="H538" s="103"/>
    </row>
    <row r="539" spans="8:8" x14ac:dyDescent="0.35">
      <c r="H539" s="103"/>
    </row>
    <row r="540" spans="8:8" x14ac:dyDescent="0.35">
      <c r="H540" s="103"/>
    </row>
    <row r="541" spans="8:8" x14ac:dyDescent="0.35">
      <c r="H541" s="103"/>
    </row>
    <row r="542" spans="8:8" x14ac:dyDescent="0.35">
      <c r="H542" s="103"/>
    </row>
    <row r="543" spans="8:8" x14ac:dyDescent="0.35">
      <c r="H543" s="103"/>
    </row>
    <row r="544" spans="8:8" x14ac:dyDescent="0.35">
      <c r="H544" s="103"/>
    </row>
    <row r="545" spans="8:8" x14ac:dyDescent="0.35">
      <c r="H545" s="103"/>
    </row>
    <row r="546" spans="8:8" x14ac:dyDescent="0.35">
      <c r="H546" s="103"/>
    </row>
    <row r="547" spans="8:8" x14ac:dyDescent="0.35">
      <c r="H547" s="103"/>
    </row>
    <row r="548" spans="8:8" x14ac:dyDescent="0.35">
      <c r="H548" s="103"/>
    </row>
    <row r="549" spans="8:8" x14ac:dyDescent="0.35">
      <c r="H549" s="103"/>
    </row>
    <row r="550" spans="8:8" x14ac:dyDescent="0.35">
      <c r="H550" s="103"/>
    </row>
    <row r="551" spans="8:8" x14ac:dyDescent="0.35">
      <c r="H551" s="103"/>
    </row>
    <row r="552" spans="8:8" x14ac:dyDescent="0.35">
      <c r="H552" s="103"/>
    </row>
    <row r="553" spans="8:8" x14ac:dyDescent="0.35">
      <c r="H553" s="103"/>
    </row>
    <row r="554" spans="8:8" x14ac:dyDescent="0.35">
      <c r="H554" s="103"/>
    </row>
    <row r="555" spans="8:8" x14ac:dyDescent="0.35">
      <c r="H555" s="103"/>
    </row>
    <row r="556" spans="8:8" x14ac:dyDescent="0.35">
      <c r="H556" s="103"/>
    </row>
    <row r="557" spans="8:8" x14ac:dyDescent="0.35">
      <c r="H557" s="103"/>
    </row>
    <row r="558" spans="8:8" x14ac:dyDescent="0.35">
      <c r="H558" s="103"/>
    </row>
    <row r="559" spans="8:8" x14ac:dyDescent="0.35">
      <c r="H559" s="103"/>
    </row>
    <row r="560" spans="8:8" x14ac:dyDescent="0.35">
      <c r="H560" s="103"/>
    </row>
    <row r="561" spans="8:8" x14ac:dyDescent="0.35">
      <c r="H561" s="103"/>
    </row>
    <row r="562" spans="8:8" x14ac:dyDescent="0.35">
      <c r="H562" s="103"/>
    </row>
    <row r="563" spans="8:8" x14ac:dyDescent="0.35">
      <c r="H563" s="103"/>
    </row>
    <row r="564" spans="8:8" x14ac:dyDescent="0.35">
      <c r="H564" s="103"/>
    </row>
    <row r="565" spans="8:8" x14ac:dyDescent="0.35">
      <c r="H565" s="103"/>
    </row>
    <row r="566" spans="8:8" x14ac:dyDescent="0.35">
      <c r="H566" s="103"/>
    </row>
    <row r="567" spans="8:8" x14ac:dyDescent="0.35">
      <c r="H567" s="103"/>
    </row>
    <row r="568" spans="8:8" x14ac:dyDescent="0.35">
      <c r="H568" s="103"/>
    </row>
    <row r="569" spans="8:8" x14ac:dyDescent="0.35">
      <c r="H569" s="103"/>
    </row>
    <row r="570" spans="8:8" x14ac:dyDescent="0.35">
      <c r="H570" s="103"/>
    </row>
    <row r="571" spans="8:8" x14ac:dyDescent="0.35">
      <c r="H571" s="103"/>
    </row>
    <row r="572" spans="8:8" x14ac:dyDescent="0.35">
      <c r="H572" s="103"/>
    </row>
    <row r="573" spans="8:8" x14ac:dyDescent="0.35">
      <c r="H573" s="103"/>
    </row>
    <row r="574" spans="8:8" x14ac:dyDescent="0.35">
      <c r="H574" s="103"/>
    </row>
    <row r="575" spans="8:8" x14ac:dyDescent="0.35">
      <c r="H575" s="103"/>
    </row>
    <row r="576" spans="8:8" x14ac:dyDescent="0.35">
      <c r="H576" s="103"/>
    </row>
    <row r="577" spans="8:8" x14ac:dyDescent="0.35">
      <c r="H577" s="103"/>
    </row>
    <row r="578" spans="8:8" x14ac:dyDescent="0.35">
      <c r="H578" s="103"/>
    </row>
    <row r="579" spans="8:8" x14ac:dyDescent="0.35">
      <c r="H579" s="103"/>
    </row>
    <row r="580" spans="8:8" x14ac:dyDescent="0.35">
      <c r="H580" s="103"/>
    </row>
    <row r="581" spans="8:8" x14ac:dyDescent="0.35">
      <c r="H581" s="103"/>
    </row>
    <row r="582" spans="8:8" x14ac:dyDescent="0.35">
      <c r="H582" s="103"/>
    </row>
    <row r="583" spans="8:8" x14ac:dyDescent="0.35">
      <c r="H583" s="103"/>
    </row>
    <row r="584" spans="8:8" x14ac:dyDescent="0.35">
      <c r="H584" s="103"/>
    </row>
    <row r="585" spans="8:8" x14ac:dyDescent="0.35">
      <c r="H585" s="103"/>
    </row>
    <row r="586" spans="8:8" x14ac:dyDescent="0.35">
      <c r="H586" s="103"/>
    </row>
    <row r="587" spans="8:8" x14ac:dyDescent="0.35">
      <c r="H587" s="103"/>
    </row>
    <row r="588" spans="8:8" x14ac:dyDescent="0.35">
      <c r="H588" s="103"/>
    </row>
    <row r="589" spans="8:8" x14ac:dyDescent="0.35">
      <c r="H589" s="103"/>
    </row>
    <row r="590" spans="8:8" x14ac:dyDescent="0.35">
      <c r="H590" s="103"/>
    </row>
    <row r="591" spans="8:8" x14ac:dyDescent="0.35">
      <c r="H591" s="103"/>
    </row>
    <row r="592" spans="8:8" x14ac:dyDescent="0.35">
      <c r="H592" s="103"/>
    </row>
    <row r="593" spans="8:8" x14ac:dyDescent="0.35">
      <c r="H593" s="103"/>
    </row>
    <row r="594" spans="8:8" x14ac:dyDescent="0.35">
      <c r="H594" s="103"/>
    </row>
    <row r="595" spans="8:8" x14ac:dyDescent="0.35">
      <c r="H595" s="103"/>
    </row>
    <row r="596" spans="8:8" x14ac:dyDescent="0.35">
      <c r="H596" s="103"/>
    </row>
    <row r="597" spans="8:8" x14ac:dyDescent="0.35">
      <c r="H597" s="103"/>
    </row>
    <row r="598" spans="8:8" x14ac:dyDescent="0.35">
      <c r="H598" s="103"/>
    </row>
    <row r="599" spans="8:8" x14ac:dyDescent="0.35">
      <c r="H599" s="103"/>
    </row>
    <row r="600" spans="8:8" x14ac:dyDescent="0.35">
      <c r="H600" s="103"/>
    </row>
    <row r="601" spans="8:8" x14ac:dyDescent="0.35">
      <c r="H601" s="103"/>
    </row>
    <row r="602" spans="8:8" x14ac:dyDescent="0.35">
      <c r="H602" s="103"/>
    </row>
    <row r="603" spans="8:8" x14ac:dyDescent="0.35">
      <c r="H603" s="103"/>
    </row>
    <row r="604" spans="8:8" x14ac:dyDescent="0.35">
      <c r="H604" s="103"/>
    </row>
    <row r="605" spans="8:8" x14ac:dyDescent="0.35">
      <c r="H605" s="103"/>
    </row>
    <row r="606" spans="8:8" x14ac:dyDescent="0.35">
      <c r="H606" s="103"/>
    </row>
    <row r="607" spans="8:8" x14ac:dyDescent="0.35">
      <c r="H607" s="103"/>
    </row>
    <row r="608" spans="8:8" x14ac:dyDescent="0.35">
      <c r="H608" s="103"/>
    </row>
    <row r="609" spans="8:8" x14ac:dyDescent="0.35">
      <c r="H609" s="103"/>
    </row>
    <row r="610" spans="8:8" x14ac:dyDescent="0.35">
      <c r="H610" s="103"/>
    </row>
    <row r="611" spans="8:8" x14ac:dyDescent="0.35">
      <c r="H611" s="103"/>
    </row>
    <row r="612" spans="8:8" x14ac:dyDescent="0.35">
      <c r="H612" s="103"/>
    </row>
    <row r="613" spans="8:8" x14ac:dyDescent="0.35">
      <c r="H613" s="103"/>
    </row>
    <row r="614" spans="8:8" x14ac:dyDescent="0.35">
      <c r="H614" s="103"/>
    </row>
    <row r="615" spans="8:8" x14ac:dyDescent="0.35">
      <c r="H615" s="103"/>
    </row>
    <row r="616" spans="8:8" x14ac:dyDescent="0.35">
      <c r="H616" s="103"/>
    </row>
    <row r="617" spans="8:8" x14ac:dyDescent="0.35">
      <c r="H617" s="103"/>
    </row>
    <row r="618" spans="8:8" x14ac:dyDescent="0.35">
      <c r="H618" s="103"/>
    </row>
    <row r="619" spans="8:8" x14ac:dyDescent="0.35">
      <c r="H619" s="103"/>
    </row>
    <row r="620" spans="8:8" x14ac:dyDescent="0.35">
      <c r="H620" s="103"/>
    </row>
    <row r="621" spans="8:8" x14ac:dyDescent="0.35">
      <c r="H621" s="103"/>
    </row>
    <row r="622" spans="8:8" x14ac:dyDescent="0.35">
      <c r="H622" s="103"/>
    </row>
    <row r="623" spans="8:8" x14ac:dyDescent="0.35">
      <c r="H623" s="103"/>
    </row>
    <row r="624" spans="8:8" x14ac:dyDescent="0.35">
      <c r="H624" s="103"/>
    </row>
    <row r="625" spans="8:8" x14ac:dyDescent="0.35">
      <c r="H625" s="103"/>
    </row>
    <row r="626" spans="8:8" x14ac:dyDescent="0.35">
      <c r="H626" s="103"/>
    </row>
    <row r="627" spans="8:8" x14ac:dyDescent="0.35">
      <c r="H627" s="103"/>
    </row>
    <row r="628" spans="8:8" x14ac:dyDescent="0.35">
      <c r="H628" s="103"/>
    </row>
    <row r="629" spans="8:8" x14ac:dyDescent="0.35">
      <c r="H629" s="103"/>
    </row>
    <row r="630" spans="8:8" x14ac:dyDescent="0.35">
      <c r="H630" s="103"/>
    </row>
    <row r="631" spans="8:8" x14ac:dyDescent="0.35">
      <c r="H631" s="103"/>
    </row>
    <row r="632" spans="8:8" x14ac:dyDescent="0.35">
      <c r="H632" s="103"/>
    </row>
    <row r="633" spans="8:8" x14ac:dyDescent="0.35">
      <c r="H633" s="103"/>
    </row>
    <row r="634" spans="8:8" x14ac:dyDescent="0.35">
      <c r="H634" s="103"/>
    </row>
    <row r="635" spans="8:8" x14ac:dyDescent="0.35">
      <c r="H635" s="103"/>
    </row>
    <row r="636" spans="8:8" x14ac:dyDescent="0.35">
      <c r="H636" s="103"/>
    </row>
    <row r="637" spans="8:8" x14ac:dyDescent="0.35">
      <c r="H637" s="103"/>
    </row>
    <row r="638" spans="8:8" x14ac:dyDescent="0.35">
      <c r="H638" s="103"/>
    </row>
    <row r="639" spans="8:8" x14ac:dyDescent="0.35">
      <c r="H639" s="103"/>
    </row>
    <row r="640" spans="8:8" x14ac:dyDescent="0.35">
      <c r="H640" s="103"/>
    </row>
    <row r="641" spans="8:8" x14ac:dyDescent="0.35">
      <c r="H641" s="103"/>
    </row>
    <row r="642" spans="8:8" x14ac:dyDescent="0.35">
      <c r="H642" s="103"/>
    </row>
    <row r="643" spans="8:8" x14ac:dyDescent="0.35">
      <c r="H643" s="103"/>
    </row>
    <row r="644" spans="8:8" x14ac:dyDescent="0.35">
      <c r="H644" s="103"/>
    </row>
    <row r="645" spans="8:8" x14ac:dyDescent="0.35">
      <c r="H645" s="103"/>
    </row>
    <row r="646" spans="8:8" x14ac:dyDescent="0.35">
      <c r="H646" s="103"/>
    </row>
    <row r="647" spans="8:8" x14ac:dyDescent="0.35">
      <c r="H647" s="103"/>
    </row>
    <row r="648" spans="8:8" x14ac:dyDescent="0.35">
      <c r="H648" s="103"/>
    </row>
    <row r="649" spans="8:8" x14ac:dyDescent="0.35">
      <c r="H649" s="103"/>
    </row>
    <row r="650" spans="8:8" x14ac:dyDescent="0.35">
      <c r="H650" s="103"/>
    </row>
    <row r="651" spans="8:8" x14ac:dyDescent="0.35">
      <c r="H651" s="103"/>
    </row>
    <row r="652" spans="8:8" x14ac:dyDescent="0.35">
      <c r="H652" s="103"/>
    </row>
    <row r="653" spans="8:8" x14ac:dyDescent="0.35">
      <c r="H653" s="103"/>
    </row>
    <row r="654" spans="8:8" x14ac:dyDescent="0.35">
      <c r="H654" s="103"/>
    </row>
    <row r="655" spans="8:8" x14ac:dyDescent="0.35">
      <c r="H655" s="103"/>
    </row>
    <row r="656" spans="8:8" x14ac:dyDescent="0.35">
      <c r="H656" s="103"/>
    </row>
    <row r="657" spans="8:8" x14ac:dyDescent="0.35">
      <c r="H657" s="103"/>
    </row>
    <row r="658" spans="8:8" x14ac:dyDescent="0.35">
      <c r="H658" s="103"/>
    </row>
    <row r="659" spans="8:8" x14ac:dyDescent="0.35">
      <c r="H659" s="103"/>
    </row>
    <row r="660" spans="8:8" x14ac:dyDescent="0.35">
      <c r="H660" s="103"/>
    </row>
    <row r="661" spans="8:8" x14ac:dyDescent="0.35">
      <c r="H661" s="103"/>
    </row>
    <row r="662" spans="8:8" x14ac:dyDescent="0.35">
      <c r="H662" s="103"/>
    </row>
    <row r="663" spans="8:8" x14ac:dyDescent="0.35">
      <c r="H663" s="103"/>
    </row>
    <row r="664" spans="8:8" x14ac:dyDescent="0.35">
      <c r="H664" s="103"/>
    </row>
    <row r="665" spans="8:8" x14ac:dyDescent="0.35">
      <c r="H665" s="103"/>
    </row>
    <row r="666" spans="8:8" x14ac:dyDescent="0.35">
      <c r="H666" s="103"/>
    </row>
    <row r="667" spans="8:8" x14ac:dyDescent="0.35">
      <c r="H667" s="103"/>
    </row>
    <row r="668" spans="8:8" x14ac:dyDescent="0.35">
      <c r="H668" s="103"/>
    </row>
    <row r="669" spans="8:8" x14ac:dyDescent="0.35">
      <c r="H669" s="103"/>
    </row>
    <row r="670" spans="8:8" x14ac:dyDescent="0.35">
      <c r="H670" s="103"/>
    </row>
    <row r="671" spans="8:8" x14ac:dyDescent="0.35">
      <c r="H671" s="103"/>
    </row>
    <row r="672" spans="8:8" x14ac:dyDescent="0.35">
      <c r="H672" s="103"/>
    </row>
    <row r="673" spans="8:8" x14ac:dyDescent="0.35">
      <c r="H673" s="103"/>
    </row>
    <row r="674" spans="8:8" x14ac:dyDescent="0.35">
      <c r="H674" s="103"/>
    </row>
    <row r="675" spans="8:8" x14ac:dyDescent="0.35">
      <c r="H675" s="103"/>
    </row>
    <row r="676" spans="8:8" x14ac:dyDescent="0.35">
      <c r="H676" s="103"/>
    </row>
    <row r="677" spans="8:8" x14ac:dyDescent="0.35">
      <c r="H677" s="103"/>
    </row>
    <row r="678" spans="8:8" x14ac:dyDescent="0.35">
      <c r="H678" s="103"/>
    </row>
    <row r="679" spans="8:8" x14ac:dyDescent="0.35">
      <c r="H679" s="103"/>
    </row>
    <row r="680" spans="8:8" x14ac:dyDescent="0.35">
      <c r="H680" s="103"/>
    </row>
    <row r="681" spans="8:8" x14ac:dyDescent="0.35">
      <c r="H681" s="103"/>
    </row>
    <row r="682" spans="8:8" x14ac:dyDescent="0.35">
      <c r="H682" s="103"/>
    </row>
    <row r="683" spans="8:8" x14ac:dyDescent="0.35">
      <c r="H683" s="103"/>
    </row>
    <row r="684" spans="8:8" x14ac:dyDescent="0.35">
      <c r="H684" s="103"/>
    </row>
    <row r="685" spans="8:8" x14ac:dyDescent="0.35">
      <c r="H685" s="103"/>
    </row>
    <row r="686" spans="8:8" x14ac:dyDescent="0.35">
      <c r="H686" s="103"/>
    </row>
    <row r="687" spans="8:8" x14ac:dyDescent="0.35">
      <c r="H687" s="103"/>
    </row>
    <row r="688" spans="8:8" x14ac:dyDescent="0.35">
      <c r="H688" s="103"/>
    </row>
    <row r="689" spans="8:8" x14ac:dyDescent="0.35">
      <c r="H689" s="103"/>
    </row>
    <row r="690" spans="8:8" x14ac:dyDescent="0.35">
      <c r="H690" s="103"/>
    </row>
    <row r="691" spans="8:8" x14ac:dyDescent="0.35">
      <c r="H691" s="103"/>
    </row>
    <row r="692" spans="8:8" x14ac:dyDescent="0.35">
      <c r="H692" s="103"/>
    </row>
    <row r="693" spans="8:8" x14ac:dyDescent="0.35">
      <c r="H693" s="103"/>
    </row>
    <row r="694" spans="8:8" x14ac:dyDescent="0.35">
      <c r="H694" s="103"/>
    </row>
    <row r="695" spans="8:8" x14ac:dyDescent="0.35">
      <c r="H695" s="103"/>
    </row>
    <row r="696" spans="8:8" x14ac:dyDescent="0.35">
      <c r="H696" s="103"/>
    </row>
    <row r="697" spans="8:8" x14ac:dyDescent="0.35">
      <c r="H697" s="103"/>
    </row>
    <row r="698" spans="8:8" x14ac:dyDescent="0.35">
      <c r="H698" s="103"/>
    </row>
    <row r="699" spans="8:8" x14ac:dyDescent="0.35">
      <c r="H699" s="103"/>
    </row>
    <row r="700" spans="8:8" x14ac:dyDescent="0.35">
      <c r="H700" s="103"/>
    </row>
    <row r="701" spans="8:8" x14ac:dyDescent="0.35">
      <c r="H701" s="103"/>
    </row>
    <row r="702" spans="8:8" x14ac:dyDescent="0.35">
      <c r="H702" s="103"/>
    </row>
    <row r="703" spans="8:8" x14ac:dyDescent="0.35">
      <c r="H703" s="103"/>
    </row>
    <row r="704" spans="8:8" x14ac:dyDescent="0.35">
      <c r="H704" s="103"/>
    </row>
    <row r="705" spans="8:8" x14ac:dyDescent="0.35">
      <c r="H705" s="103"/>
    </row>
    <row r="706" spans="8:8" x14ac:dyDescent="0.35">
      <c r="H706" s="103"/>
    </row>
    <row r="707" spans="8:8" x14ac:dyDescent="0.35">
      <c r="H707" s="103"/>
    </row>
    <row r="708" spans="8:8" x14ac:dyDescent="0.35">
      <c r="H708" s="103"/>
    </row>
    <row r="709" spans="8:8" x14ac:dyDescent="0.35">
      <c r="H709" s="103"/>
    </row>
    <row r="710" spans="8:8" x14ac:dyDescent="0.35">
      <c r="H710" s="103"/>
    </row>
    <row r="711" spans="8:8" x14ac:dyDescent="0.35">
      <c r="H711" s="103"/>
    </row>
    <row r="712" spans="8:8" x14ac:dyDescent="0.35">
      <c r="H712" s="103"/>
    </row>
    <row r="713" spans="8:8" x14ac:dyDescent="0.35">
      <c r="H713" s="103"/>
    </row>
    <row r="714" spans="8:8" x14ac:dyDescent="0.35">
      <c r="H714" s="103"/>
    </row>
    <row r="715" spans="8:8" x14ac:dyDescent="0.35">
      <c r="H715" s="103"/>
    </row>
    <row r="716" spans="8:8" x14ac:dyDescent="0.35">
      <c r="H716" s="103"/>
    </row>
    <row r="717" spans="8:8" x14ac:dyDescent="0.35">
      <c r="H717" s="103"/>
    </row>
    <row r="718" spans="8:8" x14ac:dyDescent="0.35">
      <c r="H718" s="103"/>
    </row>
    <row r="719" spans="8:8" x14ac:dyDescent="0.35">
      <c r="H719" s="103"/>
    </row>
    <row r="720" spans="8:8" x14ac:dyDescent="0.35">
      <c r="H720" s="103"/>
    </row>
    <row r="721" spans="8:8" x14ac:dyDescent="0.35">
      <c r="H721" s="103"/>
    </row>
    <row r="722" spans="8:8" x14ac:dyDescent="0.35">
      <c r="H722" s="103"/>
    </row>
    <row r="723" spans="8:8" x14ac:dyDescent="0.35">
      <c r="H723" s="103"/>
    </row>
    <row r="724" spans="8:8" x14ac:dyDescent="0.35">
      <c r="H724" s="103"/>
    </row>
    <row r="725" spans="8:8" x14ac:dyDescent="0.35">
      <c r="H725" s="103"/>
    </row>
    <row r="726" spans="8:8" x14ac:dyDescent="0.35">
      <c r="H726" s="103"/>
    </row>
    <row r="727" spans="8:8" x14ac:dyDescent="0.35">
      <c r="H727" s="103"/>
    </row>
    <row r="728" spans="8:8" x14ac:dyDescent="0.35">
      <c r="H728" s="103"/>
    </row>
    <row r="729" spans="8:8" x14ac:dyDescent="0.35">
      <c r="H729" s="103"/>
    </row>
    <row r="730" spans="8:8" x14ac:dyDescent="0.35">
      <c r="H730" s="103"/>
    </row>
    <row r="731" spans="8:8" x14ac:dyDescent="0.35">
      <c r="H731" s="103"/>
    </row>
    <row r="732" spans="8:8" x14ac:dyDescent="0.35">
      <c r="H732" s="103"/>
    </row>
    <row r="733" spans="8:8" x14ac:dyDescent="0.35">
      <c r="H733" s="103"/>
    </row>
    <row r="734" spans="8:8" x14ac:dyDescent="0.35">
      <c r="H734" s="103"/>
    </row>
    <row r="735" spans="8:8" x14ac:dyDescent="0.35">
      <c r="H735" s="103"/>
    </row>
    <row r="736" spans="8:8" x14ac:dyDescent="0.35">
      <c r="H736" s="103"/>
    </row>
    <row r="737" spans="8:8" x14ac:dyDescent="0.35">
      <c r="H737" s="103"/>
    </row>
    <row r="738" spans="8:8" x14ac:dyDescent="0.35">
      <c r="H738" s="103"/>
    </row>
    <row r="739" spans="8:8" x14ac:dyDescent="0.35">
      <c r="H739" s="103"/>
    </row>
    <row r="740" spans="8:8" x14ac:dyDescent="0.35">
      <c r="H740" s="103"/>
    </row>
    <row r="741" spans="8:8" x14ac:dyDescent="0.35">
      <c r="H741" s="103"/>
    </row>
    <row r="742" spans="8:8" x14ac:dyDescent="0.35">
      <c r="H742" s="103"/>
    </row>
    <row r="743" spans="8:8" x14ac:dyDescent="0.35">
      <c r="H743" s="103"/>
    </row>
    <row r="744" spans="8:8" x14ac:dyDescent="0.35">
      <c r="H744" s="103"/>
    </row>
    <row r="745" spans="8:8" x14ac:dyDescent="0.35">
      <c r="H745" s="103"/>
    </row>
    <row r="746" spans="8:8" x14ac:dyDescent="0.35">
      <c r="H746" s="103"/>
    </row>
    <row r="747" spans="8:8" x14ac:dyDescent="0.35">
      <c r="H747" s="103"/>
    </row>
    <row r="748" spans="8:8" x14ac:dyDescent="0.35">
      <c r="H748" s="103"/>
    </row>
    <row r="749" spans="8:8" x14ac:dyDescent="0.35">
      <c r="H749" s="103"/>
    </row>
    <row r="750" spans="8:8" x14ac:dyDescent="0.35">
      <c r="H750" s="103"/>
    </row>
    <row r="751" spans="8:8" x14ac:dyDescent="0.35">
      <c r="H751" s="103"/>
    </row>
    <row r="752" spans="8:8" x14ac:dyDescent="0.35">
      <c r="H752" s="103"/>
    </row>
    <row r="753" spans="8:8" x14ac:dyDescent="0.35">
      <c r="H753" s="103"/>
    </row>
    <row r="754" spans="8:8" x14ac:dyDescent="0.35">
      <c r="H754" s="103"/>
    </row>
    <row r="755" spans="8:8" x14ac:dyDescent="0.35">
      <c r="H755" s="103"/>
    </row>
    <row r="756" spans="8:8" x14ac:dyDescent="0.35">
      <c r="H756" s="103"/>
    </row>
    <row r="757" spans="8:8" x14ac:dyDescent="0.35">
      <c r="H757" s="103"/>
    </row>
    <row r="758" spans="8:8" x14ac:dyDescent="0.35">
      <c r="H758" s="103"/>
    </row>
    <row r="759" spans="8:8" x14ac:dyDescent="0.35">
      <c r="H759" s="103"/>
    </row>
    <row r="760" spans="8:8" x14ac:dyDescent="0.35">
      <c r="H760" s="103"/>
    </row>
    <row r="761" spans="8:8" x14ac:dyDescent="0.35">
      <c r="H761" s="103"/>
    </row>
    <row r="762" spans="8:8" x14ac:dyDescent="0.35">
      <c r="H762" s="103"/>
    </row>
    <row r="763" spans="8:8" x14ac:dyDescent="0.35">
      <c r="H763" s="103"/>
    </row>
    <row r="764" spans="8:8" x14ac:dyDescent="0.35">
      <c r="H764" s="103"/>
    </row>
    <row r="765" spans="8:8" x14ac:dyDescent="0.35">
      <c r="H765" s="103"/>
    </row>
    <row r="766" spans="8:8" x14ac:dyDescent="0.35">
      <c r="H766" s="103"/>
    </row>
    <row r="767" spans="8:8" x14ac:dyDescent="0.35">
      <c r="H767" s="103"/>
    </row>
    <row r="768" spans="8:8" x14ac:dyDescent="0.35">
      <c r="H768" s="103"/>
    </row>
    <row r="769" spans="8:8" x14ac:dyDescent="0.35">
      <c r="H769" s="103"/>
    </row>
    <row r="770" spans="8:8" x14ac:dyDescent="0.35">
      <c r="H770" s="103"/>
    </row>
    <row r="771" spans="8:8" x14ac:dyDescent="0.35">
      <c r="H771" s="103"/>
    </row>
    <row r="772" spans="8:8" x14ac:dyDescent="0.35">
      <c r="H772" s="103"/>
    </row>
    <row r="773" spans="8:8" x14ac:dyDescent="0.35">
      <c r="H773" s="103"/>
    </row>
    <row r="774" spans="8:8" x14ac:dyDescent="0.35">
      <c r="H774" s="103"/>
    </row>
    <row r="775" spans="8:8" x14ac:dyDescent="0.35">
      <c r="H775" s="103"/>
    </row>
    <row r="776" spans="8:8" x14ac:dyDescent="0.35">
      <c r="H776" s="103"/>
    </row>
    <row r="777" spans="8:8" x14ac:dyDescent="0.35">
      <c r="H777" s="103"/>
    </row>
    <row r="778" spans="8:8" x14ac:dyDescent="0.35">
      <c r="H778" s="103"/>
    </row>
    <row r="779" spans="8:8" x14ac:dyDescent="0.35">
      <c r="H779" s="103"/>
    </row>
    <row r="780" spans="8:8" x14ac:dyDescent="0.35">
      <c r="H780" s="103"/>
    </row>
    <row r="781" spans="8:8" x14ac:dyDescent="0.35">
      <c r="H781" s="103"/>
    </row>
    <row r="782" spans="8:8" x14ac:dyDescent="0.35">
      <c r="H782" s="103"/>
    </row>
    <row r="783" spans="8:8" x14ac:dyDescent="0.35">
      <c r="H783" s="103"/>
    </row>
    <row r="784" spans="8:8" x14ac:dyDescent="0.35">
      <c r="H784" s="103"/>
    </row>
    <row r="785" spans="8:8" x14ac:dyDescent="0.35">
      <c r="H785" s="103"/>
    </row>
    <row r="786" spans="8:8" x14ac:dyDescent="0.35">
      <c r="H786" s="103"/>
    </row>
    <row r="787" spans="8:8" x14ac:dyDescent="0.35">
      <c r="H787" s="103"/>
    </row>
    <row r="788" spans="8:8" x14ac:dyDescent="0.35">
      <c r="H788" s="103"/>
    </row>
    <row r="789" spans="8:8" x14ac:dyDescent="0.35">
      <c r="H789" s="103"/>
    </row>
    <row r="790" spans="8:8" x14ac:dyDescent="0.35">
      <c r="H790" s="103"/>
    </row>
    <row r="791" spans="8:8" x14ac:dyDescent="0.35">
      <c r="H791" s="103"/>
    </row>
    <row r="792" spans="8:8" x14ac:dyDescent="0.35">
      <c r="H792" s="103"/>
    </row>
    <row r="793" spans="8:8" x14ac:dyDescent="0.35">
      <c r="H793" s="103"/>
    </row>
    <row r="794" spans="8:8" x14ac:dyDescent="0.35">
      <c r="H794" s="103"/>
    </row>
    <row r="795" spans="8:8" x14ac:dyDescent="0.35">
      <c r="H795" s="103"/>
    </row>
    <row r="796" spans="8:8" x14ac:dyDescent="0.35">
      <c r="H796" s="103"/>
    </row>
    <row r="797" spans="8:8" x14ac:dyDescent="0.35">
      <c r="H797" s="103"/>
    </row>
    <row r="798" spans="8:8" x14ac:dyDescent="0.35">
      <c r="H798" s="103"/>
    </row>
    <row r="799" spans="8:8" x14ac:dyDescent="0.35">
      <c r="H799" s="103"/>
    </row>
    <row r="800" spans="8:8" x14ac:dyDescent="0.35">
      <c r="H800" s="103"/>
    </row>
    <row r="801" spans="8:8" x14ac:dyDescent="0.35">
      <c r="H801" s="103"/>
    </row>
    <row r="802" spans="8:8" x14ac:dyDescent="0.35">
      <c r="H802" s="103"/>
    </row>
    <row r="803" spans="8:8" x14ac:dyDescent="0.35">
      <c r="H803" s="103"/>
    </row>
    <row r="804" spans="8:8" x14ac:dyDescent="0.35">
      <c r="H804" s="103"/>
    </row>
    <row r="805" spans="8:8" x14ac:dyDescent="0.35">
      <c r="H805" s="103"/>
    </row>
    <row r="806" spans="8:8" x14ac:dyDescent="0.35">
      <c r="H806" s="103"/>
    </row>
    <row r="807" spans="8:8" x14ac:dyDescent="0.35">
      <c r="H807" s="103"/>
    </row>
    <row r="808" spans="8:8" x14ac:dyDescent="0.35">
      <c r="H808" s="103"/>
    </row>
    <row r="809" spans="8:8" x14ac:dyDescent="0.35">
      <c r="H809" s="103"/>
    </row>
    <row r="810" spans="8:8" x14ac:dyDescent="0.35">
      <c r="H810" s="103"/>
    </row>
    <row r="811" spans="8:8" x14ac:dyDescent="0.35">
      <c r="H811" s="103"/>
    </row>
    <row r="812" spans="8:8" x14ac:dyDescent="0.35">
      <c r="H812" s="103"/>
    </row>
    <row r="813" spans="8:8" x14ac:dyDescent="0.35">
      <c r="H813" s="103"/>
    </row>
    <row r="814" spans="8:8" x14ac:dyDescent="0.35">
      <c r="H814" s="103"/>
    </row>
    <row r="815" spans="8:8" x14ac:dyDescent="0.35">
      <c r="H815" s="103"/>
    </row>
    <row r="816" spans="8:8" x14ac:dyDescent="0.35">
      <c r="H816" s="103"/>
    </row>
    <row r="817" spans="8:8" x14ac:dyDescent="0.35">
      <c r="H817" s="103"/>
    </row>
    <row r="818" spans="8:8" x14ac:dyDescent="0.35">
      <c r="H818" s="103"/>
    </row>
    <row r="819" spans="8:8" x14ac:dyDescent="0.35">
      <c r="H819" s="103"/>
    </row>
    <row r="820" spans="8:8" x14ac:dyDescent="0.35">
      <c r="H820" s="103"/>
    </row>
    <row r="821" spans="8:8" x14ac:dyDescent="0.35">
      <c r="H821" s="103"/>
    </row>
    <row r="822" spans="8:8" x14ac:dyDescent="0.35">
      <c r="H822" s="103"/>
    </row>
    <row r="823" spans="8:8" x14ac:dyDescent="0.35">
      <c r="H823" s="103"/>
    </row>
    <row r="824" spans="8:8" x14ac:dyDescent="0.35">
      <c r="H824" s="103"/>
    </row>
    <row r="825" spans="8:8" x14ac:dyDescent="0.35">
      <c r="H825" s="103"/>
    </row>
    <row r="826" spans="8:8" x14ac:dyDescent="0.35">
      <c r="H826" s="103"/>
    </row>
    <row r="827" spans="8:8" x14ac:dyDescent="0.35">
      <c r="H827" s="103"/>
    </row>
    <row r="828" spans="8:8" x14ac:dyDescent="0.35">
      <c r="H828" s="103"/>
    </row>
    <row r="829" spans="8:8" x14ac:dyDescent="0.35">
      <c r="H829" s="103"/>
    </row>
    <row r="830" spans="8:8" x14ac:dyDescent="0.35">
      <c r="H830" s="103"/>
    </row>
    <row r="831" spans="8:8" x14ac:dyDescent="0.35">
      <c r="H831" s="103"/>
    </row>
    <row r="832" spans="8:8" x14ac:dyDescent="0.35">
      <c r="H832" s="103"/>
    </row>
    <row r="833" spans="8:8" x14ac:dyDescent="0.35">
      <c r="H833" s="103"/>
    </row>
    <row r="834" spans="8:8" x14ac:dyDescent="0.35">
      <c r="H834" s="103"/>
    </row>
    <row r="835" spans="8:8" x14ac:dyDescent="0.35">
      <c r="H835" s="103"/>
    </row>
    <row r="836" spans="8:8" x14ac:dyDescent="0.35">
      <c r="H836" s="103"/>
    </row>
    <row r="837" spans="8:8" x14ac:dyDescent="0.35">
      <c r="H837" s="103"/>
    </row>
    <row r="838" spans="8:8" x14ac:dyDescent="0.35">
      <c r="H838" s="103"/>
    </row>
    <row r="839" spans="8:8" x14ac:dyDescent="0.35">
      <c r="H839" s="103"/>
    </row>
    <row r="840" spans="8:8" x14ac:dyDescent="0.35">
      <c r="H840" s="103"/>
    </row>
    <row r="841" spans="8:8" x14ac:dyDescent="0.35">
      <c r="H841" s="103"/>
    </row>
    <row r="842" spans="8:8" x14ac:dyDescent="0.35">
      <c r="H842" s="103"/>
    </row>
    <row r="843" spans="8:8" x14ac:dyDescent="0.35">
      <c r="H843" s="103"/>
    </row>
    <row r="844" spans="8:8" x14ac:dyDescent="0.35">
      <c r="H844" s="103"/>
    </row>
    <row r="845" spans="8:8" x14ac:dyDescent="0.35">
      <c r="H845" s="103"/>
    </row>
    <row r="846" spans="8:8" x14ac:dyDescent="0.35">
      <c r="H846" s="103"/>
    </row>
    <row r="847" spans="8:8" x14ac:dyDescent="0.35">
      <c r="H847" s="103"/>
    </row>
    <row r="848" spans="8:8" x14ac:dyDescent="0.35">
      <c r="H848" s="103"/>
    </row>
    <row r="849" spans="8:8" x14ac:dyDescent="0.35">
      <c r="H849" s="103"/>
    </row>
    <row r="850" spans="8:8" x14ac:dyDescent="0.35">
      <c r="H850" s="103"/>
    </row>
    <row r="851" spans="8:8" x14ac:dyDescent="0.35">
      <c r="H851" s="103"/>
    </row>
    <row r="852" spans="8:8" x14ac:dyDescent="0.35">
      <c r="H852" s="103"/>
    </row>
    <row r="853" spans="8:8" x14ac:dyDescent="0.35">
      <c r="H853" s="103"/>
    </row>
    <row r="854" spans="8:8" x14ac:dyDescent="0.35">
      <c r="H854" s="103"/>
    </row>
    <row r="855" spans="8:8" x14ac:dyDescent="0.35">
      <c r="H855" s="103"/>
    </row>
    <row r="856" spans="8:8" x14ac:dyDescent="0.35">
      <c r="H856" s="103"/>
    </row>
    <row r="857" spans="8:8" x14ac:dyDescent="0.35">
      <c r="H857" s="103"/>
    </row>
    <row r="858" spans="8:8" x14ac:dyDescent="0.35">
      <c r="H858" s="103"/>
    </row>
    <row r="859" spans="8:8" x14ac:dyDescent="0.35">
      <c r="H859" s="103"/>
    </row>
    <row r="860" spans="8:8" x14ac:dyDescent="0.35">
      <c r="H860" s="103"/>
    </row>
    <row r="861" spans="8:8" x14ac:dyDescent="0.35">
      <c r="H861" s="103"/>
    </row>
    <row r="862" spans="8:8" x14ac:dyDescent="0.35">
      <c r="H862" s="103"/>
    </row>
    <row r="863" spans="8:8" x14ac:dyDescent="0.35">
      <c r="H863" s="103"/>
    </row>
    <row r="864" spans="8:8" x14ac:dyDescent="0.35">
      <c r="H864" s="103"/>
    </row>
    <row r="865" spans="8:8" x14ac:dyDescent="0.35">
      <c r="H865" s="103"/>
    </row>
    <row r="866" spans="8:8" x14ac:dyDescent="0.35">
      <c r="H866" s="103"/>
    </row>
    <row r="867" spans="8:8" x14ac:dyDescent="0.35">
      <c r="H867" s="103"/>
    </row>
    <row r="868" spans="8:8" x14ac:dyDescent="0.35">
      <c r="H868" s="103"/>
    </row>
    <row r="869" spans="8:8" x14ac:dyDescent="0.35">
      <c r="H869" s="103"/>
    </row>
    <row r="870" spans="8:8" x14ac:dyDescent="0.35">
      <c r="H870" s="103"/>
    </row>
    <row r="871" spans="8:8" x14ac:dyDescent="0.35">
      <c r="H871" s="103"/>
    </row>
    <row r="872" spans="8:8" x14ac:dyDescent="0.35">
      <c r="H872" s="103"/>
    </row>
    <row r="873" spans="8:8" x14ac:dyDescent="0.35">
      <c r="H873" s="103"/>
    </row>
    <row r="874" spans="8:8" x14ac:dyDescent="0.35">
      <c r="H874" s="103"/>
    </row>
    <row r="875" spans="8:8" x14ac:dyDescent="0.35">
      <c r="H875" s="103"/>
    </row>
    <row r="876" spans="8:8" x14ac:dyDescent="0.35">
      <c r="H876" s="103"/>
    </row>
    <row r="877" spans="8:8" x14ac:dyDescent="0.35">
      <c r="H877" s="103"/>
    </row>
    <row r="878" spans="8:8" x14ac:dyDescent="0.35">
      <c r="H878" s="103"/>
    </row>
    <row r="879" spans="8:8" x14ac:dyDescent="0.35">
      <c r="H879" s="103"/>
    </row>
    <row r="880" spans="8:8" x14ac:dyDescent="0.35">
      <c r="H880" s="103"/>
    </row>
    <row r="881" spans="8:8" x14ac:dyDescent="0.35">
      <c r="H881" s="103"/>
    </row>
    <row r="882" spans="8:8" x14ac:dyDescent="0.35">
      <c r="H882" s="103"/>
    </row>
    <row r="883" spans="8:8" x14ac:dyDescent="0.35">
      <c r="H883" s="103"/>
    </row>
    <row r="884" spans="8:8" x14ac:dyDescent="0.35">
      <c r="H884" s="103"/>
    </row>
    <row r="885" spans="8:8" x14ac:dyDescent="0.35">
      <c r="H885" s="103"/>
    </row>
    <row r="886" spans="8:8" x14ac:dyDescent="0.35">
      <c r="H886" s="103"/>
    </row>
    <row r="887" spans="8:8" x14ac:dyDescent="0.35">
      <c r="H887" s="103"/>
    </row>
    <row r="888" spans="8:8" x14ac:dyDescent="0.35">
      <c r="H888" s="103"/>
    </row>
    <row r="889" spans="8:8" x14ac:dyDescent="0.35">
      <c r="H889" s="103"/>
    </row>
    <row r="890" spans="8:8" x14ac:dyDescent="0.35">
      <c r="H890" s="103"/>
    </row>
    <row r="891" spans="8:8" x14ac:dyDescent="0.35">
      <c r="H891" s="103"/>
    </row>
    <row r="892" spans="8:8" x14ac:dyDescent="0.35">
      <c r="H892" s="103"/>
    </row>
    <row r="893" spans="8:8" x14ac:dyDescent="0.35">
      <c r="H893" s="103"/>
    </row>
    <row r="894" spans="8:8" x14ac:dyDescent="0.35">
      <c r="H894" s="103"/>
    </row>
    <row r="895" spans="8:8" x14ac:dyDescent="0.35">
      <c r="H895" s="103"/>
    </row>
    <row r="896" spans="8:8" x14ac:dyDescent="0.35">
      <c r="H896" s="103"/>
    </row>
    <row r="897" spans="8:8" x14ac:dyDescent="0.35">
      <c r="H897" s="103"/>
    </row>
    <row r="898" spans="8:8" x14ac:dyDescent="0.35">
      <c r="H898" s="103"/>
    </row>
    <row r="899" spans="8:8" x14ac:dyDescent="0.35">
      <c r="H899" s="103"/>
    </row>
    <row r="900" spans="8:8" x14ac:dyDescent="0.35">
      <c r="H900" s="103"/>
    </row>
    <row r="901" spans="8:8" x14ac:dyDescent="0.35">
      <c r="H901" s="103"/>
    </row>
    <row r="902" spans="8:8" x14ac:dyDescent="0.35">
      <c r="H902" s="103"/>
    </row>
    <row r="903" spans="8:8" x14ac:dyDescent="0.35">
      <c r="H903" s="103"/>
    </row>
    <row r="904" spans="8:8" x14ac:dyDescent="0.35">
      <c r="H904" s="103"/>
    </row>
    <row r="905" spans="8:8" x14ac:dyDescent="0.35">
      <c r="H905" s="103"/>
    </row>
    <row r="906" spans="8:8" x14ac:dyDescent="0.35">
      <c r="H906" s="103"/>
    </row>
    <row r="907" spans="8:8" x14ac:dyDescent="0.35">
      <c r="H907" s="103"/>
    </row>
    <row r="908" spans="8:8" x14ac:dyDescent="0.35">
      <c r="H908" s="103"/>
    </row>
    <row r="909" spans="8:8" x14ac:dyDescent="0.35">
      <c r="H909" s="103"/>
    </row>
    <row r="910" spans="8:8" x14ac:dyDescent="0.35">
      <c r="H910" s="103"/>
    </row>
    <row r="911" spans="8:8" x14ac:dyDescent="0.35">
      <c r="H911" s="103"/>
    </row>
    <row r="912" spans="8:8" x14ac:dyDescent="0.35">
      <c r="H912" s="103"/>
    </row>
    <row r="913" spans="8:8" x14ac:dyDescent="0.35">
      <c r="H913" s="103"/>
    </row>
    <row r="914" spans="8:8" x14ac:dyDescent="0.35">
      <c r="H914" s="103"/>
    </row>
    <row r="915" spans="8:8" x14ac:dyDescent="0.35">
      <c r="H915" s="103"/>
    </row>
    <row r="916" spans="8:8" x14ac:dyDescent="0.35">
      <c r="H916" s="103"/>
    </row>
    <row r="917" spans="8:8" x14ac:dyDescent="0.35">
      <c r="H917" s="103"/>
    </row>
    <row r="918" spans="8:8" x14ac:dyDescent="0.35">
      <c r="H918" s="103"/>
    </row>
    <row r="919" spans="8:8" x14ac:dyDescent="0.35">
      <c r="H919" s="103"/>
    </row>
    <row r="920" spans="8:8" x14ac:dyDescent="0.35">
      <c r="H920" s="103"/>
    </row>
    <row r="921" spans="8:8" x14ac:dyDescent="0.35">
      <c r="H921" s="103"/>
    </row>
    <row r="922" spans="8:8" x14ac:dyDescent="0.35">
      <c r="H922" s="103"/>
    </row>
    <row r="923" spans="8:8" x14ac:dyDescent="0.35">
      <c r="H923" s="103"/>
    </row>
    <row r="924" spans="8:8" x14ac:dyDescent="0.35">
      <c r="H924" s="103"/>
    </row>
    <row r="925" spans="8:8" x14ac:dyDescent="0.35">
      <c r="H925" s="103"/>
    </row>
    <row r="926" spans="8:8" x14ac:dyDescent="0.35">
      <c r="H926" s="103"/>
    </row>
    <row r="927" spans="8:8" x14ac:dyDescent="0.35">
      <c r="H927" s="103"/>
    </row>
    <row r="928" spans="8:8" x14ac:dyDescent="0.35">
      <c r="H928" s="103"/>
    </row>
    <row r="929" spans="8:8" x14ac:dyDescent="0.35">
      <c r="H929" s="103"/>
    </row>
    <row r="930" spans="8:8" x14ac:dyDescent="0.35">
      <c r="H930" s="103"/>
    </row>
    <row r="931" spans="8:8" x14ac:dyDescent="0.35">
      <c r="H931" s="103"/>
    </row>
    <row r="932" spans="8:8" x14ac:dyDescent="0.35">
      <c r="H932" s="103"/>
    </row>
    <row r="933" spans="8:8" x14ac:dyDescent="0.35">
      <c r="H933" s="103"/>
    </row>
    <row r="934" spans="8:8" x14ac:dyDescent="0.35">
      <c r="H934" s="103"/>
    </row>
    <row r="935" spans="8:8" x14ac:dyDescent="0.35">
      <c r="H935" s="103"/>
    </row>
    <row r="936" spans="8:8" x14ac:dyDescent="0.35">
      <c r="H936" s="103"/>
    </row>
    <row r="937" spans="8:8" x14ac:dyDescent="0.35">
      <c r="H937" s="103"/>
    </row>
    <row r="938" spans="8:8" x14ac:dyDescent="0.35">
      <c r="H938" s="103"/>
    </row>
    <row r="939" spans="8:8" x14ac:dyDescent="0.35">
      <c r="H939" s="103"/>
    </row>
    <row r="940" spans="8:8" x14ac:dyDescent="0.35">
      <c r="H940" s="103"/>
    </row>
    <row r="941" spans="8:8" x14ac:dyDescent="0.35">
      <c r="H941" s="103"/>
    </row>
    <row r="942" spans="8:8" x14ac:dyDescent="0.35">
      <c r="H942" s="103"/>
    </row>
    <row r="943" spans="8:8" x14ac:dyDescent="0.35">
      <c r="H943" s="103"/>
    </row>
    <row r="944" spans="8:8" x14ac:dyDescent="0.35">
      <c r="H944" s="103"/>
    </row>
    <row r="945" spans="8:8" x14ac:dyDescent="0.35">
      <c r="H945" s="103"/>
    </row>
    <row r="946" spans="8:8" x14ac:dyDescent="0.35">
      <c r="H946" s="103"/>
    </row>
    <row r="947" spans="8:8" x14ac:dyDescent="0.35">
      <c r="H947" s="103"/>
    </row>
    <row r="948" spans="8:8" x14ac:dyDescent="0.35">
      <c r="H948" s="103"/>
    </row>
    <row r="949" spans="8:8" x14ac:dyDescent="0.35">
      <c r="H949" s="103"/>
    </row>
    <row r="950" spans="8:8" x14ac:dyDescent="0.35">
      <c r="H950" s="103"/>
    </row>
    <row r="951" spans="8:8" x14ac:dyDescent="0.35">
      <c r="H951" s="103"/>
    </row>
    <row r="952" spans="8:8" x14ac:dyDescent="0.35">
      <c r="H952" s="103"/>
    </row>
    <row r="953" spans="8:8" x14ac:dyDescent="0.35">
      <c r="H953" s="103"/>
    </row>
    <row r="954" spans="8:8" x14ac:dyDescent="0.35">
      <c r="H954" s="103"/>
    </row>
    <row r="955" spans="8:8" x14ac:dyDescent="0.35">
      <c r="H955" s="103"/>
    </row>
    <row r="956" spans="8:8" x14ac:dyDescent="0.35">
      <c r="H956" s="103"/>
    </row>
    <row r="957" spans="8:8" x14ac:dyDescent="0.35">
      <c r="H957" s="103"/>
    </row>
    <row r="958" spans="8:8" x14ac:dyDescent="0.35">
      <c r="H958" s="103"/>
    </row>
    <row r="959" spans="8:8" x14ac:dyDescent="0.35">
      <c r="H959" s="103"/>
    </row>
    <row r="960" spans="8:8" x14ac:dyDescent="0.35">
      <c r="H960" s="103"/>
    </row>
    <row r="961" spans="8:8" x14ac:dyDescent="0.35">
      <c r="H961" s="103"/>
    </row>
    <row r="962" spans="8:8" x14ac:dyDescent="0.35">
      <c r="H962" s="103"/>
    </row>
    <row r="963" spans="8:8" x14ac:dyDescent="0.35">
      <c r="H963" s="103"/>
    </row>
    <row r="964" spans="8:8" x14ac:dyDescent="0.35">
      <c r="H964" s="103"/>
    </row>
    <row r="965" spans="8:8" x14ac:dyDescent="0.35">
      <c r="H965" s="103"/>
    </row>
    <row r="966" spans="8:8" x14ac:dyDescent="0.35">
      <c r="H966" s="103"/>
    </row>
    <row r="967" spans="8:8" x14ac:dyDescent="0.35">
      <c r="H967" s="103"/>
    </row>
    <row r="968" spans="8:8" x14ac:dyDescent="0.35">
      <c r="H968" s="103"/>
    </row>
    <row r="969" spans="8:8" x14ac:dyDescent="0.35">
      <c r="H969" s="103"/>
    </row>
    <row r="970" spans="8:8" x14ac:dyDescent="0.35">
      <c r="H970" s="103"/>
    </row>
    <row r="971" spans="8:8" x14ac:dyDescent="0.35">
      <c r="H971" s="103"/>
    </row>
    <row r="972" spans="8:8" x14ac:dyDescent="0.35">
      <c r="H972" s="103"/>
    </row>
    <row r="973" spans="8:8" x14ac:dyDescent="0.35">
      <c r="H973" s="103"/>
    </row>
    <row r="974" spans="8:8" x14ac:dyDescent="0.35">
      <c r="H974" s="103"/>
    </row>
    <row r="975" spans="8:8" x14ac:dyDescent="0.35">
      <c r="H975" s="103"/>
    </row>
    <row r="976" spans="8:8" x14ac:dyDescent="0.35">
      <c r="H976" s="103"/>
    </row>
    <row r="977" spans="8:8" x14ac:dyDescent="0.35">
      <c r="H977" s="103"/>
    </row>
    <row r="978" spans="8:8" x14ac:dyDescent="0.35">
      <c r="H978" s="103"/>
    </row>
    <row r="979" spans="8:8" x14ac:dyDescent="0.35">
      <c r="H979" s="103"/>
    </row>
    <row r="980" spans="8:8" x14ac:dyDescent="0.35">
      <c r="H980" s="103"/>
    </row>
    <row r="981" spans="8:8" x14ac:dyDescent="0.35">
      <c r="H981" s="103"/>
    </row>
    <row r="982" spans="8:8" x14ac:dyDescent="0.35">
      <c r="H982" s="103"/>
    </row>
    <row r="983" spans="8:8" x14ac:dyDescent="0.35">
      <c r="H983" s="103"/>
    </row>
    <row r="984" spans="8:8" x14ac:dyDescent="0.35">
      <c r="H984" s="103"/>
    </row>
    <row r="985" spans="8:8" x14ac:dyDescent="0.35">
      <c r="H985" s="103"/>
    </row>
    <row r="986" spans="8:8" x14ac:dyDescent="0.35">
      <c r="H986" s="103"/>
    </row>
    <row r="987" spans="8:8" x14ac:dyDescent="0.35">
      <c r="H987" s="103"/>
    </row>
    <row r="988" spans="8:8" x14ac:dyDescent="0.35">
      <c r="H988" s="103"/>
    </row>
    <row r="989" spans="8:8" x14ac:dyDescent="0.35">
      <c r="H989" s="103"/>
    </row>
    <row r="990" spans="8:8" x14ac:dyDescent="0.35">
      <c r="H990" s="103"/>
    </row>
    <row r="991" spans="8:8" x14ac:dyDescent="0.35">
      <c r="H991" s="103"/>
    </row>
    <row r="992" spans="8:8" x14ac:dyDescent="0.35">
      <c r="H992" s="103"/>
    </row>
    <row r="993" spans="8:8" x14ac:dyDescent="0.35">
      <c r="H993" s="103"/>
    </row>
    <row r="994" spans="8:8" x14ac:dyDescent="0.35">
      <c r="H994" s="103"/>
    </row>
    <row r="995" spans="8:8" x14ac:dyDescent="0.35">
      <c r="H995" s="103"/>
    </row>
    <row r="996" spans="8:8" x14ac:dyDescent="0.35">
      <c r="H996" s="103"/>
    </row>
    <row r="997" spans="8:8" x14ac:dyDescent="0.35">
      <c r="H997" s="103"/>
    </row>
    <row r="998" spans="8:8" x14ac:dyDescent="0.35">
      <c r="H998" s="103"/>
    </row>
    <row r="999" spans="8:8" x14ac:dyDescent="0.35">
      <c r="H999" s="103"/>
    </row>
    <row r="1000" spans="8:8" x14ac:dyDescent="0.35">
      <c r="H1000" s="103"/>
    </row>
    <row r="1001" spans="8:8" x14ac:dyDescent="0.35">
      <c r="H1001" s="103"/>
    </row>
    <row r="1002" spans="8:8" x14ac:dyDescent="0.35">
      <c r="H1002" s="103"/>
    </row>
    <row r="1003" spans="8:8" x14ac:dyDescent="0.35">
      <c r="H1003" s="103"/>
    </row>
    <row r="1004" spans="8:8" x14ac:dyDescent="0.35">
      <c r="H1004" s="103"/>
    </row>
    <row r="1005" spans="8:8" x14ac:dyDescent="0.35">
      <c r="H1005" s="103"/>
    </row>
    <row r="1006" spans="8:8" x14ac:dyDescent="0.35">
      <c r="H1006" s="103"/>
    </row>
    <row r="1007" spans="8:8" x14ac:dyDescent="0.35">
      <c r="H1007" s="103"/>
    </row>
    <row r="1008" spans="8:8" x14ac:dyDescent="0.35">
      <c r="H1008" s="103"/>
    </row>
    <row r="1009" spans="8:8" x14ac:dyDescent="0.35">
      <c r="H1009" s="103"/>
    </row>
    <row r="1010" spans="8:8" x14ac:dyDescent="0.35">
      <c r="H1010" s="103"/>
    </row>
    <row r="1011" spans="8:8" x14ac:dyDescent="0.35">
      <c r="H1011" s="103"/>
    </row>
    <row r="1012" spans="8:8" x14ac:dyDescent="0.35">
      <c r="H1012" s="103"/>
    </row>
    <row r="1013" spans="8:8" x14ac:dyDescent="0.35">
      <c r="H1013" s="103"/>
    </row>
    <row r="1014" spans="8:8" x14ac:dyDescent="0.35">
      <c r="H1014" s="103"/>
    </row>
    <row r="1015" spans="8:8" x14ac:dyDescent="0.35">
      <c r="H1015" s="103"/>
    </row>
    <row r="1016" spans="8:8" x14ac:dyDescent="0.35">
      <c r="H1016" s="103"/>
    </row>
    <row r="1017" spans="8:8" x14ac:dyDescent="0.35">
      <c r="H1017" s="103"/>
    </row>
    <row r="1018" spans="8:8" x14ac:dyDescent="0.35">
      <c r="H1018" s="103"/>
    </row>
    <row r="1019" spans="8:8" x14ac:dyDescent="0.35">
      <c r="H1019" s="103"/>
    </row>
    <row r="1020" spans="8:8" x14ac:dyDescent="0.35">
      <c r="H1020" s="103"/>
    </row>
    <row r="1021" spans="8:8" x14ac:dyDescent="0.35">
      <c r="H1021" s="103"/>
    </row>
    <row r="1022" spans="8:8" x14ac:dyDescent="0.35">
      <c r="H1022" s="103"/>
    </row>
    <row r="1023" spans="8:8" x14ac:dyDescent="0.35">
      <c r="H1023" s="103"/>
    </row>
    <row r="1024" spans="8:8" x14ac:dyDescent="0.35">
      <c r="H1024" s="103"/>
    </row>
    <row r="1025" spans="8:8" x14ac:dyDescent="0.35">
      <c r="H1025" s="103"/>
    </row>
    <row r="1026" spans="8:8" x14ac:dyDescent="0.35">
      <c r="H1026" s="103"/>
    </row>
    <row r="1027" spans="8:8" x14ac:dyDescent="0.35">
      <c r="H1027" s="103"/>
    </row>
    <row r="1028" spans="8:8" x14ac:dyDescent="0.35">
      <c r="H1028" s="103"/>
    </row>
    <row r="1029" spans="8:8" x14ac:dyDescent="0.35">
      <c r="H1029" s="103"/>
    </row>
    <row r="1030" spans="8:8" x14ac:dyDescent="0.35">
      <c r="H1030" s="103"/>
    </row>
    <row r="1031" spans="8:8" x14ac:dyDescent="0.35">
      <c r="H1031" s="103"/>
    </row>
    <row r="1032" spans="8:8" x14ac:dyDescent="0.35">
      <c r="H1032" s="103"/>
    </row>
    <row r="1033" spans="8:8" x14ac:dyDescent="0.35">
      <c r="H1033" s="103"/>
    </row>
    <row r="1034" spans="8:8" x14ac:dyDescent="0.35">
      <c r="H1034" s="103"/>
    </row>
    <row r="1035" spans="8:8" x14ac:dyDescent="0.35">
      <c r="H1035" s="103"/>
    </row>
    <row r="1036" spans="8:8" x14ac:dyDescent="0.35">
      <c r="H1036" s="103"/>
    </row>
    <row r="1037" spans="8:8" x14ac:dyDescent="0.35">
      <c r="H1037" s="103"/>
    </row>
    <row r="1038" spans="8:8" x14ac:dyDescent="0.35">
      <c r="H1038" s="103"/>
    </row>
    <row r="1039" spans="8:8" x14ac:dyDescent="0.35">
      <c r="H1039" s="103"/>
    </row>
    <row r="1040" spans="8:8" x14ac:dyDescent="0.35">
      <c r="H1040" s="103"/>
    </row>
    <row r="1041" spans="8:8" x14ac:dyDescent="0.35">
      <c r="H1041" s="103"/>
    </row>
    <row r="1042" spans="8:8" x14ac:dyDescent="0.35">
      <c r="H1042" s="103"/>
    </row>
    <row r="1043" spans="8:8" x14ac:dyDescent="0.35">
      <c r="H1043" s="103"/>
    </row>
    <row r="1044" spans="8:8" x14ac:dyDescent="0.35">
      <c r="H1044" s="103"/>
    </row>
    <row r="1045" spans="8:8" x14ac:dyDescent="0.35">
      <c r="H1045" s="103"/>
    </row>
    <row r="1046" spans="8:8" x14ac:dyDescent="0.35">
      <c r="H1046" s="103"/>
    </row>
    <row r="1047" spans="8:8" x14ac:dyDescent="0.35">
      <c r="H1047" s="103"/>
    </row>
    <row r="1048" spans="8:8" x14ac:dyDescent="0.35">
      <c r="H1048" s="103"/>
    </row>
    <row r="1049" spans="8:8" x14ac:dyDescent="0.35">
      <c r="H1049" s="103"/>
    </row>
    <row r="1050" spans="8:8" x14ac:dyDescent="0.35">
      <c r="H1050" s="103"/>
    </row>
    <row r="1051" spans="8:8" x14ac:dyDescent="0.35">
      <c r="H1051" s="103"/>
    </row>
    <row r="1052" spans="8:8" x14ac:dyDescent="0.35">
      <c r="H1052" s="103"/>
    </row>
    <row r="1053" spans="8:8" x14ac:dyDescent="0.35">
      <c r="H1053" s="103"/>
    </row>
    <row r="1054" spans="8:8" x14ac:dyDescent="0.35">
      <c r="H1054" s="103"/>
    </row>
    <row r="1055" spans="8:8" x14ac:dyDescent="0.35">
      <c r="H1055" s="103"/>
    </row>
    <row r="1056" spans="8:8" x14ac:dyDescent="0.35">
      <c r="H1056" s="103"/>
    </row>
    <row r="1057" spans="8:8" x14ac:dyDescent="0.35">
      <c r="H1057" s="103"/>
    </row>
    <row r="1058" spans="8:8" x14ac:dyDescent="0.35">
      <c r="H1058" s="103"/>
    </row>
    <row r="1059" spans="8:8" x14ac:dyDescent="0.35">
      <c r="H1059" s="103"/>
    </row>
    <row r="1060" spans="8:8" x14ac:dyDescent="0.35">
      <c r="H1060" s="103"/>
    </row>
    <row r="1061" spans="8:8" x14ac:dyDescent="0.35">
      <c r="H1061" s="103"/>
    </row>
    <row r="1062" spans="8:8" x14ac:dyDescent="0.35">
      <c r="H1062" s="103"/>
    </row>
    <row r="1063" spans="8:8" x14ac:dyDescent="0.35">
      <c r="H1063" s="103"/>
    </row>
    <row r="1064" spans="8:8" x14ac:dyDescent="0.35">
      <c r="H1064" s="103"/>
    </row>
    <row r="1065" spans="8:8" x14ac:dyDescent="0.35">
      <c r="H1065" s="103"/>
    </row>
    <row r="1066" spans="8:8" x14ac:dyDescent="0.35">
      <c r="H1066" s="103"/>
    </row>
    <row r="1067" spans="8:8" x14ac:dyDescent="0.35">
      <c r="H1067" s="103"/>
    </row>
    <row r="1068" spans="8:8" x14ac:dyDescent="0.35">
      <c r="H1068" s="103"/>
    </row>
    <row r="1069" spans="8:8" x14ac:dyDescent="0.35">
      <c r="H1069" s="103"/>
    </row>
    <row r="1070" spans="8:8" x14ac:dyDescent="0.35">
      <c r="H1070" s="103"/>
    </row>
    <row r="1071" spans="8:8" x14ac:dyDescent="0.35">
      <c r="H1071" s="103"/>
    </row>
    <row r="1072" spans="8:8" x14ac:dyDescent="0.35">
      <c r="H1072" s="103"/>
    </row>
    <row r="1073" spans="8:8" x14ac:dyDescent="0.35">
      <c r="H1073" s="103"/>
    </row>
    <row r="1074" spans="8:8" x14ac:dyDescent="0.35">
      <c r="H1074" s="103"/>
    </row>
    <row r="1075" spans="8:8" x14ac:dyDescent="0.35">
      <c r="H1075" s="103"/>
    </row>
    <row r="1076" spans="8:8" x14ac:dyDescent="0.35">
      <c r="H1076" s="103"/>
    </row>
    <row r="1077" spans="8:8" x14ac:dyDescent="0.35">
      <c r="H1077" s="103"/>
    </row>
    <row r="1078" spans="8:8" x14ac:dyDescent="0.35">
      <c r="H1078" s="103"/>
    </row>
    <row r="1079" spans="8:8" x14ac:dyDescent="0.35">
      <c r="H1079" s="103"/>
    </row>
    <row r="1080" spans="8:8" x14ac:dyDescent="0.35">
      <c r="H1080" s="103"/>
    </row>
    <row r="1081" spans="8:8" x14ac:dyDescent="0.35">
      <c r="H1081" s="103"/>
    </row>
    <row r="1082" spans="8:8" x14ac:dyDescent="0.35">
      <c r="H1082" s="103"/>
    </row>
    <row r="1083" spans="8:8" x14ac:dyDescent="0.35">
      <c r="H1083" s="103"/>
    </row>
    <row r="1084" spans="8:8" x14ac:dyDescent="0.35">
      <c r="H1084" s="103"/>
    </row>
    <row r="1085" spans="8:8" x14ac:dyDescent="0.35">
      <c r="H1085" s="103"/>
    </row>
    <row r="1086" spans="8:8" x14ac:dyDescent="0.35">
      <c r="H1086" s="103"/>
    </row>
    <row r="1087" spans="8:8" x14ac:dyDescent="0.35">
      <c r="H1087" s="103"/>
    </row>
    <row r="1088" spans="8:8" x14ac:dyDescent="0.35">
      <c r="H1088" s="103"/>
    </row>
    <row r="1089" spans="8:8" x14ac:dyDescent="0.35">
      <c r="H1089" s="103"/>
    </row>
    <row r="1090" spans="8:8" x14ac:dyDescent="0.35">
      <c r="H1090" s="103"/>
    </row>
    <row r="1091" spans="8:8" x14ac:dyDescent="0.35">
      <c r="H1091" s="103"/>
    </row>
    <row r="1092" spans="8:8" x14ac:dyDescent="0.35">
      <c r="H1092" s="103"/>
    </row>
    <row r="1093" spans="8:8" x14ac:dyDescent="0.35">
      <c r="H1093" s="103"/>
    </row>
    <row r="1094" spans="8:8" x14ac:dyDescent="0.35">
      <c r="H1094" s="103"/>
    </row>
    <row r="1095" spans="8:8" x14ac:dyDescent="0.35">
      <c r="H1095" s="103"/>
    </row>
    <row r="1096" spans="8:8" x14ac:dyDescent="0.35">
      <c r="H1096" s="103"/>
    </row>
    <row r="1097" spans="8:8" x14ac:dyDescent="0.35">
      <c r="H1097" s="103"/>
    </row>
    <row r="1098" spans="8:8" x14ac:dyDescent="0.35">
      <c r="H1098" s="103"/>
    </row>
    <row r="1099" spans="8:8" x14ac:dyDescent="0.35">
      <c r="H1099" s="103"/>
    </row>
    <row r="1100" spans="8:8" x14ac:dyDescent="0.35">
      <c r="H1100" s="103"/>
    </row>
    <row r="1101" spans="8:8" x14ac:dyDescent="0.35">
      <c r="H1101" s="103"/>
    </row>
    <row r="1102" spans="8:8" x14ac:dyDescent="0.35">
      <c r="H1102" s="103"/>
    </row>
    <row r="1103" spans="8:8" x14ac:dyDescent="0.35">
      <c r="H1103" s="103"/>
    </row>
    <row r="1104" spans="8:8" x14ac:dyDescent="0.35">
      <c r="H1104" s="103"/>
    </row>
    <row r="1105" spans="8:8" x14ac:dyDescent="0.35">
      <c r="H1105" s="103"/>
    </row>
    <row r="1106" spans="8:8" x14ac:dyDescent="0.35">
      <c r="H1106" s="103"/>
    </row>
    <row r="1107" spans="8:8" x14ac:dyDescent="0.35">
      <c r="H1107" s="103"/>
    </row>
    <row r="1108" spans="8:8" x14ac:dyDescent="0.35">
      <c r="H1108" s="103"/>
    </row>
    <row r="1109" spans="8:8" x14ac:dyDescent="0.35">
      <c r="H1109" s="103"/>
    </row>
    <row r="1110" spans="8:8" x14ac:dyDescent="0.35">
      <c r="H1110" s="103"/>
    </row>
    <row r="1111" spans="8:8" x14ac:dyDescent="0.35">
      <c r="H1111" s="103"/>
    </row>
    <row r="1112" spans="8:8" x14ac:dyDescent="0.35">
      <c r="H1112" s="103"/>
    </row>
    <row r="1113" spans="8:8" x14ac:dyDescent="0.35">
      <c r="H1113" s="103"/>
    </row>
    <row r="1114" spans="8:8" x14ac:dyDescent="0.35">
      <c r="H1114" s="103"/>
    </row>
    <row r="1115" spans="8:8" x14ac:dyDescent="0.35">
      <c r="H1115" s="103"/>
    </row>
    <row r="1116" spans="8:8" x14ac:dyDescent="0.35">
      <c r="H1116" s="103"/>
    </row>
    <row r="1117" spans="8:8" x14ac:dyDescent="0.35">
      <c r="H1117" s="103"/>
    </row>
    <row r="1118" spans="8:8" x14ac:dyDescent="0.35">
      <c r="H1118" s="103"/>
    </row>
    <row r="1119" spans="8:8" x14ac:dyDescent="0.35">
      <c r="H1119" s="103"/>
    </row>
    <row r="1120" spans="8:8" x14ac:dyDescent="0.35">
      <c r="H1120" s="103"/>
    </row>
    <row r="1121" spans="8:8" x14ac:dyDescent="0.35">
      <c r="H1121" s="103"/>
    </row>
    <row r="1122" spans="8:8" x14ac:dyDescent="0.35">
      <c r="H1122" s="103"/>
    </row>
    <row r="1123" spans="8:8" x14ac:dyDescent="0.35">
      <c r="H1123" s="103"/>
    </row>
    <row r="1124" spans="8:8" x14ac:dyDescent="0.35">
      <c r="H1124" s="103"/>
    </row>
    <row r="1125" spans="8:8" x14ac:dyDescent="0.35">
      <c r="H1125" s="103"/>
    </row>
    <row r="1126" spans="8:8" x14ac:dyDescent="0.35">
      <c r="H1126" s="103"/>
    </row>
    <row r="1127" spans="8:8" x14ac:dyDescent="0.35">
      <c r="H1127" s="103"/>
    </row>
    <row r="1128" spans="8:8" x14ac:dyDescent="0.35">
      <c r="H1128" s="103"/>
    </row>
    <row r="1129" spans="8:8" x14ac:dyDescent="0.35">
      <c r="H1129" s="103"/>
    </row>
    <row r="1130" spans="8:8" x14ac:dyDescent="0.35">
      <c r="H1130" s="103"/>
    </row>
    <row r="1131" spans="8:8" x14ac:dyDescent="0.35">
      <c r="H1131" s="103"/>
    </row>
    <row r="1132" spans="8:8" x14ac:dyDescent="0.35">
      <c r="H1132" s="103"/>
    </row>
    <row r="1133" spans="8:8" x14ac:dyDescent="0.35">
      <c r="H1133" s="103"/>
    </row>
    <row r="1134" spans="8:8" x14ac:dyDescent="0.35">
      <c r="H1134" s="103"/>
    </row>
    <row r="1135" spans="8:8" x14ac:dyDescent="0.35">
      <c r="H1135" s="103"/>
    </row>
    <row r="1136" spans="8:8" x14ac:dyDescent="0.35">
      <c r="H1136" s="103"/>
    </row>
    <row r="1137" spans="8:8" x14ac:dyDescent="0.35">
      <c r="H1137" s="103"/>
    </row>
    <row r="1138" spans="8:8" x14ac:dyDescent="0.35">
      <c r="H1138" s="103"/>
    </row>
    <row r="1139" spans="8:8" x14ac:dyDescent="0.35">
      <c r="H1139" s="103"/>
    </row>
    <row r="1140" spans="8:8" x14ac:dyDescent="0.35">
      <c r="H1140" s="103"/>
    </row>
    <row r="1141" spans="8:8" x14ac:dyDescent="0.35">
      <c r="H1141" s="103"/>
    </row>
    <row r="1142" spans="8:8" x14ac:dyDescent="0.35">
      <c r="H1142" s="103"/>
    </row>
    <row r="1143" spans="8:8" x14ac:dyDescent="0.35">
      <c r="H1143" s="103"/>
    </row>
    <row r="1144" spans="8:8" x14ac:dyDescent="0.35">
      <c r="H1144" s="103"/>
    </row>
    <row r="1145" spans="8:8" x14ac:dyDescent="0.35">
      <c r="H1145" s="103"/>
    </row>
    <row r="1146" spans="8:8" x14ac:dyDescent="0.35">
      <c r="H1146" s="103"/>
    </row>
    <row r="1147" spans="8:8" x14ac:dyDescent="0.35">
      <c r="H1147" s="103"/>
    </row>
    <row r="1148" spans="8:8" x14ac:dyDescent="0.35">
      <c r="H1148" s="103"/>
    </row>
    <row r="1149" spans="8:8" x14ac:dyDescent="0.35">
      <c r="H1149" s="103"/>
    </row>
    <row r="1150" spans="8:8" x14ac:dyDescent="0.35">
      <c r="H1150" s="103"/>
    </row>
    <row r="1151" spans="8:8" x14ac:dyDescent="0.35">
      <c r="H1151" s="103"/>
    </row>
    <row r="1152" spans="8:8" x14ac:dyDescent="0.35">
      <c r="H1152" s="103"/>
    </row>
    <row r="1153" spans="8:8" x14ac:dyDescent="0.35">
      <c r="H1153" s="103"/>
    </row>
    <row r="1154" spans="8:8" x14ac:dyDescent="0.35">
      <c r="H1154" s="103"/>
    </row>
    <row r="1155" spans="8:8" x14ac:dyDescent="0.35">
      <c r="H1155" s="103"/>
    </row>
    <row r="1156" spans="8:8" x14ac:dyDescent="0.35">
      <c r="H1156" s="103"/>
    </row>
    <row r="1157" spans="8:8" x14ac:dyDescent="0.35">
      <c r="H1157" s="103"/>
    </row>
    <row r="1158" spans="8:8" x14ac:dyDescent="0.35">
      <c r="H1158" s="103"/>
    </row>
    <row r="1159" spans="8:8" x14ac:dyDescent="0.35">
      <c r="H1159" s="103"/>
    </row>
    <row r="1160" spans="8:8" x14ac:dyDescent="0.35">
      <c r="H1160" s="103"/>
    </row>
    <row r="1161" spans="8:8" x14ac:dyDescent="0.35">
      <c r="H1161" s="103"/>
    </row>
    <row r="1162" spans="8:8" x14ac:dyDescent="0.35">
      <c r="H1162" s="103"/>
    </row>
    <row r="1163" spans="8:8" x14ac:dyDescent="0.35">
      <c r="H1163" s="103"/>
    </row>
    <row r="1164" spans="8:8" x14ac:dyDescent="0.35">
      <c r="H1164" s="103"/>
    </row>
    <row r="1165" spans="8:8" x14ac:dyDescent="0.35">
      <c r="H1165" s="103"/>
    </row>
    <row r="1166" spans="8:8" x14ac:dyDescent="0.35">
      <c r="H1166" s="103"/>
    </row>
    <row r="1167" spans="8:8" x14ac:dyDescent="0.35">
      <c r="H1167" s="103"/>
    </row>
    <row r="1168" spans="8:8" x14ac:dyDescent="0.35">
      <c r="H1168" s="103"/>
    </row>
    <row r="1169" spans="8:8" x14ac:dyDescent="0.35">
      <c r="H1169" s="103"/>
    </row>
    <row r="1170" spans="8:8" x14ac:dyDescent="0.35">
      <c r="H1170" s="103"/>
    </row>
    <row r="1171" spans="8:8" x14ac:dyDescent="0.35">
      <c r="H1171" s="103"/>
    </row>
    <row r="1172" spans="8:8" x14ac:dyDescent="0.35">
      <c r="H1172" s="103"/>
    </row>
    <row r="1173" spans="8:8" x14ac:dyDescent="0.35">
      <c r="H1173" s="103"/>
    </row>
    <row r="1174" spans="8:8" x14ac:dyDescent="0.35">
      <c r="H1174" s="103"/>
    </row>
    <row r="1175" spans="8:8" x14ac:dyDescent="0.35">
      <c r="H1175" s="103"/>
    </row>
    <row r="1176" spans="8:8" x14ac:dyDescent="0.35">
      <c r="H1176" s="103"/>
    </row>
    <row r="1177" spans="8:8" x14ac:dyDescent="0.35">
      <c r="H1177" s="103"/>
    </row>
    <row r="1178" spans="8:8" x14ac:dyDescent="0.35">
      <c r="H1178" s="103"/>
    </row>
    <row r="1179" spans="8:8" x14ac:dyDescent="0.35">
      <c r="H1179" s="103"/>
    </row>
    <row r="1180" spans="8:8" x14ac:dyDescent="0.35">
      <c r="H1180" s="103"/>
    </row>
    <row r="1181" spans="8:8" x14ac:dyDescent="0.35">
      <c r="H1181" s="103"/>
    </row>
    <row r="1182" spans="8:8" x14ac:dyDescent="0.35">
      <c r="H1182" s="103"/>
    </row>
    <row r="1183" spans="8:8" x14ac:dyDescent="0.35">
      <c r="H1183" s="103"/>
    </row>
    <row r="1184" spans="8:8" x14ac:dyDescent="0.35">
      <c r="H1184" s="103"/>
    </row>
    <row r="1185" spans="8:8" x14ac:dyDescent="0.35">
      <c r="H1185" s="103"/>
    </row>
    <row r="1186" spans="8:8" x14ac:dyDescent="0.35">
      <c r="H1186" s="103"/>
    </row>
    <row r="1187" spans="8:8" x14ac:dyDescent="0.35">
      <c r="H1187" s="103"/>
    </row>
    <row r="1188" spans="8:8" x14ac:dyDescent="0.35">
      <c r="H1188" s="103"/>
    </row>
    <row r="1189" spans="8:8" x14ac:dyDescent="0.35">
      <c r="H1189" s="103"/>
    </row>
    <row r="1190" spans="8:8" x14ac:dyDescent="0.35">
      <c r="H1190" s="103"/>
    </row>
    <row r="1191" spans="8:8" x14ac:dyDescent="0.35">
      <c r="H1191" s="103"/>
    </row>
    <row r="1192" spans="8:8" x14ac:dyDescent="0.35">
      <c r="H1192" s="103"/>
    </row>
    <row r="1193" spans="8:8" x14ac:dyDescent="0.35">
      <c r="H1193" s="103"/>
    </row>
    <row r="1194" spans="8:8" x14ac:dyDescent="0.35">
      <c r="H1194" s="103"/>
    </row>
    <row r="1195" spans="8:8" x14ac:dyDescent="0.35">
      <c r="H1195" s="103"/>
    </row>
    <row r="1196" spans="8:8" x14ac:dyDescent="0.35">
      <c r="H1196" s="103"/>
    </row>
    <row r="1197" spans="8:8" x14ac:dyDescent="0.35">
      <c r="H1197" s="103"/>
    </row>
    <row r="1198" spans="8:8" x14ac:dyDescent="0.35">
      <c r="H1198" s="103"/>
    </row>
    <row r="1199" spans="8:8" x14ac:dyDescent="0.35">
      <c r="H1199" s="103"/>
    </row>
    <row r="1200" spans="8:8" x14ac:dyDescent="0.35">
      <c r="H1200" s="103"/>
    </row>
    <row r="1201" spans="8:8" x14ac:dyDescent="0.35">
      <c r="H1201" s="103"/>
    </row>
    <row r="1202" spans="8:8" x14ac:dyDescent="0.35">
      <c r="H1202" s="103"/>
    </row>
    <row r="1203" spans="8:8" x14ac:dyDescent="0.35">
      <c r="H1203" s="103"/>
    </row>
    <row r="1204" spans="8:8" x14ac:dyDescent="0.35">
      <c r="H1204" s="103"/>
    </row>
    <row r="1205" spans="8:8" x14ac:dyDescent="0.35">
      <c r="H1205" s="103"/>
    </row>
    <row r="1206" spans="8:8" x14ac:dyDescent="0.35">
      <c r="H1206" s="103"/>
    </row>
    <row r="1207" spans="8:8" x14ac:dyDescent="0.35">
      <c r="H1207" s="103"/>
    </row>
    <row r="1208" spans="8:8" x14ac:dyDescent="0.35">
      <c r="H1208" s="103"/>
    </row>
    <row r="1209" spans="8:8" x14ac:dyDescent="0.35">
      <c r="H1209" s="103"/>
    </row>
    <row r="1210" spans="8:8" x14ac:dyDescent="0.35">
      <c r="H1210" s="103"/>
    </row>
    <row r="1211" spans="8:8" x14ac:dyDescent="0.35">
      <c r="H1211" s="103"/>
    </row>
    <row r="1212" spans="8:8" x14ac:dyDescent="0.35">
      <c r="H1212" s="103"/>
    </row>
    <row r="1213" spans="8:8" x14ac:dyDescent="0.35">
      <c r="H1213" s="103"/>
    </row>
    <row r="1214" spans="8:8" x14ac:dyDescent="0.35">
      <c r="H1214" s="103"/>
    </row>
    <row r="1215" spans="8:8" x14ac:dyDescent="0.35">
      <c r="H1215" s="103"/>
    </row>
    <row r="1216" spans="8:8" x14ac:dyDescent="0.35">
      <c r="H1216" s="103"/>
    </row>
    <row r="1217" spans="8:8" x14ac:dyDescent="0.35">
      <c r="H1217" s="103"/>
    </row>
    <row r="1218" spans="8:8" x14ac:dyDescent="0.35">
      <c r="H1218" s="103"/>
    </row>
    <row r="1219" spans="8:8" x14ac:dyDescent="0.35">
      <c r="H1219" s="103"/>
    </row>
    <row r="1220" spans="8:8" x14ac:dyDescent="0.35">
      <c r="H1220" s="103"/>
    </row>
    <row r="1221" spans="8:8" x14ac:dyDescent="0.35">
      <c r="H1221" s="103"/>
    </row>
    <row r="1222" spans="8:8" x14ac:dyDescent="0.35">
      <c r="H1222" s="103"/>
    </row>
    <row r="1223" spans="8:8" x14ac:dyDescent="0.35">
      <c r="H1223" s="103"/>
    </row>
    <row r="1224" spans="8:8" x14ac:dyDescent="0.35">
      <c r="H1224" s="103"/>
    </row>
    <row r="1225" spans="8:8" x14ac:dyDescent="0.35">
      <c r="H1225" s="103"/>
    </row>
    <row r="1226" spans="8:8" x14ac:dyDescent="0.35">
      <c r="H1226" s="103"/>
    </row>
    <row r="1227" spans="8:8" x14ac:dyDescent="0.35">
      <c r="H1227" s="103"/>
    </row>
    <row r="1228" spans="8:8" x14ac:dyDescent="0.35">
      <c r="H1228" s="103"/>
    </row>
    <row r="1229" spans="8:8" x14ac:dyDescent="0.35">
      <c r="H1229" s="103"/>
    </row>
    <row r="1230" spans="8:8" x14ac:dyDescent="0.35">
      <c r="H1230" s="103"/>
    </row>
    <row r="1231" spans="8:8" x14ac:dyDescent="0.35">
      <c r="H1231" s="103"/>
    </row>
    <row r="1232" spans="8:8" x14ac:dyDescent="0.35">
      <c r="H1232" s="103"/>
    </row>
    <row r="1233" spans="8:8" x14ac:dyDescent="0.35">
      <c r="H1233" s="103"/>
    </row>
    <row r="1234" spans="8:8" x14ac:dyDescent="0.35">
      <c r="H1234" s="103"/>
    </row>
    <row r="1235" spans="8:8" x14ac:dyDescent="0.35">
      <c r="H1235" s="103"/>
    </row>
    <row r="1236" spans="8:8" x14ac:dyDescent="0.35">
      <c r="H1236" s="103"/>
    </row>
    <row r="1237" spans="8:8" x14ac:dyDescent="0.35">
      <c r="H1237" s="103"/>
    </row>
    <row r="1238" spans="8:8" x14ac:dyDescent="0.35">
      <c r="H1238" s="103"/>
    </row>
    <row r="1239" spans="8:8" x14ac:dyDescent="0.35">
      <c r="H1239" s="103"/>
    </row>
    <row r="1240" spans="8:8" x14ac:dyDescent="0.35">
      <c r="H1240" s="103"/>
    </row>
    <row r="1241" spans="8:8" x14ac:dyDescent="0.35">
      <c r="H1241" s="103"/>
    </row>
    <row r="1242" spans="8:8" x14ac:dyDescent="0.35">
      <c r="H1242" s="103"/>
    </row>
    <row r="1243" spans="8:8" x14ac:dyDescent="0.35">
      <c r="H1243" s="103"/>
    </row>
    <row r="1244" spans="8:8" x14ac:dyDescent="0.35">
      <c r="H1244" s="103"/>
    </row>
    <row r="1245" spans="8:8" x14ac:dyDescent="0.35">
      <c r="H1245" s="103"/>
    </row>
    <row r="1246" spans="8:8" x14ac:dyDescent="0.35">
      <c r="H1246" s="103"/>
    </row>
    <row r="1247" spans="8:8" x14ac:dyDescent="0.35">
      <c r="H1247" s="103"/>
    </row>
    <row r="1248" spans="8:8" x14ac:dyDescent="0.35">
      <c r="H1248" s="103"/>
    </row>
    <row r="1249" spans="8:8" x14ac:dyDescent="0.35">
      <c r="H1249" s="103"/>
    </row>
    <row r="1250" spans="8:8" x14ac:dyDescent="0.35">
      <c r="H1250" s="103"/>
    </row>
    <row r="1251" spans="8:8" x14ac:dyDescent="0.35">
      <c r="H1251" s="103"/>
    </row>
    <row r="1252" spans="8:8" x14ac:dyDescent="0.35">
      <c r="H1252" s="103"/>
    </row>
    <row r="1253" spans="8:8" x14ac:dyDescent="0.35">
      <c r="H1253" s="103"/>
    </row>
    <row r="1254" spans="8:8" x14ac:dyDescent="0.35">
      <c r="H1254" s="103"/>
    </row>
    <row r="1255" spans="8:8" x14ac:dyDescent="0.35">
      <c r="H1255" s="103"/>
    </row>
    <row r="1256" spans="8:8" x14ac:dyDescent="0.35">
      <c r="H1256" s="103"/>
    </row>
    <row r="1257" spans="8:8" x14ac:dyDescent="0.35">
      <c r="H1257" s="103"/>
    </row>
    <row r="1258" spans="8:8" x14ac:dyDescent="0.35">
      <c r="H1258" s="103"/>
    </row>
    <row r="1259" spans="8:8" x14ac:dyDescent="0.35">
      <c r="H1259" s="103"/>
    </row>
    <row r="1260" spans="8:8" x14ac:dyDescent="0.35">
      <c r="H1260" s="103"/>
    </row>
    <row r="1261" spans="8:8" x14ac:dyDescent="0.35">
      <c r="H1261" s="103"/>
    </row>
    <row r="1262" spans="8:8" x14ac:dyDescent="0.35">
      <c r="H1262" s="103"/>
    </row>
    <row r="1263" spans="8:8" x14ac:dyDescent="0.35">
      <c r="H1263" s="103"/>
    </row>
    <row r="1264" spans="8:8" x14ac:dyDescent="0.35">
      <c r="H1264" s="103"/>
    </row>
    <row r="1265" spans="8:8" x14ac:dyDescent="0.35">
      <c r="H1265" s="103"/>
    </row>
    <row r="1266" spans="8:8" x14ac:dyDescent="0.35">
      <c r="H1266" s="103"/>
    </row>
    <row r="1267" spans="8:8" x14ac:dyDescent="0.35">
      <c r="H1267" s="103"/>
    </row>
    <row r="1268" spans="8:8" x14ac:dyDescent="0.35">
      <c r="H1268" s="103"/>
    </row>
    <row r="1269" spans="8:8" x14ac:dyDescent="0.35">
      <c r="H1269" s="103"/>
    </row>
    <row r="1270" spans="8:8" x14ac:dyDescent="0.35">
      <c r="H1270" s="103"/>
    </row>
    <row r="1271" spans="8:8" x14ac:dyDescent="0.35">
      <c r="H1271" s="103"/>
    </row>
    <row r="1272" spans="8:8" x14ac:dyDescent="0.35">
      <c r="H1272" s="103"/>
    </row>
    <row r="1273" spans="8:8" x14ac:dyDescent="0.35">
      <c r="H1273" s="103"/>
    </row>
    <row r="1274" spans="8:8" x14ac:dyDescent="0.35">
      <c r="H1274" s="103"/>
    </row>
    <row r="1275" spans="8:8" x14ac:dyDescent="0.35">
      <c r="H1275" s="103"/>
    </row>
    <row r="1276" spans="8:8" x14ac:dyDescent="0.35">
      <c r="H1276" s="103"/>
    </row>
    <row r="1277" spans="8:8" x14ac:dyDescent="0.35">
      <c r="H1277" s="103"/>
    </row>
    <row r="1278" spans="8:8" x14ac:dyDescent="0.35">
      <c r="H1278" s="103"/>
    </row>
    <row r="1279" spans="8:8" x14ac:dyDescent="0.35">
      <c r="H1279" s="103"/>
    </row>
    <row r="1280" spans="8:8" x14ac:dyDescent="0.35">
      <c r="H1280" s="103"/>
    </row>
    <row r="1281" spans="8:8" x14ac:dyDescent="0.35">
      <c r="H1281" s="103"/>
    </row>
    <row r="1282" spans="8:8" x14ac:dyDescent="0.35">
      <c r="H1282" s="103"/>
    </row>
    <row r="1283" spans="8:8" x14ac:dyDescent="0.35">
      <c r="H1283" s="103"/>
    </row>
    <row r="1284" spans="8:8" x14ac:dyDescent="0.35">
      <c r="H1284" s="103"/>
    </row>
    <row r="1285" spans="8:8" x14ac:dyDescent="0.35">
      <c r="H1285" s="103"/>
    </row>
    <row r="1286" spans="8:8" x14ac:dyDescent="0.35">
      <c r="H1286" s="103"/>
    </row>
    <row r="1287" spans="8:8" x14ac:dyDescent="0.35">
      <c r="H1287" s="103"/>
    </row>
    <row r="1288" spans="8:8" x14ac:dyDescent="0.35">
      <c r="H1288" s="103"/>
    </row>
    <row r="1289" spans="8:8" x14ac:dyDescent="0.35">
      <c r="H1289" s="103"/>
    </row>
    <row r="1290" spans="8:8" x14ac:dyDescent="0.35">
      <c r="H1290" s="103"/>
    </row>
    <row r="1291" spans="8:8" x14ac:dyDescent="0.35">
      <c r="H1291" s="103"/>
    </row>
    <row r="1292" spans="8:8" x14ac:dyDescent="0.35">
      <c r="H1292" s="103"/>
    </row>
    <row r="1293" spans="8:8" x14ac:dyDescent="0.35">
      <c r="H1293" s="103"/>
    </row>
    <row r="1294" spans="8:8" x14ac:dyDescent="0.35">
      <c r="H1294" s="103"/>
    </row>
    <row r="1295" spans="8:8" x14ac:dyDescent="0.35">
      <c r="H1295" s="103"/>
    </row>
    <row r="1296" spans="8:8" x14ac:dyDescent="0.35">
      <c r="H1296" s="103"/>
    </row>
    <row r="1297" spans="8:8" x14ac:dyDescent="0.35">
      <c r="H1297" s="103"/>
    </row>
    <row r="1298" spans="8:8" x14ac:dyDescent="0.35">
      <c r="H1298" s="103"/>
    </row>
    <row r="1299" spans="8:8" x14ac:dyDescent="0.35">
      <c r="H1299" s="103"/>
    </row>
    <row r="1300" spans="8:8" x14ac:dyDescent="0.35">
      <c r="H1300" s="103"/>
    </row>
    <row r="1301" spans="8:8" x14ac:dyDescent="0.35">
      <c r="H1301" s="103"/>
    </row>
    <row r="1302" spans="8:8" x14ac:dyDescent="0.35">
      <c r="H1302" s="103"/>
    </row>
    <row r="1303" spans="8:8" x14ac:dyDescent="0.35">
      <c r="H1303" s="103"/>
    </row>
    <row r="1304" spans="8:8" x14ac:dyDescent="0.35">
      <c r="H1304" s="103"/>
    </row>
    <row r="1305" spans="8:8" x14ac:dyDescent="0.35">
      <c r="H1305" s="103"/>
    </row>
    <row r="1306" spans="8:8" x14ac:dyDescent="0.35">
      <c r="H1306" s="103"/>
    </row>
    <row r="1307" spans="8:8" x14ac:dyDescent="0.35">
      <c r="H1307" s="103"/>
    </row>
    <row r="1308" spans="8:8" x14ac:dyDescent="0.35">
      <c r="H1308" s="103"/>
    </row>
    <row r="1309" spans="8:8" x14ac:dyDescent="0.35">
      <c r="H1309" s="103"/>
    </row>
    <row r="1310" spans="8:8" x14ac:dyDescent="0.35">
      <c r="H1310" s="103"/>
    </row>
    <row r="1311" spans="8:8" x14ac:dyDescent="0.35">
      <c r="H1311" s="103"/>
    </row>
    <row r="1312" spans="8:8" x14ac:dyDescent="0.35">
      <c r="H1312" s="103"/>
    </row>
    <row r="1313" spans="8:8" x14ac:dyDescent="0.35">
      <c r="H1313" s="103"/>
    </row>
    <row r="1314" spans="8:8" x14ac:dyDescent="0.35">
      <c r="H1314" s="103"/>
    </row>
    <row r="1315" spans="8:8" x14ac:dyDescent="0.35">
      <c r="H1315" s="103"/>
    </row>
    <row r="1316" spans="8:8" x14ac:dyDescent="0.35">
      <c r="H1316" s="103"/>
    </row>
    <row r="1317" spans="8:8" x14ac:dyDescent="0.35">
      <c r="H1317" s="103"/>
    </row>
    <row r="1318" spans="8:8" x14ac:dyDescent="0.35">
      <c r="H1318" s="103"/>
    </row>
    <row r="1319" spans="8:8" x14ac:dyDescent="0.35">
      <c r="H1319" s="103"/>
    </row>
    <row r="1320" spans="8:8" x14ac:dyDescent="0.35">
      <c r="H1320" s="103"/>
    </row>
    <row r="1321" spans="8:8" x14ac:dyDescent="0.35">
      <c r="H1321" s="103"/>
    </row>
    <row r="1322" spans="8:8" x14ac:dyDescent="0.35">
      <c r="H1322" s="103"/>
    </row>
    <row r="1323" spans="8:8" x14ac:dyDescent="0.35">
      <c r="H1323" s="103"/>
    </row>
    <row r="1324" spans="8:8" x14ac:dyDescent="0.35">
      <c r="H1324" s="103"/>
    </row>
    <row r="1325" spans="8:8" x14ac:dyDescent="0.35">
      <c r="H1325" s="103"/>
    </row>
    <row r="1326" spans="8:8" x14ac:dyDescent="0.35">
      <c r="H1326" s="103"/>
    </row>
    <row r="1327" spans="8:8" x14ac:dyDescent="0.35">
      <c r="H1327" s="103"/>
    </row>
    <row r="1328" spans="8:8" x14ac:dyDescent="0.35">
      <c r="H1328" s="103"/>
    </row>
    <row r="1329" spans="8:8" x14ac:dyDescent="0.35">
      <c r="H1329" s="103"/>
    </row>
    <row r="1330" spans="8:8" x14ac:dyDescent="0.35">
      <c r="H1330" s="103"/>
    </row>
    <row r="1331" spans="8:8" x14ac:dyDescent="0.35">
      <c r="H1331" s="103"/>
    </row>
    <row r="1332" spans="8:8" x14ac:dyDescent="0.35">
      <c r="H1332" s="103"/>
    </row>
    <row r="1333" spans="8:8" x14ac:dyDescent="0.35">
      <c r="H1333" s="103"/>
    </row>
    <row r="1334" spans="8:8" x14ac:dyDescent="0.35">
      <c r="H1334" s="103"/>
    </row>
    <row r="1335" spans="8:8" x14ac:dyDescent="0.35">
      <c r="H1335" s="103"/>
    </row>
    <row r="1336" spans="8:8" x14ac:dyDescent="0.35">
      <c r="H1336" s="103"/>
    </row>
    <row r="1337" spans="8:8" x14ac:dyDescent="0.35">
      <c r="H1337" s="103"/>
    </row>
    <row r="1338" spans="8:8" x14ac:dyDescent="0.35">
      <c r="H1338" s="103"/>
    </row>
    <row r="1339" spans="8:8" x14ac:dyDescent="0.35">
      <c r="H1339" s="103"/>
    </row>
    <row r="1340" spans="8:8" x14ac:dyDescent="0.35">
      <c r="H1340" s="103"/>
    </row>
    <row r="1341" spans="8:8" x14ac:dyDescent="0.35">
      <c r="H1341" s="103"/>
    </row>
    <row r="1342" spans="8:8" x14ac:dyDescent="0.35">
      <c r="H1342" s="103"/>
    </row>
    <row r="1343" spans="8:8" x14ac:dyDescent="0.35">
      <c r="H1343" s="103"/>
    </row>
    <row r="1344" spans="8:8" x14ac:dyDescent="0.35">
      <c r="H1344" s="103"/>
    </row>
    <row r="1345" spans="8:8" x14ac:dyDescent="0.35">
      <c r="H1345" s="103"/>
    </row>
    <row r="1346" spans="8:8" x14ac:dyDescent="0.35">
      <c r="H1346" s="103"/>
    </row>
    <row r="1347" spans="8:8" x14ac:dyDescent="0.35">
      <c r="H1347" s="103"/>
    </row>
    <row r="1348" spans="8:8" x14ac:dyDescent="0.35">
      <c r="H1348" s="103"/>
    </row>
    <row r="1349" spans="8:8" x14ac:dyDescent="0.35">
      <c r="H1349" s="103"/>
    </row>
    <row r="1350" spans="8:8" x14ac:dyDescent="0.35">
      <c r="H1350" s="103"/>
    </row>
    <row r="1351" spans="8:8" x14ac:dyDescent="0.35">
      <c r="H1351" s="103"/>
    </row>
    <row r="1352" spans="8:8" x14ac:dyDescent="0.35">
      <c r="H1352" s="103"/>
    </row>
    <row r="1353" spans="8:8" x14ac:dyDescent="0.35">
      <c r="H1353" s="103"/>
    </row>
    <row r="1354" spans="8:8" x14ac:dyDescent="0.35">
      <c r="H1354" s="103"/>
    </row>
    <row r="1355" spans="8:8" x14ac:dyDescent="0.35">
      <c r="H1355" s="103"/>
    </row>
    <row r="1356" spans="8:8" x14ac:dyDescent="0.35">
      <c r="H1356" s="103"/>
    </row>
    <row r="1357" spans="8:8" x14ac:dyDescent="0.35">
      <c r="H1357" s="103"/>
    </row>
    <row r="1358" spans="8:8" x14ac:dyDescent="0.35">
      <c r="H1358" s="103"/>
    </row>
    <row r="1359" spans="8:8" x14ac:dyDescent="0.35">
      <c r="H1359" s="103"/>
    </row>
    <row r="1360" spans="8:8" x14ac:dyDescent="0.35">
      <c r="H1360" s="103"/>
    </row>
    <row r="1361" spans="8:8" x14ac:dyDescent="0.35">
      <c r="H1361" s="103"/>
    </row>
    <row r="1362" spans="8:8" x14ac:dyDescent="0.35">
      <c r="H1362" s="103"/>
    </row>
    <row r="1363" spans="8:8" x14ac:dyDescent="0.35">
      <c r="H1363" s="103"/>
    </row>
    <row r="1364" spans="8:8" x14ac:dyDescent="0.35">
      <c r="H1364" s="103"/>
    </row>
    <row r="1365" spans="8:8" x14ac:dyDescent="0.35">
      <c r="H1365" s="103"/>
    </row>
    <row r="1366" spans="8:8" x14ac:dyDescent="0.35">
      <c r="H1366" s="103"/>
    </row>
    <row r="1367" spans="8:8" x14ac:dyDescent="0.35">
      <c r="H1367" s="103"/>
    </row>
    <row r="1368" spans="8:8" x14ac:dyDescent="0.35">
      <c r="H1368" s="103"/>
    </row>
    <row r="1369" spans="8:8" x14ac:dyDescent="0.35">
      <c r="H1369" s="103"/>
    </row>
    <row r="1370" spans="8:8" x14ac:dyDescent="0.35">
      <c r="H1370" s="103"/>
    </row>
    <row r="1371" spans="8:8" x14ac:dyDescent="0.35">
      <c r="H1371" s="103"/>
    </row>
    <row r="1372" spans="8:8" x14ac:dyDescent="0.35">
      <c r="H1372" s="103"/>
    </row>
    <row r="1373" spans="8:8" x14ac:dyDescent="0.35">
      <c r="H1373" s="103"/>
    </row>
    <row r="1374" spans="8:8" x14ac:dyDescent="0.35">
      <c r="H1374" s="103"/>
    </row>
    <row r="1375" spans="8:8" x14ac:dyDescent="0.35">
      <c r="H1375" s="103"/>
    </row>
    <row r="1376" spans="8:8" x14ac:dyDescent="0.35">
      <c r="H1376" s="103"/>
    </row>
    <row r="1377" spans="8:8" x14ac:dyDescent="0.35">
      <c r="H1377" s="103"/>
    </row>
    <row r="1378" spans="8:8" x14ac:dyDescent="0.35">
      <c r="H1378" s="103"/>
    </row>
    <row r="1379" spans="8:8" x14ac:dyDescent="0.35">
      <c r="H1379" s="103"/>
    </row>
    <row r="1380" spans="8:8" x14ac:dyDescent="0.35">
      <c r="H1380" s="103"/>
    </row>
    <row r="1381" spans="8:8" x14ac:dyDescent="0.35">
      <c r="H1381" s="103"/>
    </row>
    <row r="1382" spans="8:8" x14ac:dyDescent="0.35">
      <c r="H1382" s="103"/>
    </row>
    <row r="1383" spans="8:8" x14ac:dyDescent="0.35">
      <c r="H1383" s="103"/>
    </row>
    <row r="1384" spans="8:8" x14ac:dyDescent="0.35">
      <c r="H1384" s="103"/>
    </row>
    <row r="1385" spans="8:8" x14ac:dyDescent="0.35">
      <c r="H1385" s="103"/>
    </row>
    <row r="1386" spans="8:8" x14ac:dyDescent="0.35">
      <c r="H1386" s="103"/>
    </row>
    <row r="1387" spans="8:8" x14ac:dyDescent="0.35">
      <c r="H1387" s="103"/>
    </row>
    <row r="1388" spans="8:8" x14ac:dyDescent="0.35">
      <c r="H1388" s="103"/>
    </row>
    <row r="1389" spans="8:8" x14ac:dyDescent="0.35">
      <c r="H1389" s="103"/>
    </row>
    <row r="1390" spans="8:8" x14ac:dyDescent="0.35">
      <c r="H1390" s="103"/>
    </row>
    <row r="1391" spans="8:8" x14ac:dyDescent="0.35">
      <c r="H1391" s="103"/>
    </row>
    <row r="1392" spans="8:8" x14ac:dyDescent="0.35">
      <c r="H1392" s="103"/>
    </row>
    <row r="1393" spans="8:8" x14ac:dyDescent="0.35">
      <c r="H1393" s="103"/>
    </row>
    <row r="1394" spans="8:8" x14ac:dyDescent="0.35">
      <c r="H1394" s="103"/>
    </row>
    <row r="1395" spans="8:8" x14ac:dyDescent="0.35">
      <c r="H1395" s="103"/>
    </row>
    <row r="1396" spans="8:8" x14ac:dyDescent="0.35">
      <c r="H1396" s="103"/>
    </row>
    <row r="1397" spans="8:8" x14ac:dyDescent="0.35">
      <c r="H1397" s="103"/>
    </row>
    <row r="1398" spans="8:8" x14ac:dyDescent="0.35">
      <c r="H1398" s="103"/>
    </row>
    <row r="1399" spans="8:8" x14ac:dyDescent="0.35">
      <c r="H1399" s="103"/>
    </row>
    <row r="1400" spans="8:8" x14ac:dyDescent="0.35">
      <c r="H1400" s="103"/>
    </row>
    <row r="1401" spans="8:8" x14ac:dyDescent="0.35">
      <c r="H1401" s="103"/>
    </row>
    <row r="1402" spans="8:8" x14ac:dyDescent="0.35">
      <c r="H1402" s="103"/>
    </row>
    <row r="1403" spans="8:8" x14ac:dyDescent="0.35">
      <c r="H1403" s="103"/>
    </row>
    <row r="1404" spans="8:8" x14ac:dyDescent="0.35">
      <c r="H1404" s="103"/>
    </row>
    <row r="1405" spans="8:8" x14ac:dyDescent="0.35">
      <c r="H1405" s="103"/>
    </row>
    <row r="1406" spans="8:8" x14ac:dyDescent="0.35">
      <c r="H1406" s="103"/>
    </row>
    <row r="1407" spans="8:8" x14ac:dyDescent="0.35">
      <c r="H1407" s="103"/>
    </row>
    <row r="1408" spans="8:8" x14ac:dyDescent="0.35">
      <c r="H1408" s="103"/>
    </row>
    <row r="1409" spans="8:8" x14ac:dyDescent="0.35">
      <c r="H1409" s="103"/>
    </row>
    <row r="1410" spans="8:8" x14ac:dyDescent="0.35">
      <c r="H1410" s="103"/>
    </row>
    <row r="1411" spans="8:8" x14ac:dyDescent="0.35">
      <c r="H1411" s="103"/>
    </row>
    <row r="1412" spans="8:8" x14ac:dyDescent="0.35">
      <c r="H1412" s="103"/>
    </row>
    <row r="1413" spans="8:8" x14ac:dyDescent="0.35">
      <c r="H1413" s="103"/>
    </row>
    <row r="1414" spans="8:8" x14ac:dyDescent="0.35">
      <c r="H1414" s="103"/>
    </row>
    <row r="1415" spans="8:8" x14ac:dyDescent="0.35">
      <c r="H1415" s="103"/>
    </row>
    <row r="1416" spans="8:8" x14ac:dyDescent="0.35">
      <c r="H1416" s="103"/>
    </row>
    <row r="1417" spans="8:8" x14ac:dyDescent="0.35">
      <c r="H1417" s="103"/>
    </row>
    <row r="1418" spans="8:8" x14ac:dyDescent="0.35">
      <c r="H1418" s="103"/>
    </row>
    <row r="1419" spans="8:8" x14ac:dyDescent="0.35">
      <c r="H1419" s="103"/>
    </row>
    <row r="1420" spans="8:8" x14ac:dyDescent="0.35">
      <c r="H1420" s="103"/>
    </row>
    <row r="1421" spans="8:8" x14ac:dyDescent="0.35">
      <c r="H1421" s="103"/>
    </row>
    <row r="1422" spans="8:8" x14ac:dyDescent="0.35">
      <c r="H1422" s="103"/>
    </row>
    <row r="1423" spans="8:8" x14ac:dyDescent="0.35">
      <c r="H1423" s="103"/>
    </row>
    <row r="1424" spans="8:8" x14ac:dyDescent="0.35">
      <c r="H1424" s="103"/>
    </row>
    <row r="1425" spans="8:8" x14ac:dyDescent="0.35">
      <c r="H1425" s="103"/>
    </row>
    <row r="1426" spans="8:8" x14ac:dyDescent="0.35">
      <c r="H1426" s="103"/>
    </row>
    <row r="1427" spans="8:8" x14ac:dyDescent="0.35">
      <c r="H1427" s="103"/>
    </row>
    <row r="1428" spans="8:8" x14ac:dyDescent="0.35">
      <c r="H1428" s="103"/>
    </row>
    <row r="1429" spans="8:8" x14ac:dyDescent="0.35">
      <c r="H1429" s="103"/>
    </row>
    <row r="1430" spans="8:8" x14ac:dyDescent="0.35">
      <c r="H1430" s="103"/>
    </row>
    <row r="1431" spans="8:8" x14ac:dyDescent="0.35">
      <c r="H1431" s="103"/>
    </row>
    <row r="1432" spans="8:8" x14ac:dyDescent="0.35">
      <c r="H1432" s="103"/>
    </row>
    <row r="1433" spans="8:8" x14ac:dyDescent="0.35">
      <c r="H1433" s="103"/>
    </row>
    <row r="1434" spans="8:8" x14ac:dyDescent="0.35">
      <c r="H1434" s="103"/>
    </row>
    <row r="1435" spans="8:8" x14ac:dyDescent="0.35">
      <c r="H1435" s="103"/>
    </row>
    <row r="1436" spans="8:8" x14ac:dyDescent="0.35">
      <c r="H1436" s="103"/>
    </row>
    <row r="1437" spans="8:8" x14ac:dyDescent="0.35">
      <c r="H1437" s="103"/>
    </row>
    <row r="1438" spans="8:8" x14ac:dyDescent="0.35">
      <c r="H1438" s="103"/>
    </row>
    <row r="1439" spans="8:8" x14ac:dyDescent="0.35">
      <c r="H1439" s="103"/>
    </row>
    <row r="1440" spans="8:8" x14ac:dyDescent="0.35">
      <c r="H1440" s="103"/>
    </row>
    <row r="1441" spans="8:8" x14ac:dyDescent="0.35">
      <c r="H1441" s="103"/>
    </row>
    <row r="1442" spans="8:8" x14ac:dyDescent="0.35">
      <c r="H1442" s="103"/>
    </row>
    <row r="1443" spans="8:8" x14ac:dyDescent="0.35">
      <c r="H1443" s="103"/>
    </row>
    <row r="1444" spans="8:8" x14ac:dyDescent="0.35">
      <c r="H1444" s="103"/>
    </row>
    <row r="1445" spans="8:8" x14ac:dyDescent="0.35">
      <c r="H1445" s="103"/>
    </row>
    <row r="1446" spans="8:8" x14ac:dyDescent="0.35">
      <c r="H1446" s="103"/>
    </row>
    <row r="1447" spans="8:8" x14ac:dyDescent="0.35">
      <c r="H1447" s="103"/>
    </row>
    <row r="1448" spans="8:8" x14ac:dyDescent="0.35">
      <c r="H1448" s="103"/>
    </row>
    <row r="1449" spans="8:8" x14ac:dyDescent="0.35">
      <c r="H1449" s="103"/>
    </row>
    <row r="1450" spans="8:8" x14ac:dyDescent="0.35">
      <c r="H1450" s="103"/>
    </row>
    <row r="1451" spans="8:8" x14ac:dyDescent="0.35">
      <c r="H1451" s="103"/>
    </row>
    <row r="1452" spans="8:8" x14ac:dyDescent="0.35">
      <c r="H1452" s="103"/>
    </row>
    <row r="1453" spans="8:8" x14ac:dyDescent="0.35">
      <c r="H1453" s="103"/>
    </row>
    <row r="1454" spans="8:8" x14ac:dyDescent="0.35">
      <c r="H1454" s="103"/>
    </row>
    <row r="1455" spans="8:8" x14ac:dyDescent="0.35">
      <c r="H1455" s="103"/>
    </row>
    <row r="1456" spans="8:8" x14ac:dyDescent="0.35">
      <c r="H1456" s="103"/>
    </row>
    <row r="1457" spans="8:8" x14ac:dyDescent="0.35">
      <c r="H1457" s="103"/>
    </row>
    <row r="1458" spans="8:8" x14ac:dyDescent="0.35">
      <c r="H1458" s="103"/>
    </row>
    <row r="1459" spans="8:8" x14ac:dyDescent="0.35">
      <c r="H1459" s="103"/>
    </row>
    <row r="1460" spans="8:8" x14ac:dyDescent="0.35">
      <c r="H1460" s="103"/>
    </row>
    <row r="1461" spans="8:8" x14ac:dyDescent="0.35">
      <c r="H1461" s="103"/>
    </row>
    <row r="1462" spans="8:8" x14ac:dyDescent="0.35">
      <c r="H1462" s="103"/>
    </row>
    <row r="1463" spans="8:8" x14ac:dyDescent="0.35">
      <c r="H1463" s="103"/>
    </row>
    <row r="1464" spans="8:8" x14ac:dyDescent="0.35">
      <c r="H1464" s="103"/>
    </row>
    <row r="1465" spans="8:8" x14ac:dyDescent="0.35">
      <c r="H1465" s="103"/>
    </row>
    <row r="1466" spans="8:8" x14ac:dyDescent="0.35">
      <c r="H1466" s="103"/>
    </row>
    <row r="1467" spans="8:8" x14ac:dyDescent="0.35">
      <c r="H1467" s="103"/>
    </row>
    <row r="1468" spans="8:8" x14ac:dyDescent="0.35">
      <c r="H1468" s="103"/>
    </row>
    <row r="1469" spans="8:8" x14ac:dyDescent="0.35">
      <c r="H1469" s="103"/>
    </row>
    <row r="1470" spans="8:8" x14ac:dyDescent="0.35">
      <c r="H1470" s="103"/>
    </row>
    <row r="1471" spans="8:8" x14ac:dyDescent="0.35">
      <c r="H1471" s="103"/>
    </row>
    <row r="1472" spans="8:8" x14ac:dyDescent="0.35">
      <c r="H1472" s="103"/>
    </row>
    <row r="1473" spans="8:8" x14ac:dyDescent="0.35">
      <c r="H1473" s="103"/>
    </row>
    <row r="1474" spans="8:8" x14ac:dyDescent="0.35">
      <c r="H1474" s="103"/>
    </row>
    <row r="1475" spans="8:8" x14ac:dyDescent="0.35">
      <c r="H1475" s="103"/>
    </row>
    <row r="1476" spans="8:8" x14ac:dyDescent="0.35">
      <c r="H1476" s="103"/>
    </row>
    <row r="1477" spans="8:8" x14ac:dyDescent="0.35">
      <c r="H1477" s="103"/>
    </row>
    <row r="1478" spans="8:8" x14ac:dyDescent="0.35">
      <c r="H1478" s="103"/>
    </row>
    <row r="1479" spans="8:8" x14ac:dyDescent="0.35">
      <c r="H1479" s="103"/>
    </row>
    <row r="1480" spans="8:8" x14ac:dyDescent="0.35">
      <c r="H1480" s="103"/>
    </row>
    <row r="1481" spans="8:8" x14ac:dyDescent="0.35">
      <c r="H1481" s="103"/>
    </row>
    <row r="1482" spans="8:8" x14ac:dyDescent="0.35">
      <c r="H1482" s="103"/>
    </row>
    <row r="1483" spans="8:8" x14ac:dyDescent="0.35">
      <c r="H1483" s="103"/>
    </row>
    <row r="1484" spans="8:8" x14ac:dyDescent="0.35">
      <c r="H1484" s="103"/>
    </row>
    <row r="1485" spans="8:8" x14ac:dyDescent="0.35">
      <c r="H1485" s="103"/>
    </row>
    <row r="1486" spans="8:8" x14ac:dyDescent="0.35">
      <c r="H1486" s="103"/>
    </row>
    <row r="1487" spans="8:8" x14ac:dyDescent="0.35">
      <c r="H1487" s="103"/>
    </row>
    <row r="1488" spans="8:8" x14ac:dyDescent="0.35">
      <c r="H1488" s="103"/>
    </row>
    <row r="1489" spans="8:8" x14ac:dyDescent="0.35">
      <c r="H1489" s="103"/>
    </row>
    <row r="1490" spans="8:8" x14ac:dyDescent="0.35">
      <c r="H1490" s="103"/>
    </row>
    <row r="1491" spans="8:8" x14ac:dyDescent="0.35">
      <c r="H1491" s="103"/>
    </row>
    <row r="1492" spans="8:8" x14ac:dyDescent="0.35">
      <c r="H1492" s="103"/>
    </row>
    <row r="1493" spans="8:8" x14ac:dyDescent="0.35">
      <c r="H1493" s="103"/>
    </row>
    <row r="1494" spans="8:8" x14ac:dyDescent="0.35">
      <c r="H1494" s="103"/>
    </row>
    <row r="1495" spans="8:8" x14ac:dyDescent="0.35">
      <c r="H1495" s="103"/>
    </row>
    <row r="1496" spans="8:8" x14ac:dyDescent="0.35">
      <c r="H1496" s="103"/>
    </row>
    <row r="1497" spans="8:8" x14ac:dyDescent="0.35">
      <c r="H1497" s="103"/>
    </row>
    <row r="1498" spans="8:8" x14ac:dyDescent="0.35">
      <c r="H1498" s="103"/>
    </row>
    <row r="1499" spans="8:8" x14ac:dyDescent="0.35">
      <c r="H1499" s="103"/>
    </row>
    <row r="1500" spans="8:8" x14ac:dyDescent="0.35">
      <c r="H1500" s="103"/>
    </row>
    <row r="1501" spans="8:8" x14ac:dyDescent="0.35">
      <c r="H1501" s="103"/>
    </row>
    <row r="1502" spans="8:8" x14ac:dyDescent="0.35">
      <c r="H1502" s="103"/>
    </row>
    <row r="1503" spans="8:8" x14ac:dyDescent="0.35">
      <c r="H1503" s="103"/>
    </row>
    <row r="1504" spans="8:8" x14ac:dyDescent="0.35">
      <c r="H1504" s="103"/>
    </row>
    <row r="1505" spans="8:8" x14ac:dyDescent="0.35">
      <c r="H1505" s="103"/>
    </row>
    <row r="1506" spans="8:8" x14ac:dyDescent="0.35">
      <c r="H1506" s="103"/>
    </row>
    <row r="1507" spans="8:8" x14ac:dyDescent="0.35">
      <c r="H1507" s="103"/>
    </row>
    <row r="1508" spans="8:8" x14ac:dyDescent="0.35">
      <c r="H1508" s="103"/>
    </row>
    <row r="1509" spans="8:8" x14ac:dyDescent="0.35">
      <c r="H1509" s="103"/>
    </row>
    <row r="1510" spans="8:8" x14ac:dyDescent="0.35">
      <c r="H1510" s="103"/>
    </row>
    <row r="1511" spans="8:8" x14ac:dyDescent="0.35">
      <c r="H1511" s="103"/>
    </row>
    <row r="1512" spans="8:8" x14ac:dyDescent="0.35">
      <c r="H1512" s="103"/>
    </row>
    <row r="1513" spans="8:8" x14ac:dyDescent="0.35">
      <c r="H1513" s="103"/>
    </row>
    <row r="1514" spans="8:8" x14ac:dyDescent="0.35">
      <c r="H1514" s="103"/>
    </row>
    <row r="1515" spans="8:8" x14ac:dyDescent="0.35">
      <c r="H1515" s="103"/>
    </row>
    <row r="1516" spans="8:8" x14ac:dyDescent="0.35">
      <c r="H1516" s="103"/>
    </row>
    <row r="1517" spans="8:8" x14ac:dyDescent="0.35">
      <c r="H1517" s="103"/>
    </row>
    <row r="1518" spans="8:8" x14ac:dyDescent="0.35">
      <c r="H1518" s="103"/>
    </row>
    <row r="1519" spans="8:8" x14ac:dyDescent="0.35">
      <c r="H1519" s="103"/>
    </row>
    <row r="1520" spans="8:8" x14ac:dyDescent="0.35">
      <c r="H1520" s="103"/>
    </row>
    <row r="1521" spans="8:8" x14ac:dyDescent="0.35">
      <c r="H1521" s="103"/>
    </row>
    <row r="1522" spans="8:8" x14ac:dyDescent="0.35">
      <c r="H1522" s="103"/>
    </row>
    <row r="1523" spans="8:8" x14ac:dyDescent="0.35">
      <c r="H1523" s="103"/>
    </row>
    <row r="1524" spans="8:8" x14ac:dyDescent="0.35">
      <c r="H1524" s="103"/>
    </row>
    <row r="1525" spans="8:8" x14ac:dyDescent="0.35">
      <c r="H1525" s="103"/>
    </row>
    <row r="1526" spans="8:8" x14ac:dyDescent="0.35">
      <c r="H1526" s="103"/>
    </row>
    <row r="1527" spans="8:8" x14ac:dyDescent="0.35">
      <c r="H1527" s="103"/>
    </row>
    <row r="1528" spans="8:8" x14ac:dyDescent="0.35">
      <c r="H1528" s="103"/>
    </row>
    <row r="1529" spans="8:8" x14ac:dyDescent="0.35">
      <c r="H1529" s="103"/>
    </row>
    <row r="1530" spans="8:8" x14ac:dyDescent="0.35">
      <c r="H1530" s="103"/>
    </row>
    <row r="1531" spans="8:8" x14ac:dyDescent="0.35">
      <c r="H1531" s="103"/>
    </row>
    <row r="1532" spans="8:8" x14ac:dyDescent="0.35">
      <c r="H1532" s="103"/>
    </row>
    <row r="1533" spans="8:8" x14ac:dyDescent="0.35">
      <c r="H1533" s="103"/>
    </row>
    <row r="1534" spans="8:8" x14ac:dyDescent="0.35">
      <c r="H1534" s="103"/>
    </row>
    <row r="1535" spans="8:8" x14ac:dyDescent="0.35">
      <c r="H1535" s="103"/>
    </row>
    <row r="1536" spans="8:8" x14ac:dyDescent="0.35">
      <c r="H1536" s="103"/>
    </row>
    <row r="1537" spans="8:8" x14ac:dyDescent="0.35">
      <c r="H1537" s="103"/>
    </row>
    <row r="1538" spans="8:8" x14ac:dyDescent="0.35">
      <c r="H1538" s="103"/>
    </row>
    <row r="1539" spans="8:8" x14ac:dyDescent="0.35">
      <c r="H1539" s="103"/>
    </row>
    <row r="1540" spans="8:8" x14ac:dyDescent="0.35">
      <c r="H1540" s="103"/>
    </row>
    <row r="1541" spans="8:8" x14ac:dyDescent="0.35">
      <c r="H1541" s="103"/>
    </row>
    <row r="1542" spans="8:8" x14ac:dyDescent="0.35">
      <c r="H1542" s="103"/>
    </row>
    <row r="1543" spans="8:8" x14ac:dyDescent="0.35">
      <c r="H1543" s="103"/>
    </row>
    <row r="1544" spans="8:8" x14ac:dyDescent="0.35">
      <c r="H1544" s="103"/>
    </row>
    <row r="1545" spans="8:8" x14ac:dyDescent="0.35">
      <c r="H1545" s="103"/>
    </row>
    <row r="1546" spans="8:8" x14ac:dyDescent="0.35">
      <c r="H1546" s="103"/>
    </row>
    <row r="1547" spans="8:8" x14ac:dyDescent="0.35">
      <c r="H1547" s="103"/>
    </row>
    <row r="1548" spans="8:8" x14ac:dyDescent="0.35">
      <c r="H1548" s="103"/>
    </row>
    <row r="1549" spans="8:8" x14ac:dyDescent="0.35">
      <c r="H1549" s="103"/>
    </row>
    <row r="1550" spans="8:8" x14ac:dyDescent="0.35">
      <c r="H1550" s="103"/>
    </row>
    <row r="1551" spans="8:8" x14ac:dyDescent="0.35">
      <c r="H1551" s="103"/>
    </row>
    <row r="1552" spans="8:8" x14ac:dyDescent="0.35">
      <c r="H1552" s="103"/>
    </row>
    <row r="1553" spans="8:8" x14ac:dyDescent="0.35">
      <c r="H1553" s="103"/>
    </row>
    <row r="1554" spans="8:8" x14ac:dyDescent="0.35">
      <c r="H1554" s="103"/>
    </row>
    <row r="1555" spans="8:8" x14ac:dyDescent="0.35">
      <c r="H1555" s="103"/>
    </row>
    <row r="1556" spans="8:8" x14ac:dyDescent="0.35">
      <c r="H1556" s="103"/>
    </row>
    <row r="1557" spans="8:8" x14ac:dyDescent="0.35">
      <c r="H1557" s="103"/>
    </row>
    <row r="1558" spans="8:8" x14ac:dyDescent="0.35">
      <c r="H1558" s="103"/>
    </row>
    <row r="1559" spans="8:8" x14ac:dyDescent="0.35">
      <c r="H1559" s="103"/>
    </row>
    <row r="1560" spans="8:8" x14ac:dyDescent="0.35">
      <c r="H1560" s="103"/>
    </row>
    <row r="1561" spans="8:8" x14ac:dyDescent="0.35">
      <c r="H1561" s="103"/>
    </row>
    <row r="1562" spans="8:8" x14ac:dyDescent="0.35">
      <c r="H1562" s="103"/>
    </row>
    <row r="1563" spans="8:8" x14ac:dyDescent="0.35">
      <c r="H1563" s="103"/>
    </row>
    <row r="1564" spans="8:8" x14ac:dyDescent="0.35">
      <c r="H1564" s="103"/>
    </row>
    <row r="1565" spans="8:8" x14ac:dyDescent="0.35">
      <c r="H1565" s="103"/>
    </row>
    <row r="1566" spans="8:8" x14ac:dyDescent="0.35">
      <c r="H1566" s="103"/>
    </row>
    <row r="1567" spans="8:8" x14ac:dyDescent="0.35">
      <c r="H1567" s="103"/>
    </row>
    <row r="1568" spans="8:8" x14ac:dyDescent="0.35">
      <c r="H1568" s="103"/>
    </row>
    <row r="1569" spans="8:8" x14ac:dyDescent="0.35">
      <c r="H1569" s="103"/>
    </row>
    <row r="1570" spans="8:8" x14ac:dyDescent="0.35">
      <c r="H1570" s="103"/>
    </row>
    <row r="1571" spans="8:8" x14ac:dyDescent="0.35">
      <c r="H1571" s="103"/>
    </row>
    <row r="1572" spans="8:8" x14ac:dyDescent="0.35">
      <c r="H1572" s="103"/>
    </row>
    <row r="1573" spans="8:8" x14ac:dyDescent="0.35">
      <c r="H1573" s="103"/>
    </row>
    <row r="1574" spans="8:8" x14ac:dyDescent="0.35">
      <c r="H1574" s="103"/>
    </row>
    <row r="1575" spans="8:8" x14ac:dyDescent="0.35">
      <c r="H1575" s="103"/>
    </row>
    <row r="1576" spans="8:8" x14ac:dyDescent="0.35">
      <c r="H1576" s="103"/>
    </row>
    <row r="1577" spans="8:8" x14ac:dyDescent="0.35">
      <c r="H1577" s="103"/>
    </row>
    <row r="1578" spans="8:8" x14ac:dyDescent="0.35">
      <c r="H1578" s="103"/>
    </row>
    <row r="1579" spans="8:8" x14ac:dyDescent="0.35">
      <c r="H1579" s="103"/>
    </row>
    <row r="1580" spans="8:8" x14ac:dyDescent="0.35">
      <c r="H1580" s="103"/>
    </row>
    <row r="1581" spans="8:8" x14ac:dyDescent="0.35">
      <c r="H1581" s="103"/>
    </row>
    <row r="1582" spans="8:8" x14ac:dyDescent="0.35">
      <c r="H1582" s="103"/>
    </row>
    <row r="1583" spans="8:8" x14ac:dyDescent="0.35">
      <c r="H1583" s="103"/>
    </row>
    <row r="1584" spans="8:8" x14ac:dyDescent="0.35">
      <c r="H1584" s="103"/>
    </row>
    <row r="1585" spans="8:8" x14ac:dyDescent="0.35">
      <c r="H1585" s="103"/>
    </row>
    <row r="1586" spans="8:8" x14ac:dyDescent="0.35">
      <c r="H1586" s="103"/>
    </row>
    <row r="1587" spans="8:8" x14ac:dyDescent="0.35">
      <c r="H1587" s="103"/>
    </row>
    <row r="1588" spans="8:8" x14ac:dyDescent="0.35">
      <c r="H1588" s="103"/>
    </row>
    <row r="1589" spans="8:8" x14ac:dyDescent="0.35">
      <c r="H1589" s="103"/>
    </row>
    <row r="1590" spans="8:8" x14ac:dyDescent="0.35">
      <c r="H1590" s="103"/>
    </row>
    <row r="1591" spans="8:8" x14ac:dyDescent="0.35">
      <c r="H1591" s="103"/>
    </row>
    <row r="1592" spans="8:8" x14ac:dyDescent="0.35">
      <c r="H1592" s="103"/>
    </row>
    <row r="1593" spans="8:8" x14ac:dyDescent="0.35">
      <c r="H1593" s="103"/>
    </row>
    <row r="1594" spans="8:8" x14ac:dyDescent="0.35">
      <c r="H1594" s="103"/>
    </row>
    <row r="1595" spans="8:8" x14ac:dyDescent="0.35">
      <c r="H1595" s="103"/>
    </row>
    <row r="1596" spans="8:8" x14ac:dyDescent="0.35">
      <c r="H1596" s="103"/>
    </row>
    <row r="1597" spans="8:8" x14ac:dyDescent="0.35">
      <c r="H1597" s="103"/>
    </row>
    <row r="1598" spans="8:8" x14ac:dyDescent="0.35">
      <c r="H1598" s="103"/>
    </row>
    <row r="1599" spans="8:8" x14ac:dyDescent="0.35">
      <c r="H1599" s="103"/>
    </row>
    <row r="1600" spans="8:8" x14ac:dyDescent="0.35">
      <c r="H1600" s="103"/>
    </row>
    <row r="1601" spans="8:8" x14ac:dyDescent="0.35">
      <c r="H1601" s="103"/>
    </row>
    <row r="1602" spans="8:8" x14ac:dyDescent="0.35">
      <c r="H1602" s="103"/>
    </row>
    <row r="1603" spans="8:8" x14ac:dyDescent="0.35">
      <c r="H1603" s="103"/>
    </row>
    <row r="1604" spans="8:8" x14ac:dyDescent="0.35">
      <c r="H1604" s="103"/>
    </row>
    <row r="1605" spans="8:8" x14ac:dyDescent="0.35">
      <c r="H1605" s="103"/>
    </row>
    <row r="1606" spans="8:8" x14ac:dyDescent="0.35">
      <c r="H1606" s="103"/>
    </row>
    <row r="1607" spans="8:8" x14ac:dyDescent="0.35">
      <c r="H1607" s="103"/>
    </row>
    <row r="1608" spans="8:8" x14ac:dyDescent="0.35">
      <c r="H1608" s="103"/>
    </row>
    <row r="1609" spans="8:8" x14ac:dyDescent="0.35">
      <c r="H1609" s="103"/>
    </row>
    <row r="1610" spans="8:8" x14ac:dyDescent="0.35">
      <c r="H1610" s="103"/>
    </row>
    <row r="1611" spans="8:8" x14ac:dyDescent="0.35">
      <c r="H1611" s="103"/>
    </row>
    <row r="1612" spans="8:8" x14ac:dyDescent="0.35">
      <c r="H1612" s="103"/>
    </row>
    <row r="1613" spans="8:8" x14ac:dyDescent="0.35">
      <c r="H1613" s="103"/>
    </row>
    <row r="1614" spans="8:8" x14ac:dyDescent="0.35">
      <c r="H1614" s="103"/>
    </row>
    <row r="1615" spans="8:8" x14ac:dyDescent="0.35">
      <c r="H1615" s="103"/>
    </row>
    <row r="1616" spans="8:8" x14ac:dyDescent="0.35">
      <c r="H1616" s="103"/>
    </row>
    <row r="1617" spans="8:8" x14ac:dyDescent="0.35">
      <c r="H1617" s="103"/>
    </row>
    <row r="1618" spans="8:8" x14ac:dyDescent="0.35">
      <c r="H1618" s="103"/>
    </row>
    <row r="1619" spans="8:8" x14ac:dyDescent="0.35">
      <c r="H1619" s="103"/>
    </row>
    <row r="1620" spans="8:8" x14ac:dyDescent="0.35">
      <c r="H1620" s="103"/>
    </row>
    <row r="1621" spans="8:8" x14ac:dyDescent="0.35">
      <c r="H1621" s="103"/>
    </row>
    <row r="1622" spans="8:8" x14ac:dyDescent="0.35">
      <c r="H1622" s="103"/>
    </row>
    <row r="1623" spans="8:8" x14ac:dyDescent="0.35">
      <c r="H1623" s="103"/>
    </row>
    <row r="1624" spans="8:8" x14ac:dyDescent="0.35">
      <c r="H1624" s="103"/>
    </row>
    <row r="1625" spans="8:8" x14ac:dyDescent="0.35">
      <c r="H1625" s="103"/>
    </row>
    <row r="1626" spans="8:8" x14ac:dyDescent="0.35">
      <c r="H1626" s="103"/>
    </row>
    <row r="1627" spans="8:8" x14ac:dyDescent="0.35">
      <c r="H1627" s="103"/>
    </row>
    <row r="1628" spans="8:8" x14ac:dyDescent="0.35">
      <c r="H1628" s="103"/>
    </row>
    <row r="1629" spans="8:8" x14ac:dyDescent="0.35">
      <c r="H1629" s="103"/>
    </row>
    <row r="1630" spans="8:8" x14ac:dyDescent="0.35">
      <c r="H1630" s="103"/>
    </row>
    <row r="1631" spans="8:8" x14ac:dyDescent="0.35">
      <c r="H1631" s="103"/>
    </row>
    <row r="1632" spans="8:8" x14ac:dyDescent="0.35">
      <c r="H1632" s="103"/>
    </row>
    <row r="1633" spans="8:8" x14ac:dyDescent="0.35">
      <c r="H1633" s="103"/>
    </row>
    <row r="1634" spans="8:8" x14ac:dyDescent="0.35">
      <c r="H1634" s="103"/>
    </row>
    <row r="1635" spans="8:8" x14ac:dyDescent="0.35">
      <c r="H1635" s="103"/>
    </row>
    <row r="1636" spans="8:8" x14ac:dyDescent="0.35">
      <c r="H1636" s="103"/>
    </row>
    <row r="1637" spans="8:8" x14ac:dyDescent="0.35">
      <c r="H1637" s="103"/>
    </row>
    <row r="1638" spans="8:8" x14ac:dyDescent="0.35">
      <c r="H1638" s="103"/>
    </row>
    <row r="1639" spans="8:8" x14ac:dyDescent="0.35">
      <c r="H1639" s="103"/>
    </row>
    <row r="1640" spans="8:8" x14ac:dyDescent="0.35">
      <c r="H1640" s="103"/>
    </row>
    <row r="1641" spans="8:8" x14ac:dyDescent="0.35">
      <c r="H1641" s="103"/>
    </row>
    <row r="1642" spans="8:8" x14ac:dyDescent="0.35">
      <c r="H1642" s="103"/>
    </row>
    <row r="1643" spans="8:8" x14ac:dyDescent="0.35">
      <c r="H1643" s="103"/>
    </row>
    <row r="1644" spans="8:8" x14ac:dyDescent="0.35">
      <c r="H1644" s="103"/>
    </row>
    <row r="1645" spans="8:8" x14ac:dyDescent="0.35">
      <c r="H1645" s="103"/>
    </row>
    <row r="1646" spans="8:8" x14ac:dyDescent="0.35">
      <c r="H1646" s="103"/>
    </row>
    <row r="1647" spans="8:8" x14ac:dyDescent="0.35">
      <c r="H1647" s="103"/>
    </row>
    <row r="1648" spans="8:8" x14ac:dyDescent="0.35">
      <c r="H1648" s="103"/>
    </row>
    <row r="1649" spans="8:8" x14ac:dyDescent="0.35">
      <c r="H1649" s="103"/>
    </row>
    <row r="1650" spans="8:8" x14ac:dyDescent="0.35">
      <c r="H1650" s="103"/>
    </row>
    <row r="1651" spans="8:8" x14ac:dyDescent="0.35">
      <c r="H1651" s="103"/>
    </row>
    <row r="1652" spans="8:8" x14ac:dyDescent="0.35">
      <c r="H1652" s="103"/>
    </row>
    <row r="1653" spans="8:8" x14ac:dyDescent="0.35">
      <c r="H1653" s="103"/>
    </row>
    <row r="1654" spans="8:8" x14ac:dyDescent="0.35">
      <c r="H1654" s="103"/>
    </row>
    <row r="1655" spans="8:8" x14ac:dyDescent="0.35">
      <c r="H1655" s="103"/>
    </row>
    <row r="1656" spans="8:8" x14ac:dyDescent="0.35">
      <c r="H1656" s="103"/>
    </row>
    <row r="1657" spans="8:8" x14ac:dyDescent="0.35">
      <c r="H1657" s="103"/>
    </row>
    <row r="1658" spans="8:8" x14ac:dyDescent="0.35">
      <c r="H1658" s="103"/>
    </row>
    <row r="1659" spans="8:8" x14ac:dyDescent="0.35">
      <c r="H1659" s="103"/>
    </row>
    <row r="1660" spans="8:8" x14ac:dyDescent="0.35">
      <c r="H1660" s="103"/>
    </row>
    <row r="1661" spans="8:8" x14ac:dyDescent="0.35">
      <c r="H1661" s="103"/>
    </row>
    <row r="1662" spans="8:8" x14ac:dyDescent="0.35">
      <c r="H1662" s="103"/>
    </row>
    <row r="1663" spans="8:8" x14ac:dyDescent="0.35">
      <c r="H1663" s="103"/>
    </row>
    <row r="1664" spans="8:8" x14ac:dyDescent="0.35">
      <c r="H1664" s="103"/>
    </row>
    <row r="1665" spans="8:8" x14ac:dyDescent="0.35">
      <c r="H1665" s="103"/>
    </row>
    <row r="1666" spans="8:8" x14ac:dyDescent="0.35">
      <c r="H1666" s="103"/>
    </row>
    <row r="1667" spans="8:8" x14ac:dyDescent="0.35">
      <c r="H1667" s="103"/>
    </row>
    <row r="1668" spans="8:8" x14ac:dyDescent="0.35">
      <c r="H1668" s="103"/>
    </row>
    <row r="1669" spans="8:8" x14ac:dyDescent="0.35">
      <c r="H1669" s="103"/>
    </row>
    <row r="1670" spans="8:8" x14ac:dyDescent="0.35">
      <c r="H1670" s="103"/>
    </row>
    <row r="1671" spans="8:8" x14ac:dyDescent="0.35">
      <c r="H1671" s="103"/>
    </row>
    <row r="1672" spans="8:8" x14ac:dyDescent="0.35">
      <c r="H1672" s="103"/>
    </row>
    <row r="1673" spans="8:8" x14ac:dyDescent="0.35">
      <c r="H1673" s="103"/>
    </row>
    <row r="1674" spans="8:8" x14ac:dyDescent="0.35">
      <c r="H1674" s="103"/>
    </row>
    <row r="1675" spans="8:8" x14ac:dyDescent="0.35">
      <c r="H1675" s="103"/>
    </row>
    <row r="1676" spans="8:8" x14ac:dyDescent="0.35">
      <c r="H1676" s="103"/>
    </row>
    <row r="1677" spans="8:8" x14ac:dyDescent="0.35">
      <c r="H1677" s="103"/>
    </row>
    <row r="1678" spans="8:8" x14ac:dyDescent="0.35">
      <c r="H1678" s="103"/>
    </row>
    <row r="1679" spans="8:8" x14ac:dyDescent="0.35">
      <c r="H1679" s="103"/>
    </row>
    <row r="1680" spans="8:8" x14ac:dyDescent="0.35">
      <c r="H1680" s="103"/>
    </row>
    <row r="1681" spans="8:8" x14ac:dyDescent="0.35">
      <c r="H1681" s="103"/>
    </row>
    <row r="1682" spans="8:8" x14ac:dyDescent="0.35">
      <c r="H1682" s="103"/>
    </row>
    <row r="1683" spans="8:8" x14ac:dyDescent="0.35">
      <c r="H1683" s="103"/>
    </row>
    <row r="1684" spans="8:8" x14ac:dyDescent="0.35">
      <c r="H1684" s="103"/>
    </row>
    <row r="1685" spans="8:8" x14ac:dyDescent="0.35">
      <c r="H1685" s="103"/>
    </row>
    <row r="1686" spans="8:8" x14ac:dyDescent="0.35">
      <c r="H1686" s="103"/>
    </row>
    <row r="1687" spans="8:8" x14ac:dyDescent="0.35">
      <c r="H1687" s="103"/>
    </row>
    <row r="1688" spans="8:8" x14ac:dyDescent="0.35">
      <c r="H1688" s="103"/>
    </row>
    <row r="1689" spans="8:8" x14ac:dyDescent="0.35">
      <c r="H1689" s="103"/>
    </row>
    <row r="1690" spans="8:8" x14ac:dyDescent="0.35">
      <c r="H1690" s="103"/>
    </row>
    <row r="1691" spans="8:8" x14ac:dyDescent="0.35">
      <c r="H1691" s="103"/>
    </row>
    <row r="1692" spans="8:8" x14ac:dyDescent="0.35">
      <c r="H1692" s="103"/>
    </row>
    <row r="1693" spans="8:8" x14ac:dyDescent="0.35">
      <c r="H1693" s="103"/>
    </row>
    <row r="1694" spans="8:8" x14ac:dyDescent="0.35">
      <c r="H1694" s="103"/>
    </row>
    <row r="1695" spans="8:8" x14ac:dyDescent="0.35">
      <c r="H1695" s="103"/>
    </row>
    <row r="1696" spans="8:8" x14ac:dyDescent="0.35">
      <c r="H1696" s="103"/>
    </row>
    <row r="1697" spans="8:8" x14ac:dyDescent="0.35">
      <c r="H1697" s="103"/>
    </row>
    <row r="1698" spans="8:8" x14ac:dyDescent="0.35">
      <c r="H1698" s="103"/>
    </row>
    <row r="1699" spans="8:8" x14ac:dyDescent="0.35">
      <c r="H1699" s="103"/>
    </row>
    <row r="1700" spans="8:8" x14ac:dyDescent="0.35">
      <c r="H1700" s="103"/>
    </row>
    <row r="1701" spans="8:8" x14ac:dyDescent="0.35">
      <c r="H1701" s="103"/>
    </row>
    <row r="1702" spans="8:8" x14ac:dyDescent="0.35">
      <c r="H1702" s="103"/>
    </row>
    <row r="1703" spans="8:8" x14ac:dyDescent="0.35">
      <c r="H1703" s="103"/>
    </row>
    <row r="1704" spans="8:8" x14ac:dyDescent="0.35">
      <c r="H1704" s="103"/>
    </row>
    <row r="1705" spans="8:8" x14ac:dyDescent="0.35">
      <c r="H1705" s="103"/>
    </row>
    <row r="1706" spans="8:8" x14ac:dyDescent="0.35">
      <c r="H1706" s="103"/>
    </row>
    <row r="1707" spans="8:8" x14ac:dyDescent="0.35">
      <c r="H1707" s="103"/>
    </row>
    <row r="1708" spans="8:8" x14ac:dyDescent="0.35">
      <c r="H1708" s="103"/>
    </row>
    <row r="1709" spans="8:8" x14ac:dyDescent="0.35">
      <c r="H1709" s="103"/>
    </row>
    <row r="1710" spans="8:8" x14ac:dyDescent="0.35">
      <c r="H1710" s="103"/>
    </row>
    <row r="1711" spans="8:8" x14ac:dyDescent="0.35">
      <c r="H1711" s="103"/>
    </row>
    <row r="1712" spans="8:8" x14ac:dyDescent="0.35">
      <c r="H1712" s="103"/>
    </row>
    <row r="1713" spans="8:8" x14ac:dyDescent="0.35">
      <c r="H1713" s="103"/>
    </row>
    <row r="1714" spans="8:8" x14ac:dyDescent="0.35">
      <c r="H1714" s="103"/>
    </row>
    <row r="1715" spans="8:8" x14ac:dyDescent="0.35">
      <c r="H1715" s="103"/>
    </row>
    <row r="1716" spans="8:8" x14ac:dyDescent="0.35">
      <c r="H1716" s="103"/>
    </row>
    <row r="1717" spans="8:8" x14ac:dyDescent="0.35">
      <c r="H1717" s="103"/>
    </row>
    <row r="1718" spans="8:8" x14ac:dyDescent="0.35">
      <c r="H1718" s="103"/>
    </row>
    <row r="1719" spans="8:8" x14ac:dyDescent="0.35">
      <c r="H1719" s="103"/>
    </row>
    <row r="1720" spans="8:8" x14ac:dyDescent="0.35">
      <c r="H1720" s="103"/>
    </row>
    <row r="1721" spans="8:8" x14ac:dyDescent="0.35">
      <c r="H1721" s="103"/>
    </row>
    <row r="1722" spans="8:8" x14ac:dyDescent="0.35">
      <c r="H1722" s="103"/>
    </row>
    <row r="1723" spans="8:8" x14ac:dyDescent="0.35">
      <c r="H1723" s="103"/>
    </row>
    <row r="1724" spans="8:8" x14ac:dyDescent="0.35">
      <c r="H1724" s="103"/>
    </row>
    <row r="1725" spans="8:8" x14ac:dyDescent="0.35">
      <c r="H1725" s="103"/>
    </row>
    <row r="1726" spans="8:8" x14ac:dyDescent="0.35">
      <c r="H1726" s="103"/>
    </row>
    <row r="1727" spans="8:8" x14ac:dyDescent="0.35">
      <c r="H1727" s="103"/>
    </row>
    <row r="1728" spans="8:8" x14ac:dyDescent="0.35">
      <c r="H1728" s="103"/>
    </row>
    <row r="1729" spans="8:8" x14ac:dyDescent="0.35">
      <c r="H1729" s="103"/>
    </row>
    <row r="1730" spans="8:8" x14ac:dyDescent="0.35">
      <c r="H1730" s="103"/>
    </row>
    <row r="1731" spans="8:8" x14ac:dyDescent="0.35">
      <c r="H1731" s="103"/>
    </row>
    <row r="1732" spans="8:8" x14ac:dyDescent="0.35">
      <c r="H1732" s="103"/>
    </row>
    <row r="1733" spans="8:8" x14ac:dyDescent="0.35">
      <c r="H1733" s="103"/>
    </row>
    <row r="1734" spans="8:8" x14ac:dyDescent="0.35">
      <c r="H1734" s="103"/>
    </row>
    <row r="1735" spans="8:8" x14ac:dyDescent="0.35">
      <c r="H1735" s="103"/>
    </row>
    <row r="1736" spans="8:8" x14ac:dyDescent="0.35">
      <c r="H1736" s="103"/>
    </row>
    <row r="1737" spans="8:8" x14ac:dyDescent="0.35">
      <c r="H1737" s="103"/>
    </row>
    <row r="1738" spans="8:8" x14ac:dyDescent="0.35">
      <c r="H1738" s="103"/>
    </row>
    <row r="1739" spans="8:8" x14ac:dyDescent="0.35">
      <c r="H1739" s="103"/>
    </row>
    <row r="1740" spans="8:8" x14ac:dyDescent="0.35">
      <c r="H1740" s="103"/>
    </row>
    <row r="1741" spans="8:8" x14ac:dyDescent="0.35">
      <c r="H1741" s="103"/>
    </row>
    <row r="1742" spans="8:8" x14ac:dyDescent="0.35">
      <c r="H1742" s="103"/>
    </row>
    <row r="1743" spans="8:8" x14ac:dyDescent="0.35">
      <c r="H1743" s="103"/>
    </row>
    <row r="1744" spans="8:8" x14ac:dyDescent="0.35">
      <c r="H1744" s="103"/>
    </row>
    <row r="1745" spans="8:8" x14ac:dyDescent="0.35">
      <c r="H1745" s="103"/>
    </row>
    <row r="1746" spans="8:8" x14ac:dyDescent="0.35">
      <c r="H1746" s="103"/>
    </row>
    <row r="1747" spans="8:8" x14ac:dyDescent="0.35">
      <c r="H1747" s="103"/>
    </row>
    <row r="1748" spans="8:8" x14ac:dyDescent="0.35">
      <c r="H1748" s="103"/>
    </row>
    <row r="1749" spans="8:8" x14ac:dyDescent="0.35">
      <c r="H1749" s="103"/>
    </row>
    <row r="1750" spans="8:8" x14ac:dyDescent="0.35">
      <c r="H1750" s="103"/>
    </row>
    <row r="1751" spans="8:8" x14ac:dyDescent="0.35">
      <c r="H1751" s="103"/>
    </row>
    <row r="1752" spans="8:8" x14ac:dyDescent="0.35">
      <c r="H1752" s="103"/>
    </row>
    <row r="1753" spans="8:8" x14ac:dyDescent="0.35">
      <c r="H1753" s="103"/>
    </row>
    <row r="1754" spans="8:8" x14ac:dyDescent="0.35">
      <c r="H1754" s="103"/>
    </row>
    <row r="1755" spans="8:8" x14ac:dyDescent="0.35">
      <c r="H1755" s="103"/>
    </row>
    <row r="1756" spans="8:8" x14ac:dyDescent="0.35">
      <c r="H1756" s="103"/>
    </row>
    <row r="1757" spans="8:8" x14ac:dyDescent="0.35">
      <c r="H1757" s="103"/>
    </row>
    <row r="1758" spans="8:8" x14ac:dyDescent="0.35">
      <c r="H1758" s="103"/>
    </row>
    <row r="1759" spans="8:8" x14ac:dyDescent="0.35">
      <c r="H1759" s="103"/>
    </row>
    <row r="1760" spans="8:8" x14ac:dyDescent="0.35">
      <c r="H1760" s="103"/>
    </row>
    <row r="1761" spans="8:8" x14ac:dyDescent="0.35">
      <c r="H1761" s="103"/>
    </row>
    <row r="1762" spans="8:8" x14ac:dyDescent="0.35">
      <c r="H1762" s="103"/>
    </row>
    <row r="1763" spans="8:8" x14ac:dyDescent="0.35">
      <c r="H1763" s="103"/>
    </row>
    <row r="1764" spans="8:8" x14ac:dyDescent="0.35">
      <c r="H1764" s="103"/>
    </row>
    <row r="1765" spans="8:8" x14ac:dyDescent="0.35">
      <c r="H1765" s="103"/>
    </row>
    <row r="1766" spans="8:8" x14ac:dyDescent="0.35">
      <c r="H1766" s="103"/>
    </row>
    <row r="1767" spans="8:8" x14ac:dyDescent="0.35">
      <c r="H1767" s="103"/>
    </row>
    <row r="1768" spans="8:8" x14ac:dyDescent="0.35">
      <c r="H1768" s="103"/>
    </row>
    <row r="1769" spans="8:8" x14ac:dyDescent="0.35">
      <c r="H1769" s="103"/>
    </row>
    <row r="1770" spans="8:8" x14ac:dyDescent="0.35">
      <c r="H1770" s="103"/>
    </row>
    <row r="1771" spans="8:8" x14ac:dyDescent="0.35">
      <c r="H1771" s="103"/>
    </row>
    <row r="1772" spans="8:8" x14ac:dyDescent="0.35">
      <c r="H1772" s="103"/>
    </row>
    <row r="1773" spans="8:8" x14ac:dyDescent="0.35">
      <c r="H1773" s="103"/>
    </row>
    <row r="1774" spans="8:8" x14ac:dyDescent="0.35">
      <c r="H1774" s="103"/>
    </row>
    <row r="1775" spans="8:8" x14ac:dyDescent="0.35">
      <c r="H1775" s="103"/>
    </row>
    <row r="1776" spans="8:8" x14ac:dyDescent="0.35">
      <c r="H1776" s="103"/>
    </row>
    <row r="1777" spans="8:8" x14ac:dyDescent="0.35">
      <c r="H1777" s="103"/>
    </row>
    <row r="1778" spans="8:8" x14ac:dyDescent="0.35">
      <c r="H1778" s="103"/>
    </row>
    <row r="1779" spans="8:8" x14ac:dyDescent="0.35">
      <c r="H1779" s="103"/>
    </row>
    <row r="1780" spans="8:8" x14ac:dyDescent="0.35">
      <c r="H1780" s="103"/>
    </row>
    <row r="1781" spans="8:8" x14ac:dyDescent="0.35">
      <c r="H1781" s="103"/>
    </row>
    <row r="1782" spans="8:8" x14ac:dyDescent="0.35">
      <c r="H1782" s="103"/>
    </row>
    <row r="1783" spans="8:8" x14ac:dyDescent="0.35">
      <c r="H1783" s="103"/>
    </row>
    <row r="1784" spans="8:8" x14ac:dyDescent="0.35">
      <c r="H1784" s="103"/>
    </row>
    <row r="1785" spans="8:8" x14ac:dyDescent="0.35">
      <c r="H1785" s="103"/>
    </row>
    <row r="1786" spans="8:8" x14ac:dyDescent="0.35">
      <c r="H1786" s="103"/>
    </row>
    <row r="1787" spans="8:8" x14ac:dyDescent="0.35">
      <c r="H1787" s="103"/>
    </row>
    <row r="1788" spans="8:8" x14ac:dyDescent="0.35">
      <c r="H1788" s="103"/>
    </row>
    <row r="1789" spans="8:8" x14ac:dyDescent="0.35">
      <c r="H1789" s="103"/>
    </row>
    <row r="1790" spans="8:8" x14ac:dyDescent="0.35">
      <c r="H1790" s="103"/>
    </row>
    <row r="1791" spans="8:8" x14ac:dyDescent="0.35">
      <c r="H1791" s="103"/>
    </row>
    <row r="1792" spans="8:8" x14ac:dyDescent="0.35">
      <c r="H1792" s="103"/>
    </row>
    <row r="1793" spans="8:8" x14ac:dyDescent="0.35">
      <c r="H1793" s="103"/>
    </row>
    <row r="1794" spans="8:8" x14ac:dyDescent="0.35">
      <c r="H1794" s="103"/>
    </row>
    <row r="1795" spans="8:8" x14ac:dyDescent="0.35">
      <c r="H1795" s="103"/>
    </row>
    <row r="1796" spans="8:8" x14ac:dyDescent="0.35">
      <c r="H1796" s="103"/>
    </row>
    <row r="1797" spans="8:8" x14ac:dyDescent="0.35">
      <c r="H1797" s="103"/>
    </row>
    <row r="1798" spans="8:8" x14ac:dyDescent="0.35">
      <c r="H1798" s="103"/>
    </row>
    <row r="1799" spans="8:8" x14ac:dyDescent="0.35">
      <c r="H1799" s="103"/>
    </row>
    <row r="1800" spans="8:8" x14ac:dyDescent="0.35">
      <c r="H1800" s="103"/>
    </row>
    <row r="1801" spans="8:8" x14ac:dyDescent="0.35">
      <c r="H1801" s="103"/>
    </row>
    <row r="1802" spans="8:8" x14ac:dyDescent="0.35">
      <c r="H1802" s="103"/>
    </row>
    <row r="1803" spans="8:8" x14ac:dyDescent="0.35">
      <c r="H1803" s="103"/>
    </row>
    <row r="1804" spans="8:8" x14ac:dyDescent="0.35">
      <c r="H1804" s="103"/>
    </row>
    <row r="1805" spans="8:8" x14ac:dyDescent="0.35">
      <c r="H1805" s="103"/>
    </row>
    <row r="1806" spans="8:8" x14ac:dyDescent="0.35">
      <c r="H1806" s="103"/>
    </row>
    <row r="1807" spans="8:8" x14ac:dyDescent="0.35">
      <c r="H1807" s="103"/>
    </row>
    <row r="1808" spans="8:8" x14ac:dyDescent="0.35">
      <c r="H1808" s="103"/>
    </row>
    <row r="1809" spans="8:8" x14ac:dyDescent="0.35">
      <c r="H1809" s="103"/>
    </row>
    <row r="1810" spans="8:8" x14ac:dyDescent="0.35">
      <c r="H1810" s="103"/>
    </row>
    <row r="1811" spans="8:8" x14ac:dyDescent="0.35">
      <c r="H1811" s="103"/>
    </row>
    <row r="1812" spans="8:8" x14ac:dyDescent="0.35">
      <c r="H1812" s="103"/>
    </row>
    <row r="1813" spans="8:8" x14ac:dyDescent="0.35">
      <c r="H1813" s="103"/>
    </row>
    <row r="1814" spans="8:8" x14ac:dyDescent="0.35">
      <c r="H1814" s="103"/>
    </row>
    <row r="1815" spans="8:8" x14ac:dyDescent="0.35">
      <c r="H1815" s="103"/>
    </row>
    <row r="1816" spans="8:8" x14ac:dyDescent="0.35">
      <c r="H1816" s="103"/>
    </row>
    <row r="1817" spans="8:8" x14ac:dyDescent="0.35">
      <c r="H1817" s="103"/>
    </row>
    <row r="1818" spans="8:8" x14ac:dyDescent="0.35">
      <c r="H1818" s="103"/>
    </row>
    <row r="1819" spans="8:8" x14ac:dyDescent="0.35">
      <c r="H1819" s="103"/>
    </row>
    <row r="1820" spans="8:8" x14ac:dyDescent="0.35">
      <c r="H1820" s="103"/>
    </row>
    <row r="1821" spans="8:8" x14ac:dyDescent="0.35">
      <c r="H1821" s="103"/>
    </row>
    <row r="1822" spans="8:8" x14ac:dyDescent="0.35">
      <c r="H1822" s="103"/>
    </row>
    <row r="1823" spans="8:8" x14ac:dyDescent="0.35">
      <c r="H1823" s="103"/>
    </row>
    <row r="1824" spans="8:8" x14ac:dyDescent="0.35">
      <c r="H1824" s="103"/>
    </row>
    <row r="1825" spans="8:8" x14ac:dyDescent="0.35">
      <c r="H1825" s="103"/>
    </row>
    <row r="1826" spans="8:8" x14ac:dyDescent="0.35">
      <c r="H1826" s="103"/>
    </row>
    <row r="1827" spans="8:8" x14ac:dyDescent="0.35">
      <c r="H1827" s="103"/>
    </row>
    <row r="1828" spans="8:8" x14ac:dyDescent="0.35">
      <c r="H1828" s="103"/>
    </row>
    <row r="1829" spans="8:8" x14ac:dyDescent="0.35">
      <c r="H1829" s="103"/>
    </row>
    <row r="1830" spans="8:8" x14ac:dyDescent="0.35">
      <c r="H1830" s="103"/>
    </row>
    <row r="1831" spans="8:8" x14ac:dyDescent="0.35">
      <c r="H1831" s="103"/>
    </row>
    <row r="1832" spans="8:8" x14ac:dyDescent="0.35">
      <c r="H1832" s="103"/>
    </row>
    <row r="1833" spans="8:8" x14ac:dyDescent="0.35">
      <c r="H1833" s="103"/>
    </row>
    <row r="1834" spans="8:8" x14ac:dyDescent="0.35">
      <c r="H1834" s="103"/>
    </row>
    <row r="1835" spans="8:8" x14ac:dyDescent="0.35">
      <c r="H1835" s="103"/>
    </row>
    <row r="1836" spans="8:8" x14ac:dyDescent="0.35">
      <c r="H1836" s="103"/>
    </row>
    <row r="1837" spans="8:8" x14ac:dyDescent="0.35">
      <c r="H1837" s="103"/>
    </row>
    <row r="1838" spans="8:8" x14ac:dyDescent="0.35">
      <c r="H1838" s="103"/>
    </row>
    <row r="1839" spans="8:8" x14ac:dyDescent="0.35">
      <c r="H1839" s="103"/>
    </row>
    <row r="1840" spans="8:8" x14ac:dyDescent="0.35">
      <c r="H1840" s="103"/>
    </row>
    <row r="1841" spans="8:8" x14ac:dyDescent="0.35">
      <c r="H1841" s="103"/>
    </row>
    <row r="1842" spans="8:8" x14ac:dyDescent="0.35">
      <c r="H1842" s="103"/>
    </row>
    <row r="1843" spans="8:8" x14ac:dyDescent="0.35">
      <c r="H1843" s="103"/>
    </row>
    <row r="1844" spans="8:8" x14ac:dyDescent="0.35">
      <c r="H1844" s="103"/>
    </row>
    <row r="1845" spans="8:8" x14ac:dyDescent="0.35">
      <c r="H1845" s="103"/>
    </row>
    <row r="1846" spans="8:8" x14ac:dyDescent="0.35">
      <c r="H1846" s="103"/>
    </row>
    <row r="1847" spans="8:8" x14ac:dyDescent="0.35">
      <c r="H1847" s="103"/>
    </row>
    <row r="1848" spans="8:8" x14ac:dyDescent="0.35">
      <c r="H1848" s="103"/>
    </row>
    <row r="1849" spans="8:8" x14ac:dyDescent="0.35">
      <c r="H1849" s="103"/>
    </row>
    <row r="1850" spans="8:8" x14ac:dyDescent="0.35">
      <c r="H1850" s="103"/>
    </row>
    <row r="1851" spans="8:8" x14ac:dyDescent="0.35">
      <c r="H1851" s="103"/>
    </row>
    <row r="1852" spans="8:8" x14ac:dyDescent="0.35">
      <c r="H1852" s="103"/>
    </row>
    <row r="1853" spans="8:8" x14ac:dyDescent="0.35">
      <c r="H1853" s="103"/>
    </row>
    <row r="1854" spans="8:8" x14ac:dyDescent="0.35">
      <c r="H1854" s="103"/>
    </row>
    <row r="1855" spans="8:8" x14ac:dyDescent="0.35">
      <c r="H1855" s="103"/>
    </row>
    <row r="1856" spans="8:8" x14ac:dyDescent="0.35">
      <c r="H1856" s="103"/>
    </row>
    <row r="1857" spans="8:8" x14ac:dyDescent="0.35">
      <c r="H1857" s="103"/>
    </row>
    <row r="1858" spans="8:8" x14ac:dyDescent="0.35">
      <c r="H1858" s="103"/>
    </row>
    <row r="1859" spans="8:8" x14ac:dyDescent="0.35">
      <c r="H1859" s="103"/>
    </row>
    <row r="1860" spans="8:8" x14ac:dyDescent="0.35">
      <c r="H1860" s="103"/>
    </row>
    <row r="1861" spans="8:8" x14ac:dyDescent="0.35">
      <c r="H1861" s="103"/>
    </row>
    <row r="1862" spans="8:8" x14ac:dyDescent="0.35">
      <c r="H1862" s="103"/>
    </row>
    <row r="1863" spans="8:8" x14ac:dyDescent="0.35">
      <c r="H1863" s="103"/>
    </row>
    <row r="1864" spans="8:8" x14ac:dyDescent="0.35">
      <c r="H1864" s="103"/>
    </row>
    <row r="1865" spans="8:8" x14ac:dyDescent="0.35">
      <c r="H1865" s="103"/>
    </row>
    <row r="1866" spans="8:8" x14ac:dyDescent="0.35">
      <c r="H1866" s="103"/>
    </row>
    <row r="1867" spans="8:8" x14ac:dyDescent="0.35">
      <c r="H1867" s="103"/>
    </row>
    <row r="1868" spans="8:8" x14ac:dyDescent="0.35">
      <c r="H1868" s="103"/>
    </row>
    <row r="1869" spans="8:8" x14ac:dyDescent="0.35">
      <c r="H1869" s="103"/>
    </row>
    <row r="1870" spans="8:8" x14ac:dyDescent="0.35">
      <c r="H1870" s="103"/>
    </row>
    <row r="1871" spans="8:8" x14ac:dyDescent="0.35">
      <c r="H1871" s="103"/>
    </row>
    <row r="1872" spans="8:8" x14ac:dyDescent="0.35">
      <c r="H1872" s="103"/>
    </row>
    <row r="1873" spans="8:8" x14ac:dyDescent="0.35">
      <c r="H1873" s="103"/>
    </row>
    <row r="1874" spans="8:8" x14ac:dyDescent="0.35">
      <c r="H1874" s="103"/>
    </row>
    <row r="1875" spans="8:8" x14ac:dyDescent="0.35">
      <c r="H1875" s="103"/>
    </row>
    <row r="1876" spans="8:8" x14ac:dyDescent="0.35">
      <c r="H1876" s="103"/>
    </row>
    <row r="1877" spans="8:8" x14ac:dyDescent="0.35">
      <c r="H1877" s="103"/>
    </row>
    <row r="1878" spans="8:8" x14ac:dyDescent="0.35">
      <c r="H1878" s="103"/>
    </row>
    <row r="1879" spans="8:8" x14ac:dyDescent="0.35">
      <c r="H1879" s="103"/>
    </row>
    <row r="1880" spans="8:8" x14ac:dyDescent="0.35">
      <c r="H1880" s="103"/>
    </row>
    <row r="1881" spans="8:8" x14ac:dyDescent="0.35">
      <c r="H1881" s="103"/>
    </row>
    <row r="1882" spans="8:8" x14ac:dyDescent="0.35">
      <c r="H1882" s="103"/>
    </row>
    <row r="1883" spans="8:8" x14ac:dyDescent="0.35">
      <c r="H1883" s="103"/>
    </row>
    <row r="1884" spans="8:8" x14ac:dyDescent="0.35">
      <c r="H1884" s="103"/>
    </row>
    <row r="1885" spans="8:8" x14ac:dyDescent="0.35">
      <c r="H1885" s="103"/>
    </row>
    <row r="1886" spans="8:8" x14ac:dyDescent="0.35">
      <c r="H1886" s="103"/>
    </row>
    <row r="1887" spans="8:8" x14ac:dyDescent="0.35">
      <c r="H1887" s="103"/>
    </row>
    <row r="1888" spans="8:8" x14ac:dyDescent="0.35">
      <c r="H1888" s="103"/>
    </row>
    <row r="1889" spans="8:8" x14ac:dyDescent="0.35">
      <c r="H1889" s="103"/>
    </row>
    <row r="1890" spans="8:8" x14ac:dyDescent="0.35">
      <c r="H1890" s="103"/>
    </row>
    <row r="1891" spans="8:8" x14ac:dyDescent="0.35">
      <c r="H1891" s="103"/>
    </row>
    <row r="1892" spans="8:8" x14ac:dyDescent="0.35">
      <c r="H1892" s="103"/>
    </row>
    <row r="1893" spans="8:8" x14ac:dyDescent="0.35">
      <c r="H1893" s="103"/>
    </row>
    <row r="1894" spans="8:8" x14ac:dyDescent="0.35">
      <c r="H1894" s="103"/>
    </row>
    <row r="1895" spans="8:8" x14ac:dyDescent="0.35">
      <c r="H1895" s="103"/>
    </row>
    <row r="1896" spans="8:8" x14ac:dyDescent="0.35">
      <c r="H1896" s="103"/>
    </row>
    <row r="1897" spans="8:8" x14ac:dyDescent="0.35">
      <c r="H1897" s="103"/>
    </row>
    <row r="1898" spans="8:8" x14ac:dyDescent="0.35">
      <c r="H1898" s="103"/>
    </row>
    <row r="1899" spans="8:8" x14ac:dyDescent="0.35">
      <c r="H1899" s="103"/>
    </row>
    <row r="1900" spans="8:8" x14ac:dyDescent="0.35">
      <c r="H1900" s="103"/>
    </row>
    <row r="1901" spans="8:8" x14ac:dyDescent="0.35">
      <c r="H1901" s="103"/>
    </row>
    <row r="1902" spans="8:8" x14ac:dyDescent="0.35">
      <c r="H1902" s="103"/>
    </row>
    <row r="1903" spans="8:8" x14ac:dyDescent="0.35">
      <c r="H1903" s="103"/>
    </row>
    <row r="1904" spans="8:8" x14ac:dyDescent="0.35">
      <c r="H1904" s="103"/>
    </row>
    <row r="1905" spans="8:8" x14ac:dyDescent="0.35">
      <c r="H1905" s="103"/>
    </row>
    <row r="1906" spans="8:8" x14ac:dyDescent="0.35">
      <c r="H1906" s="103"/>
    </row>
    <row r="1907" spans="8:8" x14ac:dyDescent="0.35">
      <c r="H1907" s="103"/>
    </row>
    <row r="1908" spans="8:8" x14ac:dyDescent="0.35">
      <c r="H1908" s="103"/>
    </row>
    <row r="1909" spans="8:8" x14ac:dyDescent="0.35">
      <c r="H1909" s="103"/>
    </row>
    <row r="1910" spans="8:8" x14ac:dyDescent="0.35">
      <c r="H1910" s="103"/>
    </row>
    <row r="1911" spans="8:8" x14ac:dyDescent="0.35">
      <c r="H1911" s="103"/>
    </row>
    <row r="1912" spans="8:8" x14ac:dyDescent="0.35">
      <c r="H1912" s="103"/>
    </row>
    <row r="1913" spans="8:8" x14ac:dyDescent="0.35">
      <c r="H1913" s="103"/>
    </row>
    <row r="1914" spans="8:8" x14ac:dyDescent="0.35">
      <c r="H1914" s="103"/>
    </row>
    <row r="1915" spans="8:8" x14ac:dyDescent="0.35">
      <c r="H1915" s="103"/>
    </row>
    <row r="1916" spans="8:8" x14ac:dyDescent="0.35">
      <c r="H1916" s="103"/>
    </row>
    <row r="1917" spans="8:8" x14ac:dyDescent="0.35">
      <c r="H1917" s="103"/>
    </row>
    <row r="1918" spans="8:8" x14ac:dyDescent="0.35">
      <c r="H1918" s="103"/>
    </row>
    <row r="1919" spans="8:8" x14ac:dyDescent="0.35">
      <c r="H1919" s="103"/>
    </row>
    <row r="1920" spans="8:8" x14ac:dyDescent="0.35">
      <c r="H1920" s="103"/>
    </row>
    <row r="1921" spans="8:8" x14ac:dyDescent="0.35">
      <c r="H1921" s="103"/>
    </row>
    <row r="1922" spans="8:8" x14ac:dyDescent="0.35">
      <c r="H1922" s="103"/>
    </row>
    <row r="1923" spans="8:8" x14ac:dyDescent="0.35">
      <c r="H1923" s="103"/>
    </row>
    <row r="1924" spans="8:8" x14ac:dyDescent="0.35">
      <c r="H1924" s="103"/>
    </row>
    <row r="1925" spans="8:8" x14ac:dyDescent="0.35">
      <c r="H1925" s="103"/>
    </row>
    <row r="1926" spans="8:8" x14ac:dyDescent="0.35">
      <c r="H1926" s="103"/>
    </row>
    <row r="1927" spans="8:8" x14ac:dyDescent="0.35">
      <c r="H1927" s="103"/>
    </row>
    <row r="1928" spans="8:8" x14ac:dyDescent="0.35">
      <c r="H1928" s="103"/>
    </row>
    <row r="1929" spans="8:8" x14ac:dyDescent="0.35">
      <c r="H1929" s="103"/>
    </row>
    <row r="1930" spans="8:8" x14ac:dyDescent="0.35">
      <c r="H1930" s="103"/>
    </row>
    <row r="1931" spans="8:8" x14ac:dyDescent="0.35">
      <c r="H1931" s="103"/>
    </row>
    <row r="1932" spans="8:8" x14ac:dyDescent="0.35">
      <c r="H1932" s="103"/>
    </row>
    <row r="1933" spans="8:8" x14ac:dyDescent="0.35">
      <c r="H1933" s="103"/>
    </row>
    <row r="1934" spans="8:8" x14ac:dyDescent="0.35">
      <c r="H1934" s="103"/>
    </row>
    <row r="1935" spans="8:8" x14ac:dyDescent="0.35">
      <c r="H1935" s="103"/>
    </row>
    <row r="1936" spans="8:8" x14ac:dyDescent="0.35">
      <c r="H1936" s="103"/>
    </row>
    <row r="1937" spans="8:8" x14ac:dyDescent="0.35">
      <c r="H1937" s="103"/>
    </row>
    <row r="1938" spans="8:8" x14ac:dyDescent="0.35">
      <c r="H1938" s="103"/>
    </row>
    <row r="1939" spans="8:8" x14ac:dyDescent="0.35">
      <c r="H1939" s="103"/>
    </row>
    <row r="1940" spans="8:8" x14ac:dyDescent="0.35">
      <c r="H1940" s="103"/>
    </row>
    <row r="1941" spans="8:8" x14ac:dyDescent="0.35">
      <c r="H1941" s="103"/>
    </row>
    <row r="1942" spans="8:8" x14ac:dyDescent="0.35">
      <c r="H1942" s="103"/>
    </row>
    <row r="1943" spans="8:8" x14ac:dyDescent="0.35">
      <c r="H1943" s="103"/>
    </row>
    <row r="1944" spans="8:8" x14ac:dyDescent="0.35">
      <c r="H1944" s="103"/>
    </row>
    <row r="1945" spans="8:8" x14ac:dyDescent="0.35">
      <c r="H1945" s="103"/>
    </row>
    <row r="1946" spans="8:8" x14ac:dyDescent="0.35">
      <c r="H1946" s="103"/>
    </row>
    <row r="1947" spans="8:8" x14ac:dyDescent="0.35">
      <c r="H1947" s="103"/>
    </row>
    <row r="1948" spans="8:8" x14ac:dyDescent="0.35">
      <c r="H1948" s="103"/>
    </row>
    <row r="1949" spans="8:8" x14ac:dyDescent="0.35">
      <c r="H1949" s="103"/>
    </row>
    <row r="1950" spans="8:8" x14ac:dyDescent="0.35">
      <c r="H1950" s="103"/>
    </row>
    <row r="1951" spans="8:8" x14ac:dyDescent="0.35">
      <c r="H1951" s="103"/>
    </row>
    <row r="1952" spans="8:8" x14ac:dyDescent="0.35">
      <c r="H1952" s="103"/>
    </row>
    <row r="1953" spans="8:8" x14ac:dyDescent="0.35">
      <c r="H1953" s="103"/>
    </row>
    <row r="1954" spans="8:8" x14ac:dyDescent="0.35">
      <c r="H1954" s="103"/>
    </row>
    <row r="1955" spans="8:8" x14ac:dyDescent="0.35">
      <c r="H1955" s="103"/>
    </row>
    <row r="1956" spans="8:8" x14ac:dyDescent="0.35">
      <c r="H1956" s="103"/>
    </row>
    <row r="1957" spans="8:8" x14ac:dyDescent="0.35">
      <c r="H1957" s="103"/>
    </row>
    <row r="1958" spans="8:8" x14ac:dyDescent="0.35">
      <c r="H1958" s="103"/>
    </row>
    <row r="1959" spans="8:8" x14ac:dyDescent="0.35">
      <c r="H1959" s="103"/>
    </row>
    <row r="1960" spans="8:8" x14ac:dyDescent="0.35">
      <c r="H1960" s="103"/>
    </row>
    <row r="1961" spans="8:8" x14ac:dyDescent="0.35">
      <c r="H1961" s="103"/>
    </row>
    <row r="1962" spans="8:8" x14ac:dyDescent="0.35">
      <c r="H1962" s="103"/>
    </row>
    <row r="1963" spans="8:8" x14ac:dyDescent="0.35">
      <c r="H1963" s="103"/>
    </row>
    <row r="1964" spans="8:8" x14ac:dyDescent="0.35">
      <c r="H1964" s="103"/>
    </row>
    <row r="1965" spans="8:8" x14ac:dyDescent="0.35">
      <c r="H1965" s="103"/>
    </row>
    <row r="1966" spans="8:8" x14ac:dyDescent="0.35">
      <c r="H1966" s="103"/>
    </row>
    <row r="1967" spans="8:8" x14ac:dyDescent="0.35">
      <c r="H1967" s="103"/>
    </row>
    <row r="1968" spans="8:8" x14ac:dyDescent="0.35">
      <c r="H1968" s="103"/>
    </row>
    <row r="1969" spans="8:8" x14ac:dyDescent="0.35">
      <c r="H1969" s="103"/>
    </row>
    <row r="1970" spans="8:8" x14ac:dyDescent="0.35">
      <c r="H1970" s="103"/>
    </row>
    <row r="1971" spans="8:8" x14ac:dyDescent="0.35">
      <c r="H1971" s="103"/>
    </row>
    <row r="1972" spans="8:8" x14ac:dyDescent="0.35">
      <c r="H1972" s="103"/>
    </row>
    <row r="1973" spans="8:8" x14ac:dyDescent="0.35">
      <c r="H1973" s="103"/>
    </row>
    <row r="1974" spans="8:8" x14ac:dyDescent="0.35">
      <c r="H1974" s="103"/>
    </row>
    <row r="1975" spans="8:8" x14ac:dyDescent="0.35">
      <c r="H1975" s="103"/>
    </row>
    <row r="1976" spans="8:8" x14ac:dyDescent="0.35">
      <c r="H1976" s="103"/>
    </row>
    <row r="1977" spans="8:8" x14ac:dyDescent="0.35">
      <c r="H1977" s="103"/>
    </row>
    <row r="1978" spans="8:8" x14ac:dyDescent="0.35">
      <c r="H1978" s="103"/>
    </row>
    <row r="1979" spans="8:8" x14ac:dyDescent="0.35">
      <c r="H1979" s="103"/>
    </row>
    <row r="1980" spans="8:8" x14ac:dyDescent="0.35">
      <c r="H1980" s="103"/>
    </row>
    <row r="1981" spans="8:8" x14ac:dyDescent="0.35">
      <c r="H1981" s="103"/>
    </row>
    <row r="1982" spans="8:8" x14ac:dyDescent="0.35">
      <c r="H1982" s="103"/>
    </row>
    <row r="1983" spans="8:8" x14ac:dyDescent="0.35">
      <c r="H1983" s="103"/>
    </row>
    <row r="1984" spans="8:8" x14ac:dyDescent="0.35">
      <c r="H1984" s="103"/>
    </row>
    <row r="1985" spans="8:8" x14ac:dyDescent="0.35">
      <c r="H1985" s="103"/>
    </row>
    <row r="1986" spans="8:8" x14ac:dyDescent="0.35">
      <c r="H1986" s="103"/>
    </row>
    <row r="1987" spans="8:8" x14ac:dyDescent="0.35">
      <c r="H1987" s="103"/>
    </row>
    <row r="1988" spans="8:8" x14ac:dyDescent="0.35">
      <c r="H1988" s="103"/>
    </row>
    <row r="1989" spans="8:8" x14ac:dyDescent="0.35">
      <c r="H1989" s="103"/>
    </row>
    <row r="1990" spans="8:8" x14ac:dyDescent="0.35">
      <c r="H1990" s="103"/>
    </row>
    <row r="1991" spans="8:8" x14ac:dyDescent="0.35">
      <c r="H1991" s="103"/>
    </row>
    <row r="1992" spans="8:8" x14ac:dyDescent="0.35">
      <c r="H1992" s="103"/>
    </row>
    <row r="1993" spans="8:8" x14ac:dyDescent="0.35">
      <c r="H1993" s="103"/>
    </row>
    <row r="1994" spans="8:8" x14ac:dyDescent="0.35">
      <c r="H1994" s="103"/>
    </row>
    <row r="1995" spans="8:8" x14ac:dyDescent="0.35">
      <c r="H1995" s="103"/>
    </row>
    <row r="1996" spans="8:8" x14ac:dyDescent="0.35">
      <c r="H1996" s="103"/>
    </row>
    <row r="1997" spans="8:8" x14ac:dyDescent="0.35">
      <c r="H1997" s="103"/>
    </row>
    <row r="1998" spans="8:8" x14ac:dyDescent="0.35">
      <c r="H1998" s="103"/>
    </row>
    <row r="1999" spans="8:8" x14ac:dyDescent="0.35">
      <c r="H1999" s="103"/>
    </row>
    <row r="2000" spans="8:8" x14ac:dyDescent="0.35">
      <c r="H2000" s="103"/>
    </row>
    <row r="2001" spans="8:8" x14ac:dyDescent="0.35">
      <c r="H2001" s="103"/>
    </row>
    <row r="2002" spans="8:8" x14ac:dyDescent="0.35">
      <c r="H2002" s="103"/>
    </row>
    <row r="2003" spans="8:8" x14ac:dyDescent="0.35">
      <c r="H2003" s="103"/>
    </row>
    <row r="2004" spans="8:8" x14ac:dyDescent="0.35">
      <c r="H2004" s="103"/>
    </row>
    <row r="2005" spans="8:8" x14ac:dyDescent="0.35">
      <c r="H2005" s="103"/>
    </row>
    <row r="2006" spans="8:8" x14ac:dyDescent="0.35">
      <c r="H2006" s="103"/>
    </row>
    <row r="2007" spans="8:8" x14ac:dyDescent="0.35">
      <c r="H2007" s="103"/>
    </row>
    <row r="2008" spans="8:8" x14ac:dyDescent="0.35">
      <c r="H2008" s="103"/>
    </row>
    <row r="2009" spans="8:8" x14ac:dyDescent="0.35">
      <c r="H2009" s="103"/>
    </row>
    <row r="2010" spans="8:8" x14ac:dyDescent="0.35">
      <c r="H2010" s="103"/>
    </row>
    <row r="2011" spans="8:8" x14ac:dyDescent="0.35">
      <c r="H2011" s="103"/>
    </row>
    <row r="2012" spans="8:8" x14ac:dyDescent="0.35">
      <c r="H2012" s="103"/>
    </row>
    <row r="2013" spans="8:8" x14ac:dyDescent="0.35">
      <c r="H2013" s="103"/>
    </row>
    <row r="2014" spans="8:8" x14ac:dyDescent="0.35">
      <c r="H2014" s="103"/>
    </row>
    <row r="2015" spans="8:8" x14ac:dyDescent="0.35">
      <c r="H2015" s="103"/>
    </row>
    <row r="2016" spans="8:8" x14ac:dyDescent="0.35">
      <c r="H2016" s="103"/>
    </row>
    <row r="2017" spans="8:8" x14ac:dyDescent="0.35">
      <c r="H2017" s="103"/>
    </row>
    <row r="2018" spans="8:8" x14ac:dyDescent="0.35">
      <c r="H2018" s="103"/>
    </row>
    <row r="2019" spans="8:8" x14ac:dyDescent="0.35">
      <c r="H2019" s="103"/>
    </row>
    <row r="2020" spans="8:8" x14ac:dyDescent="0.35">
      <c r="H2020" s="103"/>
    </row>
    <row r="2021" spans="8:8" x14ac:dyDescent="0.35">
      <c r="H2021" s="103"/>
    </row>
    <row r="2022" spans="8:8" x14ac:dyDescent="0.35">
      <c r="H2022" s="103"/>
    </row>
    <row r="2023" spans="8:8" x14ac:dyDescent="0.35">
      <c r="H2023" s="103"/>
    </row>
    <row r="2024" spans="8:8" x14ac:dyDescent="0.35">
      <c r="H2024" s="103"/>
    </row>
    <row r="2025" spans="8:8" x14ac:dyDescent="0.35">
      <c r="H2025" s="103"/>
    </row>
    <row r="2026" spans="8:8" x14ac:dyDescent="0.35">
      <c r="H2026" s="103"/>
    </row>
    <row r="2027" spans="8:8" x14ac:dyDescent="0.35">
      <c r="H2027" s="103"/>
    </row>
    <row r="2028" spans="8:8" x14ac:dyDescent="0.35">
      <c r="H2028" s="103"/>
    </row>
    <row r="2029" spans="8:8" x14ac:dyDescent="0.35">
      <c r="H2029" s="103"/>
    </row>
    <row r="2030" spans="8:8" x14ac:dyDescent="0.35">
      <c r="H2030" s="103"/>
    </row>
    <row r="2031" spans="8:8" x14ac:dyDescent="0.35">
      <c r="H2031" s="103"/>
    </row>
    <row r="2032" spans="8:8" x14ac:dyDescent="0.35">
      <c r="H2032" s="103"/>
    </row>
    <row r="2033" spans="8:8" x14ac:dyDescent="0.35">
      <c r="H2033" s="103"/>
    </row>
    <row r="2034" spans="8:8" x14ac:dyDescent="0.35">
      <c r="H2034" s="103"/>
    </row>
    <row r="2035" spans="8:8" x14ac:dyDescent="0.35">
      <c r="H2035" s="103"/>
    </row>
    <row r="2036" spans="8:8" x14ac:dyDescent="0.35">
      <c r="H2036" s="103"/>
    </row>
    <row r="2037" spans="8:8" x14ac:dyDescent="0.35">
      <c r="H2037" s="103"/>
    </row>
    <row r="2038" spans="8:8" x14ac:dyDescent="0.35">
      <c r="H2038" s="103"/>
    </row>
    <row r="2039" spans="8:8" x14ac:dyDescent="0.35">
      <c r="H2039" s="103"/>
    </row>
    <row r="2040" spans="8:8" x14ac:dyDescent="0.35">
      <c r="H2040" s="103"/>
    </row>
    <row r="2041" spans="8:8" x14ac:dyDescent="0.35">
      <c r="H2041" s="103"/>
    </row>
    <row r="2042" spans="8:8" x14ac:dyDescent="0.35">
      <c r="H2042" s="103"/>
    </row>
    <row r="2043" spans="8:8" x14ac:dyDescent="0.35">
      <c r="H2043" s="103"/>
    </row>
    <row r="2044" spans="8:8" x14ac:dyDescent="0.35">
      <c r="H2044" s="103"/>
    </row>
    <row r="2045" spans="8:8" x14ac:dyDescent="0.35">
      <c r="H2045" s="103"/>
    </row>
    <row r="2046" spans="8:8" x14ac:dyDescent="0.35">
      <c r="H2046" s="103"/>
    </row>
    <row r="2047" spans="8:8" x14ac:dyDescent="0.35">
      <c r="H2047" s="103"/>
    </row>
    <row r="2048" spans="8:8" x14ac:dyDescent="0.35">
      <c r="H2048" s="103"/>
    </row>
    <row r="2049" spans="8:8" x14ac:dyDescent="0.35">
      <c r="H2049" s="103"/>
    </row>
    <row r="2050" spans="8:8" x14ac:dyDescent="0.35">
      <c r="H2050" s="103"/>
    </row>
    <row r="2051" spans="8:8" x14ac:dyDescent="0.35">
      <c r="H2051" s="103"/>
    </row>
    <row r="2052" spans="8:8" x14ac:dyDescent="0.35">
      <c r="H2052" s="103"/>
    </row>
    <row r="2053" spans="8:8" x14ac:dyDescent="0.35">
      <c r="H2053" s="103"/>
    </row>
    <row r="2054" spans="8:8" x14ac:dyDescent="0.35">
      <c r="H2054" s="103"/>
    </row>
    <row r="2055" spans="8:8" x14ac:dyDescent="0.35">
      <c r="H2055" s="103"/>
    </row>
    <row r="2056" spans="8:8" x14ac:dyDescent="0.35">
      <c r="H2056" s="103"/>
    </row>
    <row r="2057" spans="8:8" x14ac:dyDescent="0.35">
      <c r="H2057" s="103"/>
    </row>
    <row r="2058" spans="8:8" x14ac:dyDescent="0.35">
      <c r="H2058" s="103"/>
    </row>
    <row r="2059" spans="8:8" x14ac:dyDescent="0.35">
      <c r="H2059" s="103"/>
    </row>
    <row r="2060" spans="8:8" x14ac:dyDescent="0.35">
      <c r="H2060" s="103"/>
    </row>
    <row r="2061" spans="8:8" x14ac:dyDescent="0.35">
      <c r="H2061" s="103"/>
    </row>
    <row r="2062" spans="8:8" x14ac:dyDescent="0.35">
      <c r="H2062" s="103"/>
    </row>
    <row r="2063" spans="8:8" x14ac:dyDescent="0.35">
      <c r="H2063" s="103"/>
    </row>
    <row r="2064" spans="8:8" x14ac:dyDescent="0.35">
      <c r="H2064" s="103"/>
    </row>
    <row r="2065" spans="8:8" x14ac:dyDescent="0.35">
      <c r="H2065" s="103"/>
    </row>
    <row r="2066" spans="8:8" x14ac:dyDescent="0.35">
      <c r="H2066" s="103"/>
    </row>
    <row r="2067" spans="8:8" x14ac:dyDescent="0.35">
      <c r="H2067" s="103"/>
    </row>
    <row r="2068" spans="8:8" x14ac:dyDescent="0.35">
      <c r="H2068" s="103"/>
    </row>
    <row r="2069" spans="8:8" x14ac:dyDescent="0.35">
      <c r="H2069" s="103"/>
    </row>
    <row r="2070" spans="8:8" x14ac:dyDescent="0.35">
      <c r="H2070" s="103"/>
    </row>
    <row r="2071" spans="8:8" x14ac:dyDescent="0.35">
      <c r="H2071" s="103"/>
    </row>
    <row r="2072" spans="8:8" x14ac:dyDescent="0.35">
      <c r="H2072" s="103"/>
    </row>
    <row r="2073" spans="8:8" x14ac:dyDescent="0.35">
      <c r="H2073" s="103"/>
    </row>
    <row r="2074" spans="8:8" x14ac:dyDescent="0.35">
      <c r="H2074" s="103"/>
    </row>
    <row r="2075" spans="8:8" x14ac:dyDescent="0.35">
      <c r="H2075" s="103"/>
    </row>
    <row r="2076" spans="8:8" x14ac:dyDescent="0.35">
      <c r="H2076" s="103"/>
    </row>
    <row r="2077" spans="8:8" x14ac:dyDescent="0.35">
      <c r="H2077" s="103"/>
    </row>
    <row r="2078" spans="8:8" x14ac:dyDescent="0.35">
      <c r="H2078" s="103"/>
    </row>
    <row r="2079" spans="8:8" x14ac:dyDescent="0.35">
      <c r="H2079" s="103"/>
    </row>
    <row r="2080" spans="8:8" x14ac:dyDescent="0.35">
      <c r="H2080" s="103"/>
    </row>
    <row r="2081" spans="8:8" x14ac:dyDescent="0.35">
      <c r="H2081" s="103"/>
    </row>
    <row r="2082" spans="8:8" x14ac:dyDescent="0.35">
      <c r="H2082" s="103"/>
    </row>
    <row r="2083" spans="8:8" x14ac:dyDescent="0.35">
      <c r="H2083" s="103"/>
    </row>
    <row r="2084" spans="8:8" x14ac:dyDescent="0.35">
      <c r="H2084" s="103"/>
    </row>
    <row r="2085" spans="8:8" x14ac:dyDescent="0.35">
      <c r="H2085" s="103"/>
    </row>
    <row r="2086" spans="8:8" x14ac:dyDescent="0.35">
      <c r="H2086" s="103"/>
    </row>
    <row r="2087" spans="8:8" x14ac:dyDescent="0.35">
      <c r="H2087" s="103"/>
    </row>
    <row r="2088" spans="8:8" x14ac:dyDescent="0.35">
      <c r="H2088" s="103"/>
    </row>
    <row r="2089" spans="8:8" x14ac:dyDescent="0.35">
      <c r="H2089" s="103"/>
    </row>
    <row r="2090" spans="8:8" x14ac:dyDescent="0.35">
      <c r="H2090" s="103"/>
    </row>
    <row r="2091" spans="8:8" x14ac:dyDescent="0.35">
      <c r="H2091" s="103"/>
    </row>
    <row r="2092" spans="8:8" x14ac:dyDescent="0.35">
      <c r="H2092" s="103"/>
    </row>
    <row r="2093" spans="8:8" x14ac:dyDescent="0.35">
      <c r="H2093" s="103"/>
    </row>
    <row r="2094" spans="8:8" x14ac:dyDescent="0.35">
      <c r="H2094" s="103"/>
    </row>
    <row r="2095" spans="8:8" x14ac:dyDescent="0.35">
      <c r="H2095" s="103"/>
    </row>
    <row r="2096" spans="8:8" x14ac:dyDescent="0.35">
      <c r="H2096" s="103"/>
    </row>
    <row r="2097" spans="8:8" x14ac:dyDescent="0.35">
      <c r="H2097" s="103"/>
    </row>
    <row r="2098" spans="8:8" x14ac:dyDescent="0.35">
      <c r="H2098" s="103"/>
    </row>
    <row r="2099" spans="8:8" x14ac:dyDescent="0.35">
      <c r="H2099" s="103"/>
    </row>
    <row r="2100" spans="8:8" x14ac:dyDescent="0.35">
      <c r="H2100" s="103"/>
    </row>
    <row r="2101" spans="8:8" x14ac:dyDescent="0.35">
      <c r="H2101" s="103"/>
    </row>
    <row r="2102" spans="8:8" x14ac:dyDescent="0.35">
      <c r="H2102" s="103"/>
    </row>
    <row r="2103" spans="8:8" x14ac:dyDescent="0.35">
      <c r="H2103" s="103"/>
    </row>
    <row r="2104" spans="8:8" x14ac:dyDescent="0.35">
      <c r="H2104" s="103"/>
    </row>
    <row r="2105" spans="8:8" x14ac:dyDescent="0.35">
      <c r="H2105" s="103"/>
    </row>
    <row r="2106" spans="8:8" x14ac:dyDescent="0.35">
      <c r="H2106" s="103"/>
    </row>
    <row r="2107" spans="8:8" x14ac:dyDescent="0.35">
      <c r="H2107" s="103"/>
    </row>
    <row r="2108" spans="8:8" x14ac:dyDescent="0.35">
      <c r="H2108" s="103"/>
    </row>
    <row r="2109" spans="8:8" x14ac:dyDescent="0.35">
      <c r="H2109" s="103"/>
    </row>
    <row r="2110" spans="8:8" x14ac:dyDescent="0.35">
      <c r="H2110" s="103"/>
    </row>
    <row r="2111" spans="8:8" x14ac:dyDescent="0.35">
      <c r="H2111" s="103"/>
    </row>
    <row r="2112" spans="8:8" x14ac:dyDescent="0.35">
      <c r="H2112" s="103"/>
    </row>
    <row r="2113" spans="8:8" x14ac:dyDescent="0.35">
      <c r="H2113" s="103"/>
    </row>
    <row r="2114" spans="8:8" x14ac:dyDescent="0.35">
      <c r="H2114" s="103"/>
    </row>
    <row r="2115" spans="8:8" x14ac:dyDescent="0.35">
      <c r="H2115" s="103"/>
    </row>
    <row r="2116" spans="8:8" x14ac:dyDescent="0.35">
      <c r="H2116" s="103"/>
    </row>
    <row r="2117" spans="8:8" x14ac:dyDescent="0.35">
      <c r="H2117" s="103"/>
    </row>
    <row r="2118" spans="8:8" x14ac:dyDescent="0.35">
      <c r="H2118" s="103"/>
    </row>
    <row r="2119" spans="8:8" x14ac:dyDescent="0.35">
      <c r="H2119" s="103"/>
    </row>
    <row r="2120" spans="8:8" x14ac:dyDescent="0.35">
      <c r="H2120" s="103"/>
    </row>
    <row r="2121" spans="8:8" x14ac:dyDescent="0.35">
      <c r="H2121" s="103"/>
    </row>
    <row r="2122" spans="8:8" x14ac:dyDescent="0.35">
      <c r="H2122" s="103"/>
    </row>
    <row r="2123" spans="8:8" x14ac:dyDescent="0.35">
      <c r="H2123" s="103"/>
    </row>
    <row r="2124" spans="8:8" x14ac:dyDescent="0.35">
      <c r="H2124" s="103"/>
    </row>
    <row r="2125" spans="8:8" x14ac:dyDescent="0.35">
      <c r="H2125" s="103"/>
    </row>
    <row r="2126" spans="8:8" x14ac:dyDescent="0.35">
      <c r="H2126" s="103"/>
    </row>
    <row r="2127" spans="8:8" x14ac:dyDescent="0.35">
      <c r="H2127" s="103"/>
    </row>
    <row r="2128" spans="8:8" x14ac:dyDescent="0.35">
      <c r="H2128" s="103"/>
    </row>
    <row r="2129" spans="8:8" x14ac:dyDescent="0.35">
      <c r="H2129" s="103"/>
    </row>
    <row r="2130" spans="8:8" x14ac:dyDescent="0.35">
      <c r="H2130" s="103"/>
    </row>
    <row r="2131" spans="8:8" x14ac:dyDescent="0.35">
      <c r="H2131" s="103"/>
    </row>
    <row r="2132" spans="8:8" x14ac:dyDescent="0.35">
      <c r="H2132" s="103"/>
    </row>
    <row r="2133" spans="8:8" x14ac:dyDescent="0.35">
      <c r="H2133" s="103"/>
    </row>
    <row r="2134" spans="8:8" x14ac:dyDescent="0.35">
      <c r="H2134" s="103"/>
    </row>
    <row r="2135" spans="8:8" x14ac:dyDescent="0.35">
      <c r="H2135" s="103"/>
    </row>
    <row r="2136" spans="8:8" x14ac:dyDescent="0.35">
      <c r="H2136" s="103"/>
    </row>
    <row r="2137" spans="8:8" x14ac:dyDescent="0.35">
      <c r="H2137" s="103"/>
    </row>
    <row r="2138" spans="8:8" x14ac:dyDescent="0.35">
      <c r="H2138" s="103"/>
    </row>
    <row r="2139" spans="8:8" x14ac:dyDescent="0.35">
      <c r="H2139" s="103"/>
    </row>
    <row r="2140" spans="8:8" x14ac:dyDescent="0.35">
      <c r="H2140" s="103"/>
    </row>
    <row r="2141" spans="8:8" x14ac:dyDescent="0.35">
      <c r="H2141" s="103"/>
    </row>
    <row r="2142" spans="8:8" x14ac:dyDescent="0.35">
      <c r="H2142" s="103"/>
    </row>
    <row r="2143" spans="8:8" x14ac:dyDescent="0.35">
      <c r="H2143" s="103"/>
    </row>
    <row r="2144" spans="8:8" x14ac:dyDescent="0.35">
      <c r="H2144" s="103"/>
    </row>
    <row r="2145" spans="8:8" x14ac:dyDescent="0.35">
      <c r="H2145" s="103"/>
    </row>
    <row r="2146" spans="8:8" x14ac:dyDescent="0.35">
      <c r="H2146" s="103"/>
    </row>
    <row r="2147" spans="8:8" x14ac:dyDescent="0.35">
      <c r="H2147" s="103"/>
    </row>
    <row r="2148" spans="8:8" x14ac:dyDescent="0.35">
      <c r="H2148" s="103"/>
    </row>
    <row r="2149" spans="8:8" x14ac:dyDescent="0.35">
      <c r="H2149" s="103"/>
    </row>
    <row r="2150" spans="8:8" x14ac:dyDescent="0.35">
      <c r="H2150" s="103"/>
    </row>
    <row r="2151" spans="8:8" x14ac:dyDescent="0.35">
      <c r="H2151" s="103"/>
    </row>
    <row r="2152" spans="8:8" x14ac:dyDescent="0.35">
      <c r="H2152" s="103"/>
    </row>
    <row r="2153" spans="8:8" x14ac:dyDescent="0.35">
      <c r="H2153" s="103"/>
    </row>
    <row r="2154" spans="8:8" x14ac:dyDescent="0.35">
      <c r="H2154" s="103"/>
    </row>
    <row r="2155" spans="8:8" x14ac:dyDescent="0.35">
      <c r="H2155" s="103"/>
    </row>
    <row r="2156" spans="8:8" x14ac:dyDescent="0.35">
      <c r="H2156" s="103"/>
    </row>
    <row r="2157" spans="8:8" x14ac:dyDescent="0.35">
      <c r="H2157" s="103"/>
    </row>
    <row r="2158" spans="8:8" x14ac:dyDescent="0.35">
      <c r="H2158" s="103"/>
    </row>
    <row r="2159" spans="8:8" x14ac:dyDescent="0.35">
      <c r="H2159" s="103"/>
    </row>
    <row r="2160" spans="8:8" x14ac:dyDescent="0.35">
      <c r="H2160" s="103"/>
    </row>
    <row r="2161" spans="8:8" x14ac:dyDescent="0.35">
      <c r="H2161" s="103"/>
    </row>
    <row r="2162" spans="8:8" x14ac:dyDescent="0.35">
      <c r="H2162" s="103"/>
    </row>
    <row r="2163" spans="8:8" x14ac:dyDescent="0.35">
      <c r="H2163" s="103"/>
    </row>
    <row r="2164" spans="8:8" x14ac:dyDescent="0.35">
      <c r="H2164" s="103"/>
    </row>
    <row r="2165" spans="8:8" x14ac:dyDescent="0.35">
      <c r="H2165" s="103"/>
    </row>
    <row r="2166" spans="8:8" x14ac:dyDescent="0.35">
      <c r="H2166" s="103"/>
    </row>
    <row r="2167" spans="8:8" x14ac:dyDescent="0.35">
      <c r="H2167" s="103"/>
    </row>
    <row r="2168" spans="8:8" x14ac:dyDescent="0.35">
      <c r="H2168" s="103"/>
    </row>
    <row r="2169" spans="8:8" x14ac:dyDescent="0.35">
      <c r="H2169" s="103"/>
    </row>
    <row r="2170" spans="8:8" x14ac:dyDescent="0.35">
      <c r="H2170" s="103"/>
    </row>
    <row r="2171" spans="8:8" x14ac:dyDescent="0.35">
      <c r="H2171" s="103"/>
    </row>
    <row r="2172" spans="8:8" x14ac:dyDescent="0.35">
      <c r="H2172" s="103"/>
    </row>
    <row r="2173" spans="8:8" x14ac:dyDescent="0.35">
      <c r="H2173" s="103"/>
    </row>
    <row r="2174" spans="8:8" x14ac:dyDescent="0.35">
      <c r="H2174" s="103"/>
    </row>
    <row r="2175" spans="8:8" x14ac:dyDescent="0.35">
      <c r="H2175" s="103"/>
    </row>
    <row r="2176" spans="8:8" x14ac:dyDescent="0.35">
      <c r="H2176" s="103"/>
    </row>
    <row r="2177" spans="8:8" x14ac:dyDescent="0.35">
      <c r="H2177" s="103"/>
    </row>
    <row r="2178" spans="8:8" x14ac:dyDescent="0.35">
      <c r="H2178" s="103"/>
    </row>
    <row r="2179" spans="8:8" x14ac:dyDescent="0.35">
      <c r="H2179" s="103"/>
    </row>
    <row r="2180" spans="8:8" x14ac:dyDescent="0.35">
      <c r="H2180" s="103"/>
    </row>
    <row r="2181" spans="8:8" x14ac:dyDescent="0.35">
      <c r="H2181" s="103"/>
    </row>
    <row r="2182" spans="8:8" x14ac:dyDescent="0.35">
      <c r="H2182" s="103"/>
    </row>
    <row r="2183" spans="8:8" x14ac:dyDescent="0.35">
      <c r="H2183" s="103"/>
    </row>
    <row r="2184" spans="8:8" x14ac:dyDescent="0.35">
      <c r="H2184" s="103"/>
    </row>
    <row r="2185" spans="8:8" x14ac:dyDescent="0.35">
      <c r="H2185" s="103"/>
    </row>
    <row r="2186" spans="8:8" x14ac:dyDescent="0.35">
      <c r="H2186" s="103"/>
    </row>
    <row r="2187" spans="8:8" x14ac:dyDescent="0.35">
      <c r="H2187" s="103"/>
    </row>
    <row r="2188" spans="8:8" x14ac:dyDescent="0.35">
      <c r="H2188" s="103"/>
    </row>
    <row r="2189" spans="8:8" x14ac:dyDescent="0.35">
      <c r="H2189" s="103"/>
    </row>
    <row r="2190" spans="8:8" x14ac:dyDescent="0.35">
      <c r="H2190" s="103"/>
    </row>
    <row r="2191" spans="8:8" x14ac:dyDescent="0.35">
      <c r="H2191" s="103"/>
    </row>
    <row r="2192" spans="8:8" x14ac:dyDescent="0.35">
      <c r="H2192" s="103"/>
    </row>
    <row r="2193" spans="8:8" x14ac:dyDescent="0.35">
      <c r="H2193" s="103"/>
    </row>
    <row r="2194" spans="8:8" x14ac:dyDescent="0.35">
      <c r="H2194" s="103"/>
    </row>
    <row r="2195" spans="8:8" x14ac:dyDescent="0.35">
      <c r="H2195" s="103"/>
    </row>
    <row r="2196" spans="8:8" x14ac:dyDescent="0.35">
      <c r="H2196" s="103"/>
    </row>
    <row r="2197" spans="8:8" x14ac:dyDescent="0.35">
      <c r="H2197" s="103"/>
    </row>
    <row r="2198" spans="8:8" x14ac:dyDescent="0.35">
      <c r="H2198" s="103"/>
    </row>
    <row r="2199" spans="8:8" x14ac:dyDescent="0.35">
      <c r="H2199" s="103"/>
    </row>
    <row r="2200" spans="8:8" x14ac:dyDescent="0.35">
      <c r="H2200" s="103"/>
    </row>
    <row r="2201" spans="8:8" x14ac:dyDescent="0.35">
      <c r="H2201" s="103"/>
    </row>
    <row r="2202" spans="8:8" x14ac:dyDescent="0.35">
      <c r="H2202" s="103"/>
    </row>
    <row r="2203" spans="8:8" x14ac:dyDescent="0.35">
      <c r="H2203" s="103"/>
    </row>
    <row r="2204" spans="8:8" x14ac:dyDescent="0.35">
      <c r="H2204" s="103"/>
    </row>
    <row r="2205" spans="8:8" x14ac:dyDescent="0.35">
      <c r="H2205" s="103"/>
    </row>
    <row r="2206" spans="8:8" x14ac:dyDescent="0.35">
      <c r="H2206" s="103"/>
    </row>
    <row r="2207" spans="8:8" x14ac:dyDescent="0.35">
      <c r="H2207" s="103"/>
    </row>
    <row r="2208" spans="8:8" x14ac:dyDescent="0.35">
      <c r="H2208" s="103"/>
    </row>
    <row r="2209" spans="8:8" x14ac:dyDescent="0.35">
      <c r="H2209" s="103"/>
    </row>
    <row r="2210" spans="8:8" x14ac:dyDescent="0.35">
      <c r="H2210" s="103"/>
    </row>
    <row r="2211" spans="8:8" x14ac:dyDescent="0.35">
      <c r="H2211" s="103"/>
    </row>
    <row r="2212" spans="8:8" x14ac:dyDescent="0.35">
      <c r="H2212" s="103"/>
    </row>
    <row r="2213" spans="8:8" x14ac:dyDescent="0.35">
      <c r="H2213" s="103"/>
    </row>
    <row r="2214" spans="8:8" x14ac:dyDescent="0.35">
      <c r="H2214" s="103"/>
    </row>
    <row r="2215" spans="8:8" x14ac:dyDescent="0.35">
      <c r="H2215" s="103"/>
    </row>
    <row r="2216" spans="8:8" x14ac:dyDescent="0.35">
      <c r="H2216" s="103"/>
    </row>
    <row r="2217" spans="8:8" x14ac:dyDescent="0.35">
      <c r="H2217" s="103"/>
    </row>
    <row r="2218" spans="8:8" x14ac:dyDescent="0.35">
      <c r="H2218" s="103"/>
    </row>
    <row r="2219" spans="8:8" x14ac:dyDescent="0.35">
      <c r="H2219" s="103"/>
    </row>
    <row r="2220" spans="8:8" x14ac:dyDescent="0.35">
      <c r="H2220" s="103"/>
    </row>
    <row r="2221" spans="8:8" x14ac:dyDescent="0.35">
      <c r="H2221" s="103"/>
    </row>
    <row r="2222" spans="8:8" x14ac:dyDescent="0.35">
      <c r="H2222" s="103"/>
    </row>
    <row r="2223" spans="8:8" x14ac:dyDescent="0.35">
      <c r="H2223" s="103"/>
    </row>
    <row r="2224" spans="8:8" x14ac:dyDescent="0.35">
      <c r="H2224" s="103"/>
    </row>
    <row r="2225" spans="8:8" x14ac:dyDescent="0.35">
      <c r="H2225" s="103"/>
    </row>
    <row r="2226" spans="8:8" x14ac:dyDescent="0.35">
      <c r="H2226" s="103"/>
    </row>
    <row r="2227" spans="8:8" x14ac:dyDescent="0.35">
      <c r="H2227" s="103"/>
    </row>
    <row r="2228" spans="8:8" x14ac:dyDescent="0.35">
      <c r="H2228" s="103"/>
    </row>
    <row r="2229" spans="8:8" x14ac:dyDescent="0.35">
      <c r="H2229" s="103"/>
    </row>
    <row r="2230" spans="8:8" x14ac:dyDescent="0.35">
      <c r="H2230" s="103"/>
    </row>
    <row r="2231" spans="8:8" x14ac:dyDescent="0.35">
      <c r="H2231" s="103"/>
    </row>
    <row r="2232" spans="8:8" x14ac:dyDescent="0.35">
      <c r="H2232" s="103"/>
    </row>
    <row r="2233" spans="8:8" x14ac:dyDescent="0.35">
      <c r="H2233" s="103"/>
    </row>
    <row r="2234" spans="8:8" x14ac:dyDescent="0.35">
      <c r="H2234" s="103"/>
    </row>
    <row r="2235" spans="8:8" x14ac:dyDescent="0.35">
      <c r="H2235" s="103"/>
    </row>
    <row r="2236" spans="8:8" x14ac:dyDescent="0.35">
      <c r="H2236" s="103"/>
    </row>
    <row r="2237" spans="8:8" x14ac:dyDescent="0.35">
      <c r="H2237" s="103"/>
    </row>
    <row r="2238" spans="8:8" x14ac:dyDescent="0.35">
      <c r="H2238" s="103"/>
    </row>
    <row r="2239" spans="8:8" x14ac:dyDescent="0.35">
      <c r="H2239" s="103"/>
    </row>
    <row r="2240" spans="8:8" x14ac:dyDescent="0.35">
      <c r="H2240" s="103"/>
    </row>
    <row r="2241" spans="8:8" x14ac:dyDescent="0.35">
      <c r="H2241" s="103"/>
    </row>
    <row r="2242" spans="8:8" x14ac:dyDescent="0.35">
      <c r="H2242" s="103"/>
    </row>
    <row r="2243" spans="8:8" x14ac:dyDescent="0.35">
      <c r="H2243" s="103"/>
    </row>
    <row r="2244" spans="8:8" x14ac:dyDescent="0.35">
      <c r="H2244" s="103"/>
    </row>
    <row r="2245" spans="8:8" x14ac:dyDescent="0.35">
      <c r="H2245" s="103"/>
    </row>
    <row r="2246" spans="8:8" x14ac:dyDescent="0.35">
      <c r="H2246" s="103"/>
    </row>
    <row r="2247" spans="8:8" x14ac:dyDescent="0.35">
      <c r="H2247" s="103"/>
    </row>
    <row r="2248" spans="8:8" x14ac:dyDescent="0.35">
      <c r="H2248" s="103"/>
    </row>
    <row r="2249" spans="8:8" x14ac:dyDescent="0.35">
      <c r="H2249" s="103"/>
    </row>
    <row r="2250" spans="8:8" x14ac:dyDescent="0.35">
      <c r="H2250" s="103"/>
    </row>
    <row r="2251" spans="8:8" x14ac:dyDescent="0.35">
      <c r="H2251" s="103"/>
    </row>
    <row r="2252" spans="8:8" x14ac:dyDescent="0.35">
      <c r="H2252" s="103"/>
    </row>
    <row r="2253" spans="8:8" x14ac:dyDescent="0.35">
      <c r="H2253" s="103"/>
    </row>
    <row r="2254" spans="8:8" x14ac:dyDescent="0.35">
      <c r="H2254" s="103"/>
    </row>
    <row r="2255" spans="8:8" x14ac:dyDescent="0.35">
      <c r="H2255" s="103"/>
    </row>
    <row r="2256" spans="8:8" x14ac:dyDescent="0.35">
      <c r="H2256" s="103"/>
    </row>
    <row r="2257" spans="8:8" x14ac:dyDescent="0.35">
      <c r="H2257" s="103"/>
    </row>
    <row r="2258" spans="8:8" x14ac:dyDescent="0.35">
      <c r="H2258" s="103"/>
    </row>
    <row r="2259" spans="8:8" x14ac:dyDescent="0.35">
      <c r="H2259" s="103"/>
    </row>
    <row r="2260" spans="8:8" x14ac:dyDescent="0.35">
      <c r="H2260" s="103"/>
    </row>
    <row r="2261" spans="8:8" x14ac:dyDescent="0.35">
      <c r="H2261" s="103"/>
    </row>
    <row r="2262" spans="8:8" x14ac:dyDescent="0.35">
      <c r="H2262" s="103"/>
    </row>
    <row r="2263" spans="8:8" x14ac:dyDescent="0.35">
      <c r="H2263" s="103"/>
    </row>
    <row r="2264" spans="8:8" x14ac:dyDescent="0.35">
      <c r="H2264" s="103"/>
    </row>
    <row r="2265" spans="8:8" x14ac:dyDescent="0.35">
      <c r="H2265" s="103"/>
    </row>
    <row r="2266" spans="8:8" x14ac:dyDescent="0.35">
      <c r="H2266" s="103"/>
    </row>
    <row r="2267" spans="8:8" x14ac:dyDescent="0.35">
      <c r="H2267" s="103"/>
    </row>
    <row r="2268" spans="8:8" x14ac:dyDescent="0.35">
      <c r="H2268" s="103"/>
    </row>
    <row r="2269" spans="8:8" x14ac:dyDescent="0.35">
      <c r="H2269" s="103"/>
    </row>
    <row r="2270" spans="8:8" x14ac:dyDescent="0.35">
      <c r="H2270" s="103"/>
    </row>
    <row r="2271" spans="8:8" x14ac:dyDescent="0.35">
      <c r="H2271" s="103"/>
    </row>
    <row r="2272" spans="8:8" x14ac:dyDescent="0.35">
      <c r="H2272" s="103"/>
    </row>
    <row r="2273" spans="8:8" x14ac:dyDescent="0.35">
      <c r="H2273" s="103"/>
    </row>
    <row r="2274" spans="8:8" x14ac:dyDescent="0.35">
      <c r="H2274" s="103"/>
    </row>
    <row r="2275" spans="8:8" x14ac:dyDescent="0.35">
      <c r="H2275" s="103"/>
    </row>
    <row r="2276" spans="8:8" x14ac:dyDescent="0.35">
      <c r="H2276" s="103"/>
    </row>
    <row r="2277" spans="8:8" x14ac:dyDescent="0.35">
      <c r="H2277" s="103"/>
    </row>
    <row r="2278" spans="8:8" x14ac:dyDescent="0.35">
      <c r="H2278" s="103"/>
    </row>
    <row r="2279" spans="8:8" x14ac:dyDescent="0.35">
      <c r="H2279" s="103"/>
    </row>
    <row r="2280" spans="8:8" x14ac:dyDescent="0.35">
      <c r="H2280" s="103"/>
    </row>
    <row r="2281" spans="8:8" x14ac:dyDescent="0.35">
      <c r="H2281" s="103"/>
    </row>
    <row r="2282" spans="8:8" x14ac:dyDescent="0.35">
      <c r="H2282" s="103"/>
    </row>
    <row r="2283" spans="8:8" x14ac:dyDescent="0.35">
      <c r="H2283" s="103"/>
    </row>
    <row r="2284" spans="8:8" x14ac:dyDescent="0.35">
      <c r="H2284" s="103"/>
    </row>
    <row r="2285" spans="8:8" x14ac:dyDescent="0.35">
      <c r="H2285" s="103"/>
    </row>
    <row r="2286" spans="8:8" x14ac:dyDescent="0.35">
      <c r="H2286" s="103"/>
    </row>
    <row r="2287" spans="8:8" x14ac:dyDescent="0.35">
      <c r="H2287" s="103"/>
    </row>
    <row r="2288" spans="8:8" x14ac:dyDescent="0.35">
      <c r="H2288" s="103"/>
    </row>
    <row r="2289" spans="8:8" x14ac:dyDescent="0.35">
      <c r="H2289" s="103"/>
    </row>
    <row r="2290" spans="8:8" x14ac:dyDescent="0.35">
      <c r="H2290" s="103"/>
    </row>
    <row r="2291" spans="8:8" x14ac:dyDescent="0.35">
      <c r="H2291" s="103"/>
    </row>
    <row r="2292" spans="8:8" x14ac:dyDescent="0.35">
      <c r="H2292" s="103"/>
    </row>
    <row r="2293" spans="8:8" x14ac:dyDescent="0.35">
      <c r="H2293" s="103"/>
    </row>
    <row r="2294" spans="8:8" x14ac:dyDescent="0.35">
      <c r="H2294" s="103"/>
    </row>
    <row r="2295" spans="8:8" x14ac:dyDescent="0.35">
      <c r="H2295" s="103"/>
    </row>
    <row r="2296" spans="8:8" x14ac:dyDescent="0.35">
      <c r="H2296" s="103"/>
    </row>
    <row r="2297" spans="8:8" x14ac:dyDescent="0.35">
      <c r="H2297" s="103"/>
    </row>
    <row r="2298" spans="8:8" x14ac:dyDescent="0.35">
      <c r="H2298" s="103"/>
    </row>
    <row r="2299" spans="8:8" x14ac:dyDescent="0.35">
      <c r="H2299" s="103"/>
    </row>
    <row r="2300" spans="8:8" x14ac:dyDescent="0.35">
      <c r="H2300" s="103"/>
    </row>
    <row r="2301" spans="8:8" x14ac:dyDescent="0.35">
      <c r="H2301" s="103"/>
    </row>
    <row r="2302" spans="8:8" x14ac:dyDescent="0.35">
      <c r="H2302" s="103"/>
    </row>
    <row r="2303" spans="8:8" x14ac:dyDescent="0.35">
      <c r="H2303" s="103"/>
    </row>
    <row r="2304" spans="8:8" x14ac:dyDescent="0.35">
      <c r="H2304" s="103"/>
    </row>
    <row r="2305" spans="8:8" x14ac:dyDescent="0.35">
      <c r="H2305" s="103"/>
    </row>
    <row r="2306" spans="8:8" x14ac:dyDescent="0.35">
      <c r="H2306" s="103"/>
    </row>
    <row r="2307" spans="8:8" x14ac:dyDescent="0.35">
      <c r="H2307" s="103"/>
    </row>
    <row r="2308" spans="8:8" x14ac:dyDescent="0.35">
      <c r="H2308" s="103"/>
    </row>
    <row r="2309" spans="8:8" x14ac:dyDescent="0.35">
      <c r="H2309" s="103"/>
    </row>
    <row r="2310" spans="8:8" x14ac:dyDescent="0.35">
      <c r="H2310" s="103"/>
    </row>
    <row r="2311" spans="8:8" x14ac:dyDescent="0.35">
      <c r="H2311" s="103"/>
    </row>
    <row r="2312" spans="8:8" x14ac:dyDescent="0.35">
      <c r="H2312" s="103"/>
    </row>
    <row r="2313" spans="8:8" x14ac:dyDescent="0.35">
      <c r="H2313" s="103"/>
    </row>
    <row r="2314" spans="8:8" x14ac:dyDescent="0.35">
      <c r="H2314" s="103"/>
    </row>
    <row r="2315" spans="8:8" x14ac:dyDescent="0.35">
      <c r="H2315" s="103"/>
    </row>
    <row r="2316" spans="8:8" x14ac:dyDescent="0.35">
      <c r="H2316" s="103"/>
    </row>
    <row r="2317" spans="8:8" x14ac:dyDescent="0.35">
      <c r="H2317" s="103"/>
    </row>
    <row r="2318" spans="8:8" x14ac:dyDescent="0.35">
      <c r="H2318" s="103"/>
    </row>
    <row r="2319" spans="8:8" x14ac:dyDescent="0.35">
      <c r="H2319" s="103"/>
    </row>
    <row r="2320" spans="8:8" x14ac:dyDescent="0.35">
      <c r="H2320" s="103"/>
    </row>
    <row r="2321" spans="8:8" x14ac:dyDescent="0.35">
      <c r="H2321" s="103"/>
    </row>
    <row r="2322" spans="8:8" x14ac:dyDescent="0.35">
      <c r="H2322" s="103"/>
    </row>
    <row r="2323" spans="8:8" x14ac:dyDescent="0.35">
      <c r="H2323" s="103"/>
    </row>
    <row r="2324" spans="8:8" x14ac:dyDescent="0.35">
      <c r="H2324" s="103"/>
    </row>
    <row r="2325" spans="8:8" x14ac:dyDescent="0.35">
      <c r="H2325" s="103"/>
    </row>
    <row r="2326" spans="8:8" x14ac:dyDescent="0.35">
      <c r="H2326" s="103"/>
    </row>
    <row r="2327" spans="8:8" x14ac:dyDescent="0.35">
      <c r="H2327" s="103"/>
    </row>
    <row r="2328" spans="8:8" x14ac:dyDescent="0.35">
      <c r="H2328" s="103"/>
    </row>
    <row r="2329" spans="8:8" x14ac:dyDescent="0.35">
      <c r="H2329" s="103"/>
    </row>
    <row r="2330" spans="8:8" x14ac:dyDescent="0.35">
      <c r="H2330" s="103"/>
    </row>
    <row r="2331" spans="8:8" x14ac:dyDescent="0.35">
      <c r="H2331" s="103"/>
    </row>
    <row r="2332" spans="8:8" x14ac:dyDescent="0.35">
      <c r="H2332" s="103"/>
    </row>
    <row r="2333" spans="8:8" x14ac:dyDescent="0.35">
      <c r="H2333" s="103"/>
    </row>
    <row r="2334" spans="8:8" x14ac:dyDescent="0.35">
      <c r="H2334" s="103"/>
    </row>
    <row r="2335" spans="8:8" x14ac:dyDescent="0.35">
      <c r="H2335" s="103"/>
    </row>
    <row r="2336" spans="8:8" x14ac:dyDescent="0.35">
      <c r="H2336" s="103"/>
    </row>
    <row r="2337" spans="8:8" x14ac:dyDescent="0.35">
      <c r="H2337" s="103"/>
    </row>
    <row r="2338" spans="8:8" x14ac:dyDescent="0.35">
      <c r="H2338" s="103"/>
    </row>
    <row r="2339" spans="8:8" x14ac:dyDescent="0.35">
      <c r="H2339" s="103"/>
    </row>
    <row r="2340" spans="8:8" x14ac:dyDescent="0.35">
      <c r="H2340" s="103"/>
    </row>
    <row r="2341" spans="8:8" x14ac:dyDescent="0.35">
      <c r="H2341" s="103"/>
    </row>
    <row r="2342" spans="8:8" x14ac:dyDescent="0.35">
      <c r="H2342" s="103"/>
    </row>
    <row r="2343" spans="8:8" x14ac:dyDescent="0.35">
      <c r="H2343" s="103"/>
    </row>
    <row r="2344" spans="8:8" x14ac:dyDescent="0.35">
      <c r="H2344" s="103"/>
    </row>
    <row r="2345" spans="8:8" x14ac:dyDescent="0.35">
      <c r="H2345" s="103"/>
    </row>
    <row r="2346" spans="8:8" x14ac:dyDescent="0.35">
      <c r="H2346" s="103"/>
    </row>
    <row r="2347" spans="8:8" x14ac:dyDescent="0.35">
      <c r="H2347" s="103"/>
    </row>
    <row r="2348" spans="8:8" x14ac:dyDescent="0.35">
      <c r="H2348" s="103"/>
    </row>
    <row r="2349" spans="8:8" x14ac:dyDescent="0.35">
      <c r="H2349" s="103"/>
    </row>
    <row r="2350" spans="8:8" x14ac:dyDescent="0.35">
      <c r="H2350" s="103"/>
    </row>
    <row r="2351" spans="8:8" x14ac:dyDescent="0.35">
      <c r="H2351" s="103"/>
    </row>
    <row r="2352" spans="8:8" x14ac:dyDescent="0.35">
      <c r="H2352" s="103"/>
    </row>
    <row r="2353" spans="8:8" x14ac:dyDescent="0.35">
      <c r="H2353" s="103"/>
    </row>
    <row r="2354" spans="8:8" x14ac:dyDescent="0.35">
      <c r="H2354" s="103"/>
    </row>
    <row r="2355" spans="8:8" x14ac:dyDescent="0.35">
      <c r="H2355" s="103"/>
    </row>
    <row r="2356" spans="8:8" x14ac:dyDescent="0.35">
      <c r="H2356" s="103"/>
    </row>
    <row r="2357" spans="8:8" x14ac:dyDescent="0.35">
      <c r="H2357" s="103"/>
    </row>
    <row r="2358" spans="8:8" x14ac:dyDescent="0.35">
      <c r="H2358" s="103"/>
    </row>
    <row r="2359" spans="8:8" x14ac:dyDescent="0.35">
      <c r="H2359" s="103"/>
    </row>
    <row r="2360" spans="8:8" x14ac:dyDescent="0.35">
      <c r="H2360" s="103"/>
    </row>
    <row r="2361" spans="8:8" x14ac:dyDescent="0.35">
      <c r="H2361" s="103"/>
    </row>
    <row r="2362" spans="8:8" x14ac:dyDescent="0.35">
      <c r="H2362" s="103"/>
    </row>
    <row r="2363" spans="8:8" x14ac:dyDescent="0.35">
      <c r="H2363" s="103"/>
    </row>
    <row r="2364" spans="8:8" x14ac:dyDescent="0.35">
      <c r="H2364" s="103"/>
    </row>
    <row r="2365" spans="8:8" x14ac:dyDescent="0.35">
      <c r="H2365" s="103"/>
    </row>
    <row r="2366" spans="8:8" x14ac:dyDescent="0.35">
      <c r="H2366" s="103"/>
    </row>
    <row r="2367" spans="8:8" x14ac:dyDescent="0.35">
      <c r="H2367" s="103"/>
    </row>
    <row r="2368" spans="8:8" x14ac:dyDescent="0.35">
      <c r="H2368" s="103"/>
    </row>
    <row r="2369" spans="8:8" x14ac:dyDescent="0.35">
      <c r="H2369" s="103"/>
    </row>
    <row r="2370" spans="8:8" x14ac:dyDescent="0.35">
      <c r="H2370" s="103"/>
    </row>
    <row r="2371" spans="8:8" x14ac:dyDescent="0.35">
      <c r="H2371" s="103"/>
    </row>
    <row r="2372" spans="8:8" x14ac:dyDescent="0.35">
      <c r="H2372" s="103"/>
    </row>
    <row r="2373" spans="8:8" x14ac:dyDescent="0.35">
      <c r="H2373" s="103"/>
    </row>
    <row r="2374" spans="8:8" x14ac:dyDescent="0.35">
      <c r="H2374" s="103"/>
    </row>
    <row r="2375" spans="8:8" x14ac:dyDescent="0.35">
      <c r="H2375" s="103"/>
    </row>
    <row r="2376" spans="8:8" x14ac:dyDescent="0.35">
      <c r="H2376" s="103"/>
    </row>
    <row r="2377" spans="8:8" x14ac:dyDescent="0.35">
      <c r="H2377" s="103"/>
    </row>
    <row r="2378" spans="8:8" x14ac:dyDescent="0.35">
      <c r="H2378" s="103"/>
    </row>
    <row r="2379" spans="8:8" x14ac:dyDescent="0.35">
      <c r="H2379" s="103"/>
    </row>
    <row r="2380" spans="8:8" x14ac:dyDescent="0.35">
      <c r="H2380" s="103"/>
    </row>
    <row r="2381" spans="8:8" x14ac:dyDescent="0.35">
      <c r="H2381" s="103"/>
    </row>
    <row r="2382" spans="8:8" x14ac:dyDescent="0.35">
      <c r="H2382" s="103"/>
    </row>
    <row r="2383" spans="8:8" x14ac:dyDescent="0.35">
      <c r="H2383" s="103"/>
    </row>
    <row r="2384" spans="8:8" x14ac:dyDescent="0.35">
      <c r="H2384" s="103"/>
    </row>
    <row r="2385" spans="8:8" x14ac:dyDescent="0.35">
      <c r="H2385" s="103"/>
    </row>
    <row r="2386" spans="8:8" x14ac:dyDescent="0.35">
      <c r="H2386" s="103"/>
    </row>
    <row r="2387" spans="8:8" x14ac:dyDescent="0.35">
      <c r="H2387" s="103"/>
    </row>
    <row r="2388" spans="8:8" x14ac:dyDescent="0.35">
      <c r="H2388" s="103"/>
    </row>
    <row r="2389" spans="8:8" x14ac:dyDescent="0.35">
      <c r="H2389" s="103"/>
    </row>
    <row r="2390" spans="8:8" x14ac:dyDescent="0.35">
      <c r="H2390" s="103"/>
    </row>
    <row r="2391" spans="8:8" x14ac:dyDescent="0.35">
      <c r="H2391" s="103"/>
    </row>
    <row r="2392" spans="8:8" x14ac:dyDescent="0.35">
      <c r="H2392" s="103"/>
    </row>
    <row r="2393" spans="8:8" x14ac:dyDescent="0.35">
      <c r="H2393" s="103"/>
    </row>
    <row r="2394" spans="8:8" x14ac:dyDescent="0.35">
      <c r="H2394" s="103"/>
    </row>
    <row r="2395" spans="8:8" x14ac:dyDescent="0.35">
      <c r="H2395" s="103"/>
    </row>
    <row r="2396" spans="8:8" x14ac:dyDescent="0.35">
      <c r="H2396" s="103"/>
    </row>
    <row r="2397" spans="8:8" x14ac:dyDescent="0.35">
      <c r="H2397" s="103"/>
    </row>
    <row r="2398" spans="8:8" x14ac:dyDescent="0.35">
      <c r="H2398" s="103"/>
    </row>
    <row r="2399" spans="8:8" x14ac:dyDescent="0.35">
      <c r="H2399" s="103"/>
    </row>
    <row r="2400" spans="8:8" x14ac:dyDescent="0.35">
      <c r="H2400" s="103"/>
    </row>
    <row r="2401" spans="8:8" x14ac:dyDescent="0.35">
      <c r="H2401" s="103"/>
    </row>
    <row r="2402" spans="8:8" x14ac:dyDescent="0.35">
      <c r="H2402" s="103"/>
    </row>
    <row r="2403" spans="8:8" x14ac:dyDescent="0.35">
      <c r="H2403" s="103"/>
    </row>
    <row r="2404" spans="8:8" x14ac:dyDescent="0.35">
      <c r="H2404" s="103"/>
    </row>
    <row r="2405" spans="8:8" x14ac:dyDescent="0.35">
      <c r="H2405" s="103"/>
    </row>
    <row r="2406" spans="8:8" x14ac:dyDescent="0.35">
      <c r="H2406" s="103"/>
    </row>
    <row r="2407" spans="8:8" x14ac:dyDescent="0.35">
      <c r="H2407" s="103"/>
    </row>
    <row r="2408" spans="8:8" x14ac:dyDescent="0.35">
      <c r="H2408" s="103"/>
    </row>
    <row r="2409" spans="8:8" x14ac:dyDescent="0.35">
      <c r="H2409" s="103"/>
    </row>
    <row r="2410" spans="8:8" x14ac:dyDescent="0.35">
      <c r="H2410" s="103"/>
    </row>
    <row r="2411" spans="8:8" x14ac:dyDescent="0.35">
      <c r="H2411" s="103"/>
    </row>
    <row r="2412" spans="8:8" x14ac:dyDescent="0.35">
      <c r="H2412" s="103"/>
    </row>
    <row r="2413" spans="8:8" x14ac:dyDescent="0.35">
      <c r="H2413" s="103"/>
    </row>
    <row r="2414" spans="8:8" x14ac:dyDescent="0.35">
      <c r="H2414" s="103"/>
    </row>
    <row r="2415" spans="8:8" x14ac:dyDescent="0.35">
      <c r="H2415" s="103"/>
    </row>
    <row r="2416" spans="8:8" x14ac:dyDescent="0.35">
      <c r="H2416" s="103"/>
    </row>
    <row r="2417" spans="8:8" x14ac:dyDescent="0.35">
      <c r="H2417" s="103"/>
    </row>
    <row r="2418" spans="8:8" x14ac:dyDescent="0.35">
      <c r="H2418" s="103"/>
    </row>
    <row r="2419" spans="8:8" x14ac:dyDescent="0.35">
      <c r="H2419" s="103"/>
    </row>
    <row r="2420" spans="8:8" x14ac:dyDescent="0.35">
      <c r="H2420" s="103"/>
    </row>
    <row r="2421" spans="8:8" x14ac:dyDescent="0.35">
      <c r="H2421" s="103"/>
    </row>
    <row r="2422" spans="8:8" x14ac:dyDescent="0.35">
      <c r="H2422" s="103"/>
    </row>
    <row r="2423" spans="8:8" x14ac:dyDescent="0.35">
      <c r="H2423" s="103"/>
    </row>
    <row r="2424" spans="8:8" x14ac:dyDescent="0.35">
      <c r="H2424" s="103"/>
    </row>
    <row r="2425" spans="8:8" x14ac:dyDescent="0.35">
      <c r="H2425" s="103"/>
    </row>
    <row r="2426" spans="8:8" x14ac:dyDescent="0.35">
      <c r="H2426" s="103"/>
    </row>
    <row r="2427" spans="8:8" x14ac:dyDescent="0.35">
      <c r="H2427" s="103"/>
    </row>
    <row r="2428" spans="8:8" x14ac:dyDescent="0.35">
      <c r="H2428" s="103"/>
    </row>
    <row r="2429" spans="8:8" x14ac:dyDescent="0.35">
      <c r="H2429" s="103"/>
    </row>
    <row r="2430" spans="8:8" x14ac:dyDescent="0.35">
      <c r="H2430" s="103"/>
    </row>
    <row r="2431" spans="8:8" x14ac:dyDescent="0.35">
      <c r="H2431" s="103"/>
    </row>
    <row r="2432" spans="8:8" x14ac:dyDescent="0.35">
      <c r="H2432" s="103"/>
    </row>
    <row r="2433" spans="8:8" x14ac:dyDescent="0.35">
      <c r="H2433" s="103"/>
    </row>
    <row r="2434" spans="8:8" x14ac:dyDescent="0.35">
      <c r="H2434" s="103"/>
    </row>
    <row r="2435" spans="8:8" x14ac:dyDescent="0.35">
      <c r="H2435" s="103"/>
    </row>
    <row r="2436" spans="8:8" x14ac:dyDescent="0.35">
      <c r="H2436" s="103"/>
    </row>
    <row r="2437" spans="8:8" x14ac:dyDescent="0.35">
      <c r="H2437" s="103"/>
    </row>
    <row r="2438" spans="8:8" x14ac:dyDescent="0.35">
      <c r="H2438" s="103"/>
    </row>
    <row r="2439" spans="8:8" x14ac:dyDescent="0.35">
      <c r="H2439" s="103"/>
    </row>
    <row r="2440" spans="8:8" x14ac:dyDescent="0.35">
      <c r="H2440" s="103"/>
    </row>
    <row r="2441" spans="8:8" x14ac:dyDescent="0.35">
      <c r="H2441" s="103"/>
    </row>
    <row r="2442" spans="8:8" x14ac:dyDescent="0.35">
      <c r="H2442" s="103"/>
    </row>
    <row r="2443" spans="8:8" x14ac:dyDescent="0.35">
      <c r="H2443" s="103"/>
    </row>
    <row r="2444" spans="8:8" x14ac:dyDescent="0.35">
      <c r="H2444" s="103"/>
    </row>
    <row r="2445" spans="8:8" x14ac:dyDescent="0.35">
      <c r="H2445" s="103"/>
    </row>
    <row r="2446" spans="8:8" x14ac:dyDescent="0.35">
      <c r="H2446" s="103"/>
    </row>
    <row r="2447" spans="8:8" x14ac:dyDescent="0.35">
      <c r="H2447" s="103"/>
    </row>
    <row r="2448" spans="8:8" x14ac:dyDescent="0.35">
      <c r="H2448" s="103"/>
    </row>
    <row r="2449" spans="8:8" x14ac:dyDescent="0.35">
      <c r="H2449" s="103"/>
    </row>
    <row r="2450" spans="8:8" x14ac:dyDescent="0.35">
      <c r="H2450" s="103"/>
    </row>
    <row r="2451" spans="8:8" x14ac:dyDescent="0.35">
      <c r="H2451" s="103"/>
    </row>
    <row r="2452" spans="8:8" x14ac:dyDescent="0.35">
      <c r="H2452" s="103"/>
    </row>
    <row r="2453" spans="8:8" x14ac:dyDescent="0.35">
      <c r="H2453" s="103"/>
    </row>
    <row r="2454" spans="8:8" x14ac:dyDescent="0.35">
      <c r="H2454" s="103"/>
    </row>
    <row r="2455" spans="8:8" x14ac:dyDescent="0.35">
      <c r="H2455" s="103"/>
    </row>
    <row r="2456" spans="8:8" x14ac:dyDescent="0.35">
      <c r="H2456" s="103"/>
    </row>
    <row r="2457" spans="8:8" x14ac:dyDescent="0.35">
      <c r="H2457" s="103"/>
    </row>
    <row r="2458" spans="8:8" x14ac:dyDescent="0.35">
      <c r="H2458" s="103"/>
    </row>
    <row r="2459" spans="8:8" x14ac:dyDescent="0.35">
      <c r="H2459" s="103"/>
    </row>
    <row r="2460" spans="8:8" x14ac:dyDescent="0.35">
      <c r="H2460" s="103"/>
    </row>
    <row r="2461" spans="8:8" x14ac:dyDescent="0.35">
      <c r="H2461" s="103"/>
    </row>
    <row r="2462" spans="8:8" x14ac:dyDescent="0.35">
      <c r="H2462" s="103"/>
    </row>
    <row r="2463" spans="8:8" x14ac:dyDescent="0.35">
      <c r="H2463" s="103"/>
    </row>
    <row r="2464" spans="8:8" x14ac:dyDescent="0.35">
      <c r="H2464" s="103"/>
    </row>
    <row r="2465" spans="8:8" x14ac:dyDescent="0.35">
      <c r="H2465" s="103"/>
    </row>
    <row r="2466" spans="8:8" x14ac:dyDescent="0.35">
      <c r="H2466" s="103"/>
    </row>
    <row r="2467" spans="8:8" x14ac:dyDescent="0.35">
      <c r="H2467" s="103"/>
    </row>
    <row r="2468" spans="8:8" x14ac:dyDescent="0.35">
      <c r="H2468" s="103"/>
    </row>
    <row r="2469" spans="8:8" x14ac:dyDescent="0.35">
      <c r="H2469" s="103"/>
    </row>
    <row r="2470" spans="8:8" x14ac:dyDescent="0.35">
      <c r="H2470" s="103"/>
    </row>
    <row r="2471" spans="8:8" x14ac:dyDescent="0.35">
      <c r="H2471" s="103"/>
    </row>
    <row r="2472" spans="8:8" x14ac:dyDescent="0.35">
      <c r="H2472" s="103"/>
    </row>
    <row r="2473" spans="8:8" x14ac:dyDescent="0.35">
      <c r="H2473" s="103"/>
    </row>
    <row r="2474" spans="8:8" x14ac:dyDescent="0.35">
      <c r="H2474" s="103"/>
    </row>
    <row r="2475" spans="8:8" x14ac:dyDescent="0.35">
      <c r="H2475" s="103"/>
    </row>
    <row r="2476" spans="8:8" x14ac:dyDescent="0.35">
      <c r="H2476" s="103"/>
    </row>
    <row r="2477" spans="8:8" x14ac:dyDescent="0.35">
      <c r="H2477" s="103"/>
    </row>
    <row r="2478" spans="8:8" x14ac:dyDescent="0.35">
      <c r="H2478" s="103"/>
    </row>
    <row r="2479" spans="8:8" x14ac:dyDescent="0.35">
      <c r="H2479" s="103"/>
    </row>
    <row r="2480" spans="8:8" x14ac:dyDescent="0.35">
      <c r="H2480" s="103"/>
    </row>
    <row r="2481" spans="8:8" x14ac:dyDescent="0.35">
      <c r="H2481" s="103"/>
    </row>
    <row r="2482" spans="8:8" x14ac:dyDescent="0.35">
      <c r="H2482" s="103"/>
    </row>
    <row r="2483" spans="8:8" x14ac:dyDescent="0.35">
      <c r="H2483" s="103"/>
    </row>
    <row r="2484" spans="8:8" x14ac:dyDescent="0.35">
      <c r="H2484" s="103"/>
    </row>
    <row r="2485" spans="8:8" x14ac:dyDescent="0.35">
      <c r="H2485" s="103"/>
    </row>
    <row r="2486" spans="8:8" x14ac:dyDescent="0.35">
      <c r="H2486" s="103"/>
    </row>
    <row r="2487" spans="8:8" x14ac:dyDescent="0.35">
      <c r="H2487" s="103"/>
    </row>
    <row r="2488" spans="8:8" x14ac:dyDescent="0.35">
      <c r="H2488" s="103"/>
    </row>
    <row r="2489" spans="8:8" x14ac:dyDescent="0.35">
      <c r="H2489" s="103"/>
    </row>
    <row r="2490" spans="8:8" x14ac:dyDescent="0.35">
      <c r="H2490" s="103"/>
    </row>
    <row r="2491" spans="8:8" x14ac:dyDescent="0.35">
      <c r="H2491" s="103"/>
    </row>
    <row r="2492" spans="8:8" x14ac:dyDescent="0.35">
      <c r="H2492" s="103"/>
    </row>
    <row r="2493" spans="8:8" x14ac:dyDescent="0.35">
      <c r="H2493" s="103"/>
    </row>
    <row r="2494" spans="8:8" x14ac:dyDescent="0.35">
      <c r="H2494" s="103"/>
    </row>
    <row r="2495" spans="8:8" x14ac:dyDescent="0.35">
      <c r="H2495" s="103"/>
    </row>
    <row r="2496" spans="8:8" x14ac:dyDescent="0.35">
      <c r="H2496" s="103"/>
    </row>
    <row r="2497" spans="8:8" x14ac:dyDescent="0.35">
      <c r="H2497" s="103"/>
    </row>
    <row r="2498" spans="8:8" x14ac:dyDescent="0.35">
      <c r="H2498" s="103"/>
    </row>
    <row r="2499" spans="8:8" x14ac:dyDescent="0.35">
      <c r="H2499" s="103"/>
    </row>
    <row r="2500" spans="8:8" x14ac:dyDescent="0.35">
      <c r="H2500" s="103"/>
    </row>
    <row r="2501" spans="8:8" x14ac:dyDescent="0.35">
      <c r="H2501" s="103"/>
    </row>
    <row r="2502" spans="8:8" x14ac:dyDescent="0.35">
      <c r="H2502" s="103"/>
    </row>
    <row r="2503" spans="8:8" x14ac:dyDescent="0.35">
      <c r="H2503" s="103"/>
    </row>
    <row r="2504" spans="8:8" x14ac:dyDescent="0.35">
      <c r="H2504" s="103"/>
    </row>
    <row r="2505" spans="8:8" x14ac:dyDescent="0.35">
      <c r="H2505" s="103"/>
    </row>
    <row r="2506" spans="8:8" x14ac:dyDescent="0.35">
      <c r="H2506" s="103"/>
    </row>
    <row r="2507" spans="8:8" x14ac:dyDescent="0.35">
      <c r="H2507" s="103"/>
    </row>
    <row r="2508" spans="8:8" x14ac:dyDescent="0.35">
      <c r="H2508" s="103"/>
    </row>
    <row r="2509" spans="8:8" x14ac:dyDescent="0.35">
      <c r="H2509" s="103"/>
    </row>
    <row r="2510" spans="8:8" x14ac:dyDescent="0.35">
      <c r="H2510" s="103"/>
    </row>
    <row r="2511" spans="8:8" x14ac:dyDescent="0.35">
      <c r="H2511" s="103"/>
    </row>
    <row r="2512" spans="8:8" x14ac:dyDescent="0.35">
      <c r="H2512" s="103"/>
    </row>
    <row r="2513" spans="8:8" x14ac:dyDescent="0.35">
      <c r="H2513" s="103"/>
    </row>
    <row r="2514" spans="8:8" x14ac:dyDescent="0.35">
      <c r="H2514" s="103"/>
    </row>
    <row r="2515" spans="8:8" x14ac:dyDescent="0.35">
      <c r="H2515" s="103"/>
    </row>
    <row r="2516" spans="8:8" x14ac:dyDescent="0.35">
      <c r="H2516" s="103"/>
    </row>
    <row r="2517" spans="8:8" x14ac:dyDescent="0.35">
      <c r="H2517" s="103"/>
    </row>
    <row r="2518" spans="8:8" x14ac:dyDescent="0.35">
      <c r="H2518" s="103"/>
    </row>
    <row r="2519" spans="8:8" x14ac:dyDescent="0.35">
      <c r="H2519" s="103"/>
    </row>
    <row r="2520" spans="8:8" x14ac:dyDescent="0.35">
      <c r="H2520" s="103"/>
    </row>
    <row r="2521" spans="8:8" x14ac:dyDescent="0.35">
      <c r="H2521" s="103"/>
    </row>
    <row r="2522" spans="8:8" x14ac:dyDescent="0.35">
      <c r="H2522" s="103"/>
    </row>
    <row r="2523" spans="8:8" x14ac:dyDescent="0.35">
      <c r="H2523" s="103"/>
    </row>
    <row r="2524" spans="8:8" x14ac:dyDescent="0.35">
      <c r="H2524" s="103"/>
    </row>
    <row r="2525" spans="8:8" x14ac:dyDescent="0.35">
      <c r="H2525" s="103"/>
    </row>
    <row r="2526" spans="8:8" x14ac:dyDescent="0.35">
      <c r="H2526" s="103"/>
    </row>
    <row r="2527" spans="8:8" x14ac:dyDescent="0.35">
      <c r="H2527" s="103"/>
    </row>
    <row r="2528" spans="8:8" x14ac:dyDescent="0.35">
      <c r="H2528" s="103"/>
    </row>
    <row r="2529" spans="8:8" x14ac:dyDescent="0.35">
      <c r="H2529" s="103"/>
    </row>
    <row r="2530" spans="8:8" x14ac:dyDescent="0.35">
      <c r="H2530" s="103"/>
    </row>
    <row r="2531" spans="8:8" x14ac:dyDescent="0.35">
      <c r="H2531" s="103"/>
    </row>
    <row r="2532" spans="8:8" x14ac:dyDescent="0.35">
      <c r="H2532" s="103"/>
    </row>
    <row r="2533" spans="8:8" x14ac:dyDescent="0.35">
      <c r="H2533" s="103"/>
    </row>
    <row r="2534" spans="8:8" x14ac:dyDescent="0.35">
      <c r="H2534" s="103"/>
    </row>
    <row r="2535" spans="8:8" x14ac:dyDescent="0.35">
      <c r="H2535" s="103"/>
    </row>
    <row r="2536" spans="8:8" x14ac:dyDescent="0.35">
      <c r="H2536" s="103"/>
    </row>
    <row r="2537" spans="8:8" x14ac:dyDescent="0.35">
      <c r="H2537" s="103"/>
    </row>
    <row r="2538" spans="8:8" x14ac:dyDescent="0.35">
      <c r="H2538" s="103"/>
    </row>
    <row r="2539" spans="8:8" x14ac:dyDescent="0.35">
      <c r="H2539" s="103"/>
    </row>
    <row r="2540" spans="8:8" x14ac:dyDescent="0.35">
      <c r="H2540" s="103"/>
    </row>
    <row r="2541" spans="8:8" x14ac:dyDescent="0.35">
      <c r="H2541" s="103"/>
    </row>
    <row r="2542" spans="8:8" x14ac:dyDescent="0.35">
      <c r="H2542" s="103"/>
    </row>
    <row r="2543" spans="8:8" x14ac:dyDescent="0.35">
      <c r="H2543" s="103"/>
    </row>
    <row r="2544" spans="8:8" x14ac:dyDescent="0.35">
      <c r="H2544" s="103"/>
    </row>
    <row r="2545" spans="8:8" x14ac:dyDescent="0.35">
      <c r="H2545" s="103"/>
    </row>
    <row r="2546" spans="8:8" x14ac:dyDescent="0.35">
      <c r="H2546" s="103"/>
    </row>
    <row r="2547" spans="8:8" x14ac:dyDescent="0.35">
      <c r="H2547" s="103"/>
    </row>
    <row r="2548" spans="8:8" x14ac:dyDescent="0.35">
      <c r="H2548" s="103"/>
    </row>
    <row r="2549" spans="8:8" x14ac:dyDescent="0.35">
      <c r="H2549" s="103"/>
    </row>
    <row r="2550" spans="8:8" x14ac:dyDescent="0.35">
      <c r="H2550" s="103"/>
    </row>
    <row r="2551" spans="8:8" x14ac:dyDescent="0.35">
      <c r="H2551" s="103"/>
    </row>
    <row r="2552" spans="8:8" x14ac:dyDescent="0.35">
      <c r="H2552" s="103"/>
    </row>
    <row r="2553" spans="8:8" x14ac:dyDescent="0.35">
      <c r="H2553" s="103"/>
    </row>
    <row r="2554" spans="8:8" x14ac:dyDescent="0.35">
      <c r="H2554" s="103"/>
    </row>
    <row r="2555" spans="8:8" x14ac:dyDescent="0.35">
      <c r="H2555" s="103"/>
    </row>
    <row r="2556" spans="8:8" x14ac:dyDescent="0.35">
      <c r="H2556" s="103"/>
    </row>
    <row r="2557" spans="8:8" x14ac:dyDescent="0.35">
      <c r="H2557" s="103"/>
    </row>
    <row r="2558" spans="8:8" x14ac:dyDescent="0.35">
      <c r="H2558" s="103"/>
    </row>
    <row r="2559" spans="8:8" x14ac:dyDescent="0.35">
      <c r="H2559" s="103"/>
    </row>
    <row r="2560" spans="8:8" x14ac:dyDescent="0.35">
      <c r="H2560" s="103"/>
    </row>
    <row r="2561" spans="8:8" x14ac:dyDescent="0.35">
      <c r="H2561" s="103"/>
    </row>
    <row r="2562" spans="8:8" x14ac:dyDescent="0.35">
      <c r="H2562" s="103"/>
    </row>
    <row r="2563" spans="8:8" x14ac:dyDescent="0.35">
      <c r="H2563" s="103"/>
    </row>
    <row r="2564" spans="8:8" x14ac:dyDescent="0.35">
      <c r="H2564" s="103"/>
    </row>
    <row r="2565" spans="8:8" x14ac:dyDescent="0.35">
      <c r="H2565" s="103"/>
    </row>
    <row r="2566" spans="8:8" x14ac:dyDescent="0.35">
      <c r="H2566" s="103"/>
    </row>
    <row r="2567" spans="8:8" x14ac:dyDescent="0.35">
      <c r="H2567" s="103"/>
    </row>
    <row r="2568" spans="8:8" x14ac:dyDescent="0.35">
      <c r="H2568" s="103"/>
    </row>
    <row r="2569" spans="8:8" x14ac:dyDescent="0.35">
      <c r="H2569" s="103"/>
    </row>
    <row r="2570" spans="8:8" x14ac:dyDescent="0.35">
      <c r="H2570" s="103"/>
    </row>
    <row r="2571" spans="8:8" x14ac:dyDescent="0.35">
      <c r="H2571" s="103"/>
    </row>
    <row r="2572" spans="8:8" x14ac:dyDescent="0.35">
      <c r="H2572" s="103"/>
    </row>
    <row r="2573" spans="8:8" x14ac:dyDescent="0.35">
      <c r="H2573" s="103"/>
    </row>
    <row r="2574" spans="8:8" x14ac:dyDescent="0.35">
      <c r="H2574" s="103"/>
    </row>
    <row r="2575" spans="8:8" x14ac:dyDescent="0.35">
      <c r="H2575" s="103"/>
    </row>
    <row r="2576" spans="8:8" x14ac:dyDescent="0.35">
      <c r="H2576" s="103"/>
    </row>
    <row r="2577" spans="8:8" x14ac:dyDescent="0.35">
      <c r="H2577" s="103"/>
    </row>
    <row r="2578" spans="8:8" x14ac:dyDescent="0.35">
      <c r="H2578" s="103"/>
    </row>
    <row r="2579" spans="8:8" x14ac:dyDescent="0.35">
      <c r="H2579" s="103"/>
    </row>
    <row r="2580" spans="8:8" x14ac:dyDescent="0.35">
      <c r="H2580" s="103"/>
    </row>
    <row r="2581" spans="8:8" x14ac:dyDescent="0.35">
      <c r="H2581" s="103"/>
    </row>
    <row r="2582" spans="8:8" x14ac:dyDescent="0.35">
      <c r="H2582" s="103"/>
    </row>
    <row r="2583" spans="8:8" x14ac:dyDescent="0.35">
      <c r="H2583" s="103"/>
    </row>
    <row r="2584" spans="8:8" x14ac:dyDescent="0.35">
      <c r="H2584" s="103"/>
    </row>
    <row r="2585" spans="8:8" x14ac:dyDescent="0.35">
      <c r="H2585" s="103"/>
    </row>
    <row r="2586" spans="8:8" x14ac:dyDescent="0.35">
      <c r="H2586" s="103"/>
    </row>
    <row r="2587" spans="8:8" x14ac:dyDescent="0.35">
      <c r="H2587" s="103"/>
    </row>
    <row r="2588" spans="8:8" x14ac:dyDescent="0.35">
      <c r="H2588" s="103"/>
    </row>
    <row r="2589" spans="8:8" x14ac:dyDescent="0.35">
      <c r="H2589" s="103"/>
    </row>
    <row r="2590" spans="8:8" x14ac:dyDescent="0.35">
      <c r="H2590" s="103"/>
    </row>
    <row r="2591" spans="8:8" x14ac:dyDescent="0.35">
      <c r="H2591" s="103"/>
    </row>
    <row r="2592" spans="8:8" x14ac:dyDescent="0.35">
      <c r="H2592" s="103"/>
    </row>
    <row r="2593" spans="8:8" x14ac:dyDescent="0.35">
      <c r="H2593" s="103"/>
    </row>
    <row r="2594" spans="8:8" x14ac:dyDescent="0.35">
      <c r="H2594" s="103"/>
    </row>
    <row r="2595" spans="8:8" x14ac:dyDescent="0.35">
      <c r="H2595" s="103"/>
    </row>
    <row r="2596" spans="8:8" x14ac:dyDescent="0.35">
      <c r="H2596" s="103"/>
    </row>
    <row r="2597" spans="8:8" x14ac:dyDescent="0.35">
      <c r="H2597" s="103"/>
    </row>
    <row r="2598" spans="8:8" x14ac:dyDescent="0.35">
      <c r="H2598" s="103"/>
    </row>
    <row r="2599" spans="8:8" x14ac:dyDescent="0.35">
      <c r="H2599" s="103"/>
    </row>
    <row r="2600" spans="8:8" x14ac:dyDescent="0.35">
      <c r="H2600" s="103"/>
    </row>
    <row r="2601" spans="8:8" x14ac:dyDescent="0.35">
      <c r="H2601" s="103"/>
    </row>
    <row r="2602" spans="8:8" x14ac:dyDescent="0.35">
      <c r="H2602" s="103"/>
    </row>
    <row r="2603" spans="8:8" x14ac:dyDescent="0.35">
      <c r="H2603" s="103"/>
    </row>
    <row r="2604" spans="8:8" x14ac:dyDescent="0.35">
      <c r="H2604" s="103"/>
    </row>
    <row r="2605" spans="8:8" x14ac:dyDescent="0.35">
      <c r="H2605" s="103"/>
    </row>
    <row r="2606" spans="8:8" x14ac:dyDescent="0.35">
      <c r="H2606" s="103"/>
    </row>
    <row r="2607" spans="8:8" x14ac:dyDescent="0.35">
      <c r="H2607" s="103"/>
    </row>
    <row r="2608" spans="8:8" x14ac:dyDescent="0.35">
      <c r="H2608" s="103"/>
    </row>
    <row r="2609" spans="8:8" x14ac:dyDescent="0.35">
      <c r="H2609" s="103"/>
    </row>
    <row r="2610" spans="8:8" x14ac:dyDescent="0.35">
      <c r="H2610" s="103"/>
    </row>
    <row r="2611" spans="8:8" x14ac:dyDescent="0.35">
      <c r="H2611" s="103"/>
    </row>
    <row r="2612" spans="8:8" x14ac:dyDescent="0.35">
      <c r="H2612" s="103"/>
    </row>
    <row r="2613" spans="8:8" x14ac:dyDescent="0.35">
      <c r="H2613" s="103"/>
    </row>
    <row r="2614" spans="8:8" x14ac:dyDescent="0.35">
      <c r="H2614" s="103"/>
    </row>
    <row r="2615" spans="8:8" x14ac:dyDescent="0.35">
      <c r="H2615" s="103"/>
    </row>
    <row r="2616" spans="8:8" x14ac:dyDescent="0.35">
      <c r="H2616" s="103"/>
    </row>
    <row r="2617" spans="8:8" x14ac:dyDescent="0.35">
      <c r="H2617" s="103"/>
    </row>
    <row r="2618" spans="8:8" x14ac:dyDescent="0.35">
      <c r="H2618" s="103"/>
    </row>
    <row r="2619" spans="8:8" x14ac:dyDescent="0.35">
      <c r="H2619" s="103"/>
    </row>
    <row r="2620" spans="8:8" x14ac:dyDescent="0.35">
      <c r="H2620" s="103"/>
    </row>
    <row r="2621" spans="8:8" x14ac:dyDescent="0.35">
      <c r="H2621" s="103"/>
    </row>
    <row r="2622" spans="8:8" x14ac:dyDescent="0.35">
      <c r="H2622" s="103"/>
    </row>
    <row r="2623" spans="8:8" x14ac:dyDescent="0.35">
      <c r="H2623" s="103"/>
    </row>
    <row r="2624" spans="8:8" x14ac:dyDescent="0.35">
      <c r="H2624" s="103"/>
    </row>
    <row r="2625" spans="8:8" x14ac:dyDescent="0.35">
      <c r="H2625" s="103"/>
    </row>
    <row r="2626" spans="8:8" x14ac:dyDescent="0.35">
      <c r="H2626" s="103"/>
    </row>
    <row r="2627" spans="8:8" x14ac:dyDescent="0.35">
      <c r="H2627" s="103"/>
    </row>
    <row r="2628" spans="8:8" x14ac:dyDescent="0.35">
      <c r="H2628" s="103"/>
    </row>
    <row r="2629" spans="8:8" x14ac:dyDescent="0.35">
      <c r="H2629" s="103"/>
    </row>
    <row r="2630" spans="8:8" x14ac:dyDescent="0.35">
      <c r="H2630" s="103"/>
    </row>
    <row r="2631" spans="8:8" x14ac:dyDescent="0.35">
      <c r="H2631" s="103"/>
    </row>
    <row r="2632" spans="8:8" x14ac:dyDescent="0.35">
      <c r="H2632" s="103"/>
    </row>
    <row r="2633" spans="8:8" x14ac:dyDescent="0.35">
      <c r="H2633" s="103"/>
    </row>
    <row r="2634" spans="8:8" x14ac:dyDescent="0.35">
      <c r="H2634" s="103"/>
    </row>
    <row r="2635" spans="8:8" x14ac:dyDescent="0.35">
      <c r="H2635" s="103"/>
    </row>
    <row r="2636" spans="8:8" x14ac:dyDescent="0.35">
      <c r="H2636" s="103"/>
    </row>
    <row r="2637" spans="8:8" x14ac:dyDescent="0.35">
      <c r="H2637" s="103"/>
    </row>
    <row r="2638" spans="8:8" x14ac:dyDescent="0.35">
      <c r="H2638" s="103"/>
    </row>
    <row r="2639" spans="8:8" x14ac:dyDescent="0.35">
      <c r="H2639" s="103"/>
    </row>
    <row r="2640" spans="8:8" x14ac:dyDescent="0.35">
      <c r="H2640" s="103"/>
    </row>
    <row r="2641" spans="8:8" x14ac:dyDescent="0.35">
      <c r="H2641" s="103"/>
    </row>
    <row r="2642" spans="8:8" x14ac:dyDescent="0.35">
      <c r="H2642" s="103"/>
    </row>
    <row r="2643" spans="8:8" x14ac:dyDescent="0.35">
      <c r="H2643" s="103"/>
    </row>
    <row r="2644" spans="8:8" x14ac:dyDescent="0.35">
      <c r="H2644" s="103"/>
    </row>
    <row r="2645" spans="8:8" x14ac:dyDescent="0.35">
      <c r="H2645" s="103"/>
    </row>
    <row r="2646" spans="8:8" x14ac:dyDescent="0.35">
      <c r="H2646" s="103"/>
    </row>
    <row r="2647" spans="8:8" x14ac:dyDescent="0.35">
      <c r="H2647" s="103"/>
    </row>
    <row r="2648" spans="8:8" x14ac:dyDescent="0.35">
      <c r="H2648" s="103"/>
    </row>
    <row r="2649" spans="8:8" x14ac:dyDescent="0.35">
      <c r="H2649" s="103"/>
    </row>
    <row r="2650" spans="8:8" x14ac:dyDescent="0.35">
      <c r="H2650" s="103"/>
    </row>
    <row r="2651" spans="8:8" x14ac:dyDescent="0.35">
      <c r="H2651" s="103"/>
    </row>
    <row r="2652" spans="8:8" x14ac:dyDescent="0.35">
      <c r="H2652" s="103"/>
    </row>
    <row r="2653" spans="8:8" x14ac:dyDescent="0.35">
      <c r="H2653" s="103"/>
    </row>
    <row r="2654" spans="8:8" x14ac:dyDescent="0.35">
      <c r="H2654" s="103"/>
    </row>
    <row r="2655" spans="8:8" x14ac:dyDescent="0.35">
      <c r="H2655" s="103"/>
    </row>
    <row r="2656" spans="8:8" x14ac:dyDescent="0.35">
      <c r="H2656" s="103"/>
    </row>
    <row r="2657" spans="8:8" x14ac:dyDescent="0.35">
      <c r="H2657" s="103"/>
    </row>
    <row r="2658" spans="8:8" x14ac:dyDescent="0.35">
      <c r="H2658" s="103"/>
    </row>
    <row r="2659" spans="8:8" x14ac:dyDescent="0.35">
      <c r="H2659" s="103"/>
    </row>
    <row r="2660" spans="8:8" x14ac:dyDescent="0.35">
      <c r="H2660" s="103"/>
    </row>
    <row r="2661" spans="8:8" x14ac:dyDescent="0.35">
      <c r="H2661" s="103"/>
    </row>
    <row r="2662" spans="8:8" x14ac:dyDescent="0.35">
      <c r="H2662" s="103"/>
    </row>
    <row r="2663" spans="8:8" x14ac:dyDescent="0.35">
      <c r="H2663" s="103"/>
    </row>
    <row r="2664" spans="8:8" x14ac:dyDescent="0.35">
      <c r="H2664" s="103"/>
    </row>
    <row r="2665" spans="8:8" x14ac:dyDescent="0.35">
      <c r="H2665" s="103"/>
    </row>
    <row r="2666" spans="8:8" x14ac:dyDescent="0.35">
      <c r="H2666" s="103"/>
    </row>
    <row r="2667" spans="8:8" x14ac:dyDescent="0.35">
      <c r="H2667" s="103"/>
    </row>
    <row r="2668" spans="8:8" x14ac:dyDescent="0.35">
      <c r="H2668" s="103"/>
    </row>
    <row r="2669" spans="8:8" x14ac:dyDescent="0.35">
      <c r="H2669" s="103"/>
    </row>
    <row r="2670" spans="8:8" x14ac:dyDescent="0.35">
      <c r="H2670" s="103"/>
    </row>
    <row r="2671" spans="8:8" x14ac:dyDescent="0.35">
      <c r="H2671" s="103"/>
    </row>
    <row r="2672" spans="8:8" x14ac:dyDescent="0.35">
      <c r="H2672" s="103"/>
    </row>
    <row r="2673" spans="8:8" x14ac:dyDescent="0.35">
      <c r="H2673" s="103"/>
    </row>
    <row r="2674" spans="8:8" x14ac:dyDescent="0.35">
      <c r="H2674" s="103"/>
    </row>
    <row r="2675" spans="8:8" x14ac:dyDescent="0.35">
      <c r="H2675" s="103"/>
    </row>
    <row r="2676" spans="8:8" x14ac:dyDescent="0.35">
      <c r="H2676" s="103"/>
    </row>
    <row r="2677" spans="8:8" x14ac:dyDescent="0.35">
      <c r="H2677" s="103"/>
    </row>
    <row r="2678" spans="8:8" x14ac:dyDescent="0.35">
      <c r="H2678" s="103"/>
    </row>
    <row r="2679" spans="8:8" x14ac:dyDescent="0.35">
      <c r="H2679" s="103"/>
    </row>
    <row r="2680" spans="8:8" x14ac:dyDescent="0.35">
      <c r="H2680" s="103"/>
    </row>
    <row r="2681" spans="8:8" x14ac:dyDescent="0.35">
      <c r="H2681" s="103"/>
    </row>
    <row r="2682" spans="8:8" x14ac:dyDescent="0.35">
      <c r="H2682" s="103"/>
    </row>
    <row r="2683" spans="8:8" x14ac:dyDescent="0.35">
      <c r="H2683" s="103"/>
    </row>
    <row r="2684" spans="8:8" x14ac:dyDescent="0.35">
      <c r="H2684" s="103"/>
    </row>
    <row r="2685" spans="8:8" x14ac:dyDescent="0.35">
      <c r="H2685" s="103"/>
    </row>
    <row r="2686" spans="8:8" x14ac:dyDescent="0.35">
      <c r="H2686" s="103"/>
    </row>
    <row r="2687" spans="8:8" x14ac:dyDescent="0.35">
      <c r="H2687" s="103"/>
    </row>
    <row r="2688" spans="8:8" x14ac:dyDescent="0.35">
      <c r="H2688" s="103"/>
    </row>
    <row r="2689" spans="8:8" x14ac:dyDescent="0.35">
      <c r="H2689" s="103"/>
    </row>
    <row r="2690" spans="8:8" x14ac:dyDescent="0.35">
      <c r="H2690" s="103"/>
    </row>
    <row r="2691" spans="8:8" x14ac:dyDescent="0.35">
      <c r="H2691" s="103"/>
    </row>
    <row r="2692" spans="8:8" x14ac:dyDescent="0.35">
      <c r="H2692" s="103"/>
    </row>
    <row r="2693" spans="8:8" x14ac:dyDescent="0.35">
      <c r="H2693" s="103"/>
    </row>
    <row r="2694" spans="8:8" x14ac:dyDescent="0.35">
      <c r="H2694" s="103"/>
    </row>
    <row r="2695" spans="8:8" x14ac:dyDescent="0.35">
      <c r="H2695" s="103"/>
    </row>
    <row r="2696" spans="8:8" x14ac:dyDescent="0.35">
      <c r="H2696" s="103"/>
    </row>
    <row r="2697" spans="8:8" x14ac:dyDescent="0.35">
      <c r="H2697" s="103"/>
    </row>
    <row r="2698" spans="8:8" x14ac:dyDescent="0.35">
      <c r="H2698" s="103"/>
    </row>
    <row r="2699" spans="8:8" x14ac:dyDescent="0.35">
      <c r="H2699" s="103"/>
    </row>
    <row r="2700" spans="8:8" x14ac:dyDescent="0.35">
      <c r="H2700" s="103"/>
    </row>
    <row r="2701" spans="8:8" x14ac:dyDescent="0.35">
      <c r="H2701" s="103"/>
    </row>
    <row r="2702" spans="8:8" x14ac:dyDescent="0.35">
      <c r="H2702" s="103"/>
    </row>
    <row r="2703" spans="8:8" x14ac:dyDescent="0.35">
      <c r="H2703" s="103"/>
    </row>
    <row r="2704" spans="8:8" x14ac:dyDescent="0.35">
      <c r="H2704" s="103"/>
    </row>
    <row r="2705" spans="8:8" x14ac:dyDescent="0.35">
      <c r="H2705" s="103"/>
    </row>
    <row r="2706" spans="8:8" x14ac:dyDescent="0.35">
      <c r="H2706" s="103"/>
    </row>
    <row r="2707" spans="8:8" x14ac:dyDescent="0.35">
      <c r="H2707" s="103"/>
    </row>
    <row r="2708" spans="8:8" x14ac:dyDescent="0.35">
      <c r="H2708" s="103"/>
    </row>
    <row r="2709" spans="8:8" x14ac:dyDescent="0.35">
      <c r="H2709" s="103"/>
    </row>
    <row r="2710" spans="8:8" x14ac:dyDescent="0.35">
      <c r="H2710" s="103"/>
    </row>
    <row r="2711" spans="8:8" x14ac:dyDescent="0.35">
      <c r="H2711" s="103"/>
    </row>
    <row r="2712" spans="8:8" x14ac:dyDescent="0.35">
      <c r="H2712" s="103"/>
    </row>
    <row r="2713" spans="8:8" x14ac:dyDescent="0.35">
      <c r="H2713" s="103"/>
    </row>
    <row r="2714" spans="8:8" x14ac:dyDescent="0.35">
      <c r="H2714" s="103"/>
    </row>
    <row r="2715" spans="8:8" x14ac:dyDescent="0.35">
      <c r="H2715" s="103"/>
    </row>
    <row r="2716" spans="8:8" x14ac:dyDescent="0.35">
      <c r="H2716" s="103"/>
    </row>
    <row r="2717" spans="8:8" x14ac:dyDescent="0.35">
      <c r="H2717" s="103"/>
    </row>
    <row r="2718" spans="8:8" x14ac:dyDescent="0.35">
      <c r="H2718" s="103"/>
    </row>
    <row r="2719" spans="8:8" x14ac:dyDescent="0.35">
      <c r="H2719" s="103"/>
    </row>
    <row r="2720" spans="8:8" x14ac:dyDescent="0.35">
      <c r="H2720" s="103"/>
    </row>
    <row r="2721" spans="8:8" x14ac:dyDescent="0.35">
      <c r="H2721" s="103"/>
    </row>
    <row r="2722" spans="8:8" x14ac:dyDescent="0.35">
      <c r="H2722" s="103"/>
    </row>
    <row r="2723" spans="8:8" x14ac:dyDescent="0.35">
      <c r="H2723" s="103"/>
    </row>
    <row r="2724" spans="8:8" x14ac:dyDescent="0.35">
      <c r="H2724" s="103"/>
    </row>
    <row r="2725" spans="8:8" x14ac:dyDescent="0.35">
      <c r="H2725" s="103"/>
    </row>
    <row r="2726" spans="8:8" x14ac:dyDescent="0.35">
      <c r="H2726" s="103"/>
    </row>
    <row r="2727" spans="8:8" x14ac:dyDescent="0.35">
      <c r="H2727" s="103"/>
    </row>
    <row r="2728" spans="8:8" x14ac:dyDescent="0.35">
      <c r="H2728" s="103"/>
    </row>
    <row r="2729" spans="8:8" x14ac:dyDescent="0.35">
      <c r="H2729" s="103"/>
    </row>
    <row r="2730" spans="8:8" x14ac:dyDescent="0.35">
      <c r="H2730" s="103"/>
    </row>
    <row r="2731" spans="8:8" x14ac:dyDescent="0.35">
      <c r="H2731" s="103"/>
    </row>
    <row r="2732" spans="8:8" x14ac:dyDescent="0.35">
      <c r="H2732" s="103"/>
    </row>
    <row r="2733" spans="8:8" x14ac:dyDescent="0.35">
      <c r="H2733" s="103"/>
    </row>
    <row r="2734" spans="8:8" x14ac:dyDescent="0.35">
      <c r="H2734" s="103"/>
    </row>
    <row r="2735" spans="8:8" x14ac:dyDescent="0.35">
      <c r="H2735" s="103"/>
    </row>
    <row r="2736" spans="8:8" x14ac:dyDescent="0.35">
      <c r="H2736" s="103"/>
    </row>
    <row r="2737" spans="8:8" x14ac:dyDescent="0.35">
      <c r="H2737" s="103"/>
    </row>
    <row r="2738" spans="8:8" x14ac:dyDescent="0.35">
      <c r="H2738" s="103"/>
    </row>
    <row r="2739" spans="8:8" x14ac:dyDescent="0.35">
      <c r="H2739" s="103"/>
    </row>
    <row r="2740" spans="8:8" x14ac:dyDescent="0.35">
      <c r="H2740" s="103"/>
    </row>
    <row r="2741" spans="8:8" x14ac:dyDescent="0.35">
      <c r="H2741" s="103"/>
    </row>
    <row r="2742" spans="8:8" x14ac:dyDescent="0.35">
      <c r="H2742" s="103"/>
    </row>
    <row r="2743" spans="8:8" x14ac:dyDescent="0.35">
      <c r="H2743" s="103"/>
    </row>
    <row r="2744" spans="8:8" x14ac:dyDescent="0.35">
      <c r="H2744" s="103"/>
    </row>
    <row r="2745" spans="8:8" x14ac:dyDescent="0.35">
      <c r="H2745" s="103"/>
    </row>
    <row r="2746" spans="8:8" x14ac:dyDescent="0.35">
      <c r="H2746" s="103"/>
    </row>
    <row r="2747" spans="8:8" x14ac:dyDescent="0.35">
      <c r="H2747" s="103"/>
    </row>
    <row r="2748" spans="8:8" x14ac:dyDescent="0.35">
      <c r="H2748" s="103"/>
    </row>
    <row r="2749" spans="8:8" x14ac:dyDescent="0.35">
      <c r="H2749" s="103"/>
    </row>
    <row r="2750" spans="8:8" x14ac:dyDescent="0.35">
      <c r="H2750" s="103"/>
    </row>
    <row r="2751" spans="8:8" x14ac:dyDescent="0.35">
      <c r="H2751" s="103"/>
    </row>
    <row r="2752" spans="8:8" x14ac:dyDescent="0.35">
      <c r="H2752" s="103"/>
    </row>
    <row r="2753" spans="8:8" x14ac:dyDescent="0.35">
      <c r="H2753" s="103"/>
    </row>
    <row r="2754" spans="8:8" x14ac:dyDescent="0.35">
      <c r="H2754" s="103"/>
    </row>
    <row r="2755" spans="8:8" x14ac:dyDescent="0.35">
      <c r="H2755" s="103"/>
    </row>
    <row r="2756" spans="8:8" x14ac:dyDescent="0.35">
      <c r="H2756" s="103"/>
    </row>
    <row r="2757" spans="8:8" x14ac:dyDescent="0.35">
      <c r="H2757" s="103"/>
    </row>
    <row r="2758" spans="8:8" x14ac:dyDescent="0.35">
      <c r="H2758" s="103"/>
    </row>
    <row r="2759" spans="8:8" x14ac:dyDescent="0.35">
      <c r="H2759" s="103"/>
    </row>
    <row r="2760" spans="8:8" x14ac:dyDescent="0.35">
      <c r="H2760" s="103"/>
    </row>
    <row r="2761" spans="8:8" x14ac:dyDescent="0.35">
      <c r="H2761" s="103"/>
    </row>
    <row r="2762" spans="8:8" x14ac:dyDescent="0.35">
      <c r="H2762" s="103"/>
    </row>
    <row r="2763" spans="8:8" x14ac:dyDescent="0.35">
      <c r="H2763" s="103"/>
    </row>
    <row r="2764" spans="8:8" x14ac:dyDescent="0.35">
      <c r="H2764" s="103"/>
    </row>
    <row r="2765" spans="8:8" x14ac:dyDescent="0.35">
      <c r="H2765" s="103"/>
    </row>
    <row r="2766" spans="8:8" x14ac:dyDescent="0.35">
      <c r="H2766" s="103"/>
    </row>
    <row r="2767" spans="8:8" x14ac:dyDescent="0.35">
      <c r="H2767" s="103"/>
    </row>
    <row r="2768" spans="8:8" x14ac:dyDescent="0.35">
      <c r="H2768" s="103"/>
    </row>
    <row r="2769" spans="8:8" x14ac:dyDescent="0.35">
      <c r="H2769" s="103"/>
    </row>
    <row r="2770" spans="8:8" x14ac:dyDescent="0.35">
      <c r="H2770" s="103"/>
    </row>
    <row r="2771" spans="8:8" x14ac:dyDescent="0.35">
      <c r="H2771" s="103"/>
    </row>
    <row r="2772" spans="8:8" x14ac:dyDescent="0.35">
      <c r="H2772" s="103"/>
    </row>
    <row r="2773" spans="8:8" x14ac:dyDescent="0.35">
      <c r="H2773" s="103"/>
    </row>
    <row r="2774" spans="8:8" x14ac:dyDescent="0.35">
      <c r="H2774" s="103"/>
    </row>
    <row r="2775" spans="8:8" x14ac:dyDescent="0.35">
      <c r="H2775" s="103"/>
    </row>
    <row r="2776" spans="8:8" x14ac:dyDescent="0.35">
      <c r="H2776" s="103"/>
    </row>
    <row r="2777" spans="8:8" x14ac:dyDescent="0.35">
      <c r="H2777" s="103"/>
    </row>
    <row r="2778" spans="8:8" x14ac:dyDescent="0.35">
      <c r="H2778" s="103"/>
    </row>
    <row r="2779" spans="8:8" x14ac:dyDescent="0.35">
      <c r="H2779" s="103"/>
    </row>
    <row r="2780" spans="8:8" x14ac:dyDescent="0.35">
      <c r="H2780" s="103"/>
    </row>
    <row r="2781" spans="8:8" x14ac:dyDescent="0.35">
      <c r="H2781" s="103"/>
    </row>
    <row r="2782" spans="8:8" x14ac:dyDescent="0.35">
      <c r="H2782" s="103"/>
    </row>
    <row r="2783" spans="8:8" x14ac:dyDescent="0.35">
      <c r="H2783" s="103"/>
    </row>
    <row r="2784" spans="8:8" x14ac:dyDescent="0.35">
      <c r="H2784" s="103"/>
    </row>
    <row r="2785" spans="8:8" x14ac:dyDescent="0.35">
      <c r="H2785" s="103"/>
    </row>
    <row r="2786" spans="8:8" x14ac:dyDescent="0.35">
      <c r="H2786" s="103"/>
    </row>
    <row r="2787" spans="8:8" x14ac:dyDescent="0.35">
      <c r="H2787" s="103"/>
    </row>
    <row r="2788" spans="8:8" x14ac:dyDescent="0.35">
      <c r="H2788" s="103"/>
    </row>
    <row r="2789" spans="8:8" x14ac:dyDescent="0.35">
      <c r="H2789" s="103"/>
    </row>
    <row r="2790" spans="8:8" x14ac:dyDescent="0.35">
      <c r="H2790" s="103"/>
    </row>
    <row r="2791" spans="8:8" x14ac:dyDescent="0.35">
      <c r="H2791" s="103"/>
    </row>
    <row r="2792" spans="8:8" x14ac:dyDescent="0.35">
      <c r="H2792" s="103"/>
    </row>
    <row r="2793" spans="8:8" x14ac:dyDescent="0.35">
      <c r="H2793" s="103"/>
    </row>
    <row r="2794" spans="8:8" x14ac:dyDescent="0.35">
      <c r="H2794" s="103"/>
    </row>
    <row r="2795" spans="8:8" x14ac:dyDescent="0.35">
      <c r="H2795" s="103"/>
    </row>
    <row r="2796" spans="8:8" x14ac:dyDescent="0.35">
      <c r="H2796" s="103"/>
    </row>
    <row r="2797" spans="8:8" x14ac:dyDescent="0.35">
      <c r="H2797" s="103"/>
    </row>
    <row r="2798" spans="8:8" x14ac:dyDescent="0.35">
      <c r="H2798" s="103"/>
    </row>
    <row r="2799" spans="8:8" x14ac:dyDescent="0.35">
      <c r="H2799" s="103"/>
    </row>
    <row r="2800" spans="8:8" x14ac:dyDescent="0.35">
      <c r="H2800" s="103"/>
    </row>
    <row r="2801" spans="8:8" x14ac:dyDescent="0.35">
      <c r="H2801" s="103"/>
    </row>
    <row r="2802" spans="8:8" x14ac:dyDescent="0.35">
      <c r="H2802" s="103"/>
    </row>
    <row r="2803" spans="8:8" x14ac:dyDescent="0.35">
      <c r="H2803" s="103"/>
    </row>
    <row r="2804" spans="8:8" x14ac:dyDescent="0.35">
      <c r="H2804" s="103"/>
    </row>
    <row r="2805" spans="8:8" x14ac:dyDescent="0.35">
      <c r="H2805" s="103"/>
    </row>
    <row r="2806" spans="8:8" x14ac:dyDescent="0.35">
      <c r="H2806" s="103"/>
    </row>
    <row r="2807" spans="8:8" x14ac:dyDescent="0.35">
      <c r="H2807" s="103"/>
    </row>
    <row r="2808" spans="8:8" x14ac:dyDescent="0.35">
      <c r="H2808" s="103"/>
    </row>
    <row r="2809" spans="8:8" x14ac:dyDescent="0.35">
      <c r="H2809" s="103"/>
    </row>
    <row r="2810" spans="8:8" x14ac:dyDescent="0.35">
      <c r="H2810" s="103"/>
    </row>
    <row r="2811" spans="8:8" x14ac:dyDescent="0.35">
      <c r="H2811" s="103"/>
    </row>
    <row r="2812" spans="8:8" x14ac:dyDescent="0.35">
      <c r="H2812" s="103"/>
    </row>
    <row r="2813" spans="8:8" x14ac:dyDescent="0.35">
      <c r="H2813" s="103"/>
    </row>
    <row r="2814" spans="8:8" x14ac:dyDescent="0.35">
      <c r="H2814" s="103"/>
    </row>
    <row r="2815" spans="8:8" x14ac:dyDescent="0.35">
      <c r="H2815" s="103"/>
    </row>
    <row r="2816" spans="8:8" x14ac:dyDescent="0.35">
      <c r="H2816" s="103"/>
    </row>
    <row r="2817" spans="8:8" x14ac:dyDescent="0.35">
      <c r="H2817" s="103"/>
    </row>
    <row r="2818" spans="8:8" x14ac:dyDescent="0.35">
      <c r="H2818" s="103"/>
    </row>
    <row r="2819" spans="8:8" x14ac:dyDescent="0.35">
      <c r="H2819" s="103"/>
    </row>
    <row r="2820" spans="8:8" x14ac:dyDescent="0.35">
      <c r="H2820" s="103"/>
    </row>
    <row r="2821" spans="8:8" x14ac:dyDescent="0.35">
      <c r="H2821" s="103"/>
    </row>
    <row r="2822" spans="8:8" x14ac:dyDescent="0.35">
      <c r="H2822" s="103"/>
    </row>
    <row r="2823" spans="8:8" x14ac:dyDescent="0.35">
      <c r="H2823" s="103"/>
    </row>
    <row r="2824" spans="8:8" x14ac:dyDescent="0.35">
      <c r="H2824" s="103"/>
    </row>
    <row r="2825" spans="8:8" x14ac:dyDescent="0.35">
      <c r="H2825" s="103"/>
    </row>
    <row r="2826" spans="8:8" x14ac:dyDescent="0.35">
      <c r="H2826" s="103"/>
    </row>
    <row r="2827" spans="8:8" x14ac:dyDescent="0.35">
      <c r="H2827" s="103"/>
    </row>
    <row r="2828" spans="8:8" x14ac:dyDescent="0.35">
      <c r="H2828" s="103"/>
    </row>
    <row r="2829" spans="8:8" x14ac:dyDescent="0.35">
      <c r="H2829" s="103"/>
    </row>
    <row r="2830" spans="8:8" x14ac:dyDescent="0.35">
      <c r="H2830" s="103"/>
    </row>
    <row r="2831" spans="8:8" x14ac:dyDescent="0.35">
      <c r="H2831" s="103"/>
    </row>
    <row r="2832" spans="8:8" x14ac:dyDescent="0.35">
      <c r="H2832" s="103"/>
    </row>
    <row r="2833" spans="8:8" x14ac:dyDescent="0.35">
      <c r="H2833" s="103"/>
    </row>
    <row r="2834" spans="8:8" x14ac:dyDescent="0.35">
      <c r="H2834" s="103"/>
    </row>
    <row r="2835" spans="8:8" x14ac:dyDescent="0.35">
      <c r="H2835" s="103"/>
    </row>
    <row r="2836" spans="8:8" x14ac:dyDescent="0.35">
      <c r="H2836" s="103"/>
    </row>
    <row r="2837" spans="8:8" x14ac:dyDescent="0.35">
      <c r="H2837" s="103"/>
    </row>
    <row r="2838" spans="8:8" x14ac:dyDescent="0.35">
      <c r="H2838" s="103"/>
    </row>
    <row r="2839" spans="8:8" x14ac:dyDescent="0.35">
      <c r="H2839" s="103"/>
    </row>
    <row r="2840" spans="8:8" x14ac:dyDescent="0.35">
      <c r="H2840" s="103"/>
    </row>
    <row r="2841" spans="8:8" x14ac:dyDescent="0.35">
      <c r="H2841" s="103"/>
    </row>
    <row r="2842" spans="8:8" x14ac:dyDescent="0.35">
      <c r="H2842" s="103"/>
    </row>
    <row r="2843" spans="8:8" x14ac:dyDescent="0.35">
      <c r="H2843" s="103"/>
    </row>
    <row r="2844" spans="8:8" x14ac:dyDescent="0.35">
      <c r="H2844" s="103"/>
    </row>
    <row r="2845" spans="8:8" x14ac:dyDescent="0.35">
      <c r="H2845" s="103"/>
    </row>
    <row r="2846" spans="8:8" x14ac:dyDescent="0.35">
      <c r="H2846" s="103"/>
    </row>
    <row r="2847" spans="8:8" x14ac:dyDescent="0.35">
      <c r="H2847" s="103"/>
    </row>
    <row r="2848" spans="8:8" x14ac:dyDescent="0.35">
      <c r="H2848" s="103"/>
    </row>
    <row r="2849" spans="8:8" x14ac:dyDescent="0.35">
      <c r="H2849" s="103"/>
    </row>
    <row r="2850" spans="8:8" x14ac:dyDescent="0.35">
      <c r="H2850" s="103"/>
    </row>
    <row r="2851" spans="8:8" x14ac:dyDescent="0.35">
      <c r="H2851" s="103"/>
    </row>
    <row r="2852" spans="8:8" x14ac:dyDescent="0.35">
      <c r="H2852" s="103"/>
    </row>
    <row r="2853" spans="8:8" x14ac:dyDescent="0.35">
      <c r="H2853" s="103"/>
    </row>
    <row r="2854" spans="8:8" x14ac:dyDescent="0.35">
      <c r="H2854" s="103"/>
    </row>
    <row r="2855" spans="8:8" x14ac:dyDescent="0.35">
      <c r="H2855" s="103"/>
    </row>
    <row r="2856" spans="8:8" x14ac:dyDescent="0.35">
      <c r="H2856" s="103"/>
    </row>
    <row r="2857" spans="8:8" x14ac:dyDescent="0.35">
      <c r="H2857" s="103"/>
    </row>
    <row r="2858" spans="8:8" x14ac:dyDescent="0.35">
      <c r="H2858" s="103"/>
    </row>
    <row r="2859" spans="8:8" x14ac:dyDescent="0.35">
      <c r="H2859" s="103"/>
    </row>
    <row r="2860" spans="8:8" x14ac:dyDescent="0.35">
      <c r="H2860" s="103"/>
    </row>
    <row r="2861" spans="8:8" x14ac:dyDescent="0.35">
      <c r="H2861" s="103"/>
    </row>
    <row r="2862" spans="8:8" x14ac:dyDescent="0.35">
      <c r="H2862" s="103"/>
    </row>
    <row r="2863" spans="8:8" x14ac:dyDescent="0.35">
      <c r="H2863" s="103"/>
    </row>
    <row r="2864" spans="8:8" x14ac:dyDescent="0.35">
      <c r="H2864" s="103"/>
    </row>
    <row r="2865" spans="8:8" x14ac:dyDescent="0.35">
      <c r="H2865" s="103"/>
    </row>
    <row r="2866" spans="8:8" x14ac:dyDescent="0.35">
      <c r="H2866" s="103"/>
    </row>
    <row r="2867" spans="8:8" x14ac:dyDescent="0.35">
      <c r="H2867" s="103"/>
    </row>
    <row r="2868" spans="8:8" x14ac:dyDescent="0.35">
      <c r="H2868" s="103"/>
    </row>
    <row r="2869" spans="8:8" x14ac:dyDescent="0.35">
      <c r="H2869" s="103"/>
    </row>
    <row r="2870" spans="8:8" x14ac:dyDescent="0.35">
      <c r="H2870" s="103"/>
    </row>
    <row r="2871" spans="8:8" x14ac:dyDescent="0.35">
      <c r="H2871" s="103"/>
    </row>
    <row r="2872" spans="8:8" x14ac:dyDescent="0.35">
      <c r="H2872" s="103"/>
    </row>
    <row r="2873" spans="8:8" x14ac:dyDescent="0.35">
      <c r="H2873" s="103"/>
    </row>
    <row r="2874" spans="8:8" x14ac:dyDescent="0.35">
      <c r="H2874" s="103"/>
    </row>
    <row r="2875" spans="8:8" x14ac:dyDescent="0.35">
      <c r="H2875" s="103"/>
    </row>
    <row r="2876" spans="8:8" x14ac:dyDescent="0.35">
      <c r="H2876" s="103"/>
    </row>
    <row r="2877" spans="8:8" x14ac:dyDescent="0.35">
      <c r="H2877" s="103"/>
    </row>
    <row r="2878" spans="8:8" x14ac:dyDescent="0.35">
      <c r="H2878" s="103"/>
    </row>
    <row r="2879" spans="8:8" x14ac:dyDescent="0.35">
      <c r="H2879" s="103"/>
    </row>
    <row r="2880" spans="8:8" x14ac:dyDescent="0.35">
      <c r="H2880" s="103"/>
    </row>
    <row r="2881" spans="8:8" x14ac:dyDescent="0.35">
      <c r="H2881" s="103"/>
    </row>
    <row r="2882" spans="8:8" x14ac:dyDescent="0.35">
      <c r="H2882" s="103"/>
    </row>
    <row r="2883" spans="8:8" x14ac:dyDescent="0.35">
      <c r="H2883" s="103"/>
    </row>
    <row r="2884" spans="8:8" x14ac:dyDescent="0.35">
      <c r="H2884" s="103"/>
    </row>
    <row r="2885" spans="8:8" x14ac:dyDescent="0.35">
      <c r="H2885" s="103"/>
    </row>
    <row r="2886" spans="8:8" x14ac:dyDescent="0.35">
      <c r="H2886" s="103"/>
    </row>
    <row r="2887" spans="8:8" x14ac:dyDescent="0.35">
      <c r="H2887" s="103"/>
    </row>
    <row r="2888" spans="8:8" x14ac:dyDescent="0.35">
      <c r="H2888" s="103"/>
    </row>
    <row r="2889" spans="8:8" x14ac:dyDescent="0.35">
      <c r="H2889" s="103"/>
    </row>
    <row r="2890" spans="8:8" x14ac:dyDescent="0.35">
      <c r="H2890" s="103"/>
    </row>
    <row r="2891" spans="8:8" x14ac:dyDescent="0.35">
      <c r="H2891" s="103"/>
    </row>
    <row r="2892" spans="8:8" x14ac:dyDescent="0.35">
      <c r="H2892" s="103"/>
    </row>
    <row r="2893" spans="8:8" x14ac:dyDescent="0.35">
      <c r="H2893" s="103"/>
    </row>
    <row r="2894" spans="8:8" x14ac:dyDescent="0.35">
      <c r="H2894" s="103"/>
    </row>
    <row r="2895" spans="8:8" x14ac:dyDescent="0.35">
      <c r="H2895" s="103"/>
    </row>
    <row r="2896" spans="8:8" x14ac:dyDescent="0.35">
      <c r="H2896" s="103"/>
    </row>
    <row r="2897" spans="8:8" x14ac:dyDescent="0.35">
      <c r="H2897" s="103"/>
    </row>
    <row r="2898" spans="8:8" x14ac:dyDescent="0.35">
      <c r="H2898" s="103"/>
    </row>
    <row r="2899" spans="8:8" x14ac:dyDescent="0.35">
      <c r="H2899" s="103"/>
    </row>
    <row r="2900" spans="8:8" x14ac:dyDescent="0.35">
      <c r="H2900" s="103"/>
    </row>
    <row r="2901" spans="8:8" x14ac:dyDescent="0.35">
      <c r="H2901" s="103"/>
    </row>
    <row r="2902" spans="8:8" x14ac:dyDescent="0.35">
      <c r="H2902" s="103"/>
    </row>
    <row r="2903" spans="8:8" x14ac:dyDescent="0.35">
      <c r="H2903" s="103"/>
    </row>
    <row r="2904" spans="8:8" x14ac:dyDescent="0.35">
      <c r="H2904" s="103"/>
    </row>
    <row r="2905" spans="8:8" x14ac:dyDescent="0.35">
      <c r="H2905" s="103"/>
    </row>
    <row r="2906" spans="8:8" x14ac:dyDescent="0.35">
      <c r="H2906" s="103"/>
    </row>
    <row r="2907" spans="8:8" x14ac:dyDescent="0.35">
      <c r="H2907" s="103"/>
    </row>
    <row r="2908" spans="8:8" x14ac:dyDescent="0.35">
      <c r="H2908" s="103"/>
    </row>
    <row r="2909" spans="8:8" x14ac:dyDescent="0.35">
      <c r="H2909" s="103"/>
    </row>
    <row r="2910" spans="8:8" x14ac:dyDescent="0.35">
      <c r="H2910" s="103"/>
    </row>
    <row r="2911" spans="8:8" x14ac:dyDescent="0.35">
      <c r="H2911" s="103"/>
    </row>
    <row r="2912" spans="8:8" x14ac:dyDescent="0.35">
      <c r="H2912" s="103"/>
    </row>
    <row r="2913" spans="8:8" x14ac:dyDescent="0.35">
      <c r="H2913" s="103"/>
    </row>
    <row r="2914" spans="8:8" x14ac:dyDescent="0.35">
      <c r="H2914" s="103"/>
    </row>
    <row r="2915" spans="8:8" x14ac:dyDescent="0.35">
      <c r="H2915" s="103"/>
    </row>
    <row r="2916" spans="8:8" x14ac:dyDescent="0.35">
      <c r="H2916" s="103"/>
    </row>
    <row r="2917" spans="8:8" x14ac:dyDescent="0.35">
      <c r="H2917" s="103"/>
    </row>
    <row r="2918" spans="8:8" x14ac:dyDescent="0.35">
      <c r="H2918" s="103"/>
    </row>
    <row r="2919" spans="8:8" x14ac:dyDescent="0.35">
      <c r="H2919" s="103"/>
    </row>
    <row r="2920" spans="8:8" x14ac:dyDescent="0.35">
      <c r="H2920" s="103"/>
    </row>
    <row r="2921" spans="8:8" x14ac:dyDescent="0.35">
      <c r="H2921" s="103"/>
    </row>
    <row r="2922" spans="8:8" x14ac:dyDescent="0.35">
      <c r="H2922" s="103"/>
    </row>
    <row r="2923" spans="8:8" x14ac:dyDescent="0.35">
      <c r="H2923" s="103"/>
    </row>
    <row r="2924" spans="8:8" x14ac:dyDescent="0.35">
      <c r="H2924" s="103"/>
    </row>
    <row r="2925" spans="8:8" x14ac:dyDescent="0.35">
      <c r="H2925" s="103"/>
    </row>
    <row r="2926" spans="8:8" x14ac:dyDescent="0.35">
      <c r="H2926" s="103"/>
    </row>
    <row r="2927" spans="8:8" x14ac:dyDescent="0.35">
      <c r="H2927" s="103"/>
    </row>
    <row r="2928" spans="8:8" x14ac:dyDescent="0.35">
      <c r="H2928" s="103"/>
    </row>
    <row r="2929" spans="8:8" x14ac:dyDescent="0.35">
      <c r="H2929" s="103"/>
    </row>
    <row r="2930" spans="8:8" x14ac:dyDescent="0.35">
      <c r="H2930" s="103"/>
    </row>
    <row r="2931" spans="8:8" x14ac:dyDescent="0.35">
      <c r="H2931" s="103"/>
    </row>
    <row r="2932" spans="8:8" x14ac:dyDescent="0.35">
      <c r="H2932" s="103"/>
    </row>
    <row r="2933" spans="8:8" x14ac:dyDescent="0.35">
      <c r="H2933" s="103"/>
    </row>
    <row r="2934" spans="8:8" x14ac:dyDescent="0.35">
      <c r="H2934" s="103"/>
    </row>
    <row r="2935" spans="8:8" x14ac:dyDescent="0.35">
      <c r="H2935" s="103"/>
    </row>
    <row r="2936" spans="8:8" x14ac:dyDescent="0.35">
      <c r="H2936" s="103"/>
    </row>
    <row r="2937" spans="8:8" x14ac:dyDescent="0.35">
      <c r="H2937" s="103"/>
    </row>
    <row r="2938" spans="8:8" x14ac:dyDescent="0.35">
      <c r="H2938" s="103"/>
    </row>
    <row r="2939" spans="8:8" x14ac:dyDescent="0.35">
      <c r="H2939" s="103"/>
    </row>
    <row r="2940" spans="8:8" x14ac:dyDescent="0.35">
      <c r="H2940" s="103"/>
    </row>
    <row r="2941" spans="8:8" x14ac:dyDescent="0.35">
      <c r="H2941" s="103"/>
    </row>
    <row r="2942" spans="8:8" x14ac:dyDescent="0.35">
      <c r="H2942" s="103"/>
    </row>
    <row r="2943" spans="8:8" x14ac:dyDescent="0.35">
      <c r="H2943" s="103"/>
    </row>
    <row r="2944" spans="8:8" x14ac:dyDescent="0.35">
      <c r="H2944" s="103"/>
    </row>
    <row r="2945" spans="8:8" x14ac:dyDescent="0.35">
      <c r="H2945" s="103"/>
    </row>
    <row r="2946" spans="8:8" x14ac:dyDescent="0.35">
      <c r="H2946" s="103"/>
    </row>
    <row r="2947" spans="8:8" x14ac:dyDescent="0.35">
      <c r="H2947" s="103"/>
    </row>
    <row r="2948" spans="8:8" x14ac:dyDescent="0.35">
      <c r="H2948" s="103"/>
    </row>
    <row r="2949" spans="8:8" x14ac:dyDescent="0.35">
      <c r="H2949" s="103"/>
    </row>
    <row r="2950" spans="8:8" x14ac:dyDescent="0.35">
      <c r="H2950" s="103"/>
    </row>
    <row r="2951" spans="8:8" x14ac:dyDescent="0.35">
      <c r="H2951" s="103"/>
    </row>
    <row r="2952" spans="8:8" x14ac:dyDescent="0.35">
      <c r="H2952" s="103"/>
    </row>
    <row r="2953" spans="8:8" x14ac:dyDescent="0.35">
      <c r="H2953" s="103"/>
    </row>
    <row r="2954" spans="8:8" x14ac:dyDescent="0.35">
      <c r="H2954" s="103"/>
    </row>
    <row r="2955" spans="8:8" x14ac:dyDescent="0.35">
      <c r="H2955" s="103"/>
    </row>
    <row r="2956" spans="8:8" x14ac:dyDescent="0.35">
      <c r="H2956" s="103"/>
    </row>
    <row r="2957" spans="8:8" x14ac:dyDescent="0.35">
      <c r="H2957" s="103"/>
    </row>
    <row r="2958" spans="8:8" x14ac:dyDescent="0.35">
      <c r="H2958" s="103"/>
    </row>
    <row r="2959" spans="8:8" x14ac:dyDescent="0.35">
      <c r="H2959" s="103"/>
    </row>
    <row r="2960" spans="8:8" x14ac:dyDescent="0.35">
      <c r="H2960" s="103"/>
    </row>
    <row r="2961" spans="8:8" x14ac:dyDescent="0.35">
      <c r="H2961" s="103"/>
    </row>
    <row r="2962" spans="8:8" x14ac:dyDescent="0.35">
      <c r="H2962" s="103"/>
    </row>
    <row r="2963" spans="8:8" x14ac:dyDescent="0.35">
      <c r="H2963" s="103"/>
    </row>
    <row r="2964" spans="8:8" x14ac:dyDescent="0.35">
      <c r="H2964" s="103"/>
    </row>
    <row r="2965" spans="8:8" x14ac:dyDescent="0.35">
      <c r="H2965" s="103"/>
    </row>
    <row r="2966" spans="8:8" x14ac:dyDescent="0.35">
      <c r="H2966" s="103"/>
    </row>
    <row r="2967" spans="8:8" x14ac:dyDescent="0.35">
      <c r="H2967" s="103"/>
    </row>
    <row r="2968" spans="8:8" x14ac:dyDescent="0.35">
      <c r="H2968" s="103"/>
    </row>
    <row r="2969" spans="8:8" x14ac:dyDescent="0.35">
      <c r="H2969" s="103"/>
    </row>
    <row r="2970" spans="8:8" x14ac:dyDescent="0.35">
      <c r="H2970" s="103"/>
    </row>
    <row r="2971" spans="8:8" x14ac:dyDescent="0.35">
      <c r="H2971" s="103"/>
    </row>
    <row r="2972" spans="8:8" x14ac:dyDescent="0.35">
      <c r="H2972" s="103"/>
    </row>
    <row r="2973" spans="8:8" x14ac:dyDescent="0.35">
      <c r="H2973" s="103"/>
    </row>
    <row r="2974" spans="8:8" x14ac:dyDescent="0.35">
      <c r="H2974" s="103"/>
    </row>
    <row r="2975" spans="8:8" x14ac:dyDescent="0.35">
      <c r="H2975" s="103"/>
    </row>
    <row r="2976" spans="8:8" x14ac:dyDescent="0.35">
      <c r="H2976" s="103"/>
    </row>
    <row r="2977" spans="8:8" x14ac:dyDescent="0.35">
      <c r="H2977" s="103"/>
    </row>
    <row r="2978" spans="8:8" x14ac:dyDescent="0.35">
      <c r="H2978" s="103"/>
    </row>
    <row r="2979" spans="8:8" x14ac:dyDescent="0.35">
      <c r="H2979" s="103"/>
    </row>
    <row r="2980" spans="8:8" x14ac:dyDescent="0.35">
      <c r="H2980" s="103"/>
    </row>
    <row r="2981" spans="8:8" x14ac:dyDescent="0.35">
      <c r="H2981" s="103"/>
    </row>
    <row r="2982" spans="8:8" x14ac:dyDescent="0.35">
      <c r="H2982" s="103"/>
    </row>
    <row r="2983" spans="8:8" x14ac:dyDescent="0.35">
      <c r="H2983" s="103"/>
    </row>
    <row r="2984" spans="8:8" x14ac:dyDescent="0.35">
      <c r="H2984" s="103"/>
    </row>
    <row r="2985" spans="8:8" x14ac:dyDescent="0.35">
      <c r="H2985" s="103"/>
    </row>
    <row r="2986" spans="8:8" x14ac:dyDescent="0.35">
      <c r="H2986" s="103"/>
    </row>
    <row r="2987" spans="8:8" x14ac:dyDescent="0.35">
      <c r="H2987" s="103"/>
    </row>
    <row r="2988" spans="8:8" x14ac:dyDescent="0.35">
      <c r="H2988" s="103"/>
    </row>
    <row r="2989" spans="8:8" x14ac:dyDescent="0.35">
      <c r="H2989" s="103"/>
    </row>
    <row r="2990" spans="8:8" x14ac:dyDescent="0.35">
      <c r="H2990" s="103"/>
    </row>
    <row r="2991" spans="8:8" x14ac:dyDescent="0.35">
      <c r="H2991" s="103"/>
    </row>
    <row r="2992" spans="8:8" x14ac:dyDescent="0.35">
      <c r="H2992" s="103"/>
    </row>
    <row r="2993" spans="8:8" x14ac:dyDescent="0.35">
      <c r="H2993" s="103"/>
    </row>
    <row r="2994" spans="8:8" x14ac:dyDescent="0.35">
      <c r="H2994" s="103"/>
    </row>
    <row r="2995" spans="8:8" x14ac:dyDescent="0.35">
      <c r="H2995" s="103"/>
    </row>
    <row r="2996" spans="8:8" x14ac:dyDescent="0.35">
      <c r="H2996" s="103"/>
    </row>
    <row r="2997" spans="8:8" x14ac:dyDescent="0.35">
      <c r="H2997" s="103"/>
    </row>
    <row r="2998" spans="8:8" x14ac:dyDescent="0.35">
      <c r="H2998" s="103"/>
    </row>
    <row r="2999" spans="8:8" x14ac:dyDescent="0.35">
      <c r="H2999" s="103"/>
    </row>
    <row r="3000" spans="8:8" x14ac:dyDescent="0.35">
      <c r="H3000" s="103"/>
    </row>
    <row r="3001" spans="8:8" x14ac:dyDescent="0.35">
      <c r="H3001" s="103"/>
    </row>
    <row r="3002" spans="8:8" x14ac:dyDescent="0.35">
      <c r="H3002" s="103"/>
    </row>
    <row r="3003" spans="8:8" x14ac:dyDescent="0.35">
      <c r="H3003" s="103"/>
    </row>
    <row r="3004" spans="8:8" x14ac:dyDescent="0.35">
      <c r="H3004" s="103"/>
    </row>
    <row r="3005" spans="8:8" x14ac:dyDescent="0.35">
      <c r="H3005" s="103"/>
    </row>
    <row r="3006" spans="8:8" x14ac:dyDescent="0.35">
      <c r="H3006" s="103"/>
    </row>
    <row r="3007" spans="8:8" x14ac:dyDescent="0.35">
      <c r="H3007" s="103"/>
    </row>
    <row r="3008" spans="8:8" x14ac:dyDescent="0.35">
      <c r="H3008" s="103"/>
    </row>
    <row r="3009" spans="8:8" x14ac:dyDescent="0.35">
      <c r="H3009" s="103"/>
    </row>
    <row r="3010" spans="8:8" x14ac:dyDescent="0.35">
      <c r="H3010" s="103"/>
    </row>
    <row r="3011" spans="8:8" x14ac:dyDescent="0.35">
      <c r="H3011" s="103"/>
    </row>
    <row r="3012" spans="8:8" x14ac:dyDescent="0.35">
      <c r="H3012" s="103"/>
    </row>
    <row r="3013" spans="8:8" x14ac:dyDescent="0.35">
      <c r="H3013" s="103"/>
    </row>
    <row r="3014" spans="8:8" x14ac:dyDescent="0.35">
      <c r="H3014" s="103"/>
    </row>
    <row r="3015" spans="8:8" x14ac:dyDescent="0.35">
      <c r="H3015" s="103"/>
    </row>
    <row r="3016" spans="8:8" x14ac:dyDescent="0.35">
      <c r="H3016" s="103"/>
    </row>
    <row r="3017" spans="8:8" x14ac:dyDescent="0.35">
      <c r="H3017" s="103"/>
    </row>
    <row r="3018" spans="8:8" x14ac:dyDescent="0.35">
      <c r="H3018" s="103"/>
    </row>
    <row r="3019" spans="8:8" x14ac:dyDescent="0.35">
      <c r="H3019" s="103"/>
    </row>
    <row r="3020" spans="8:8" x14ac:dyDescent="0.35">
      <c r="H3020" s="103"/>
    </row>
    <row r="3021" spans="8:8" x14ac:dyDescent="0.35">
      <c r="H3021" s="103"/>
    </row>
    <row r="3022" spans="8:8" x14ac:dyDescent="0.35">
      <c r="H3022" s="103"/>
    </row>
    <row r="3023" spans="8:8" x14ac:dyDescent="0.35">
      <c r="H3023" s="103"/>
    </row>
    <row r="3024" spans="8:8" x14ac:dyDescent="0.35">
      <c r="H3024" s="103"/>
    </row>
    <row r="3025" spans="8:8" x14ac:dyDescent="0.35">
      <c r="H3025" s="103"/>
    </row>
    <row r="3026" spans="8:8" x14ac:dyDescent="0.35">
      <c r="H3026" s="103"/>
    </row>
    <row r="3027" spans="8:8" x14ac:dyDescent="0.35">
      <c r="H3027" s="103"/>
    </row>
    <row r="3028" spans="8:8" x14ac:dyDescent="0.35">
      <c r="H3028" s="103"/>
    </row>
    <row r="3029" spans="8:8" x14ac:dyDescent="0.35">
      <c r="H3029" s="103"/>
    </row>
    <row r="3030" spans="8:8" x14ac:dyDescent="0.35">
      <c r="H3030" s="103"/>
    </row>
    <row r="3031" spans="8:8" x14ac:dyDescent="0.35">
      <c r="H3031" s="103"/>
    </row>
    <row r="3032" spans="8:8" x14ac:dyDescent="0.35">
      <c r="H3032" s="103"/>
    </row>
    <row r="3033" spans="8:8" x14ac:dyDescent="0.35">
      <c r="H3033" s="103"/>
    </row>
    <row r="3034" spans="8:8" x14ac:dyDescent="0.35">
      <c r="H3034" s="103"/>
    </row>
    <row r="3035" spans="8:8" x14ac:dyDescent="0.35">
      <c r="H3035" s="103"/>
    </row>
    <row r="3036" spans="8:8" x14ac:dyDescent="0.35">
      <c r="H3036" s="103"/>
    </row>
    <row r="3037" spans="8:8" x14ac:dyDescent="0.35">
      <c r="H3037" s="103"/>
    </row>
    <row r="3038" spans="8:8" x14ac:dyDescent="0.35">
      <c r="H3038" s="103"/>
    </row>
    <row r="3039" spans="8:8" x14ac:dyDescent="0.35">
      <c r="H3039" s="103"/>
    </row>
    <row r="3040" spans="8:8" x14ac:dyDescent="0.35">
      <c r="H3040" s="103"/>
    </row>
    <row r="3041" spans="8:8" x14ac:dyDescent="0.35">
      <c r="H3041" s="103"/>
    </row>
    <row r="3042" spans="8:8" x14ac:dyDescent="0.35">
      <c r="H3042" s="103"/>
    </row>
    <row r="3043" spans="8:8" x14ac:dyDescent="0.35">
      <c r="H3043" s="103"/>
    </row>
    <row r="3044" spans="8:8" x14ac:dyDescent="0.35">
      <c r="H3044" s="103"/>
    </row>
    <row r="3045" spans="8:8" x14ac:dyDescent="0.35">
      <c r="H3045" s="103"/>
    </row>
    <row r="3046" spans="8:8" x14ac:dyDescent="0.35">
      <c r="H3046" s="103"/>
    </row>
    <row r="3047" spans="8:8" x14ac:dyDescent="0.35">
      <c r="H3047" s="103"/>
    </row>
    <row r="3048" spans="8:8" x14ac:dyDescent="0.35">
      <c r="H3048" s="103"/>
    </row>
    <row r="3049" spans="8:8" x14ac:dyDescent="0.35">
      <c r="H3049" s="103"/>
    </row>
    <row r="3050" spans="8:8" x14ac:dyDescent="0.35">
      <c r="H3050" s="103"/>
    </row>
    <row r="3051" spans="8:8" x14ac:dyDescent="0.35">
      <c r="H3051" s="103"/>
    </row>
    <row r="3052" spans="8:8" x14ac:dyDescent="0.35">
      <c r="H3052" s="103"/>
    </row>
    <row r="3053" spans="8:8" x14ac:dyDescent="0.35">
      <c r="H3053" s="103"/>
    </row>
    <row r="3054" spans="8:8" x14ac:dyDescent="0.35">
      <c r="H3054" s="103"/>
    </row>
    <row r="3055" spans="8:8" x14ac:dyDescent="0.35">
      <c r="H3055" s="103"/>
    </row>
    <row r="3056" spans="8:8" x14ac:dyDescent="0.35">
      <c r="H3056" s="103"/>
    </row>
    <row r="3057" spans="8:8" x14ac:dyDescent="0.35">
      <c r="H3057" s="103"/>
    </row>
    <row r="3058" spans="8:8" x14ac:dyDescent="0.35">
      <c r="H3058" s="103"/>
    </row>
    <row r="3059" spans="8:8" x14ac:dyDescent="0.35">
      <c r="H3059" s="103"/>
    </row>
    <row r="3060" spans="8:8" x14ac:dyDescent="0.35">
      <c r="H3060" s="103"/>
    </row>
    <row r="3061" spans="8:8" x14ac:dyDescent="0.35">
      <c r="H3061" s="103"/>
    </row>
    <row r="3062" spans="8:8" x14ac:dyDescent="0.35">
      <c r="H3062" s="103"/>
    </row>
    <row r="3063" spans="8:8" x14ac:dyDescent="0.35">
      <c r="H3063" s="103"/>
    </row>
    <row r="3064" spans="8:8" x14ac:dyDescent="0.35">
      <c r="H3064" s="103"/>
    </row>
    <row r="3065" spans="8:8" x14ac:dyDescent="0.35">
      <c r="H3065" s="103"/>
    </row>
    <row r="3066" spans="8:8" x14ac:dyDescent="0.35">
      <c r="H3066" s="103"/>
    </row>
    <row r="3067" spans="8:8" x14ac:dyDescent="0.35">
      <c r="H3067" s="103"/>
    </row>
    <row r="3068" spans="8:8" x14ac:dyDescent="0.35">
      <c r="H3068" s="103"/>
    </row>
    <row r="3069" spans="8:8" x14ac:dyDescent="0.35">
      <c r="H3069" s="103"/>
    </row>
    <row r="3070" spans="8:8" x14ac:dyDescent="0.35">
      <c r="H3070" s="103"/>
    </row>
    <row r="3071" spans="8:8" x14ac:dyDescent="0.35">
      <c r="H3071" s="103"/>
    </row>
    <row r="3072" spans="8:8" x14ac:dyDescent="0.35">
      <c r="H3072" s="103"/>
    </row>
    <row r="3073" spans="8:8" x14ac:dyDescent="0.35">
      <c r="H3073" s="103"/>
    </row>
    <row r="3074" spans="8:8" x14ac:dyDescent="0.35">
      <c r="H3074" s="103"/>
    </row>
    <row r="3075" spans="8:8" x14ac:dyDescent="0.35">
      <c r="H3075" s="103"/>
    </row>
    <row r="3076" spans="8:8" x14ac:dyDescent="0.35">
      <c r="H3076" s="103"/>
    </row>
    <row r="3077" spans="8:8" x14ac:dyDescent="0.35">
      <c r="H3077" s="103"/>
    </row>
    <row r="3078" spans="8:8" x14ac:dyDescent="0.35">
      <c r="H3078" s="103"/>
    </row>
    <row r="3079" spans="8:8" x14ac:dyDescent="0.35">
      <c r="H3079" s="103"/>
    </row>
    <row r="3080" spans="8:8" x14ac:dyDescent="0.35">
      <c r="H3080" s="103"/>
    </row>
    <row r="3081" spans="8:8" x14ac:dyDescent="0.35">
      <c r="H3081" s="103"/>
    </row>
    <row r="3082" spans="8:8" x14ac:dyDescent="0.35">
      <c r="H3082" s="103"/>
    </row>
    <row r="3083" spans="8:8" x14ac:dyDescent="0.35">
      <c r="H3083" s="103"/>
    </row>
    <row r="3084" spans="8:8" x14ac:dyDescent="0.35">
      <c r="H3084" s="103"/>
    </row>
    <row r="3085" spans="8:8" x14ac:dyDescent="0.35">
      <c r="H3085" s="103"/>
    </row>
    <row r="3086" spans="8:8" x14ac:dyDescent="0.35">
      <c r="H3086" s="103"/>
    </row>
    <row r="3087" spans="8:8" x14ac:dyDescent="0.35">
      <c r="H3087" s="103"/>
    </row>
    <row r="3088" spans="8:8" x14ac:dyDescent="0.35">
      <c r="H3088" s="103"/>
    </row>
    <row r="3089" spans="8:8" x14ac:dyDescent="0.35">
      <c r="H3089" s="103"/>
    </row>
    <row r="3090" spans="8:8" x14ac:dyDescent="0.35">
      <c r="H3090" s="103"/>
    </row>
    <row r="3091" spans="8:8" x14ac:dyDescent="0.35">
      <c r="H3091" s="103"/>
    </row>
    <row r="3092" spans="8:8" x14ac:dyDescent="0.35">
      <c r="H3092" s="103"/>
    </row>
    <row r="3093" spans="8:8" x14ac:dyDescent="0.35">
      <c r="H3093" s="103"/>
    </row>
    <row r="3094" spans="8:8" x14ac:dyDescent="0.35">
      <c r="H3094" s="103"/>
    </row>
    <row r="3095" spans="8:8" x14ac:dyDescent="0.35">
      <c r="H3095" s="103"/>
    </row>
    <row r="3096" spans="8:8" x14ac:dyDescent="0.35">
      <c r="H3096" s="103"/>
    </row>
    <row r="3097" spans="8:8" x14ac:dyDescent="0.35">
      <c r="H3097" s="103"/>
    </row>
    <row r="3098" spans="8:8" x14ac:dyDescent="0.35">
      <c r="H3098" s="103"/>
    </row>
    <row r="3099" spans="8:8" x14ac:dyDescent="0.35">
      <c r="H3099" s="103"/>
    </row>
    <row r="3100" spans="8:8" x14ac:dyDescent="0.35">
      <c r="H3100" s="103"/>
    </row>
    <row r="3101" spans="8:8" x14ac:dyDescent="0.35">
      <c r="H3101" s="103"/>
    </row>
    <row r="3102" spans="8:8" x14ac:dyDescent="0.35">
      <c r="H3102" s="103"/>
    </row>
  </sheetData>
  <sheetProtection algorithmName="SHA-512" hashValue="LulSUgRq+YUmsRcRh80m7IHFzLr4jyMwJPnMRZNbP/5Q7sTo4X8J92OmOgelM06K6CHlamOYZS+yI3ytru/KJQ==" saltValue="f50IPKEmVHLHASH0GTzIlw==" spinCount="100000" sheet="1" objects="1" scenarios="1" selectLockedCells="1"/>
  <protectedRanges>
    <protectedRange sqref="C46:E52 F53:F54 E6 E63:E302 E19:E32 E43 E8:E15 E40 E36:E38" name="Range1"/>
  </protectedRanges>
  <mergeCells count="13">
    <mergeCell ref="B5:C5"/>
    <mergeCell ref="B32:C32"/>
    <mergeCell ref="B8:C8"/>
    <mergeCell ref="B6:C6"/>
    <mergeCell ref="B7:C7"/>
    <mergeCell ref="B24:C24"/>
    <mergeCell ref="B28:C28"/>
    <mergeCell ref="B31:C31"/>
    <mergeCell ref="B29:C29"/>
    <mergeCell ref="B10:C10"/>
    <mergeCell ref="B19:C19"/>
    <mergeCell ref="B22:C22"/>
    <mergeCell ref="B23:C23"/>
  </mergeCells>
  <dataValidations count="3">
    <dataValidation type="decimal" allowBlank="1" showInputMessage="1" showErrorMessage="1" sqref="E7" xr:uid="{106FFF99-21B3-4C17-96CF-3171178E0B9D}">
      <formula1>0</formula1>
      <formula2>250000000</formula2>
    </dataValidation>
    <dataValidation type="decimal" allowBlank="1" showInputMessage="1" showErrorMessage="1" sqref="E40" xr:uid="{1FEAC032-CA14-44FB-813A-36025CD24B80}">
      <formula1>0.02</formula1>
      <formula2>1</formula2>
    </dataValidation>
    <dataValidation type="whole" operator="lessThanOrEqual" allowBlank="1" showInputMessage="1" showErrorMessage="1" sqref="E38" xr:uid="{2A5AE56C-FD18-4242-9E59-D7D56C39E486}">
      <formula1>60</formula1>
    </dataValidation>
  </dataValidations>
  <hyperlinks>
    <hyperlink ref="B34" r:id="rId1" xr:uid="{153D08D9-7F8B-4375-84E5-36DAA997033A}"/>
  </hyperlink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201AFDB3-E8F0-4BAB-89A5-946B464DDCA0}">
          <x14:formula1>
            <xm:f>Validations!$H$2:$H$121</xm:f>
          </x14:formula1>
          <xm:sqref>E8</xm:sqref>
        </x14:dataValidation>
        <x14:dataValidation type="list" allowBlank="1" showInputMessage="1" showErrorMessage="1" xr:uid="{7FCF21FE-C861-4537-9D54-05D2B76B8429}">
          <x14:formula1>
            <xm:f>Validations!$K$2:$K$3</xm:f>
          </x14:formula1>
          <xm:sqref>E12</xm:sqref>
        </x14:dataValidation>
        <x14:dataValidation type="list" allowBlank="1" showInputMessage="1" showErrorMessage="1" xr:uid="{746E7614-8F09-4ADE-BDC6-E6507720E3DC}">
          <x14:formula1>
            <xm:f>Validations!$E$2:$E$4</xm:f>
          </x14:formula1>
          <xm:sqref>E15</xm:sqref>
        </x14:dataValidation>
        <x14:dataValidation type="list" allowBlank="1" showInputMessage="1" showErrorMessage="1" xr:uid="{DAE6DC33-EE59-4B35-96F2-0885F4BB1A92}">
          <x14:formula1>
            <xm:f>Validations!$N$2:$N$7</xm:f>
          </x14:formula1>
          <xm:sqref>E5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778C5-DE9A-49F6-9719-26BBE30550B4}">
  <dimension ref="A1:D22"/>
  <sheetViews>
    <sheetView topLeftCell="B2" workbookViewId="0">
      <selection activeCell="C5" sqref="C5"/>
    </sheetView>
  </sheetViews>
  <sheetFormatPr defaultRowHeight="14.5" x14ac:dyDescent="0.35"/>
  <cols>
    <col min="2" max="2" width="41.90625" customWidth="1"/>
    <col min="3" max="3" width="94.36328125" customWidth="1"/>
    <col min="4" max="4" width="29.54296875" customWidth="1"/>
  </cols>
  <sheetData>
    <row r="1" spans="1:4" x14ac:dyDescent="0.35">
      <c r="B1" s="137" t="s">
        <v>202</v>
      </c>
      <c r="C1" s="137" t="s">
        <v>203</v>
      </c>
      <c r="D1" s="137" t="s">
        <v>204</v>
      </c>
    </row>
    <row r="2" spans="1:4" ht="116" x14ac:dyDescent="0.35">
      <c r="A2">
        <v>1</v>
      </c>
      <c r="B2" s="134" t="s">
        <v>164</v>
      </c>
      <c r="C2" s="134" t="s">
        <v>167</v>
      </c>
      <c r="D2" s="134" t="s">
        <v>172</v>
      </c>
    </row>
    <row r="3" spans="1:4" ht="72.5" x14ac:dyDescent="0.35">
      <c r="B3" s="134"/>
      <c r="C3" s="134" t="s">
        <v>210</v>
      </c>
      <c r="D3" s="134"/>
    </row>
    <row r="4" spans="1:4" ht="72.5" x14ac:dyDescent="0.35">
      <c r="C4" s="134" t="s">
        <v>165</v>
      </c>
      <c r="D4" t="s">
        <v>168</v>
      </c>
    </row>
    <row r="5" spans="1:4" ht="217.5" x14ac:dyDescent="0.35">
      <c r="C5" s="134" t="s">
        <v>166</v>
      </c>
      <c r="D5" s="134" t="s">
        <v>173</v>
      </c>
    </row>
    <row r="6" spans="1:4" ht="58.75" customHeight="1" x14ac:dyDescent="0.35">
      <c r="C6" s="134" t="s">
        <v>169</v>
      </c>
      <c r="D6" t="s">
        <v>170</v>
      </c>
    </row>
    <row r="7" spans="1:4" ht="29" x14ac:dyDescent="0.35">
      <c r="C7" s="134" t="s">
        <v>171</v>
      </c>
    </row>
    <row r="8" spans="1:4" ht="72.5" x14ac:dyDescent="0.35">
      <c r="A8">
        <v>2</v>
      </c>
      <c r="B8" s="134" t="s">
        <v>174</v>
      </c>
      <c r="C8" s="134" t="s">
        <v>179</v>
      </c>
      <c r="D8" t="s">
        <v>201</v>
      </c>
    </row>
    <row r="9" spans="1:4" x14ac:dyDescent="0.35">
      <c r="C9" s="134" t="s">
        <v>175</v>
      </c>
      <c r="D9" t="s">
        <v>200</v>
      </c>
    </row>
    <row r="10" spans="1:4" ht="29" x14ac:dyDescent="0.35">
      <c r="C10" s="134" t="s">
        <v>176</v>
      </c>
      <c r="D10" t="s">
        <v>199</v>
      </c>
    </row>
    <row r="11" spans="1:4" ht="29" x14ac:dyDescent="0.35">
      <c r="C11" s="134" t="s">
        <v>177</v>
      </c>
      <c r="D11" t="s">
        <v>198</v>
      </c>
    </row>
    <row r="12" spans="1:4" ht="145" x14ac:dyDescent="0.35">
      <c r="C12" s="134" t="s">
        <v>178</v>
      </c>
      <c r="D12" t="s">
        <v>197</v>
      </c>
    </row>
    <row r="13" spans="1:4" ht="72.5" x14ac:dyDescent="0.35">
      <c r="C13" s="134" t="s">
        <v>195</v>
      </c>
      <c r="D13" t="s">
        <v>196</v>
      </c>
    </row>
    <row r="14" spans="1:4" ht="72.5" x14ac:dyDescent="0.35">
      <c r="C14" s="134" t="s">
        <v>181</v>
      </c>
      <c r="D14" t="s">
        <v>194</v>
      </c>
    </row>
    <row r="15" spans="1:4" ht="72.5" x14ac:dyDescent="0.35">
      <c r="C15" s="134" t="s">
        <v>184</v>
      </c>
      <c r="D15" t="s">
        <v>193</v>
      </c>
    </row>
    <row r="16" spans="1:4" ht="77.400000000000006" customHeight="1" x14ac:dyDescent="0.35">
      <c r="C16" s="134" t="s">
        <v>182</v>
      </c>
      <c r="D16" s="134" t="s">
        <v>191</v>
      </c>
    </row>
    <row r="17" spans="1:4" ht="116.4" customHeight="1" x14ac:dyDescent="0.35">
      <c r="C17" s="134" t="s">
        <v>183</v>
      </c>
      <c r="D17" s="134" t="s">
        <v>192</v>
      </c>
    </row>
    <row r="18" spans="1:4" ht="116.4" customHeight="1" x14ac:dyDescent="0.35">
      <c r="C18" s="134" t="s">
        <v>209</v>
      </c>
      <c r="D18" s="134" t="s">
        <v>208</v>
      </c>
    </row>
    <row r="19" spans="1:4" ht="29" x14ac:dyDescent="0.35">
      <c r="A19">
        <v>3</v>
      </c>
      <c r="B19" s="134" t="s">
        <v>180</v>
      </c>
      <c r="C19" s="134" t="s">
        <v>185</v>
      </c>
      <c r="D19" t="s">
        <v>94</v>
      </c>
    </row>
    <row r="20" spans="1:4" x14ac:dyDescent="0.35">
      <c r="C20" s="134" t="s">
        <v>186</v>
      </c>
    </row>
    <row r="21" spans="1:4" ht="43.5" x14ac:dyDescent="0.35">
      <c r="C21" s="134" t="s">
        <v>187</v>
      </c>
      <c r="D21" t="s">
        <v>190</v>
      </c>
    </row>
    <row r="22" spans="1:4" ht="43.5" x14ac:dyDescent="0.35">
      <c r="C22" s="134" t="s">
        <v>188</v>
      </c>
      <c r="D22" s="134" t="s">
        <v>189</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444FD-F631-49B8-ADCD-A5EC1A2ED902}">
  <dimension ref="B1:J7"/>
  <sheetViews>
    <sheetView workbookViewId="0">
      <selection activeCell="J5" sqref="J5"/>
    </sheetView>
  </sheetViews>
  <sheetFormatPr defaultRowHeight="14.5" x14ac:dyDescent="0.35"/>
  <cols>
    <col min="2" max="2" width="12.90625" customWidth="1"/>
  </cols>
  <sheetData>
    <row r="1" spans="2:10" x14ac:dyDescent="0.35">
      <c r="B1" t="s">
        <v>226</v>
      </c>
      <c r="I1" t="s">
        <v>227</v>
      </c>
    </row>
    <row r="2" spans="2:10" x14ac:dyDescent="0.35">
      <c r="E2" s="337" t="s">
        <v>158</v>
      </c>
      <c r="F2" s="337"/>
    </row>
    <row r="3" spans="2:10" x14ac:dyDescent="0.35">
      <c r="D3" t="s">
        <v>159</v>
      </c>
      <c r="E3" t="s">
        <v>160</v>
      </c>
      <c r="F3" t="s">
        <v>161</v>
      </c>
      <c r="I3" t="s">
        <v>159</v>
      </c>
      <c r="J3" t="s">
        <v>158</v>
      </c>
    </row>
    <row r="4" spans="2:10" x14ac:dyDescent="0.35">
      <c r="C4" t="s">
        <v>162</v>
      </c>
      <c r="D4" s="136">
        <v>0.01</v>
      </c>
      <c r="E4" s="136">
        <v>4.0000000000000001E-3</v>
      </c>
      <c r="F4" s="136">
        <v>2E-3</v>
      </c>
      <c r="I4" s="136">
        <v>0.01</v>
      </c>
      <c r="J4" s="136">
        <v>8.9999999999999993E-3</v>
      </c>
    </row>
    <row r="5" spans="2:10" x14ac:dyDescent="0.35">
      <c r="B5" t="s">
        <v>15</v>
      </c>
      <c r="C5" t="s">
        <v>163</v>
      </c>
      <c r="D5" s="136">
        <v>0.01</v>
      </c>
      <c r="E5" s="136">
        <v>4.0000000000000001E-3</v>
      </c>
      <c r="F5" s="136">
        <v>2E-3</v>
      </c>
    </row>
    <row r="6" spans="2:10" x14ac:dyDescent="0.35">
      <c r="B6" t="s">
        <v>16</v>
      </c>
      <c r="C6" t="s">
        <v>163</v>
      </c>
      <c r="D6" s="136">
        <v>1.4999999999999999E-2</v>
      </c>
      <c r="E6" s="136">
        <v>4.0000000000000001E-3</v>
      </c>
      <c r="F6" s="136">
        <v>2E-3</v>
      </c>
    </row>
    <row r="7" spans="2:10" x14ac:dyDescent="0.35">
      <c r="B7" t="s">
        <v>222</v>
      </c>
      <c r="C7" t="s">
        <v>223</v>
      </c>
      <c r="D7" s="136">
        <v>0.02</v>
      </c>
      <c r="E7" s="136">
        <v>4.0000000000000001E-3</v>
      </c>
      <c r="F7" s="136">
        <v>2E-3</v>
      </c>
    </row>
  </sheetData>
  <mergeCells count="1">
    <mergeCell ref="E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19B1C-8015-466B-A824-3D14FCDDAA72}">
  <dimension ref="A1:L28"/>
  <sheetViews>
    <sheetView zoomScale="70" zoomScaleNormal="70" workbookViewId="0">
      <selection sqref="A1:K25"/>
    </sheetView>
  </sheetViews>
  <sheetFormatPr defaultRowHeight="14.5" x14ac:dyDescent="0.35"/>
  <cols>
    <col min="2" max="4" width="14.90625" customWidth="1"/>
    <col min="5" max="5" width="16.6328125" customWidth="1"/>
    <col min="6" max="6" width="15" customWidth="1"/>
    <col min="7" max="7" width="23.08984375" customWidth="1"/>
    <col min="8" max="10" width="15.36328125" customWidth="1"/>
    <col min="11" max="11" width="20.6328125" customWidth="1"/>
  </cols>
  <sheetData>
    <row r="1" spans="1:12" ht="29.4" customHeight="1" x14ac:dyDescent="0.35">
      <c r="A1" s="348" t="s">
        <v>116</v>
      </c>
      <c r="B1" s="350" t="s">
        <v>117</v>
      </c>
      <c r="C1" s="350" t="s">
        <v>118</v>
      </c>
      <c r="D1" s="350" t="s">
        <v>232</v>
      </c>
      <c r="E1" s="350" t="s">
        <v>119</v>
      </c>
      <c r="F1" s="350" t="s">
        <v>135</v>
      </c>
      <c r="G1" s="348" t="s">
        <v>141</v>
      </c>
      <c r="H1" s="352" t="s">
        <v>123</v>
      </c>
      <c r="I1" s="350"/>
      <c r="J1" s="353"/>
      <c r="K1" s="173" t="s">
        <v>155</v>
      </c>
    </row>
    <row r="2" spans="1:12" x14ac:dyDescent="0.35">
      <c r="A2" s="349"/>
      <c r="B2" s="351"/>
      <c r="C2" s="351"/>
      <c r="D2" s="351"/>
      <c r="E2" s="351"/>
      <c r="F2" s="351"/>
      <c r="G2" s="349"/>
      <c r="H2" s="135" t="s">
        <v>120</v>
      </c>
      <c r="I2" s="174" t="s">
        <v>121</v>
      </c>
      <c r="J2" s="126" t="s">
        <v>122</v>
      </c>
      <c r="K2" s="133" t="s">
        <v>154</v>
      </c>
    </row>
    <row r="3" spans="1:12" x14ac:dyDescent="0.35">
      <c r="A3" s="167">
        <v>2</v>
      </c>
      <c r="B3" s="158">
        <v>8.0000000000000007E-5</v>
      </c>
      <c r="C3" s="158">
        <v>0</v>
      </c>
      <c r="D3" s="158">
        <v>1.4999999999999999E-4</v>
      </c>
      <c r="E3" s="159" t="s">
        <v>233</v>
      </c>
      <c r="F3" s="346" t="s">
        <v>136</v>
      </c>
      <c r="G3" s="347" t="s">
        <v>146</v>
      </c>
      <c r="H3" s="163">
        <v>6.0000000000000001E-3</v>
      </c>
      <c r="I3" s="163">
        <v>7.4999999999999997E-3</v>
      </c>
      <c r="J3" s="163">
        <v>0.01</v>
      </c>
      <c r="K3" s="170">
        <v>4.0000000000000001E-3</v>
      </c>
    </row>
    <row r="4" spans="1:12" x14ac:dyDescent="0.35">
      <c r="A4" s="168">
        <v>3</v>
      </c>
      <c r="B4" s="164">
        <v>1.9000000000000001E-4</v>
      </c>
      <c r="C4" s="164">
        <v>1.4999999999999999E-4</v>
      </c>
      <c r="D4" s="164">
        <v>2.2000000000000001E-4</v>
      </c>
      <c r="E4" s="165" t="s">
        <v>241</v>
      </c>
      <c r="F4" s="342"/>
      <c r="G4" s="344"/>
      <c r="H4" s="161">
        <v>6.0000000000000001E-3</v>
      </c>
      <c r="I4" s="161">
        <v>7.4999999999999997E-3</v>
      </c>
      <c r="J4" s="161">
        <v>0.01</v>
      </c>
      <c r="K4" s="171">
        <v>4.0000000000000001E-3</v>
      </c>
    </row>
    <row r="5" spans="1:12" x14ac:dyDescent="0.35">
      <c r="A5" s="168">
        <v>4</v>
      </c>
      <c r="B5" s="164">
        <v>2.7999999999999998E-4</v>
      </c>
      <c r="C5" s="164">
        <v>2.2000000000000001E-4</v>
      </c>
      <c r="D5" s="164">
        <v>3.3E-4</v>
      </c>
      <c r="E5" s="165" t="s">
        <v>234</v>
      </c>
      <c r="F5" s="342"/>
      <c r="G5" s="344"/>
      <c r="H5" s="161">
        <v>6.0000000000000001E-3</v>
      </c>
      <c r="I5" s="161">
        <v>7.4999999999999997E-3</v>
      </c>
      <c r="J5" s="161">
        <v>0.01</v>
      </c>
      <c r="K5" s="171">
        <v>5.4999999999999997E-3</v>
      </c>
    </row>
    <row r="6" spans="1:12" x14ac:dyDescent="0.35">
      <c r="A6" s="168">
        <v>5</v>
      </c>
      <c r="B6" s="164">
        <v>4.2000000000000002E-4</v>
      </c>
      <c r="C6" s="164">
        <v>3.3E-4</v>
      </c>
      <c r="D6" s="164">
        <v>5.0000000000000001E-4</v>
      </c>
      <c r="E6" s="165" t="s">
        <v>235</v>
      </c>
      <c r="F6" s="342"/>
      <c r="G6" s="344"/>
      <c r="H6" s="161">
        <v>6.0000000000000001E-3</v>
      </c>
      <c r="I6" s="161">
        <v>7.4999999999999997E-3</v>
      </c>
      <c r="J6" s="161">
        <v>0.01</v>
      </c>
      <c r="K6" s="171">
        <v>5.4999999999999997E-3</v>
      </c>
    </row>
    <row r="7" spans="1:12" x14ac:dyDescent="0.35">
      <c r="A7" s="169">
        <v>6</v>
      </c>
      <c r="B7" s="156">
        <v>6.4999999999999997E-4</v>
      </c>
      <c r="C7" s="156">
        <v>5.0000000000000001E-4</v>
      </c>
      <c r="D7" s="156">
        <v>8.0000000000000004E-4</v>
      </c>
      <c r="E7" s="157" t="s">
        <v>236</v>
      </c>
      <c r="F7" s="343"/>
      <c r="G7" s="345"/>
      <c r="H7" s="162">
        <v>6.0000000000000001E-3</v>
      </c>
      <c r="I7" s="162">
        <v>7.4999999999999997E-3</v>
      </c>
      <c r="J7" s="162">
        <v>0.01</v>
      </c>
      <c r="K7" s="172">
        <v>5.4999999999999997E-3</v>
      </c>
    </row>
    <row r="8" spans="1:12" x14ac:dyDescent="0.35">
      <c r="A8" s="167">
        <v>7</v>
      </c>
      <c r="B8" s="158">
        <v>9.5E-4</v>
      </c>
      <c r="C8" s="158">
        <v>8.0000000000000004E-4</v>
      </c>
      <c r="D8" s="158">
        <v>1.1000000000000001E-3</v>
      </c>
      <c r="E8" s="159" t="s">
        <v>124</v>
      </c>
      <c r="F8" s="346" t="s">
        <v>137</v>
      </c>
      <c r="G8" s="347" t="s">
        <v>142</v>
      </c>
      <c r="H8" s="163">
        <v>7.4999999999999997E-3</v>
      </c>
      <c r="I8" s="163">
        <v>0.01</v>
      </c>
      <c r="J8" s="163">
        <v>2.1999999999999999E-2</v>
      </c>
      <c r="K8" s="170">
        <v>8.0000000000000002E-3</v>
      </c>
    </row>
    <row r="9" spans="1:12" x14ac:dyDescent="0.35">
      <c r="A9" s="168">
        <v>8</v>
      </c>
      <c r="B9" s="164">
        <v>1.8500000000000001E-3</v>
      </c>
      <c r="C9" s="164">
        <v>1.1000000000000001E-3</v>
      </c>
      <c r="D9" s="164">
        <v>2.5999999999999999E-3</v>
      </c>
      <c r="E9" s="165" t="s">
        <v>125</v>
      </c>
      <c r="F9" s="342"/>
      <c r="G9" s="344"/>
      <c r="H9" s="161">
        <v>7.4999999999999997E-3</v>
      </c>
      <c r="I9" s="161">
        <v>0.01</v>
      </c>
      <c r="J9" s="161">
        <v>2.1999999999999999E-2</v>
      </c>
      <c r="K9" s="171">
        <v>8.0000000000000002E-3</v>
      </c>
      <c r="L9" s="193"/>
    </row>
    <row r="10" spans="1:12" x14ac:dyDescent="0.35">
      <c r="A10" s="169">
        <v>9</v>
      </c>
      <c r="B10" s="156">
        <v>3.2499999999999999E-3</v>
      </c>
      <c r="C10" s="156">
        <v>2.5999999999999999E-3</v>
      </c>
      <c r="D10" s="156">
        <v>3.8999999999999998E-3</v>
      </c>
      <c r="E10" s="157" t="s">
        <v>126</v>
      </c>
      <c r="F10" s="343"/>
      <c r="G10" s="345"/>
      <c r="H10" s="162">
        <v>7.4999999999999997E-3</v>
      </c>
      <c r="I10" s="162">
        <v>0.01</v>
      </c>
      <c r="J10" s="162">
        <v>2.1999999999999999E-2</v>
      </c>
      <c r="K10" s="172">
        <v>8.0000000000000002E-3</v>
      </c>
    </row>
    <row r="11" spans="1:12" x14ac:dyDescent="0.35">
      <c r="A11" s="167">
        <v>10</v>
      </c>
      <c r="B11" s="158">
        <v>4.8500000000000001E-3</v>
      </c>
      <c r="C11" s="158">
        <v>3.8999999999999998E-3</v>
      </c>
      <c r="D11" s="158">
        <v>5.7999999999999996E-3</v>
      </c>
      <c r="E11" s="159" t="s">
        <v>127</v>
      </c>
      <c r="F11" s="346" t="s">
        <v>138</v>
      </c>
      <c r="G11" s="347" t="s">
        <v>143</v>
      </c>
      <c r="H11" s="163">
        <v>0.01</v>
      </c>
      <c r="I11" s="163">
        <v>2.1999999999999999E-2</v>
      </c>
      <c r="J11" s="163">
        <v>0.04</v>
      </c>
      <c r="K11" s="170">
        <v>0.02</v>
      </c>
    </row>
    <row r="12" spans="1:12" x14ac:dyDescent="0.35">
      <c r="A12" s="168">
        <v>11</v>
      </c>
      <c r="B12" s="164">
        <v>7.2500000000000004E-3</v>
      </c>
      <c r="C12" s="164">
        <v>5.7999999999999996E-3</v>
      </c>
      <c r="D12" s="164">
        <v>8.6999999999999994E-3</v>
      </c>
      <c r="E12" s="165" t="s">
        <v>128</v>
      </c>
      <c r="F12" s="342"/>
      <c r="G12" s="344"/>
      <c r="H12" s="161">
        <v>0.01</v>
      </c>
      <c r="I12" s="161">
        <v>2.1999999999999999E-2</v>
      </c>
      <c r="J12" s="161">
        <v>0.04</v>
      </c>
      <c r="K12" s="171">
        <v>0.02</v>
      </c>
      <c r="L12" s="193"/>
    </row>
    <row r="13" spans="1:12" x14ac:dyDescent="0.35">
      <c r="A13" s="168">
        <v>12</v>
      </c>
      <c r="B13" s="164">
        <v>1.085E-2</v>
      </c>
      <c r="C13" s="164">
        <v>8.6999999999999994E-3</v>
      </c>
      <c r="D13" s="164">
        <v>1.2999999999999999E-2</v>
      </c>
      <c r="E13" s="165" t="s">
        <v>129</v>
      </c>
      <c r="F13" s="342"/>
      <c r="G13" s="344"/>
      <c r="H13" s="161">
        <v>0.01</v>
      </c>
      <c r="I13" s="161">
        <v>2.1999999999999999E-2</v>
      </c>
      <c r="J13" s="161">
        <v>0.04</v>
      </c>
      <c r="K13" s="171">
        <v>0.02</v>
      </c>
    </row>
    <row r="14" spans="1:12" x14ac:dyDescent="0.35">
      <c r="A14" s="169">
        <v>13</v>
      </c>
      <c r="B14" s="160">
        <v>1.4500000000000001E-2</v>
      </c>
      <c r="C14" s="160">
        <v>1.2999999999999999E-2</v>
      </c>
      <c r="D14" s="160">
        <v>1.6E-2</v>
      </c>
      <c r="E14" s="157" t="s">
        <v>129</v>
      </c>
      <c r="F14" s="343"/>
      <c r="G14" s="345"/>
      <c r="H14" s="162">
        <v>0.01</v>
      </c>
      <c r="I14" s="162">
        <v>2.1999999999999999E-2</v>
      </c>
      <c r="J14" s="162">
        <v>0.04</v>
      </c>
      <c r="K14" s="172">
        <v>0.02</v>
      </c>
    </row>
    <row r="15" spans="1:12" x14ac:dyDescent="0.35">
      <c r="A15" s="168">
        <v>14</v>
      </c>
      <c r="B15" s="166">
        <v>2.0500000000000001E-2</v>
      </c>
      <c r="C15" s="166">
        <v>1.6E-2</v>
      </c>
      <c r="D15" s="166">
        <v>2.5000000000000001E-2</v>
      </c>
      <c r="E15" s="165" t="s">
        <v>130</v>
      </c>
      <c r="F15" s="342" t="s">
        <v>139</v>
      </c>
      <c r="G15" s="344" t="s">
        <v>144</v>
      </c>
      <c r="H15" s="161">
        <v>2.1999999999999999E-2</v>
      </c>
      <c r="I15" s="161">
        <v>0.04</v>
      </c>
      <c r="J15" s="161">
        <v>6.5000000000000002E-2</v>
      </c>
      <c r="K15" s="171">
        <v>3.7999999999999999E-2</v>
      </c>
    </row>
    <row r="16" spans="1:12" x14ac:dyDescent="0.35">
      <c r="A16" s="168">
        <v>15</v>
      </c>
      <c r="B16" s="166">
        <v>2.8000000000000001E-2</v>
      </c>
      <c r="C16" s="166">
        <v>2.5000000000000001E-2</v>
      </c>
      <c r="D16" s="166">
        <v>3.1E-2</v>
      </c>
      <c r="E16" s="165" t="s">
        <v>131</v>
      </c>
      <c r="F16" s="342"/>
      <c r="G16" s="344"/>
      <c r="H16" s="161">
        <v>2.1999999999999999E-2</v>
      </c>
      <c r="I16" s="161">
        <v>0.04</v>
      </c>
      <c r="J16" s="161">
        <v>6.5000000000000002E-2</v>
      </c>
      <c r="K16" s="171">
        <v>3.7999999999999999E-2</v>
      </c>
      <c r="L16" s="193"/>
    </row>
    <row r="17" spans="1:12" x14ac:dyDescent="0.35">
      <c r="A17" s="168">
        <v>16</v>
      </c>
      <c r="B17" s="166">
        <v>3.4500000000000003E-2</v>
      </c>
      <c r="C17" s="166">
        <v>3.1E-2</v>
      </c>
      <c r="D17" s="166">
        <v>3.7999999999999999E-2</v>
      </c>
      <c r="E17" s="165" t="s">
        <v>131</v>
      </c>
      <c r="F17" s="342"/>
      <c r="G17" s="344"/>
      <c r="H17" s="161">
        <v>2.1999999999999999E-2</v>
      </c>
      <c r="I17" s="161">
        <v>0.04</v>
      </c>
      <c r="J17" s="161">
        <v>6.5000000000000002E-2</v>
      </c>
      <c r="K17" s="175">
        <v>3.7999999999999999E-2</v>
      </c>
    </row>
    <row r="18" spans="1:12" x14ac:dyDescent="0.35">
      <c r="A18" s="168">
        <v>17</v>
      </c>
      <c r="B18" s="166">
        <v>4.0500000000000001E-2</v>
      </c>
      <c r="C18" s="166">
        <v>3.7999999999999999E-2</v>
      </c>
      <c r="D18" s="166">
        <v>4.2999999999999997E-2</v>
      </c>
      <c r="E18" s="165" t="s">
        <v>132</v>
      </c>
      <c r="F18" s="342"/>
      <c r="G18" s="344"/>
      <c r="H18" s="161">
        <v>2.1999999999999999E-2</v>
      </c>
      <c r="I18" s="161">
        <v>0.04</v>
      </c>
      <c r="J18" s="161">
        <v>6.5000000000000002E-2</v>
      </c>
      <c r="K18" s="175">
        <v>6.3E-2</v>
      </c>
    </row>
    <row r="19" spans="1:12" x14ac:dyDescent="0.35">
      <c r="A19" s="169">
        <v>18</v>
      </c>
      <c r="B19" s="160">
        <v>5.3499999999999999E-2</v>
      </c>
      <c r="C19" s="160">
        <v>4.2999999999999997E-2</v>
      </c>
      <c r="D19" s="160">
        <v>6.4000000000000001E-2</v>
      </c>
      <c r="E19" s="157" t="s">
        <v>132</v>
      </c>
      <c r="F19" s="343"/>
      <c r="G19" s="345"/>
      <c r="H19" s="162">
        <v>2.1999999999999999E-2</v>
      </c>
      <c r="I19" s="162">
        <v>0.04</v>
      </c>
      <c r="J19" s="162">
        <v>6.5000000000000002E-2</v>
      </c>
      <c r="K19" s="176">
        <v>6.3E-2</v>
      </c>
    </row>
    <row r="20" spans="1:12" x14ac:dyDescent="0.35">
      <c r="A20" s="168">
        <v>19</v>
      </c>
      <c r="B20" s="166">
        <v>7.8E-2</v>
      </c>
      <c r="C20" s="166">
        <v>6.4000000000000001E-2</v>
      </c>
      <c r="D20" s="166">
        <v>9.1999999999999998E-2</v>
      </c>
      <c r="E20" s="165" t="s">
        <v>237</v>
      </c>
      <c r="F20" s="342" t="s">
        <v>140</v>
      </c>
      <c r="G20" s="344" t="s">
        <v>145</v>
      </c>
      <c r="H20" s="338">
        <v>0.04</v>
      </c>
      <c r="I20" s="338">
        <v>6.5000000000000002E-2</v>
      </c>
      <c r="J20" s="338">
        <v>0.1</v>
      </c>
      <c r="K20" s="340" t="s">
        <v>320</v>
      </c>
      <c r="L20" s="166"/>
    </row>
    <row r="21" spans="1:12" x14ac:dyDescent="0.35">
      <c r="A21" s="168">
        <v>20</v>
      </c>
      <c r="B21" s="166">
        <v>0.1125</v>
      </c>
      <c r="C21" s="166">
        <v>9.1999999999999998E-2</v>
      </c>
      <c r="D21" s="166">
        <v>0.13300000000000001</v>
      </c>
      <c r="E21" s="165" t="s">
        <v>238</v>
      </c>
      <c r="F21" s="342"/>
      <c r="G21" s="344"/>
      <c r="H21" s="338"/>
      <c r="I21" s="338"/>
      <c r="J21" s="338"/>
      <c r="K21" s="340"/>
    </row>
    <row r="22" spans="1:12" ht="14.4" customHeight="1" x14ac:dyDescent="0.35">
      <c r="A22" s="168">
        <v>21</v>
      </c>
      <c r="B22" s="166">
        <v>0.16</v>
      </c>
      <c r="C22" s="166">
        <v>0.13300000000000001</v>
      </c>
      <c r="D22" s="166">
        <v>0.187</v>
      </c>
      <c r="E22" s="165" t="s">
        <v>239</v>
      </c>
      <c r="F22" s="342"/>
      <c r="G22" s="344"/>
      <c r="H22" s="338"/>
      <c r="I22" s="338"/>
      <c r="J22" s="338"/>
      <c r="K22" s="340"/>
    </row>
    <row r="23" spans="1:12" x14ac:dyDescent="0.35">
      <c r="A23" s="168">
        <v>22</v>
      </c>
      <c r="B23" s="166">
        <v>0.2225</v>
      </c>
      <c r="C23" s="166">
        <v>0.187</v>
      </c>
      <c r="D23" s="166">
        <v>0.25800000000000001</v>
      </c>
      <c r="E23" s="165" t="s">
        <v>240</v>
      </c>
      <c r="F23" s="342"/>
      <c r="G23" s="344"/>
      <c r="H23" s="338"/>
      <c r="I23" s="338"/>
      <c r="J23" s="338"/>
      <c r="K23" s="340"/>
    </row>
    <row r="24" spans="1:12" x14ac:dyDescent="0.35">
      <c r="A24" s="168">
        <v>23</v>
      </c>
      <c r="B24" s="166">
        <v>0.30049999999999999</v>
      </c>
      <c r="C24" s="166">
        <v>0.25800000000000001</v>
      </c>
      <c r="D24" s="166">
        <v>0.34300000000000003</v>
      </c>
      <c r="E24" s="165" t="s">
        <v>133</v>
      </c>
      <c r="F24" s="342"/>
      <c r="G24" s="344"/>
      <c r="H24" s="338"/>
      <c r="I24" s="338"/>
      <c r="J24" s="338"/>
      <c r="K24" s="340"/>
    </row>
    <row r="25" spans="1:12" ht="29.4" customHeight="1" x14ac:dyDescent="0.35">
      <c r="A25" s="169">
        <v>24</v>
      </c>
      <c r="B25" s="160">
        <v>0.67149999999999999</v>
      </c>
      <c r="C25" s="160">
        <v>0.34300000000000003</v>
      </c>
      <c r="D25" s="160">
        <v>1</v>
      </c>
      <c r="E25" s="157" t="s">
        <v>134</v>
      </c>
      <c r="F25" s="343"/>
      <c r="G25" s="345"/>
      <c r="H25" s="339"/>
      <c r="I25" s="339"/>
      <c r="J25" s="339"/>
      <c r="K25" s="341"/>
    </row>
    <row r="27" spans="1:12" x14ac:dyDescent="0.35">
      <c r="A27" t="s">
        <v>147</v>
      </c>
    </row>
    <row r="28" spans="1:12" x14ac:dyDescent="0.35">
      <c r="A28" t="s">
        <v>153</v>
      </c>
    </row>
  </sheetData>
  <mergeCells count="22">
    <mergeCell ref="G1:G2"/>
    <mergeCell ref="F1:F2"/>
    <mergeCell ref="H1:J1"/>
    <mergeCell ref="A1:A2"/>
    <mergeCell ref="B1:B2"/>
    <mergeCell ref="C1:C2"/>
    <mergeCell ref="E1:E2"/>
    <mergeCell ref="D1:D2"/>
    <mergeCell ref="F15:F19"/>
    <mergeCell ref="F11:F14"/>
    <mergeCell ref="F8:F10"/>
    <mergeCell ref="F3:F7"/>
    <mergeCell ref="G3:G7"/>
    <mergeCell ref="G8:G10"/>
    <mergeCell ref="G11:G14"/>
    <mergeCell ref="G15:G19"/>
    <mergeCell ref="H20:H25"/>
    <mergeCell ref="I20:I25"/>
    <mergeCell ref="J20:J25"/>
    <mergeCell ref="K20:K25"/>
    <mergeCell ref="F20:F25"/>
    <mergeCell ref="G20:G2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8BE1E-55C0-4E6A-B5B0-0F78A963EEDF}">
  <dimension ref="A1:W33"/>
  <sheetViews>
    <sheetView workbookViewId="0">
      <selection activeCell="S29" sqref="S29:W33"/>
    </sheetView>
  </sheetViews>
  <sheetFormatPr defaultRowHeight="14.5" x14ac:dyDescent="0.35"/>
  <cols>
    <col min="1" max="1" width="11.1796875" customWidth="1"/>
    <col min="2" max="2" width="14.453125" customWidth="1"/>
    <col min="3" max="3" width="17.26953125" customWidth="1"/>
    <col min="11" max="11" width="12.453125" customWidth="1"/>
    <col min="13" max="13" width="10.81640625" customWidth="1"/>
    <col min="22" max="22" width="10.6328125" customWidth="1"/>
  </cols>
  <sheetData>
    <row r="1" spans="1:2" x14ac:dyDescent="0.35">
      <c r="A1" s="348" t="s">
        <v>116</v>
      </c>
      <c r="B1" s="350" t="s">
        <v>117</v>
      </c>
    </row>
    <row r="2" spans="1:2" x14ac:dyDescent="0.35">
      <c r="A2" s="349"/>
      <c r="B2" s="351"/>
    </row>
    <row r="3" spans="1:2" x14ac:dyDescent="0.35">
      <c r="A3" s="167">
        <v>2</v>
      </c>
      <c r="B3" s="158">
        <v>8.0000000000000007E-5</v>
      </c>
    </row>
    <row r="4" spans="1:2" x14ac:dyDescent="0.35">
      <c r="A4" s="168">
        <v>3</v>
      </c>
      <c r="B4" s="164">
        <v>1.9000000000000001E-4</v>
      </c>
    </row>
    <row r="5" spans="1:2" x14ac:dyDescent="0.35">
      <c r="A5" s="168">
        <v>4</v>
      </c>
      <c r="B5" s="164">
        <v>2.7999999999999998E-4</v>
      </c>
    </row>
    <row r="6" spans="1:2" x14ac:dyDescent="0.35">
      <c r="A6" s="168">
        <v>5</v>
      </c>
      <c r="B6" s="164">
        <v>4.2000000000000002E-4</v>
      </c>
    </row>
    <row r="7" spans="1:2" x14ac:dyDescent="0.35">
      <c r="A7" s="169">
        <v>6</v>
      </c>
      <c r="B7" s="156">
        <v>6.4999999999999997E-4</v>
      </c>
    </row>
    <row r="8" spans="1:2" x14ac:dyDescent="0.35">
      <c r="A8" s="167">
        <v>7</v>
      </c>
      <c r="B8" s="158">
        <v>9.5E-4</v>
      </c>
    </row>
    <row r="9" spans="1:2" x14ac:dyDescent="0.35">
      <c r="A9" s="168">
        <v>8</v>
      </c>
      <c r="B9" s="164">
        <v>1.8500000000000001E-3</v>
      </c>
    </row>
    <row r="10" spans="1:2" x14ac:dyDescent="0.35">
      <c r="A10" s="169">
        <v>9</v>
      </c>
      <c r="B10" s="156">
        <v>3.2499999999999999E-3</v>
      </c>
    </row>
    <row r="11" spans="1:2" x14ac:dyDescent="0.35">
      <c r="A11" s="167">
        <v>10</v>
      </c>
      <c r="B11" s="158">
        <v>4.8500000000000001E-3</v>
      </c>
    </row>
    <row r="12" spans="1:2" x14ac:dyDescent="0.35">
      <c r="A12" s="168">
        <v>11</v>
      </c>
      <c r="B12" s="164">
        <v>7.2500000000000004E-3</v>
      </c>
    </row>
    <row r="13" spans="1:2" x14ac:dyDescent="0.35">
      <c r="A13" s="168">
        <v>12</v>
      </c>
      <c r="B13" s="164">
        <v>1.085E-2</v>
      </c>
    </row>
    <row r="14" spans="1:2" x14ac:dyDescent="0.35">
      <c r="A14" s="169">
        <v>13</v>
      </c>
      <c r="B14" s="160">
        <v>1.4500000000000001E-2</v>
      </c>
    </row>
    <row r="15" spans="1:2" x14ac:dyDescent="0.35">
      <c r="A15" s="168">
        <v>14</v>
      </c>
      <c r="B15" s="166">
        <v>2.0500000000000001E-2</v>
      </c>
    </row>
    <row r="16" spans="1:2" x14ac:dyDescent="0.35">
      <c r="A16" s="168">
        <v>15</v>
      </c>
      <c r="B16" s="166">
        <v>2.8000000000000001E-2</v>
      </c>
    </row>
    <row r="17" spans="1:23" x14ac:dyDescent="0.35">
      <c r="A17" s="168">
        <v>16</v>
      </c>
      <c r="B17" s="166">
        <v>3.4500000000000003E-2</v>
      </c>
    </row>
    <row r="18" spans="1:23" x14ac:dyDescent="0.35">
      <c r="A18" s="168">
        <v>17</v>
      </c>
      <c r="B18" s="166">
        <v>4.0500000000000001E-2</v>
      </c>
    </row>
    <row r="19" spans="1:23" x14ac:dyDescent="0.35">
      <c r="A19" s="169">
        <v>18</v>
      </c>
      <c r="B19" s="160">
        <v>5.3499999999999999E-2</v>
      </c>
    </row>
    <row r="20" spans="1:23" x14ac:dyDescent="0.35">
      <c r="A20" s="168">
        <v>19</v>
      </c>
      <c r="B20" s="166">
        <v>7.8E-2</v>
      </c>
    </row>
    <row r="21" spans="1:23" x14ac:dyDescent="0.35">
      <c r="A21" s="168">
        <v>20</v>
      </c>
      <c r="B21" s="166">
        <v>0.1125</v>
      </c>
    </row>
    <row r="22" spans="1:23" x14ac:dyDescent="0.35">
      <c r="A22" s="168">
        <v>21</v>
      </c>
      <c r="B22" s="166">
        <v>0.16</v>
      </c>
    </row>
    <row r="23" spans="1:23" x14ac:dyDescent="0.35">
      <c r="A23" s="168">
        <v>22</v>
      </c>
      <c r="B23" s="166">
        <v>0.2225</v>
      </c>
    </row>
    <row r="24" spans="1:23" x14ac:dyDescent="0.35">
      <c r="A24" s="168">
        <v>23</v>
      </c>
      <c r="B24" s="166">
        <v>0.30049999999999999</v>
      </c>
      <c r="M24">
        <f>1.73-1.04</f>
        <v>0.69</v>
      </c>
      <c r="V24">
        <f>1.73-0.58</f>
        <v>1.1499999999999999</v>
      </c>
    </row>
    <row r="25" spans="1:23" x14ac:dyDescent="0.35">
      <c r="A25" s="169">
        <v>24</v>
      </c>
      <c r="B25" s="160">
        <v>0.67149999999999999</v>
      </c>
    </row>
    <row r="27" spans="1:23" x14ac:dyDescent="0.35">
      <c r="C27" t="s">
        <v>190</v>
      </c>
      <c r="D27" s="281">
        <v>0.75</v>
      </c>
      <c r="L27" t="s">
        <v>190</v>
      </c>
      <c r="M27" s="281">
        <v>0.45</v>
      </c>
      <c r="U27" t="s">
        <v>190</v>
      </c>
      <c r="V27" s="281">
        <v>0.25</v>
      </c>
    </row>
    <row r="29" spans="1:23" x14ac:dyDescent="0.35">
      <c r="B29" t="s">
        <v>300</v>
      </c>
      <c r="C29" t="s">
        <v>243</v>
      </c>
      <c r="D29" t="s">
        <v>299</v>
      </c>
      <c r="E29" t="s">
        <v>301</v>
      </c>
      <c r="J29" s="201"/>
      <c r="K29" s="201" t="s">
        <v>300</v>
      </c>
      <c r="L29" s="201" t="s">
        <v>243</v>
      </c>
      <c r="M29" s="201" t="s">
        <v>319</v>
      </c>
      <c r="N29" s="201" t="s">
        <v>301</v>
      </c>
      <c r="S29" s="201"/>
      <c r="T29" s="201" t="s">
        <v>300</v>
      </c>
      <c r="U29" s="201" t="s">
        <v>243</v>
      </c>
      <c r="V29" s="201" t="s">
        <v>319</v>
      </c>
      <c r="W29" s="201" t="s">
        <v>301</v>
      </c>
    </row>
    <row r="30" spans="1:23" x14ac:dyDescent="0.35">
      <c r="A30" t="s">
        <v>275</v>
      </c>
      <c r="B30" s="164">
        <v>2E-3</v>
      </c>
      <c r="C30" s="164">
        <f>B30*0.75</f>
        <v>1.5E-3</v>
      </c>
      <c r="D30" s="166">
        <f>Yields!AN756/100</f>
        <v>1.7307234798047064E-2</v>
      </c>
      <c r="E30" s="280">
        <f>1.73%+1.4293*C30</f>
        <v>1.9443949999999998E-2</v>
      </c>
      <c r="J30" s="201" t="s">
        <v>275</v>
      </c>
      <c r="K30" s="285">
        <v>2E-3</v>
      </c>
      <c r="L30" s="285">
        <f>K30*0.45</f>
        <v>9.0000000000000008E-4</v>
      </c>
      <c r="M30" s="286">
        <f>D30*(0.45/0.75)</f>
        <v>1.0384340878828238E-2</v>
      </c>
      <c r="N30" s="287">
        <f>1.04%+1.4293*L30</f>
        <v>1.168637E-2</v>
      </c>
      <c r="S30" s="201" t="s">
        <v>275</v>
      </c>
      <c r="T30" s="285">
        <v>2E-3</v>
      </c>
      <c r="U30" s="285">
        <f>T30*0.25</f>
        <v>5.0000000000000001E-4</v>
      </c>
      <c r="V30" s="286">
        <f>D30*(0.25/0.75)</f>
        <v>5.7690782660156873E-3</v>
      </c>
      <c r="W30" s="287">
        <f>0.58%+1.4293*U30</f>
        <v>6.5146499999999994E-3</v>
      </c>
    </row>
    <row r="31" spans="1:23" x14ac:dyDescent="0.35">
      <c r="A31" t="s">
        <v>274</v>
      </c>
      <c r="B31" s="164">
        <v>7.0000000000000001E-3</v>
      </c>
      <c r="C31" s="164">
        <f t="shared" ref="C31:C33" si="0">B31*0.75</f>
        <v>5.2500000000000003E-3</v>
      </c>
      <c r="D31" s="166">
        <f>Yields!AO756/100</f>
        <v>2.842780736795382E-2</v>
      </c>
      <c r="E31" s="280">
        <f t="shared" ref="E31:E33" si="1">1.73%+1.4293*C31</f>
        <v>2.4803825000000002E-2</v>
      </c>
      <c r="J31" s="201" t="s">
        <v>274</v>
      </c>
      <c r="K31" s="285">
        <v>7.0000000000000001E-3</v>
      </c>
      <c r="L31" s="285">
        <f t="shared" ref="L31:L33" si="2">K31*0.45</f>
        <v>3.15E-3</v>
      </c>
      <c r="M31" s="286">
        <f t="shared" ref="M31:M33" si="3">D31*(0.45/0.75)</f>
        <v>1.7056684420772291E-2</v>
      </c>
      <c r="N31" s="287">
        <f t="shared" ref="N31:N33" si="4">1.04%+1.4293*L31</f>
        <v>1.4902294999999999E-2</v>
      </c>
      <c r="S31" s="201" t="s">
        <v>274</v>
      </c>
      <c r="T31" s="285">
        <v>7.0000000000000001E-3</v>
      </c>
      <c r="U31" s="285">
        <f t="shared" ref="U31:U33" si="5">T31*0.25</f>
        <v>1.75E-3</v>
      </c>
      <c r="V31" s="286">
        <f t="shared" ref="V31:V33" si="6">D31*(0.25/0.75)</f>
        <v>9.4759357893179387E-3</v>
      </c>
      <c r="W31" s="287">
        <f t="shared" ref="W31:W33" si="7">0.58%+1.4293*U31</f>
        <v>8.3012750000000003E-3</v>
      </c>
    </row>
    <row r="32" spans="1:23" x14ac:dyDescent="0.35">
      <c r="A32" t="s">
        <v>273</v>
      </c>
      <c r="B32" s="164">
        <v>2.7E-2</v>
      </c>
      <c r="C32" s="164">
        <f t="shared" si="0"/>
        <v>2.0250000000000001E-2</v>
      </c>
      <c r="D32" s="166">
        <f>Yields!AP756/100</f>
        <v>4.4272614292055035E-2</v>
      </c>
      <c r="E32" s="280">
        <f t="shared" si="1"/>
        <v>4.6243325000000002E-2</v>
      </c>
      <c r="J32" s="201" t="s">
        <v>273</v>
      </c>
      <c r="K32" s="285">
        <v>2.7E-2</v>
      </c>
      <c r="L32" s="285">
        <f t="shared" si="2"/>
        <v>1.2149999999999999E-2</v>
      </c>
      <c r="M32" s="286">
        <f t="shared" si="3"/>
        <v>2.656356857523302E-2</v>
      </c>
      <c r="N32" s="287">
        <f t="shared" si="4"/>
        <v>2.7765994999999998E-2</v>
      </c>
      <c r="S32" s="201" t="s">
        <v>273</v>
      </c>
      <c r="T32" s="285">
        <v>2.7E-2</v>
      </c>
      <c r="U32" s="285">
        <f t="shared" si="5"/>
        <v>6.7499999999999999E-3</v>
      </c>
      <c r="V32" s="286">
        <f t="shared" si="6"/>
        <v>1.4757538097351678E-2</v>
      </c>
      <c r="W32" s="287">
        <f t="shared" si="7"/>
        <v>1.5447775E-2</v>
      </c>
    </row>
    <row r="33" spans="1:23" x14ac:dyDescent="0.35">
      <c r="A33" t="s">
        <v>272</v>
      </c>
      <c r="B33" s="166">
        <v>6.7000000000000004E-2</v>
      </c>
      <c r="C33" s="164">
        <f t="shared" si="0"/>
        <v>5.0250000000000003E-2</v>
      </c>
      <c r="D33" s="166">
        <f>Yields!AQ756/100</f>
        <v>8.9600843320017831E-2</v>
      </c>
      <c r="E33" s="280">
        <f t="shared" si="1"/>
        <v>8.9122325000000002E-2</v>
      </c>
      <c r="J33" s="201" t="s">
        <v>272</v>
      </c>
      <c r="K33" s="286">
        <v>6.7000000000000004E-2</v>
      </c>
      <c r="L33" s="285">
        <f t="shared" si="2"/>
        <v>3.0150000000000003E-2</v>
      </c>
      <c r="M33" s="286">
        <f t="shared" si="3"/>
        <v>5.3760505992010696E-2</v>
      </c>
      <c r="N33" s="287">
        <f t="shared" si="4"/>
        <v>5.3493395000000006E-2</v>
      </c>
      <c r="S33" s="201" t="s">
        <v>272</v>
      </c>
      <c r="T33" s="286">
        <v>6.7000000000000004E-2</v>
      </c>
      <c r="U33" s="285">
        <f t="shared" si="5"/>
        <v>1.6750000000000001E-2</v>
      </c>
      <c r="V33" s="286">
        <f t="shared" si="6"/>
        <v>2.9866947773339276E-2</v>
      </c>
      <c r="W33" s="287">
        <f t="shared" si="7"/>
        <v>2.9740775000000001E-2</v>
      </c>
    </row>
  </sheetData>
  <mergeCells count="2">
    <mergeCell ref="A1:A2"/>
    <mergeCell ref="B1:B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8A1CD-5F77-40E3-9756-3F8E61DA74F0}">
  <dimension ref="A1:N241"/>
  <sheetViews>
    <sheetView topLeftCell="H1" workbookViewId="0">
      <selection activeCell="K4" sqref="K4"/>
    </sheetView>
  </sheetViews>
  <sheetFormatPr defaultRowHeight="14.5" x14ac:dyDescent="0.35"/>
  <cols>
    <col min="1" max="1" width="20.81640625" customWidth="1"/>
    <col min="2" max="3" width="24.08984375" customWidth="1"/>
    <col min="4" max="4" width="29.81640625" customWidth="1"/>
    <col min="5" max="5" width="20.81640625" customWidth="1"/>
    <col min="6" max="6" width="18.453125" customWidth="1"/>
    <col min="8" max="8" width="16.54296875" customWidth="1"/>
    <col min="9" max="9" width="13.36328125" customWidth="1"/>
    <col min="10" max="10" width="16.81640625" customWidth="1"/>
    <col min="11" max="11" width="13.7265625" customWidth="1"/>
    <col min="12" max="12" width="17.1796875" customWidth="1"/>
    <col min="13" max="13" width="15.36328125" customWidth="1"/>
    <col min="14" max="14" width="23.54296875" customWidth="1"/>
  </cols>
  <sheetData>
    <row r="1" spans="1:14" x14ac:dyDescent="0.35">
      <c r="A1" t="s">
        <v>110</v>
      </c>
      <c r="B1" t="s">
        <v>109</v>
      </c>
      <c r="C1" t="s">
        <v>230</v>
      </c>
      <c r="D1" t="s">
        <v>114</v>
      </c>
      <c r="E1" t="s">
        <v>148</v>
      </c>
      <c r="F1" t="s">
        <v>152</v>
      </c>
      <c r="G1" t="s">
        <v>116</v>
      </c>
      <c r="H1" t="s">
        <v>212</v>
      </c>
      <c r="I1" t="s">
        <v>213</v>
      </c>
      <c r="J1" t="s">
        <v>214</v>
      </c>
      <c r="K1" t="s">
        <v>17</v>
      </c>
      <c r="L1" t="s">
        <v>328</v>
      </c>
      <c r="M1" t="s">
        <v>329</v>
      </c>
      <c r="N1" t="s">
        <v>343</v>
      </c>
    </row>
    <row r="2" spans="1:14" x14ac:dyDescent="0.35">
      <c r="A2" t="s">
        <v>111</v>
      </c>
      <c r="B2" t="s">
        <v>113</v>
      </c>
      <c r="C2">
        <v>100000</v>
      </c>
      <c r="D2" t="s">
        <v>19</v>
      </c>
      <c r="E2" t="s">
        <v>322</v>
      </c>
      <c r="F2" t="s">
        <v>16</v>
      </c>
      <c r="G2">
        <v>2</v>
      </c>
      <c r="H2">
        <v>1</v>
      </c>
      <c r="I2">
        <v>0</v>
      </c>
      <c r="J2" t="s">
        <v>215</v>
      </c>
      <c r="K2" t="s">
        <v>352</v>
      </c>
      <c r="L2" t="s">
        <v>322</v>
      </c>
      <c r="M2" s="136">
        <v>0.45</v>
      </c>
      <c r="N2" t="s">
        <v>347</v>
      </c>
    </row>
    <row r="3" spans="1:14" x14ac:dyDescent="0.35">
      <c r="A3" t="s">
        <v>112</v>
      </c>
      <c r="B3" t="s">
        <v>115</v>
      </c>
      <c r="C3">
        <v>200000</v>
      </c>
      <c r="D3" t="s">
        <v>20</v>
      </c>
      <c r="E3" t="s">
        <v>323</v>
      </c>
      <c r="F3" t="s">
        <v>229</v>
      </c>
      <c r="G3">
        <v>3</v>
      </c>
      <c r="H3">
        <v>2</v>
      </c>
      <c r="I3">
        <v>1</v>
      </c>
      <c r="J3" t="s">
        <v>216</v>
      </c>
      <c r="K3" t="s">
        <v>353</v>
      </c>
      <c r="L3" t="s">
        <v>323</v>
      </c>
      <c r="M3" s="136">
        <v>0.35</v>
      </c>
      <c r="N3" t="s">
        <v>346</v>
      </c>
    </row>
    <row r="4" spans="1:14" x14ac:dyDescent="0.35">
      <c r="E4" t="s">
        <v>222</v>
      </c>
      <c r="F4" t="s">
        <v>211</v>
      </c>
      <c r="G4">
        <v>4</v>
      </c>
      <c r="H4">
        <v>3</v>
      </c>
      <c r="I4">
        <v>2</v>
      </c>
      <c r="L4" t="s">
        <v>222</v>
      </c>
      <c r="M4" s="136">
        <v>0.25</v>
      </c>
      <c r="N4" t="s">
        <v>345</v>
      </c>
    </row>
    <row r="5" spans="1:14" x14ac:dyDescent="0.35">
      <c r="F5" t="s">
        <v>225</v>
      </c>
      <c r="G5">
        <v>5</v>
      </c>
      <c r="H5">
        <v>4</v>
      </c>
      <c r="I5">
        <v>3</v>
      </c>
      <c r="N5" t="s">
        <v>348</v>
      </c>
    </row>
    <row r="6" spans="1:14" x14ac:dyDescent="0.35">
      <c r="F6" t="s">
        <v>224</v>
      </c>
      <c r="G6">
        <v>6</v>
      </c>
      <c r="H6">
        <v>5</v>
      </c>
      <c r="I6">
        <v>4</v>
      </c>
      <c r="N6" t="s">
        <v>349</v>
      </c>
    </row>
    <row r="7" spans="1:14" x14ac:dyDescent="0.35">
      <c r="G7">
        <v>7</v>
      </c>
      <c r="H7">
        <v>6</v>
      </c>
      <c r="I7">
        <v>5</v>
      </c>
      <c r="N7" t="s">
        <v>350</v>
      </c>
    </row>
    <row r="8" spans="1:14" x14ac:dyDescent="0.35">
      <c r="G8">
        <v>8</v>
      </c>
      <c r="H8">
        <v>7</v>
      </c>
      <c r="I8">
        <v>6</v>
      </c>
    </row>
    <row r="9" spans="1:14" x14ac:dyDescent="0.35">
      <c r="G9">
        <v>9</v>
      </c>
      <c r="H9">
        <v>8</v>
      </c>
      <c r="I9">
        <v>7</v>
      </c>
    </row>
    <row r="10" spans="1:14" x14ac:dyDescent="0.35">
      <c r="G10">
        <v>10</v>
      </c>
      <c r="H10">
        <v>9</v>
      </c>
      <c r="I10">
        <v>8</v>
      </c>
    </row>
    <row r="11" spans="1:14" x14ac:dyDescent="0.35">
      <c r="G11">
        <v>11</v>
      </c>
      <c r="H11">
        <v>10</v>
      </c>
      <c r="I11">
        <v>9</v>
      </c>
    </row>
    <row r="12" spans="1:14" x14ac:dyDescent="0.35">
      <c r="G12">
        <v>12</v>
      </c>
      <c r="H12">
        <v>11</v>
      </c>
      <c r="I12">
        <v>10</v>
      </c>
    </row>
    <row r="13" spans="1:14" x14ac:dyDescent="0.35">
      <c r="G13">
        <v>13</v>
      </c>
      <c r="H13">
        <v>12</v>
      </c>
      <c r="I13">
        <v>11</v>
      </c>
    </row>
    <row r="14" spans="1:14" x14ac:dyDescent="0.35">
      <c r="G14">
        <v>14</v>
      </c>
      <c r="H14">
        <v>13</v>
      </c>
      <c r="I14">
        <v>12</v>
      </c>
    </row>
    <row r="15" spans="1:14" x14ac:dyDescent="0.35">
      <c r="G15">
        <v>15</v>
      </c>
      <c r="H15">
        <v>14</v>
      </c>
      <c r="I15">
        <v>13</v>
      </c>
    </row>
    <row r="16" spans="1:14" x14ac:dyDescent="0.35">
      <c r="G16">
        <v>16</v>
      </c>
      <c r="H16">
        <v>15</v>
      </c>
      <c r="I16">
        <v>14</v>
      </c>
    </row>
    <row r="17" spans="7:9" x14ac:dyDescent="0.35">
      <c r="G17">
        <v>17</v>
      </c>
      <c r="H17">
        <v>16</v>
      </c>
      <c r="I17">
        <v>15</v>
      </c>
    </row>
    <row r="18" spans="7:9" x14ac:dyDescent="0.35">
      <c r="G18">
        <v>18</v>
      </c>
      <c r="H18">
        <v>17</v>
      </c>
      <c r="I18">
        <v>16</v>
      </c>
    </row>
    <row r="19" spans="7:9" x14ac:dyDescent="0.35">
      <c r="H19">
        <v>18</v>
      </c>
      <c r="I19">
        <v>17</v>
      </c>
    </row>
    <row r="20" spans="7:9" x14ac:dyDescent="0.35">
      <c r="H20">
        <v>19</v>
      </c>
      <c r="I20">
        <v>18</v>
      </c>
    </row>
    <row r="21" spans="7:9" x14ac:dyDescent="0.35">
      <c r="H21">
        <v>20</v>
      </c>
      <c r="I21">
        <v>19</v>
      </c>
    </row>
    <row r="22" spans="7:9" x14ac:dyDescent="0.35">
      <c r="H22">
        <v>21</v>
      </c>
      <c r="I22">
        <v>20</v>
      </c>
    </row>
    <row r="23" spans="7:9" x14ac:dyDescent="0.35">
      <c r="H23">
        <v>22</v>
      </c>
      <c r="I23">
        <v>21</v>
      </c>
    </row>
    <row r="24" spans="7:9" x14ac:dyDescent="0.35">
      <c r="H24">
        <v>23</v>
      </c>
      <c r="I24">
        <v>22</v>
      </c>
    </row>
    <row r="25" spans="7:9" x14ac:dyDescent="0.35">
      <c r="H25">
        <v>24</v>
      </c>
      <c r="I25">
        <v>23</v>
      </c>
    </row>
    <row r="26" spans="7:9" x14ac:dyDescent="0.35">
      <c r="H26">
        <v>25</v>
      </c>
      <c r="I26">
        <v>24</v>
      </c>
    </row>
    <row r="27" spans="7:9" x14ac:dyDescent="0.35">
      <c r="H27">
        <v>26</v>
      </c>
      <c r="I27">
        <v>25</v>
      </c>
    </row>
    <row r="28" spans="7:9" x14ac:dyDescent="0.35">
      <c r="H28">
        <v>27</v>
      </c>
      <c r="I28">
        <v>26</v>
      </c>
    </row>
    <row r="29" spans="7:9" x14ac:dyDescent="0.35">
      <c r="H29">
        <v>28</v>
      </c>
      <c r="I29">
        <v>27</v>
      </c>
    </row>
    <row r="30" spans="7:9" x14ac:dyDescent="0.35">
      <c r="H30">
        <v>29</v>
      </c>
      <c r="I30">
        <v>28</v>
      </c>
    </row>
    <row r="31" spans="7:9" x14ac:dyDescent="0.35">
      <c r="H31">
        <v>30</v>
      </c>
      <c r="I31">
        <v>29</v>
      </c>
    </row>
    <row r="32" spans="7:9" x14ac:dyDescent="0.35">
      <c r="H32">
        <v>31</v>
      </c>
      <c r="I32">
        <v>30</v>
      </c>
    </row>
    <row r="33" spans="8:9" x14ac:dyDescent="0.35">
      <c r="H33">
        <v>32</v>
      </c>
      <c r="I33">
        <v>31</v>
      </c>
    </row>
    <row r="34" spans="8:9" x14ac:dyDescent="0.35">
      <c r="H34">
        <v>33</v>
      </c>
      <c r="I34">
        <v>32</v>
      </c>
    </row>
    <row r="35" spans="8:9" x14ac:dyDescent="0.35">
      <c r="H35">
        <v>34</v>
      </c>
      <c r="I35">
        <v>33</v>
      </c>
    </row>
    <row r="36" spans="8:9" x14ac:dyDescent="0.35">
      <c r="H36">
        <v>35</v>
      </c>
      <c r="I36">
        <v>34</v>
      </c>
    </row>
    <row r="37" spans="8:9" x14ac:dyDescent="0.35">
      <c r="H37">
        <v>36</v>
      </c>
      <c r="I37">
        <v>35</v>
      </c>
    </row>
    <row r="38" spans="8:9" x14ac:dyDescent="0.35">
      <c r="H38">
        <v>37</v>
      </c>
      <c r="I38">
        <v>36</v>
      </c>
    </row>
    <row r="39" spans="8:9" x14ac:dyDescent="0.35">
      <c r="H39">
        <v>38</v>
      </c>
      <c r="I39">
        <v>37</v>
      </c>
    </row>
    <row r="40" spans="8:9" x14ac:dyDescent="0.35">
      <c r="H40">
        <v>39</v>
      </c>
      <c r="I40">
        <v>38</v>
      </c>
    </row>
    <row r="41" spans="8:9" x14ac:dyDescent="0.35">
      <c r="H41">
        <v>40</v>
      </c>
      <c r="I41">
        <v>39</v>
      </c>
    </row>
    <row r="42" spans="8:9" x14ac:dyDescent="0.35">
      <c r="H42">
        <v>41</v>
      </c>
      <c r="I42">
        <v>40</v>
      </c>
    </row>
    <row r="43" spans="8:9" x14ac:dyDescent="0.35">
      <c r="H43">
        <v>42</v>
      </c>
      <c r="I43">
        <v>41</v>
      </c>
    </row>
    <row r="44" spans="8:9" x14ac:dyDescent="0.35">
      <c r="H44">
        <v>43</v>
      </c>
      <c r="I44">
        <v>42</v>
      </c>
    </row>
    <row r="45" spans="8:9" x14ac:dyDescent="0.35">
      <c r="H45">
        <v>44</v>
      </c>
      <c r="I45">
        <v>43</v>
      </c>
    </row>
    <row r="46" spans="8:9" x14ac:dyDescent="0.35">
      <c r="H46">
        <v>45</v>
      </c>
      <c r="I46">
        <v>44</v>
      </c>
    </row>
    <row r="47" spans="8:9" x14ac:dyDescent="0.35">
      <c r="H47">
        <v>46</v>
      </c>
      <c r="I47">
        <v>45</v>
      </c>
    </row>
    <row r="48" spans="8:9" x14ac:dyDescent="0.35">
      <c r="H48">
        <v>47</v>
      </c>
      <c r="I48">
        <v>46</v>
      </c>
    </row>
    <row r="49" spans="8:9" x14ac:dyDescent="0.35">
      <c r="H49">
        <v>48</v>
      </c>
      <c r="I49">
        <v>47</v>
      </c>
    </row>
    <row r="50" spans="8:9" x14ac:dyDescent="0.35">
      <c r="H50">
        <v>49</v>
      </c>
      <c r="I50">
        <v>48</v>
      </c>
    </row>
    <row r="51" spans="8:9" x14ac:dyDescent="0.35">
      <c r="H51">
        <v>50</v>
      </c>
      <c r="I51">
        <v>49</v>
      </c>
    </row>
    <row r="52" spans="8:9" x14ac:dyDescent="0.35">
      <c r="H52">
        <v>51</v>
      </c>
      <c r="I52">
        <v>50</v>
      </c>
    </row>
    <row r="53" spans="8:9" x14ac:dyDescent="0.35">
      <c r="H53">
        <v>52</v>
      </c>
      <c r="I53">
        <v>51</v>
      </c>
    </row>
    <row r="54" spans="8:9" x14ac:dyDescent="0.35">
      <c r="H54">
        <v>53</v>
      </c>
      <c r="I54">
        <v>52</v>
      </c>
    </row>
    <row r="55" spans="8:9" x14ac:dyDescent="0.35">
      <c r="H55">
        <v>54</v>
      </c>
      <c r="I55">
        <v>53</v>
      </c>
    </row>
    <row r="56" spans="8:9" x14ac:dyDescent="0.35">
      <c r="H56">
        <v>55</v>
      </c>
      <c r="I56">
        <v>54</v>
      </c>
    </row>
    <row r="57" spans="8:9" x14ac:dyDescent="0.35">
      <c r="H57">
        <v>56</v>
      </c>
      <c r="I57">
        <v>55</v>
      </c>
    </row>
    <row r="58" spans="8:9" x14ac:dyDescent="0.35">
      <c r="H58">
        <v>57</v>
      </c>
      <c r="I58">
        <v>56</v>
      </c>
    </row>
    <row r="59" spans="8:9" x14ac:dyDescent="0.35">
      <c r="H59">
        <v>58</v>
      </c>
      <c r="I59">
        <v>57</v>
      </c>
    </row>
    <row r="60" spans="8:9" x14ac:dyDescent="0.35">
      <c r="H60">
        <v>59</v>
      </c>
      <c r="I60">
        <v>58</v>
      </c>
    </row>
    <row r="61" spans="8:9" x14ac:dyDescent="0.35">
      <c r="H61">
        <v>60</v>
      </c>
      <c r="I61">
        <v>59</v>
      </c>
    </row>
    <row r="62" spans="8:9" x14ac:dyDescent="0.35">
      <c r="H62">
        <v>61</v>
      </c>
      <c r="I62">
        <v>60</v>
      </c>
    </row>
    <row r="63" spans="8:9" x14ac:dyDescent="0.35">
      <c r="H63">
        <v>62</v>
      </c>
    </row>
    <row r="64" spans="8:9" x14ac:dyDescent="0.35">
      <c r="H64">
        <v>63</v>
      </c>
    </row>
    <row r="65" spans="8:8" x14ac:dyDescent="0.35">
      <c r="H65">
        <v>64</v>
      </c>
    </row>
    <row r="66" spans="8:8" x14ac:dyDescent="0.35">
      <c r="H66">
        <v>65</v>
      </c>
    </row>
    <row r="67" spans="8:8" x14ac:dyDescent="0.35">
      <c r="H67">
        <v>66</v>
      </c>
    </row>
    <row r="68" spans="8:8" x14ac:dyDescent="0.35">
      <c r="H68">
        <v>67</v>
      </c>
    </row>
    <row r="69" spans="8:8" x14ac:dyDescent="0.35">
      <c r="H69">
        <v>68</v>
      </c>
    </row>
    <row r="70" spans="8:8" x14ac:dyDescent="0.35">
      <c r="H70">
        <v>69</v>
      </c>
    </row>
    <row r="71" spans="8:8" x14ac:dyDescent="0.35">
      <c r="H71">
        <v>70</v>
      </c>
    </row>
    <row r="72" spans="8:8" x14ac:dyDescent="0.35">
      <c r="H72">
        <v>71</v>
      </c>
    </row>
    <row r="73" spans="8:8" x14ac:dyDescent="0.35">
      <c r="H73">
        <v>72</v>
      </c>
    </row>
    <row r="74" spans="8:8" x14ac:dyDescent="0.35">
      <c r="H74">
        <v>73</v>
      </c>
    </row>
    <row r="75" spans="8:8" x14ac:dyDescent="0.35">
      <c r="H75">
        <v>74</v>
      </c>
    </row>
    <row r="76" spans="8:8" x14ac:dyDescent="0.35">
      <c r="H76">
        <v>75</v>
      </c>
    </row>
    <row r="77" spans="8:8" x14ac:dyDescent="0.35">
      <c r="H77">
        <v>76</v>
      </c>
    </row>
    <row r="78" spans="8:8" x14ac:dyDescent="0.35">
      <c r="H78">
        <v>77</v>
      </c>
    </row>
    <row r="79" spans="8:8" x14ac:dyDescent="0.35">
      <c r="H79">
        <v>78</v>
      </c>
    </row>
    <row r="80" spans="8:8" x14ac:dyDescent="0.35">
      <c r="H80">
        <v>79</v>
      </c>
    </row>
    <row r="81" spans="8:8" x14ac:dyDescent="0.35">
      <c r="H81">
        <v>80</v>
      </c>
    </row>
    <row r="82" spans="8:8" x14ac:dyDescent="0.35">
      <c r="H82">
        <v>81</v>
      </c>
    </row>
    <row r="83" spans="8:8" x14ac:dyDescent="0.35">
      <c r="H83">
        <v>82</v>
      </c>
    </row>
    <row r="84" spans="8:8" x14ac:dyDescent="0.35">
      <c r="H84">
        <v>83</v>
      </c>
    </row>
    <row r="85" spans="8:8" x14ac:dyDescent="0.35">
      <c r="H85">
        <v>84</v>
      </c>
    </row>
    <row r="86" spans="8:8" x14ac:dyDescent="0.35">
      <c r="H86">
        <v>85</v>
      </c>
    </row>
    <row r="87" spans="8:8" x14ac:dyDescent="0.35">
      <c r="H87">
        <v>86</v>
      </c>
    </row>
    <row r="88" spans="8:8" x14ac:dyDescent="0.35">
      <c r="H88">
        <v>87</v>
      </c>
    </row>
    <row r="89" spans="8:8" x14ac:dyDescent="0.35">
      <c r="H89">
        <v>88</v>
      </c>
    </row>
    <row r="90" spans="8:8" x14ac:dyDescent="0.35">
      <c r="H90">
        <v>89</v>
      </c>
    </row>
    <row r="91" spans="8:8" x14ac:dyDescent="0.35">
      <c r="H91">
        <v>90</v>
      </c>
    </row>
    <row r="92" spans="8:8" x14ac:dyDescent="0.35">
      <c r="H92">
        <v>91</v>
      </c>
    </row>
    <row r="93" spans="8:8" x14ac:dyDescent="0.35">
      <c r="H93">
        <v>92</v>
      </c>
    </row>
    <row r="94" spans="8:8" x14ac:dyDescent="0.35">
      <c r="H94">
        <v>93</v>
      </c>
    </row>
    <row r="95" spans="8:8" x14ac:dyDescent="0.35">
      <c r="H95">
        <v>94</v>
      </c>
    </row>
    <row r="96" spans="8:8" x14ac:dyDescent="0.35">
      <c r="H96">
        <v>95</v>
      </c>
    </row>
    <row r="97" spans="8:8" x14ac:dyDescent="0.35">
      <c r="H97">
        <v>96</v>
      </c>
    </row>
    <row r="98" spans="8:8" x14ac:dyDescent="0.35">
      <c r="H98">
        <v>97</v>
      </c>
    </row>
    <row r="99" spans="8:8" x14ac:dyDescent="0.35">
      <c r="H99">
        <v>98</v>
      </c>
    </row>
    <row r="100" spans="8:8" x14ac:dyDescent="0.35">
      <c r="H100">
        <v>99</v>
      </c>
    </row>
    <row r="101" spans="8:8" x14ac:dyDescent="0.35">
      <c r="H101">
        <v>100</v>
      </c>
    </row>
    <row r="102" spans="8:8" x14ac:dyDescent="0.35">
      <c r="H102">
        <v>101</v>
      </c>
    </row>
    <row r="103" spans="8:8" x14ac:dyDescent="0.35">
      <c r="H103">
        <v>102</v>
      </c>
    </row>
    <row r="104" spans="8:8" x14ac:dyDescent="0.35">
      <c r="H104">
        <v>103</v>
      </c>
    </row>
    <row r="105" spans="8:8" x14ac:dyDescent="0.35">
      <c r="H105">
        <v>104</v>
      </c>
    </row>
    <row r="106" spans="8:8" x14ac:dyDescent="0.35">
      <c r="H106">
        <v>105</v>
      </c>
    </row>
    <row r="107" spans="8:8" x14ac:dyDescent="0.35">
      <c r="H107">
        <v>106</v>
      </c>
    </row>
    <row r="108" spans="8:8" x14ac:dyDescent="0.35">
      <c r="H108">
        <v>107</v>
      </c>
    </row>
    <row r="109" spans="8:8" x14ac:dyDescent="0.35">
      <c r="H109">
        <v>108</v>
      </c>
    </row>
    <row r="110" spans="8:8" x14ac:dyDescent="0.35">
      <c r="H110">
        <v>109</v>
      </c>
    </row>
    <row r="111" spans="8:8" x14ac:dyDescent="0.35">
      <c r="H111">
        <v>110</v>
      </c>
    </row>
    <row r="112" spans="8:8" x14ac:dyDescent="0.35">
      <c r="H112">
        <v>111</v>
      </c>
    </row>
    <row r="113" spans="8:8" x14ac:dyDescent="0.35">
      <c r="H113">
        <v>112</v>
      </c>
    </row>
    <row r="114" spans="8:8" x14ac:dyDescent="0.35">
      <c r="H114">
        <v>113</v>
      </c>
    </row>
    <row r="115" spans="8:8" x14ac:dyDescent="0.35">
      <c r="H115">
        <v>114</v>
      </c>
    </row>
    <row r="116" spans="8:8" x14ac:dyDescent="0.35">
      <c r="H116">
        <v>115</v>
      </c>
    </row>
    <row r="117" spans="8:8" x14ac:dyDescent="0.35">
      <c r="H117">
        <v>116</v>
      </c>
    </row>
    <row r="118" spans="8:8" x14ac:dyDescent="0.35">
      <c r="H118">
        <v>117</v>
      </c>
    </row>
    <row r="119" spans="8:8" x14ac:dyDescent="0.35">
      <c r="H119">
        <v>118</v>
      </c>
    </row>
    <row r="120" spans="8:8" x14ac:dyDescent="0.35">
      <c r="H120">
        <v>119</v>
      </c>
    </row>
    <row r="121" spans="8:8" x14ac:dyDescent="0.35">
      <c r="H121">
        <v>120</v>
      </c>
    </row>
    <row r="122" spans="8:8" x14ac:dyDescent="0.35">
      <c r="H122">
        <v>121</v>
      </c>
    </row>
    <row r="123" spans="8:8" x14ac:dyDescent="0.35">
      <c r="H123">
        <v>122</v>
      </c>
    </row>
    <row r="124" spans="8:8" x14ac:dyDescent="0.35">
      <c r="H124">
        <v>123</v>
      </c>
    </row>
    <row r="125" spans="8:8" x14ac:dyDescent="0.35">
      <c r="H125">
        <v>124</v>
      </c>
    </row>
    <row r="126" spans="8:8" x14ac:dyDescent="0.35">
      <c r="H126">
        <v>125</v>
      </c>
    </row>
    <row r="127" spans="8:8" x14ac:dyDescent="0.35">
      <c r="H127">
        <v>126</v>
      </c>
    </row>
    <row r="128" spans="8:8" x14ac:dyDescent="0.35">
      <c r="H128">
        <v>127</v>
      </c>
    </row>
    <row r="129" spans="8:8" x14ac:dyDescent="0.35">
      <c r="H129">
        <v>128</v>
      </c>
    </row>
    <row r="130" spans="8:8" x14ac:dyDescent="0.35">
      <c r="H130">
        <v>129</v>
      </c>
    </row>
    <row r="131" spans="8:8" x14ac:dyDescent="0.35">
      <c r="H131">
        <v>130</v>
      </c>
    </row>
    <row r="132" spans="8:8" x14ac:dyDescent="0.35">
      <c r="H132">
        <v>131</v>
      </c>
    </row>
    <row r="133" spans="8:8" x14ac:dyDescent="0.35">
      <c r="H133">
        <v>132</v>
      </c>
    </row>
    <row r="134" spans="8:8" x14ac:dyDescent="0.35">
      <c r="H134">
        <v>133</v>
      </c>
    </row>
    <row r="135" spans="8:8" x14ac:dyDescent="0.35">
      <c r="H135">
        <v>134</v>
      </c>
    </row>
    <row r="136" spans="8:8" x14ac:dyDescent="0.35">
      <c r="H136">
        <v>135</v>
      </c>
    </row>
    <row r="137" spans="8:8" x14ac:dyDescent="0.35">
      <c r="H137">
        <v>136</v>
      </c>
    </row>
    <row r="138" spans="8:8" x14ac:dyDescent="0.35">
      <c r="H138">
        <v>137</v>
      </c>
    </row>
    <row r="139" spans="8:8" x14ac:dyDescent="0.35">
      <c r="H139">
        <v>138</v>
      </c>
    </row>
    <row r="140" spans="8:8" x14ac:dyDescent="0.35">
      <c r="H140">
        <v>139</v>
      </c>
    </row>
    <row r="141" spans="8:8" x14ac:dyDescent="0.35">
      <c r="H141">
        <v>140</v>
      </c>
    </row>
    <row r="142" spans="8:8" x14ac:dyDescent="0.35">
      <c r="H142">
        <v>141</v>
      </c>
    </row>
    <row r="143" spans="8:8" x14ac:dyDescent="0.35">
      <c r="H143">
        <v>142</v>
      </c>
    </row>
    <row r="144" spans="8:8" x14ac:dyDescent="0.35">
      <c r="H144">
        <v>143</v>
      </c>
    </row>
    <row r="145" spans="8:8" x14ac:dyDescent="0.35">
      <c r="H145">
        <v>144</v>
      </c>
    </row>
    <row r="146" spans="8:8" x14ac:dyDescent="0.35">
      <c r="H146">
        <v>145</v>
      </c>
    </row>
    <row r="147" spans="8:8" x14ac:dyDescent="0.35">
      <c r="H147">
        <v>146</v>
      </c>
    </row>
    <row r="148" spans="8:8" x14ac:dyDescent="0.35">
      <c r="H148">
        <v>147</v>
      </c>
    </row>
    <row r="149" spans="8:8" x14ac:dyDescent="0.35">
      <c r="H149">
        <v>148</v>
      </c>
    </row>
    <row r="150" spans="8:8" x14ac:dyDescent="0.35">
      <c r="H150">
        <v>149</v>
      </c>
    </row>
    <row r="151" spans="8:8" x14ac:dyDescent="0.35">
      <c r="H151">
        <v>150</v>
      </c>
    </row>
    <row r="152" spans="8:8" x14ac:dyDescent="0.35">
      <c r="H152">
        <v>151</v>
      </c>
    </row>
    <row r="153" spans="8:8" x14ac:dyDescent="0.35">
      <c r="H153">
        <v>152</v>
      </c>
    </row>
    <row r="154" spans="8:8" x14ac:dyDescent="0.35">
      <c r="H154">
        <v>153</v>
      </c>
    </row>
    <row r="155" spans="8:8" x14ac:dyDescent="0.35">
      <c r="H155">
        <v>154</v>
      </c>
    </row>
    <row r="156" spans="8:8" x14ac:dyDescent="0.35">
      <c r="H156">
        <v>155</v>
      </c>
    </row>
    <row r="157" spans="8:8" x14ac:dyDescent="0.35">
      <c r="H157">
        <v>156</v>
      </c>
    </row>
    <row r="158" spans="8:8" x14ac:dyDescent="0.35">
      <c r="H158">
        <v>157</v>
      </c>
    </row>
    <row r="159" spans="8:8" x14ac:dyDescent="0.35">
      <c r="H159">
        <v>158</v>
      </c>
    </row>
    <row r="160" spans="8:8" x14ac:dyDescent="0.35">
      <c r="H160">
        <v>159</v>
      </c>
    </row>
    <row r="161" spans="8:8" x14ac:dyDescent="0.35">
      <c r="H161">
        <v>160</v>
      </c>
    </row>
    <row r="162" spans="8:8" x14ac:dyDescent="0.35">
      <c r="H162">
        <v>161</v>
      </c>
    </row>
    <row r="163" spans="8:8" x14ac:dyDescent="0.35">
      <c r="H163">
        <v>162</v>
      </c>
    </row>
    <row r="164" spans="8:8" x14ac:dyDescent="0.35">
      <c r="H164">
        <v>163</v>
      </c>
    </row>
    <row r="165" spans="8:8" x14ac:dyDescent="0.35">
      <c r="H165">
        <v>164</v>
      </c>
    </row>
    <row r="166" spans="8:8" x14ac:dyDescent="0.35">
      <c r="H166">
        <v>165</v>
      </c>
    </row>
    <row r="167" spans="8:8" x14ac:dyDescent="0.35">
      <c r="H167">
        <v>166</v>
      </c>
    </row>
    <row r="168" spans="8:8" x14ac:dyDescent="0.35">
      <c r="H168">
        <v>167</v>
      </c>
    </row>
    <row r="169" spans="8:8" x14ac:dyDescent="0.35">
      <c r="H169">
        <v>168</v>
      </c>
    </row>
    <row r="170" spans="8:8" x14ac:dyDescent="0.35">
      <c r="H170">
        <v>169</v>
      </c>
    </row>
    <row r="171" spans="8:8" x14ac:dyDescent="0.35">
      <c r="H171">
        <v>170</v>
      </c>
    </row>
    <row r="172" spans="8:8" x14ac:dyDescent="0.35">
      <c r="H172">
        <v>171</v>
      </c>
    </row>
    <row r="173" spans="8:8" x14ac:dyDescent="0.35">
      <c r="H173">
        <v>172</v>
      </c>
    </row>
    <row r="174" spans="8:8" x14ac:dyDescent="0.35">
      <c r="H174">
        <v>173</v>
      </c>
    </row>
    <row r="175" spans="8:8" x14ac:dyDescent="0.35">
      <c r="H175">
        <v>174</v>
      </c>
    </row>
    <row r="176" spans="8:8" x14ac:dyDescent="0.35">
      <c r="H176">
        <v>175</v>
      </c>
    </row>
    <row r="177" spans="8:8" x14ac:dyDescent="0.35">
      <c r="H177">
        <v>176</v>
      </c>
    </row>
    <row r="178" spans="8:8" x14ac:dyDescent="0.35">
      <c r="H178">
        <v>177</v>
      </c>
    </row>
    <row r="179" spans="8:8" x14ac:dyDescent="0.35">
      <c r="H179">
        <v>178</v>
      </c>
    </row>
    <row r="180" spans="8:8" x14ac:dyDescent="0.35">
      <c r="H180">
        <v>179</v>
      </c>
    </row>
    <row r="181" spans="8:8" x14ac:dyDescent="0.35">
      <c r="H181">
        <v>180</v>
      </c>
    </row>
    <row r="182" spans="8:8" x14ac:dyDescent="0.35">
      <c r="H182">
        <v>181</v>
      </c>
    </row>
    <row r="183" spans="8:8" x14ac:dyDescent="0.35">
      <c r="H183">
        <v>182</v>
      </c>
    </row>
    <row r="184" spans="8:8" x14ac:dyDescent="0.35">
      <c r="H184">
        <v>183</v>
      </c>
    </row>
    <row r="185" spans="8:8" x14ac:dyDescent="0.35">
      <c r="H185">
        <v>184</v>
      </c>
    </row>
    <row r="186" spans="8:8" x14ac:dyDescent="0.35">
      <c r="H186">
        <v>185</v>
      </c>
    </row>
    <row r="187" spans="8:8" x14ac:dyDescent="0.35">
      <c r="H187">
        <v>186</v>
      </c>
    </row>
    <row r="188" spans="8:8" x14ac:dyDescent="0.35">
      <c r="H188">
        <v>187</v>
      </c>
    </row>
    <row r="189" spans="8:8" x14ac:dyDescent="0.35">
      <c r="H189">
        <v>188</v>
      </c>
    </row>
    <row r="190" spans="8:8" x14ac:dyDescent="0.35">
      <c r="H190">
        <v>189</v>
      </c>
    </row>
    <row r="191" spans="8:8" x14ac:dyDescent="0.35">
      <c r="H191">
        <v>190</v>
      </c>
    </row>
    <row r="192" spans="8:8" x14ac:dyDescent="0.35">
      <c r="H192">
        <v>191</v>
      </c>
    </row>
    <row r="193" spans="8:8" x14ac:dyDescent="0.35">
      <c r="H193">
        <v>192</v>
      </c>
    </row>
    <row r="194" spans="8:8" x14ac:dyDescent="0.35">
      <c r="H194">
        <v>193</v>
      </c>
    </row>
    <row r="195" spans="8:8" x14ac:dyDescent="0.35">
      <c r="H195">
        <v>194</v>
      </c>
    </row>
    <row r="196" spans="8:8" x14ac:dyDescent="0.35">
      <c r="H196">
        <v>195</v>
      </c>
    </row>
    <row r="197" spans="8:8" x14ac:dyDescent="0.35">
      <c r="H197">
        <v>196</v>
      </c>
    </row>
    <row r="198" spans="8:8" x14ac:dyDescent="0.35">
      <c r="H198">
        <v>197</v>
      </c>
    </row>
    <row r="199" spans="8:8" x14ac:dyDescent="0.35">
      <c r="H199">
        <v>198</v>
      </c>
    </row>
    <row r="200" spans="8:8" x14ac:dyDescent="0.35">
      <c r="H200">
        <v>199</v>
      </c>
    </row>
    <row r="201" spans="8:8" x14ac:dyDescent="0.35">
      <c r="H201">
        <v>200</v>
      </c>
    </row>
    <row r="202" spans="8:8" x14ac:dyDescent="0.35">
      <c r="H202">
        <v>201</v>
      </c>
    </row>
    <row r="203" spans="8:8" x14ac:dyDescent="0.35">
      <c r="H203">
        <v>202</v>
      </c>
    </row>
    <row r="204" spans="8:8" x14ac:dyDescent="0.35">
      <c r="H204">
        <v>203</v>
      </c>
    </row>
    <row r="205" spans="8:8" x14ac:dyDescent="0.35">
      <c r="H205">
        <v>204</v>
      </c>
    </row>
    <row r="206" spans="8:8" x14ac:dyDescent="0.35">
      <c r="H206">
        <v>205</v>
      </c>
    </row>
    <row r="207" spans="8:8" x14ac:dyDescent="0.35">
      <c r="H207">
        <v>206</v>
      </c>
    </row>
    <row r="208" spans="8:8" x14ac:dyDescent="0.35">
      <c r="H208">
        <v>207</v>
      </c>
    </row>
    <row r="209" spans="8:8" x14ac:dyDescent="0.35">
      <c r="H209">
        <v>208</v>
      </c>
    </row>
    <row r="210" spans="8:8" x14ac:dyDescent="0.35">
      <c r="H210">
        <v>209</v>
      </c>
    </row>
    <row r="211" spans="8:8" x14ac:dyDescent="0.35">
      <c r="H211">
        <v>210</v>
      </c>
    </row>
    <row r="212" spans="8:8" x14ac:dyDescent="0.35">
      <c r="H212">
        <v>211</v>
      </c>
    </row>
    <row r="213" spans="8:8" x14ac:dyDescent="0.35">
      <c r="H213">
        <v>212</v>
      </c>
    </row>
    <row r="214" spans="8:8" x14ac:dyDescent="0.35">
      <c r="H214">
        <v>213</v>
      </c>
    </row>
    <row r="215" spans="8:8" x14ac:dyDescent="0.35">
      <c r="H215">
        <v>214</v>
      </c>
    </row>
    <row r="216" spans="8:8" x14ac:dyDescent="0.35">
      <c r="H216">
        <v>215</v>
      </c>
    </row>
    <row r="217" spans="8:8" x14ac:dyDescent="0.35">
      <c r="H217">
        <v>216</v>
      </c>
    </row>
    <row r="218" spans="8:8" x14ac:dyDescent="0.35">
      <c r="H218">
        <v>217</v>
      </c>
    </row>
    <row r="219" spans="8:8" x14ac:dyDescent="0.35">
      <c r="H219">
        <v>218</v>
      </c>
    </row>
    <row r="220" spans="8:8" x14ac:dyDescent="0.35">
      <c r="H220">
        <v>219</v>
      </c>
    </row>
    <row r="221" spans="8:8" x14ac:dyDescent="0.35">
      <c r="H221">
        <v>220</v>
      </c>
    </row>
    <row r="222" spans="8:8" x14ac:dyDescent="0.35">
      <c r="H222">
        <v>221</v>
      </c>
    </row>
    <row r="223" spans="8:8" x14ac:dyDescent="0.35">
      <c r="H223">
        <v>222</v>
      </c>
    </row>
    <row r="224" spans="8:8" x14ac:dyDescent="0.35">
      <c r="H224">
        <v>223</v>
      </c>
    </row>
    <row r="225" spans="8:8" x14ac:dyDescent="0.35">
      <c r="H225">
        <v>224</v>
      </c>
    </row>
    <row r="226" spans="8:8" x14ac:dyDescent="0.35">
      <c r="H226">
        <v>225</v>
      </c>
    </row>
    <row r="227" spans="8:8" x14ac:dyDescent="0.35">
      <c r="H227">
        <v>226</v>
      </c>
    </row>
    <row r="228" spans="8:8" x14ac:dyDescent="0.35">
      <c r="H228">
        <v>227</v>
      </c>
    </row>
    <row r="229" spans="8:8" x14ac:dyDescent="0.35">
      <c r="H229">
        <v>228</v>
      </c>
    </row>
    <row r="230" spans="8:8" x14ac:dyDescent="0.35">
      <c r="H230">
        <v>229</v>
      </c>
    </row>
    <row r="231" spans="8:8" x14ac:dyDescent="0.35">
      <c r="H231">
        <v>230</v>
      </c>
    </row>
    <row r="232" spans="8:8" x14ac:dyDescent="0.35">
      <c r="H232">
        <v>231</v>
      </c>
    </row>
    <row r="233" spans="8:8" x14ac:dyDescent="0.35">
      <c r="H233">
        <v>232</v>
      </c>
    </row>
    <row r="234" spans="8:8" x14ac:dyDescent="0.35">
      <c r="H234">
        <v>233</v>
      </c>
    </row>
    <row r="235" spans="8:8" x14ac:dyDescent="0.35">
      <c r="H235">
        <v>234</v>
      </c>
    </row>
    <row r="236" spans="8:8" x14ac:dyDescent="0.35">
      <c r="H236">
        <v>235</v>
      </c>
    </row>
    <row r="237" spans="8:8" x14ac:dyDescent="0.35">
      <c r="H237">
        <v>236</v>
      </c>
    </row>
    <row r="238" spans="8:8" x14ac:dyDescent="0.35">
      <c r="H238">
        <v>237</v>
      </c>
    </row>
    <row r="239" spans="8:8" x14ac:dyDescent="0.35">
      <c r="H239">
        <v>238</v>
      </c>
    </row>
    <row r="240" spans="8:8" x14ac:dyDescent="0.35">
      <c r="H240">
        <v>239</v>
      </c>
    </row>
    <row r="241" spans="8:8" x14ac:dyDescent="0.35">
      <c r="H241">
        <v>240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05644-CFF1-4820-9940-37290374228A}">
  <dimension ref="A1:ASN3396"/>
  <sheetViews>
    <sheetView topLeftCell="D1" zoomScale="110" zoomScaleNormal="110" workbookViewId="0">
      <selection activeCell="E3" sqref="E3"/>
    </sheetView>
  </sheetViews>
  <sheetFormatPr defaultColWidth="9.08984375" defaultRowHeight="14.5" x14ac:dyDescent="0.35"/>
  <cols>
    <col min="1" max="1" width="31.6328125" style="11" hidden="1" customWidth="1"/>
    <col min="2" max="2" width="13.90625" style="11" hidden="1" customWidth="1"/>
    <col min="3" max="3" width="6.90625" style="11" hidden="1" customWidth="1"/>
    <col min="4" max="4" width="13.6328125" style="11" customWidth="1"/>
    <col min="5" max="5" width="65.08984375" style="11" customWidth="1"/>
    <col min="6" max="6" width="13.36328125" style="11" bestFit="1" customWidth="1"/>
    <col min="7" max="7" width="12.08984375" style="11" customWidth="1"/>
    <col min="8" max="8" width="47.90625" style="11" customWidth="1"/>
    <col min="9" max="9" width="18" style="11" customWidth="1"/>
    <col min="10" max="10" width="18.36328125" style="11" customWidth="1"/>
    <col min="11" max="11" width="8" style="11" customWidth="1"/>
    <col min="12" max="12" width="8" style="11" hidden="1" customWidth="1"/>
    <col min="13" max="13" width="12.90625" style="11" hidden="1" customWidth="1"/>
    <col min="14" max="14" width="13.90625" style="11" hidden="1" customWidth="1"/>
    <col min="15" max="15" width="11.90625" style="11" hidden="1" customWidth="1"/>
    <col min="16" max="16" width="9.08984375" style="11" hidden="1" customWidth="1"/>
    <col min="17" max="17" width="12.453125" style="11" hidden="1" customWidth="1"/>
    <col min="18" max="18" width="7.453125" style="11" hidden="1" customWidth="1"/>
    <col min="19" max="19" width="11.36328125" style="11" hidden="1" customWidth="1"/>
    <col min="20" max="20" width="12.6328125" style="11" hidden="1" customWidth="1"/>
    <col min="21" max="21" width="10.08984375" style="11" hidden="1" customWidth="1"/>
    <col min="22" max="22" width="16.08984375" style="11" hidden="1" customWidth="1"/>
    <col min="23" max="27" width="10.08984375" style="11" hidden="1" customWidth="1"/>
    <col min="28" max="28" width="7.6328125" style="11" hidden="1" customWidth="1"/>
    <col min="29" max="29" width="15.453125" style="11" hidden="1" customWidth="1"/>
    <col min="30" max="40" width="9.08984375" style="11" hidden="1" customWidth="1"/>
    <col min="41" max="413" width="9.08984375" style="11" customWidth="1"/>
    <col min="414" max="16384" width="9.08984375" style="11"/>
  </cols>
  <sheetData>
    <row r="1" spans="1:1184" ht="18.75" customHeight="1" thickBot="1" x14ac:dyDescent="0.4">
      <c r="E1" s="12" t="s">
        <v>21</v>
      </c>
      <c r="F1" s="12"/>
      <c r="Q1" s="13"/>
      <c r="R1" s="14"/>
      <c r="S1" s="76"/>
      <c r="V1" s="13" t="s">
        <v>22</v>
      </c>
      <c r="W1" s="11">
        <f>+W3*(1-I12)</f>
        <v>23407.900000000005</v>
      </c>
      <c r="X1" s="15">
        <f>+X3/F7</f>
        <v>0.23425529999999989</v>
      </c>
      <c r="AS1" s="105"/>
      <c r="AT1" s="105"/>
      <c r="AU1" s="105"/>
      <c r="AV1" s="105"/>
      <c r="AW1" s="105"/>
      <c r="AX1" s="105"/>
    </row>
    <row r="2" spans="1:1184" ht="31.5" customHeight="1" thickBot="1" x14ac:dyDescent="0.4">
      <c r="A2" s="16" t="s">
        <v>23</v>
      </c>
      <c r="B2" s="17">
        <v>0.3</v>
      </c>
      <c r="E2" s="18" t="s">
        <v>107</v>
      </c>
      <c r="F2" s="19"/>
      <c r="H2" s="11" t="s">
        <v>24</v>
      </c>
      <c r="M2" s="20"/>
      <c r="O2" s="21">
        <f>+SUM(O4:O243)</f>
        <v>100000.31999999996</v>
      </c>
      <c r="P2" s="22" t="s">
        <v>25</v>
      </c>
      <c r="Q2" s="22" t="s">
        <v>26</v>
      </c>
      <c r="R2" s="22" t="s">
        <v>27</v>
      </c>
      <c r="S2" s="22"/>
      <c r="W2" s="22" t="s">
        <v>28</v>
      </c>
      <c r="X2" s="11" t="s">
        <v>29</v>
      </c>
      <c r="Y2" s="23">
        <f>+VLOOKUP(1,Y4:AA3004,3,FALSE)</f>
        <v>4.1400000000000159E-2</v>
      </c>
      <c r="AC2" s="11" t="s">
        <v>30</v>
      </c>
      <c r="AD2" s="11">
        <f>+SUM(W4:W15)/F7</f>
        <v>4.0456699999999998E-2</v>
      </c>
      <c r="AH2" s="24"/>
      <c r="AI2" s="24"/>
      <c r="AJ2" s="24"/>
      <c r="AK2" s="24"/>
      <c r="AL2" s="24"/>
      <c r="AM2" s="24"/>
      <c r="AN2" s="24"/>
      <c r="AO2" s="24"/>
      <c r="AP2" s="24"/>
      <c r="AQ2" s="24"/>
      <c r="AR2" s="24"/>
      <c r="AS2" s="105"/>
      <c r="AT2" s="105"/>
      <c r="AU2" s="105"/>
      <c r="AV2" s="105"/>
      <c r="AW2" s="105"/>
      <c r="AX2" s="105"/>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c r="AMK2" s="24"/>
      <c r="AML2" s="24"/>
      <c r="AMM2" s="24"/>
      <c r="AMN2" s="24"/>
      <c r="AMO2" s="24"/>
      <c r="AMP2" s="24"/>
      <c r="AMQ2" s="24"/>
      <c r="AMR2" s="24"/>
      <c r="AMS2" s="24"/>
      <c r="AMT2" s="24"/>
      <c r="AMU2" s="24"/>
      <c r="AMV2" s="24"/>
      <c r="AMW2" s="24"/>
      <c r="AMX2" s="24"/>
      <c r="AMY2" s="24"/>
      <c r="AMZ2" s="24"/>
      <c r="ANA2" s="24"/>
      <c r="ANB2" s="24"/>
      <c r="ANC2" s="24"/>
      <c r="AND2" s="24"/>
      <c r="ANE2" s="24"/>
      <c r="ANF2" s="24"/>
      <c r="ANG2" s="24"/>
      <c r="ANH2" s="24"/>
      <c r="ANI2" s="24"/>
      <c r="ANJ2" s="24"/>
      <c r="ANK2" s="24"/>
      <c r="ANL2" s="24"/>
      <c r="ANM2" s="24"/>
      <c r="ANN2" s="24"/>
      <c r="ANO2" s="24"/>
      <c r="ANP2" s="24"/>
      <c r="ANQ2" s="24"/>
      <c r="ANR2" s="24"/>
      <c r="ANS2" s="24"/>
      <c r="ANT2" s="24"/>
      <c r="ANU2" s="24"/>
      <c r="ANV2" s="24"/>
      <c r="ANW2" s="24"/>
      <c r="ANX2" s="24"/>
      <c r="ANY2" s="24"/>
      <c r="ANZ2" s="24"/>
      <c r="AOA2" s="24"/>
      <c r="AOB2" s="24"/>
      <c r="AOC2" s="24"/>
      <c r="AOD2" s="24"/>
      <c r="AOE2" s="24"/>
      <c r="AOF2" s="24"/>
      <c r="AOG2" s="24"/>
      <c r="AOH2" s="24"/>
      <c r="AOI2" s="24"/>
      <c r="AOJ2" s="24"/>
      <c r="AOK2" s="24"/>
      <c r="AOL2" s="24"/>
      <c r="AOM2" s="24"/>
      <c r="AON2" s="24"/>
      <c r="AOO2" s="24"/>
      <c r="AOP2" s="24"/>
      <c r="AOQ2" s="24"/>
      <c r="AOR2" s="24"/>
      <c r="AOS2" s="24"/>
      <c r="AOT2" s="24"/>
      <c r="AOU2" s="24"/>
      <c r="AOV2" s="24"/>
      <c r="AOW2" s="24"/>
      <c r="AOX2" s="24"/>
      <c r="AOY2" s="24"/>
      <c r="AOZ2" s="24"/>
      <c r="APA2" s="24"/>
      <c r="APB2" s="24"/>
      <c r="APC2" s="24"/>
      <c r="APD2" s="24"/>
      <c r="APE2" s="24"/>
      <c r="APF2" s="24"/>
      <c r="APG2" s="24"/>
      <c r="APH2" s="24"/>
      <c r="API2" s="24"/>
      <c r="APJ2" s="24"/>
      <c r="APK2" s="24"/>
      <c r="APL2" s="24"/>
      <c r="APM2" s="24"/>
      <c r="APN2" s="24"/>
      <c r="APO2" s="24"/>
      <c r="APP2" s="24"/>
      <c r="APQ2" s="24"/>
      <c r="APR2" s="24"/>
      <c r="APS2" s="24"/>
      <c r="APT2" s="24"/>
      <c r="APU2" s="24"/>
      <c r="APV2" s="24"/>
      <c r="APW2" s="24"/>
      <c r="APX2" s="24"/>
      <c r="APY2" s="24"/>
      <c r="APZ2" s="24"/>
      <c r="AQA2" s="24"/>
      <c r="AQB2" s="24"/>
      <c r="AQC2" s="24"/>
      <c r="AQD2" s="24"/>
      <c r="AQE2" s="24"/>
      <c r="AQF2" s="24"/>
      <c r="AQG2" s="24"/>
      <c r="AQH2" s="24"/>
      <c r="AQI2" s="24"/>
      <c r="AQJ2" s="24"/>
      <c r="AQK2" s="24"/>
      <c r="AQL2" s="24"/>
      <c r="AQM2" s="24"/>
      <c r="AQN2" s="24"/>
      <c r="AQO2" s="24"/>
      <c r="AQP2" s="24"/>
      <c r="AQQ2" s="24"/>
      <c r="AQR2" s="24"/>
      <c r="AQS2" s="24"/>
      <c r="AQT2" s="24"/>
      <c r="AQU2" s="24"/>
      <c r="AQV2" s="24"/>
      <c r="AQW2" s="24"/>
      <c r="AQX2" s="24"/>
      <c r="AQY2" s="24"/>
      <c r="AQZ2" s="24"/>
      <c r="ARA2" s="24"/>
      <c r="ARB2" s="24"/>
      <c r="ARC2" s="24"/>
      <c r="ARD2" s="24"/>
      <c r="ARE2" s="24"/>
      <c r="ARF2" s="24"/>
      <c r="ARG2" s="24"/>
      <c r="ARH2" s="24"/>
      <c r="ARI2" s="24"/>
      <c r="ARJ2" s="24"/>
      <c r="ARK2" s="24"/>
      <c r="ARL2" s="24"/>
      <c r="ARM2" s="24"/>
      <c r="ARN2" s="24"/>
      <c r="ARO2" s="24"/>
      <c r="ARP2" s="24"/>
      <c r="ARQ2" s="24"/>
      <c r="ARR2" s="24"/>
      <c r="ARS2" s="24"/>
      <c r="ART2" s="24"/>
      <c r="ARU2" s="24"/>
      <c r="ARV2" s="24"/>
      <c r="ARW2" s="24"/>
      <c r="ARX2" s="24"/>
      <c r="ARY2" s="24"/>
      <c r="ARZ2" s="24"/>
      <c r="ASA2" s="24"/>
      <c r="ASB2" s="24"/>
      <c r="ASC2" s="24"/>
      <c r="ASD2" s="24"/>
      <c r="ASE2" s="24"/>
      <c r="ASF2" s="24"/>
      <c r="ASG2" s="24"/>
      <c r="ASH2" s="24"/>
      <c r="ASI2" s="24"/>
      <c r="ASJ2" s="24"/>
      <c r="ASK2" s="24"/>
      <c r="ASL2" s="24"/>
      <c r="ASM2" s="24"/>
      <c r="ASN2" s="24"/>
    </row>
    <row r="3" spans="1:1184" ht="28.5" customHeight="1" x14ac:dyDescent="0.35">
      <c r="A3" s="25" t="s">
        <v>31</v>
      </c>
      <c r="B3" s="17">
        <f>INDEX(AI4:AI25,MATCH(F3,AH4:AH25,0))</f>
        <v>4.0456595796543232E-2</v>
      </c>
      <c r="C3" s="26"/>
      <c r="D3" s="27"/>
      <c r="E3" s="28" t="s">
        <v>32</v>
      </c>
      <c r="F3" s="106">
        <v>15</v>
      </c>
      <c r="H3" s="29" t="s">
        <v>33</v>
      </c>
      <c r="I3" s="85" t="s">
        <v>34</v>
      </c>
      <c r="J3" s="86" t="s">
        <v>74</v>
      </c>
      <c r="K3" s="102"/>
      <c r="L3" s="102"/>
      <c r="M3" s="101" t="s">
        <v>99</v>
      </c>
      <c r="N3" s="22" t="s">
        <v>35</v>
      </c>
      <c r="O3" s="30" t="s">
        <v>36</v>
      </c>
      <c r="P3" s="11">
        <v>0</v>
      </c>
      <c r="Q3" s="31"/>
      <c r="R3" s="24">
        <f>+SUBTOTAL(9,R4:R243)</f>
        <v>0.3383226859202163</v>
      </c>
      <c r="S3" s="105" t="s">
        <v>100</v>
      </c>
      <c r="T3" s="22" t="s">
        <v>37</v>
      </c>
      <c r="U3" s="22" t="s">
        <v>38</v>
      </c>
      <c r="V3" s="22"/>
      <c r="W3" s="32">
        <f>+SUM(W4:W243)</f>
        <v>23407.900000000005</v>
      </c>
      <c r="X3" s="11">
        <f>+SUBTOTAL(9,X4:X243)</f>
        <v>23425.529999999988</v>
      </c>
      <c r="Y3" s="22"/>
      <c r="AA3" s="22"/>
      <c r="AB3" s="32"/>
      <c r="AC3" s="11" t="s">
        <v>39</v>
      </c>
      <c r="AE3" s="11" t="s">
        <v>40</v>
      </c>
      <c r="AH3" s="33" t="s">
        <v>41</v>
      </c>
      <c r="AI3" s="34" t="s">
        <v>42</v>
      </c>
      <c r="AJ3" s="35"/>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c r="IW3" s="24"/>
      <c r="IX3" s="24"/>
      <c r="IY3" s="24"/>
      <c r="IZ3" s="24"/>
      <c r="JA3" s="24"/>
      <c r="JB3" s="24"/>
      <c r="JC3" s="24"/>
      <c r="JD3" s="24"/>
      <c r="JE3" s="24"/>
      <c r="JF3" s="24"/>
      <c r="JG3" s="24"/>
      <c r="JH3" s="24"/>
      <c r="JI3" s="24"/>
      <c r="JJ3" s="24"/>
      <c r="JK3" s="24"/>
      <c r="JL3" s="24"/>
      <c r="JM3" s="24"/>
      <c r="JN3" s="24"/>
      <c r="JO3" s="24"/>
      <c r="JP3" s="24"/>
      <c r="JQ3" s="24"/>
      <c r="JR3" s="24"/>
      <c r="JS3" s="24"/>
      <c r="JT3" s="24"/>
      <c r="JU3" s="24"/>
      <c r="JV3" s="24"/>
      <c r="JW3" s="24"/>
      <c r="JX3" s="24"/>
      <c r="JY3" s="24"/>
      <c r="JZ3" s="24"/>
      <c r="KA3" s="24"/>
      <c r="KB3" s="24"/>
      <c r="KC3" s="24"/>
      <c r="KD3" s="24"/>
      <c r="KE3" s="24"/>
      <c r="KF3" s="24"/>
      <c r="KG3" s="24"/>
      <c r="KH3" s="24"/>
      <c r="KI3" s="24"/>
      <c r="KJ3" s="24"/>
      <c r="KK3" s="24"/>
      <c r="KL3" s="24"/>
      <c r="KM3" s="24"/>
      <c r="KN3" s="24"/>
      <c r="KO3" s="24"/>
      <c r="KP3" s="24"/>
      <c r="KQ3" s="24"/>
      <c r="KR3" s="24"/>
      <c r="KS3" s="24"/>
      <c r="KT3" s="24"/>
      <c r="KU3" s="24"/>
      <c r="KV3" s="24"/>
      <c r="KW3" s="24"/>
      <c r="KX3" s="24"/>
      <c r="KY3" s="24"/>
      <c r="KZ3" s="24"/>
      <c r="LA3" s="24"/>
      <c r="LB3" s="24"/>
      <c r="LC3" s="24"/>
      <c r="LD3" s="24"/>
      <c r="LE3" s="24"/>
      <c r="LF3" s="24"/>
      <c r="LG3" s="24"/>
      <c r="LH3" s="24"/>
      <c r="LI3" s="24"/>
      <c r="LJ3" s="24"/>
      <c r="LK3" s="24"/>
      <c r="LL3" s="24"/>
      <c r="LM3" s="24"/>
      <c r="LN3" s="24"/>
      <c r="LO3" s="24"/>
      <c r="LP3" s="24"/>
      <c r="LQ3" s="24"/>
      <c r="LR3" s="24"/>
      <c r="LS3" s="24"/>
      <c r="LT3" s="24"/>
      <c r="LU3" s="24"/>
      <c r="LV3" s="24"/>
      <c r="LW3" s="24"/>
      <c r="LX3" s="24"/>
      <c r="LY3" s="24"/>
      <c r="LZ3" s="24"/>
      <c r="MA3" s="24"/>
      <c r="MB3" s="24"/>
      <c r="MC3" s="24"/>
      <c r="MD3" s="24"/>
      <c r="ME3" s="24"/>
      <c r="MF3" s="24"/>
      <c r="MG3" s="24"/>
      <c r="MH3" s="24"/>
      <c r="MI3" s="24"/>
      <c r="MJ3" s="24"/>
      <c r="MK3" s="24"/>
      <c r="ML3" s="24"/>
      <c r="MM3" s="24"/>
      <c r="MN3" s="24"/>
      <c r="MO3" s="24"/>
      <c r="MP3" s="24"/>
      <c r="MQ3" s="24"/>
      <c r="MR3" s="24"/>
      <c r="MS3" s="24"/>
      <c r="MT3" s="24"/>
      <c r="MU3" s="24"/>
      <c r="MV3" s="24"/>
      <c r="MW3" s="24"/>
      <c r="MX3" s="24"/>
      <c r="MY3" s="24"/>
      <c r="MZ3" s="24"/>
      <c r="NA3" s="24"/>
      <c r="NB3" s="24"/>
      <c r="NC3" s="24"/>
      <c r="ND3" s="24"/>
      <c r="NE3" s="24"/>
      <c r="NF3" s="24"/>
      <c r="NG3" s="24"/>
      <c r="NH3" s="24"/>
      <c r="NI3" s="24"/>
      <c r="NJ3" s="24"/>
      <c r="NK3" s="24"/>
      <c r="NL3" s="24"/>
      <c r="NM3" s="24"/>
      <c r="NN3" s="24"/>
      <c r="NO3" s="24"/>
      <c r="NP3" s="24"/>
      <c r="NQ3" s="24"/>
      <c r="NR3" s="24"/>
      <c r="NS3" s="24"/>
      <c r="NT3" s="24"/>
      <c r="NU3" s="24"/>
      <c r="NV3" s="24"/>
      <c r="NW3" s="24"/>
      <c r="NX3" s="24"/>
      <c r="NY3" s="24"/>
      <c r="NZ3" s="24"/>
      <c r="OA3" s="24"/>
      <c r="OB3" s="24"/>
      <c r="OC3" s="24"/>
      <c r="OD3" s="24"/>
      <c r="OE3" s="24"/>
      <c r="OF3" s="24"/>
      <c r="OG3" s="24"/>
      <c r="OH3" s="24"/>
      <c r="OI3" s="24"/>
      <c r="OJ3" s="24"/>
      <c r="OK3" s="24"/>
      <c r="OL3" s="24"/>
      <c r="OM3" s="24"/>
      <c r="ON3" s="24"/>
      <c r="OO3" s="24"/>
      <c r="OP3" s="24"/>
      <c r="OQ3" s="24"/>
      <c r="OR3" s="24"/>
      <c r="OS3" s="24"/>
      <c r="OT3" s="24"/>
      <c r="OU3" s="24"/>
      <c r="OV3" s="24"/>
      <c r="OW3" s="24"/>
      <c r="OX3" s="24"/>
      <c r="OY3" s="24"/>
      <c r="OZ3" s="24"/>
      <c r="PA3" s="24"/>
      <c r="PB3" s="24"/>
      <c r="PC3" s="24"/>
      <c r="PD3" s="24"/>
      <c r="PE3" s="24"/>
      <c r="PF3" s="24"/>
      <c r="PG3" s="24"/>
      <c r="PH3" s="24"/>
      <c r="PI3" s="24"/>
      <c r="PJ3" s="24"/>
      <c r="PK3" s="24"/>
      <c r="PL3" s="24"/>
      <c r="PM3" s="24"/>
      <c r="PN3" s="24"/>
      <c r="PO3" s="24"/>
      <c r="PP3" s="24"/>
      <c r="PQ3" s="24"/>
      <c r="PR3" s="24"/>
      <c r="PS3" s="24"/>
      <c r="PT3" s="24"/>
      <c r="PU3" s="24"/>
      <c r="PV3" s="24"/>
      <c r="PW3" s="24"/>
      <c r="PX3" s="24"/>
      <c r="PY3" s="24"/>
      <c r="PZ3" s="24"/>
      <c r="QA3" s="24"/>
      <c r="QB3" s="24"/>
      <c r="QC3" s="24"/>
      <c r="QD3" s="24"/>
      <c r="QE3" s="24"/>
      <c r="QF3" s="24"/>
      <c r="QG3" s="24"/>
      <c r="QH3" s="24"/>
      <c r="QI3" s="24"/>
      <c r="QJ3" s="24"/>
      <c r="QK3" s="24"/>
      <c r="QL3" s="24"/>
      <c r="QM3" s="24"/>
      <c r="QN3" s="24"/>
      <c r="QO3" s="24"/>
      <c r="QP3" s="24"/>
      <c r="QQ3" s="24"/>
      <c r="QR3" s="24"/>
      <c r="QS3" s="24"/>
      <c r="QT3" s="24"/>
      <c r="QU3" s="24"/>
      <c r="QV3" s="24"/>
      <c r="QW3" s="24"/>
      <c r="QX3" s="24"/>
      <c r="QY3" s="24"/>
      <c r="QZ3" s="24"/>
      <c r="RA3" s="24"/>
      <c r="RB3" s="24"/>
      <c r="RC3" s="24"/>
      <c r="RD3" s="24"/>
      <c r="RE3" s="24"/>
      <c r="RF3" s="24"/>
      <c r="RG3" s="24"/>
      <c r="RH3" s="24"/>
      <c r="RI3" s="24"/>
      <c r="RJ3" s="24"/>
      <c r="RK3" s="24"/>
      <c r="RL3" s="24"/>
      <c r="RM3" s="24"/>
      <c r="RN3" s="24"/>
      <c r="RO3" s="24"/>
      <c r="RP3" s="24"/>
      <c r="RQ3" s="24"/>
      <c r="RR3" s="24"/>
      <c r="RS3" s="24"/>
      <c r="RT3" s="24"/>
      <c r="RU3" s="24"/>
      <c r="RV3" s="24"/>
      <c r="RW3" s="24"/>
      <c r="RX3" s="24"/>
      <c r="RY3" s="24"/>
      <c r="RZ3" s="24"/>
      <c r="SA3" s="24"/>
      <c r="SB3" s="24"/>
      <c r="SC3" s="24"/>
      <c r="SD3" s="24"/>
      <c r="SE3" s="24"/>
      <c r="SF3" s="24"/>
      <c r="SG3" s="24"/>
      <c r="SH3" s="24"/>
      <c r="SI3" s="24"/>
      <c r="SJ3" s="24"/>
      <c r="SK3" s="24"/>
      <c r="SL3" s="24"/>
      <c r="SM3" s="24"/>
      <c r="SN3" s="24"/>
      <c r="SO3" s="24"/>
      <c r="SP3" s="24"/>
      <c r="SQ3" s="24"/>
      <c r="SR3" s="24"/>
      <c r="SS3" s="24"/>
      <c r="ST3" s="24"/>
      <c r="SU3" s="24"/>
      <c r="SV3" s="24"/>
      <c r="SW3" s="24"/>
      <c r="SX3" s="24"/>
      <c r="SY3" s="24"/>
      <c r="SZ3" s="24"/>
      <c r="TA3" s="24"/>
      <c r="TB3" s="24"/>
      <c r="TC3" s="24"/>
      <c r="TD3" s="24"/>
      <c r="TE3" s="24"/>
      <c r="TF3" s="24"/>
      <c r="TG3" s="24"/>
      <c r="TH3" s="24"/>
      <c r="TI3" s="24"/>
      <c r="TJ3" s="24"/>
      <c r="TK3" s="24"/>
      <c r="TL3" s="24"/>
      <c r="TM3" s="24"/>
      <c r="TN3" s="24"/>
      <c r="TO3" s="24"/>
      <c r="TP3" s="24"/>
      <c r="TQ3" s="24"/>
      <c r="TR3" s="24"/>
      <c r="TS3" s="24"/>
      <c r="TT3" s="24"/>
      <c r="TU3" s="24"/>
      <c r="TV3" s="24"/>
      <c r="TW3" s="24"/>
      <c r="TX3" s="24"/>
      <c r="TY3" s="24"/>
      <c r="TZ3" s="24"/>
      <c r="UA3" s="24"/>
      <c r="UB3" s="24"/>
      <c r="UC3" s="24"/>
      <c r="UD3" s="24"/>
      <c r="UE3" s="24"/>
      <c r="UF3" s="24"/>
      <c r="UG3" s="24"/>
      <c r="UH3" s="24"/>
      <c r="UI3" s="24"/>
      <c r="UJ3" s="24"/>
      <c r="UK3" s="24"/>
      <c r="UL3" s="24"/>
      <c r="UM3" s="24"/>
      <c r="UN3" s="24"/>
      <c r="UO3" s="24"/>
      <c r="UP3" s="24"/>
      <c r="UQ3" s="24"/>
      <c r="UR3" s="24"/>
      <c r="US3" s="24"/>
      <c r="UT3" s="24"/>
      <c r="UU3" s="24"/>
      <c r="UV3" s="24"/>
      <c r="UW3" s="24"/>
      <c r="UX3" s="24"/>
      <c r="UY3" s="24"/>
      <c r="UZ3" s="24"/>
      <c r="VA3" s="24"/>
      <c r="VB3" s="24"/>
      <c r="VC3" s="24"/>
      <c r="VD3" s="24"/>
      <c r="VE3" s="24"/>
      <c r="VF3" s="24"/>
      <c r="VG3" s="24"/>
      <c r="VH3" s="24"/>
      <c r="VI3" s="24"/>
      <c r="VJ3" s="24"/>
      <c r="VK3" s="24"/>
      <c r="VL3" s="24"/>
      <c r="VM3" s="24"/>
      <c r="VN3" s="24"/>
      <c r="VO3" s="24"/>
      <c r="VP3" s="24"/>
      <c r="VQ3" s="24"/>
      <c r="VR3" s="24"/>
      <c r="VS3" s="24"/>
      <c r="VT3" s="24"/>
      <c r="VU3" s="24"/>
      <c r="VV3" s="24"/>
      <c r="VW3" s="24"/>
      <c r="VX3" s="24"/>
      <c r="VY3" s="24"/>
      <c r="VZ3" s="24"/>
      <c r="WA3" s="24"/>
      <c r="WB3" s="24"/>
      <c r="WC3" s="24"/>
      <c r="WD3" s="24"/>
      <c r="WE3" s="24"/>
      <c r="WF3" s="24"/>
      <c r="WG3" s="24"/>
      <c r="WH3" s="24"/>
      <c r="WI3" s="24"/>
      <c r="WJ3" s="24"/>
      <c r="WK3" s="24"/>
      <c r="WL3" s="24"/>
      <c r="WM3" s="24"/>
      <c r="WN3" s="24"/>
      <c r="WO3" s="24"/>
      <c r="WP3" s="24"/>
      <c r="WQ3" s="24"/>
      <c r="WR3" s="24"/>
      <c r="WS3" s="24"/>
      <c r="WT3" s="24"/>
      <c r="WU3" s="24"/>
      <c r="WV3" s="24"/>
      <c r="WW3" s="24"/>
      <c r="WX3" s="24"/>
      <c r="WY3" s="24"/>
      <c r="WZ3" s="24"/>
      <c r="XA3" s="24"/>
      <c r="XB3" s="24"/>
      <c r="XC3" s="24"/>
      <c r="XD3" s="24"/>
      <c r="XE3" s="24"/>
      <c r="XF3" s="24"/>
      <c r="XG3" s="24"/>
      <c r="XH3" s="24"/>
      <c r="XI3" s="24"/>
      <c r="XJ3" s="24"/>
      <c r="XK3" s="24"/>
      <c r="XL3" s="24"/>
      <c r="XM3" s="24"/>
      <c r="XN3" s="24"/>
      <c r="XO3" s="24"/>
      <c r="XP3" s="24"/>
      <c r="XQ3" s="24"/>
      <c r="XR3" s="24"/>
      <c r="XS3" s="24"/>
      <c r="XT3" s="24"/>
      <c r="XU3" s="24"/>
      <c r="XV3" s="24"/>
      <c r="XW3" s="24"/>
      <c r="XX3" s="24"/>
      <c r="XY3" s="24"/>
      <c r="XZ3" s="24"/>
      <c r="YA3" s="24"/>
      <c r="YB3" s="24"/>
      <c r="YC3" s="24"/>
      <c r="YD3" s="24"/>
      <c r="YE3" s="24"/>
      <c r="YF3" s="24"/>
      <c r="YG3" s="24"/>
      <c r="YH3" s="24"/>
      <c r="YI3" s="24"/>
      <c r="YJ3" s="24"/>
      <c r="YK3" s="24"/>
      <c r="YL3" s="24"/>
      <c r="YM3" s="24"/>
      <c r="YN3" s="24"/>
      <c r="YO3" s="24"/>
      <c r="YP3" s="24"/>
      <c r="YQ3" s="24"/>
      <c r="YR3" s="24"/>
      <c r="YS3" s="24"/>
      <c r="YT3" s="24"/>
      <c r="YU3" s="24"/>
      <c r="YV3" s="24"/>
      <c r="YW3" s="24"/>
      <c r="YX3" s="24"/>
      <c r="YY3" s="24"/>
      <c r="YZ3" s="24"/>
      <c r="ZA3" s="24"/>
      <c r="ZB3" s="24"/>
      <c r="ZC3" s="24"/>
      <c r="ZD3" s="24"/>
      <c r="ZE3" s="24"/>
      <c r="ZF3" s="24"/>
      <c r="ZG3" s="24"/>
      <c r="ZH3" s="24"/>
      <c r="ZI3" s="24"/>
      <c r="ZJ3" s="24"/>
      <c r="ZK3" s="24"/>
      <c r="ZL3" s="24"/>
      <c r="ZM3" s="24"/>
      <c r="ZN3" s="24"/>
      <c r="ZO3" s="24"/>
      <c r="ZP3" s="24"/>
      <c r="ZQ3" s="24"/>
      <c r="ZR3" s="24"/>
      <c r="ZS3" s="24"/>
      <c r="ZT3" s="24"/>
      <c r="ZU3" s="24"/>
      <c r="ZV3" s="24"/>
      <c r="ZW3" s="24"/>
      <c r="ZX3" s="24"/>
      <c r="ZY3" s="24"/>
      <c r="ZZ3" s="24"/>
      <c r="AAA3" s="24"/>
      <c r="AAB3" s="24"/>
      <c r="AAC3" s="24"/>
      <c r="AAD3" s="24"/>
      <c r="AAE3" s="24"/>
      <c r="AAF3" s="24"/>
      <c r="AAG3" s="24"/>
      <c r="AAH3" s="24"/>
      <c r="AAI3" s="24"/>
      <c r="AAJ3" s="24"/>
      <c r="AAK3" s="24"/>
      <c r="AAL3" s="24"/>
      <c r="AAM3" s="24"/>
      <c r="AAN3" s="24"/>
      <c r="AAO3" s="24"/>
      <c r="AAP3" s="24"/>
      <c r="AAQ3" s="24"/>
      <c r="AAR3" s="24"/>
      <c r="AAS3" s="24"/>
      <c r="AAT3" s="24"/>
      <c r="AAU3" s="24"/>
      <c r="AAV3" s="24"/>
      <c r="AAW3" s="24"/>
      <c r="AAX3" s="24"/>
      <c r="AAY3" s="24"/>
      <c r="AAZ3" s="24"/>
      <c r="ABA3" s="24"/>
      <c r="ABB3" s="24"/>
      <c r="ABC3" s="24"/>
      <c r="ABD3" s="24"/>
      <c r="ABE3" s="24"/>
      <c r="ABF3" s="24"/>
      <c r="ABG3" s="24"/>
      <c r="ABH3" s="24"/>
      <c r="ABI3" s="24"/>
      <c r="ABJ3" s="24"/>
      <c r="ABK3" s="24"/>
      <c r="ABL3" s="24"/>
      <c r="ABM3" s="24"/>
      <c r="ABN3" s="24"/>
      <c r="ABO3" s="24"/>
      <c r="ABP3" s="24"/>
      <c r="ABQ3" s="24"/>
      <c r="ABR3" s="24"/>
      <c r="ABS3" s="24"/>
      <c r="ABT3" s="24"/>
      <c r="ABU3" s="24"/>
      <c r="ABV3" s="24"/>
      <c r="ABW3" s="24"/>
      <c r="ABX3" s="24"/>
      <c r="ABY3" s="24"/>
      <c r="ABZ3" s="24"/>
      <c r="ACA3" s="24"/>
      <c r="ACB3" s="24"/>
      <c r="ACC3" s="24"/>
      <c r="ACD3" s="24"/>
      <c r="ACE3" s="24"/>
      <c r="ACF3" s="24"/>
      <c r="ACG3" s="24"/>
      <c r="ACH3" s="24"/>
      <c r="ACI3" s="24"/>
      <c r="ACJ3" s="24"/>
      <c r="ACK3" s="24"/>
      <c r="ACL3" s="24"/>
      <c r="ACM3" s="24"/>
      <c r="ACN3" s="24"/>
      <c r="ACO3" s="24"/>
      <c r="ACP3" s="24"/>
      <c r="ACQ3" s="24"/>
      <c r="ACR3" s="24"/>
      <c r="ACS3" s="24"/>
      <c r="ACT3" s="24"/>
      <c r="ACU3" s="24"/>
      <c r="ACV3" s="24"/>
      <c r="ACW3" s="24"/>
      <c r="ACX3" s="24"/>
      <c r="ACY3" s="24"/>
      <c r="ACZ3" s="24"/>
      <c r="ADA3" s="24"/>
      <c r="ADB3" s="24"/>
      <c r="ADC3" s="24"/>
      <c r="ADD3" s="24"/>
      <c r="ADE3" s="24"/>
      <c r="ADF3" s="24"/>
      <c r="ADG3" s="24"/>
      <c r="ADH3" s="24"/>
      <c r="ADI3" s="24"/>
      <c r="ADJ3" s="24"/>
      <c r="ADK3" s="24"/>
      <c r="ADL3" s="24"/>
      <c r="ADM3" s="24"/>
      <c r="ADN3" s="24"/>
      <c r="ADO3" s="24"/>
      <c r="ADP3" s="24"/>
      <c r="ADQ3" s="24"/>
      <c r="ADR3" s="24"/>
      <c r="ADS3" s="24"/>
      <c r="ADT3" s="24"/>
      <c r="ADU3" s="24"/>
      <c r="ADV3" s="24"/>
      <c r="ADW3" s="24"/>
      <c r="ADX3" s="24"/>
      <c r="ADY3" s="24"/>
      <c r="ADZ3" s="24"/>
      <c r="AEA3" s="24"/>
      <c r="AEB3" s="24"/>
      <c r="AEC3" s="24"/>
      <c r="AED3" s="24"/>
      <c r="AEE3" s="24"/>
      <c r="AEF3" s="24"/>
      <c r="AEG3" s="24"/>
      <c r="AEH3" s="24"/>
      <c r="AEI3" s="24"/>
      <c r="AEJ3" s="24"/>
      <c r="AEK3" s="24"/>
      <c r="AEL3" s="24"/>
      <c r="AEM3" s="24"/>
      <c r="AEN3" s="24"/>
      <c r="AEO3" s="24"/>
      <c r="AEP3" s="24"/>
      <c r="AEQ3" s="24"/>
      <c r="AER3" s="24"/>
      <c r="AES3" s="24"/>
      <c r="AET3" s="24"/>
      <c r="AEU3" s="24"/>
      <c r="AEV3" s="24"/>
      <c r="AEW3" s="24"/>
      <c r="AEX3" s="24"/>
      <c r="AEY3" s="24"/>
      <c r="AEZ3" s="24"/>
      <c r="AFA3" s="24"/>
      <c r="AFB3" s="24"/>
      <c r="AFC3" s="24"/>
      <c r="AFD3" s="24"/>
      <c r="AFE3" s="24"/>
      <c r="AFF3" s="24"/>
      <c r="AFG3" s="24"/>
      <c r="AFH3" s="24"/>
      <c r="AFI3" s="24"/>
      <c r="AFJ3" s="24"/>
      <c r="AFK3" s="24"/>
      <c r="AFL3" s="24"/>
      <c r="AFM3" s="24"/>
      <c r="AFN3" s="24"/>
      <c r="AFO3" s="24"/>
      <c r="AFP3" s="24"/>
      <c r="AFQ3" s="24"/>
      <c r="AFR3" s="24"/>
      <c r="AFS3" s="24"/>
      <c r="AFT3" s="24"/>
      <c r="AFU3" s="24"/>
      <c r="AFV3" s="24"/>
      <c r="AFW3" s="24"/>
      <c r="AFX3" s="24"/>
      <c r="AFY3" s="24"/>
      <c r="AFZ3" s="24"/>
      <c r="AGA3" s="24"/>
      <c r="AGB3" s="24"/>
      <c r="AGC3" s="24"/>
      <c r="AGD3" s="24"/>
      <c r="AGE3" s="24"/>
      <c r="AGF3" s="24"/>
      <c r="AGG3" s="24"/>
      <c r="AGH3" s="24"/>
      <c r="AGI3" s="24"/>
      <c r="AGJ3" s="24"/>
      <c r="AGK3" s="24"/>
      <c r="AGL3" s="24"/>
      <c r="AGM3" s="24"/>
      <c r="AGN3" s="24"/>
      <c r="AGO3" s="24"/>
      <c r="AGP3" s="24"/>
      <c r="AGQ3" s="24"/>
      <c r="AGR3" s="24"/>
      <c r="AGS3" s="24"/>
      <c r="AGT3" s="24"/>
      <c r="AGU3" s="24"/>
      <c r="AGV3" s="24"/>
      <c r="AGW3" s="24"/>
      <c r="AGX3" s="24"/>
      <c r="AGY3" s="24"/>
      <c r="AGZ3" s="24"/>
      <c r="AHA3" s="24"/>
      <c r="AHB3" s="24"/>
      <c r="AHC3" s="24"/>
      <c r="AHD3" s="24"/>
      <c r="AHE3" s="24"/>
      <c r="AHF3" s="24"/>
      <c r="AHG3" s="24"/>
      <c r="AHH3" s="24"/>
      <c r="AHI3" s="24"/>
      <c r="AHJ3" s="24"/>
      <c r="AHK3" s="24"/>
      <c r="AHL3" s="24"/>
      <c r="AHM3" s="24"/>
      <c r="AHN3" s="24"/>
      <c r="AHO3" s="24"/>
      <c r="AHP3" s="24"/>
      <c r="AHQ3" s="24"/>
      <c r="AHR3" s="24"/>
      <c r="AHS3" s="24"/>
      <c r="AHT3" s="24"/>
      <c r="AHU3" s="24"/>
      <c r="AHV3" s="24"/>
      <c r="AHW3" s="24"/>
      <c r="AHX3" s="24"/>
      <c r="AHY3" s="24"/>
      <c r="AHZ3" s="24"/>
      <c r="AIA3" s="24"/>
      <c r="AIB3" s="24"/>
      <c r="AIC3" s="24"/>
      <c r="AID3" s="24"/>
      <c r="AIE3" s="24"/>
      <c r="AIF3" s="24"/>
      <c r="AIG3" s="24"/>
      <c r="AIH3" s="24"/>
      <c r="AII3" s="24"/>
      <c r="AIJ3" s="24"/>
      <c r="AIK3" s="24"/>
      <c r="AIL3" s="24"/>
      <c r="AIM3" s="24"/>
      <c r="AIN3" s="24"/>
      <c r="AIO3" s="24"/>
      <c r="AIP3" s="24"/>
      <c r="AIQ3" s="24"/>
      <c r="AIR3" s="24"/>
      <c r="AIS3" s="24"/>
      <c r="AIT3" s="24"/>
      <c r="AIU3" s="24"/>
      <c r="AIV3" s="24"/>
      <c r="AIW3" s="24"/>
      <c r="AIX3" s="24"/>
      <c r="AIY3" s="24"/>
      <c r="AIZ3" s="24"/>
      <c r="AJA3" s="24"/>
      <c r="AJB3" s="24"/>
      <c r="AJC3" s="24"/>
      <c r="AJD3" s="24"/>
      <c r="AJE3" s="24"/>
      <c r="AJF3" s="24"/>
      <c r="AJG3" s="24"/>
      <c r="AJH3" s="24"/>
      <c r="AJI3" s="24"/>
      <c r="AJJ3" s="24"/>
      <c r="AJK3" s="24"/>
      <c r="AJL3" s="24"/>
      <c r="AJM3" s="24"/>
      <c r="AJN3" s="24"/>
      <c r="AJO3" s="24"/>
      <c r="AJP3" s="24"/>
      <c r="AJQ3" s="24"/>
      <c r="AJR3" s="24"/>
      <c r="AJS3" s="24"/>
      <c r="AJT3" s="24"/>
      <c r="AJU3" s="24"/>
      <c r="AJV3" s="24"/>
      <c r="AJW3" s="24"/>
      <c r="AJX3" s="24"/>
      <c r="AJY3" s="24"/>
      <c r="AJZ3" s="24"/>
      <c r="AKA3" s="24"/>
      <c r="AKB3" s="24"/>
      <c r="AKC3" s="24"/>
      <c r="AKD3" s="24"/>
      <c r="AKE3" s="24"/>
      <c r="AKF3" s="24"/>
      <c r="AKG3" s="24"/>
      <c r="AKH3" s="24"/>
      <c r="AKI3" s="24"/>
      <c r="AKJ3" s="24"/>
      <c r="AKK3" s="24"/>
      <c r="AKL3" s="24"/>
      <c r="AKM3" s="24"/>
      <c r="AKN3" s="24"/>
      <c r="AKO3" s="24"/>
      <c r="AKP3" s="24"/>
      <c r="AKQ3" s="24"/>
      <c r="AKR3" s="24"/>
      <c r="AKS3" s="24"/>
      <c r="AKT3" s="24"/>
      <c r="AKU3" s="24"/>
      <c r="AKV3" s="24"/>
      <c r="AKW3" s="24"/>
      <c r="AKX3" s="24"/>
      <c r="AKY3" s="24"/>
      <c r="AKZ3" s="24"/>
      <c r="ALA3" s="24"/>
      <c r="ALB3" s="24"/>
      <c r="ALC3" s="24"/>
      <c r="ALD3" s="24"/>
      <c r="ALE3" s="24"/>
      <c r="ALF3" s="24"/>
      <c r="ALG3" s="24"/>
      <c r="ALH3" s="24"/>
      <c r="ALI3" s="24"/>
      <c r="ALJ3" s="24"/>
      <c r="ALK3" s="24"/>
      <c r="ALL3" s="24"/>
      <c r="ALM3" s="24"/>
      <c r="ALN3" s="24"/>
      <c r="ALO3" s="24"/>
      <c r="ALP3" s="24"/>
      <c r="ALQ3" s="24"/>
      <c r="ALR3" s="24"/>
      <c r="ALS3" s="24"/>
      <c r="ALT3" s="24"/>
      <c r="ALU3" s="24"/>
      <c r="ALV3" s="24"/>
      <c r="ALW3" s="24"/>
      <c r="ALX3" s="24"/>
      <c r="ALY3" s="24"/>
      <c r="ALZ3" s="24"/>
      <c r="AMA3" s="24"/>
      <c r="AMB3" s="24"/>
      <c r="AMC3" s="24"/>
      <c r="AMD3" s="24"/>
      <c r="AME3" s="24"/>
      <c r="AMF3" s="24"/>
      <c r="AMG3" s="24"/>
      <c r="AMH3" s="24"/>
      <c r="AMI3" s="24"/>
      <c r="AMJ3" s="24"/>
      <c r="AMK3" s="24"/>
      <c r="AML3" s="24"/>
      <c r="AMM3" s="24"/>
      <c r="AMN3" s="24"/>
      <c r="AMO3" s="24"/>
      <c r="AMP3" s="24"/>
      <c r="AMQ3" s="24"/>
      <c r="AMR3" s="24"/>
      <c r="AMS3" s="24"/>
      <c r="AMT3" s="24"/>
      <c r="AMU3" s="24"/>
      <c r="AMV3" s="24"/>
      <c r="AMW3" s="24"/>
      <c r="AMX3" s="24"/>
      <c r="AMY3" s="24"/>
      <c r="AMZ3" s="24"/>
      <c r="ANA3" s="24"/>
      <c r="ANB3" s="24"/>
      <c r="ANC3" s="24"/>
      <c r="AND3" s="24"/>
      <c r="ANE3" s="24"/>
      <c r="ANF3" s="24"/>
      <c r="ANG3" s="24"/>
      <c r="ANH3" s="24"/>
      <c r="ANI3" s="24"/>
      <c r="ANJ3" s="24"/>
      <c r="ANK3" s="24"/>
      <c r="ANL3" s="24"/>
      <c r="ANM3" s="24"/>
      <c r="ANN3" s="24"/>
      <c r="ANO3" s="24"/>
      <c r="ANP3" s="24"/>
      <c r="ANQ3" s="24"/>
      <c r="ANR3" s="24"/>
      <c r="ANS3" s="24"/>
      <c r="ANT3" s="24"/>
      <c r="ANU3" s="24"/>
      <c r="ANV3" s="24"/>
      <c r="ANW3" s="24"/>
      <c r="ANX3" s="24"/>
      <c r="ANY3" s="24"/>
      <c r="ANZ3" s="24"/>
      <c r="AOA3" s="24"/>
      <c r="AOB3" s="24"/>
      <c r="AOC3" s="24"/>
      <c r="AOD3" s="24"/>
      <c r="AOE3" s="24"/>
      <c r="AOF3" s="24"/>
      <c r="AOG3" s="24"/>
      <c r="AOH3" s="24"/>
      <c r="AOI3" s="24"/>
      <c r="AOJ3" s="24"/>
      <c r="AOK3" s="24"/>
      <c r="AOL3" s="24"/>
      <c r="AOM3" s="24"/>
      <c r="AON3" s="24"/>
      <c r="AOO3" s="24"/>
      <c r="AOP3" s="24"/>
      <c r="AOQ3" s="24"/>
      <c r="AOR3" s="24"/>
      <c r="AOS3" s="24"/>
      <c r="AOT3" s="24"/>
      <c r="AOU3" s="24"/>
      <c r="AOV3" s="24"/>
      <c r="AOW3" s="24"/>
      <c r="AOX3" s="24"/>
      <c r="AOY3" s="24"/>
      <c r="AOZ3" s="24"/>
      <c r="APA3" s="24"/>
      <c r="APB3" s="24"/>
      <c r="APC3" s="24"/>
      <c r="APD3" s="24"/>
      <c r="APE3" s="24"/>
      <c r="APF3" s="24"/>
      <c r="APG3" s="24"/>
      <c r="APH3" s="24"/>
      <c r="API3" s="24"/>
      <c r="APJ3" s="24"/>
      <c r="APK3" s="24"/>
      <c r="APL3" s="24"/>
      <c r="APM3" s="24"/>
      <c r="APN3" s="24"/>
      <c r="APO3" s="24"/>
      <c r="APP3" s="24"/>
      <c r="APQ3" s="24"/>
      <c r="APR3" s="24"/>
      <c r="APS3" s="24"/>
      <c r="APT3" s="24"/>
      <c r="APU3" s="24"/>
      <c r="APV3" s="24"/>
      <c r="APW3" s="24"/>
      <c r="APX3" s="24"/>
      <c r="APY3" s="24"/>
      <c r="APZ3" s="24"/>
      <c r="AQA3" s="24"/>
      <c r="AQB3" s="24"/>
      <c r="AQC3" s="24"/>
      <c r="AQD3" s="24"/>
      <c r="AQE3" s="24"/>
      <c r="AQF3" s="24"/>
      <c r="AQG3" s="24"/>
      <c r="AQH3" s="24"/>
      <c r="AQI3" s="24"/>
      <c r="AQJ3" s="24"/>
      <c r="AQK3" s="24"/>
      <c r="AQL3" s="24"/>
      <c r="AQM3" s="24"/>
      <c r="AQN3" s="24"/>
      <c r="AQO3" s="24"/>
      <c r="AQP3" s="24"/>
      <c r="AQQ3" s="24"/>
      <c r="AQR3" s="24"/>
      <c r="AQS3" s="24"/>
      <c r="AQT3" s="24"/>
      <c r="AQU3" s="24"/>
      <c r="AQV3" s="24"/>
      <c r="AQW3" s="24"/>
      <c r="AQX3" s="24"/>
      <c r="AQY3" s="24"/>
      <c r="AQZ3" s="24"/>
      <c r="ARA3" s="24"/>
      <c r="ARB3" s="24"/>
      <c r="ARC3" s="24"/>
      <c r="ARD3" s="24"/>
      <c r="ARE3" s="24"/>
      <c r="ARF3" s="24"/>
      <c r="ARG3" s="24"/>
      <c r="ARH3" s="24"/>
      <c r="ARI3" s="24"/>
      <c r="ARJ3" s="24"/>
      <c r="ARK3" s="24"/>
      <c r="ARL3" s="24"/>
      <c r="ARM3" s="24"/>
      <c r="ARN3" s="24"/>
      <c r="ARO3" s="24"/>
      <c r="ARP3" s="24"/>
      <c r="ARQ3" s="24"/>
      <c r="ARR3" s="24"/>
      <c r="ARS3" s="24"/>
      <c r="ART3" s="24"/>
      <c r="ARU3" s="24"/>
      <c r="ARV3" s="24"/>
      <c r="ARW3" s="24"/>
      <c r="ARX3" s="24"/>
      <c r="ARY3" s="24"/>
      <c r="ARZ3" s="24"/>
      <c r="ASA3" s="24"/>
      <c r="ASB3" s="24"/>
      <c r="ASC3" s="24"/>
      <c r="ASD3" s="24"/>
      <c r="ASE3" s="24"/>
      <c r="ASF3" s="24"/>
      <c r="ASG3" s="24"/>
      <c r="ASH3" s="24"/>
      <c r="ASI3" s="24"/>
      <c r="ASJ3" s="24"/>
      <c r="ASK3" s="24"/>
      <c r="ASL3" s="24"/>
      <c r="ASM3" s="24"/>
      <c r="ASN3" s="24"/>
    </row>
    <row r="4" spans="1:1184" x14ac:dyDescent="0.35">
      <c r="A4" s="25" t="s">
        <v>43</v>
      </c>
      <c r="B4" s="36">
        <f>IF(I11="Taip",W1*0.3/F7,W1/F7)</f>
        <v>0.23407900000000006</v>
      </c>
      <c r="C4" s="26"/>
      <c r="D4" s="37" t="s">
        <v>44</v>
      </c>
      <c r="E4" s="28" t="s">
        <v>18</v>
      </c>
      <c r="F4" s="106">
        <v>120</v>
      </c>
      <c r="H4" s="38" t="s">
        <v>45</v>
      </c>
      <c r="I4" s="84">
        <v>0</v>
      </c>
      <c r="J4" s="39">
        <v>0</v>
      </c>
      <c r="K4" s="103"/>
      <c r="L4" s="103"/>
      <c r="M4" s="32">
        <f>ROUND(MAX((N4-S4)*_xlfn.XLOOKUP($P4,Užstatai!$L$3:$IR$3,Užstatai!$L$33:$IR$33,"bla",0,1),0)+N4*(1-_xlfn.XLOOKUP($P4,Užstatai!$L$3:$IR$3,Užstatai!$L$33:$IR$33,"bla",0,1)),2)</f>
        <v>100000</v>
      </c>
      <c r="N4" s="40">
        <f>+F7</f>
        <v>100000</v>
      </c>
      <c r="O4" s="11">
        <f t="shared" ref="O4:O35" si="0">ROUND(IF($F$21&gt;0,F22,IF(P4&lt;=$F$5,0,IF(P4&gt;$F$4,0,1/($F$4-$F$5)*($F$7)))),2)</f>
        <v>0</v>
      </c>
      <c r="P4" s="11">
        <v>1</v>
      </c>
      <c r="Q4" s="24">
        <f t="shared" ref="Q4:Q67" si="1">1-(1-$B$3)^(P4/12)</f>
        <v>3.4355622613868597E-3</v>
      </c>
      <c r="R4" s="24">
        <f>+$B$3</f>
        <v>4.0456595796543232E-2</v>
      </c>
      <c r="S4" s="32">
        <f>+_xlfn.XLOOKUP($P4,Užstatai!$L$3:$IR$3,Užstatai!$L$1:$IR$1,"bla",0,1)</f>
        <v>0</v>
      </c>
      <c r="T4" s="11">
        <f t="shared" ref="T4:T15" si="2">MIN(1+MAX(0.0362*P4/12-0.1052/12,0),1)</f>
        <v>1</v>
      </c>
      <c r="U4" s="11">
        <f t="shared" ref="U4:U15" si="3">1+MAX(0.0362*P4/12-0.1052/12,0)</f>
        <v>1</v>
      </c>
      <c r="W4" s="11">
        <f>ROUND(M4*(Q4-Q3),2)</f>
        <v>343.56</v>
      </c>
      <c r="X4" s="11">
        <f t="shared" ref="X4:X67" si="4">ROUND(N4*$Y$2/12*(1-Q4),2)</f>
        <v>343.81</v>
      </c>
      <c r="Y4" s="11">
        <f>+IF(Z4&gt;=$W$1,1,0)</f>
        <v>0</v>
      </c>
      <c r="Z4" s="11">
        <f>SUM($N$4:$N$183)*AA4/12-SUMPRODUCT($N$4:$N$183,$Q$4:$Q$183)*AA4/12</f>
        <v>0</v>
      </c>
      <c r="AA4" s="23">
        <v>0</v>
      </c>
      <c r="AC4" s="11" t="s">
        <v>45</v>
      </c>
      <c r="AE4" s="11">
        <v>5</v>
      </c>
      <c r="AH4" s="41">
        <v>1</v>
      </c>
      <c r="AI4" s="42">
        <v>8.0000000000000004E-4</v>
      </c>
      <c r="AJ4" s="43"/>
    </row>
    <row r="5" spans="1:1184" x14ac:dyDescent="0.35">
      <c r="A5" s="25" t="s">
        <v>46</v>
      </c>
      <c r="B5" s="44" t="e">
        <f>+#REF!</f>
        <v>#REF!</v>
      </c>
      <c r="C5" s="26"/>
      <c r="D5" s="37" t="s">
        <v>44</v>
      </c>
      <c r="E5" s="28" t="s">
        <v>47</v>
      </c>
      <c r="F5" s="106">
        <v>36</v>
      </c>
      <c r="H5" s="38" t="s">
        <v>48</v>
      </c>
      <c r="I5" s="84"/>
      <c r="J5" s="39">
        <v>0</v>
      </c>
      <c r="K5" s="103"/>
      <c r="L5" s="103"/>
      <c r="M5" s="32">
        <f>ROUND(MAX((N5-S5)*_xlfn.XLOOKUP($P5,Užstatai!$L$3:$IR$3,Užstatai!$L$33:$IR$33,"bla",0,1),0)+N5*(1-_xlfn.XLOOKUP($P5,Užstatai!$L$3:$IR$3,Užstatai!$L$33:$IR$33,"bla",0,1)),2)</f>
        <v>100000</v>
      </c>
      <c r="N5" s="40">
        <f>IF(MAX(ROUND(N4-O4,2),0)&lt;0.5,0,MAX(ROUND(N4-O4,2),0))</f>
        <v>100000</v>
      </c>
      <c r="O5" s="11">
        <f t="shared" si="0"/>
        <v>0</v>
      </c>
      <c r="P5" s="11">
        <f>+P4+1</f>
        <v>2</v>
      </c>
      <c r="Q5" s="24">
        <f t="shared" si="1"/>
        <v>6.8593214347217879E-3</v>
      </c>
      <c r="R5" s="24"/>
      <c r="S5" s="32">
        <f>+_xlfn.XLOOKUP($P5,Užstatai!$L$3:$IR$3,Užstatai!$L$1:$IR$1,"bla",0,1)</f>
        <v>0</v>
      </c>
      <c r="T5" s="11">
        <f t="shared" si="2"/>
        <v>1</v>
      </c>
      <c r="U5" s="11">
        <f t="shared" si="3"/>
        <v>1</v>
      </c>
      <c r="W5" s="11">
        <f t="shared" ref="W5:W67" si="5">ROUND(M5*(Q5-Q4),2)</f>
        <v>342.38</v>
      </c>
      <c r="X5" s="11">
        <f t="shared" si="4"/>
        <v>342.63</v>
      </c>
      <c r="Y5" s="11">
        <f t="shared" ref="Y5:Y68" si="6">+IF(Z5&gt;=$W$1,1,0)</f>
        <v>0</v>
      </c>
      <c r="Z5" s="11">
        <f>SUM($N$4:$N$183)*AA5/12-SUMPRODUCT($N$4:$N$183,$Q$4:$Q$183)*AA5/12</f>
        <v>56.583390140555721</v>
      </c>
      <c r="AA5" s="23">
        <f>+AA4+0.0001</f>
        <v>1E-4</v>
      </c>
      <c r="AC5" s="11" t="s">
        <v>48</v>
      </c>
      <c r="AE5" s="11">
        <v>15</v>
      </c>
      <c r="AH5" s="45">
        <v>2</v>
      </c>
      <c r="AI5" s="42">
        <v>8.0000000000000004E-4</v>
      </c>
      <c r="AJ5" s="11" t="s">
        <v>49</v>
      </c>
    </row>
    <row r="6" spans="1:1184" x14ac:dyDescent="0.35">
      <c r="A6" s="25" t="s">
        <v>50</v>
      </c>
      <c r="B6" s="46">
        <v>0.3</v>
      </c>
      <c r="C6" s="26"/>
      <c r="D6" s="37" t="s">
        <v>44</v>
      </c>
      <c r="E6" s="28" t="s">
        <v>17</v>
      </c>
      <c r="F6" s="107" t="s">
        <v>16</v>
      </c>
      <c r="H6" s="38" t="s">
        <v>51</v>
      </c>
      <c r="I6" s="84">
        <v>50000</v>
      </c>
      <c r="J6" s="39">
        <v>0</v>
      </c>
      <c r="K6" s="103"/>
      <c r="L6" s="103"/>
      <c r="M6" s="32">
        <f>ROUND(MAX((N6-S6)*_xlfn.XLOOKUP($P6,Užstatai!$L$3:$IR$3,Užstatai!$L$33:$IR$33,"bla",0,1),0)+N6*(1-_xlfn.XLOOKUP($P6,Užstatai!$L$3:$IR$3,Užstatai!$L$33:$IR$33,"bla",0,1)),2)</f>
        <v>100000</v>
      </c>
      <c r="N6" s="40">
        <f t="shared" ref="N6:N69" si="7">IF(MAX(ROUND(N5-O5,2),0)&lt;0.5,0,MAX(ROUND(N5-O5,2),0))</f>
        <v>100000</v>
      </c>
      <c r="O6" s="11">
        <f t="shared" si="0"/>
        <v>0</v>
      </c>
      <c r="P6" s="11">
        <f t="shared" ref="P6:P69" si="8">+P5+1</f>
        <v>3</v>
      </c>
      <c r="Q6" s="24">
        <f t="shared" si="1"/>
        <v>1.0271318070248725E-2</v>
      </c>
      <c r="R6" s="24"/>
      <c r="S6" s="32">
        <f>+_xlfn.XLOOKUP($P6,Užstatai!$L$3:$IR$3,Užstatai!$L$1:$IR$1,"bla",0,1)</f>
        <v>0</v>
      </c>
      <c r="T6" s="11">
        <f t="shared" si="2"/>
        <v>1</v>
      </c>
      <c r="U6" s="11">
        <f t="shared" si="3"/>
        <v>1.0002833333333334</v>
      </c>
      <c r="W6" s="11">
        <f t="shared" si="5"/>
        <v>341.2</v>
      </c>
      <c r="X6" s="11">
        <f t="shared" si="4"/>
        <v>341.46</v>
      </c>
      <c r="Y6" s="11">
        <f t="shared" si="6"/>
        <v>0</v>
      </c>
      <c r="Z6" s="11">
        <f t="shared" ref="Z6:Z68" si="9">SUM($N$4:$N$183)*AA6/12-SUMPRODUCT($N$4:$N$183,$Q$4:$Q$183)*AA6/12</f>
        <v>113.16678028111144</v>
      </c>
      <c r="AA6" s="23">
        <f t="shared" ref="AA6:AA69" si="10">+AA5+0.0001</f>
        <v>2.0000000000000001E-4</v>
      </c>
      <c r="AC6" s="11" t="s">
        <v>51</v>
      </c>
      <c r="AE6" s="11">
        <v>0</v>
      </c>
      <c r="AH6" s="47">
        <v>3</v>
      </c>
      <c r="AI6" s="42">
        <v>1.5159290384615383E-3</v>
      </c>
      <c r="AJ6" s="11" t="s">
        <v>49</v>
      </c>
    </row>
    <row r="7" spans="1:1184" x14ac:dyDescent="0.35">
      <c r="A7" s="25" t="s">
        <v>52</v>
      </c>
      <c r="B7" s="46">
        <v>0</v>
      </c>
      <c r="C7" s="95"/>
      <c r="D7" s="37" t="s">
        <v>44</v>
      </c>
      <c r="E7" s="48" t="s">
        <v>53</v>
      </c>
      <c r="F7" s="108">
        <v>100000</v>
      </c>
      <c r="H7" s="49" t="s">
        <v>54</v>
      </c>
      <c r="I7" s="84"/>
      <c r="J7" s="39">
        <v>0</v>
      </c>
      <c r="K7" s="103"/>
      <c r="L7" s="103"/>
      <c r="M7" s="32">
        <f>ROUND(MAX((N7-S7)*_xlfn.XLOOKUP($P7,Užstatai!$L$3:$IR$3,Užstatai!$L$33:$IR$33,"bla",0,1),0)+N7*(1-_xlfn.XLOOKUP($P7,Užstatai!$L$3:$IR$3,Užstatai!$L$33:$IR$33,"bla",0,1)),2)</f>
        <v>100000</v>
      </c>
      <c r="N7" s="40">
        <f t="shared" si="7"/>
        <v>100000</v>
      </c>
      <c r="O7" s="11">
        <f t="shared" si="0"/>
        <v>0</v>
      </c>
      <c r="P7" s="11">
        <f t="shared" si="8"/>
        <v>4</v>
      </c>
      <c r="Q7" s="24">
        <f t="shared" si="1"/>
        <v>1.3671592578898717E-2</v>
      </c>
      <c r="R7" s="24"/>
      <c r="S7" s="32">
        <f>+_xlfn.XLOOKUP($P7,Užstatai!$L$3:$IR$3,Užstatai!$L$1:$IR$1,"bla",0,1)</f>
        <v>0</v>
      </c>
      <c r="T7" s="11">
        <f t="shared" si="2"/>
        <v>1</v>
      </c>
      <c r="U7" s="11">
        <f t="shared" si="3"/>
        <v>1.0033000000000001</v>
      </c>
      <c r="W7" s="11">
        <f t="shared" si="5"/>
        <v>340.03</v>
      </c>
      <c r="X7" s="11">
        <f t="shared" si="4"/>
        <v>340.28</v>
      </c>
      <c r="Y7" s="11">
        <f t="shared" si="6"/>
        <v>0</v>
      </c>
      <c r="Z7" s="11">
        <f t="shared" si="9"/>
        <v>169.75017042166718</v>
      </c>
      <c r="AA7" s="23">
        <f t="shared" si="10"/>
        <v>3.0000000000000003E-4</v>
      </c>
      <c r="AC7" s="24" t="s">
        <v>55</v>
      </c>
      <c r="AE7" s="11">
        <v>0</v>
      </c>
      <c r="AH7" s="47">
        <v>4</v>
      </c>
      <c r="AI7" s="42">
        <v>2.1963657829845752E-3</v>
      </c>
      <c r="AJ7" s="11" t="s">
        <v>49</v>
      </c>
    </row>
    <row r="8" spans="1:1184" x14ac:dyDescent="0.35">
      <c r="A8" s="93" t="s">
        <v>95</v>
      </c>
      <c r="B8" s="19">
        <f>MAX(IF(I11="Taip",70%,0),MIN(SUMIF(J4:J10,"&lt;7",I4:I10)/F7+SUMIF(J12,"&lt;7",I12),1))</f>
        <v>0.5</v>
      </c>
      <c r="C8" s="26"/>
      <c r="D8" s="37"/>
      <c r="E8" s="48" t="s">
        <v>104</v>
      </c>
      <c r="F8" s="50" t="e">
        <f>IF(OR(F3="",F4="",F5="",F6="",F7="",F10="",F11=""),"N/A",IF(I11="Taip",MAX(B15,B12),IF(AND(F3&gt;AH15,B8&lt;0.3,F6=AC14),"Nefinansuojam",B13)))</f>
        <v>#REF!</v>
      </c>
      <c r="H8" s="49" t="s">
        <v>57</v>
      </c>
      <c r="I8" s="84"/>
      <c r="J8" s="39">
        <v>0</v>
      </c>
      <c r="K8" s="103"/>
      <c r="L8" s="103"/>
      <c r="M8" s="32">
        <f>ROUND(MAX((N8-S8)*_xlfn.XLOOKUP($P8,Užstatai!$L$3:$IR$3,Užstatai!$L$33:$IR$33,"bla",0,1),0)+N8*(1-_xlfn.XLOOKUP($P8,Užstatai!$L$3:$IR$3,Užstatai!$L$33:$IR$33,"bla",0,1)),2)</f>
        <v>100000</v>
      </c>
      <c r="N8" s="40">
        <f t="shared" si="7"/>
        <v>100000</v>
      </c>
      <c r="O8" s="11">
        <f t="shared" si="0"/>
        <v>0</v>
      </c>
      <c r="P8" s="11">
        <f t="shared" si="8"/>
        <v>5</v>
      </c>
      <c r="Q8" s="24">
        <f t="shared" si="1"/>
        <v>1.7060185232768421E-2</v>
      </c>
      <c r="R8" s="24"/>
      <c r="S8" s="32">
        <f>+_xlfn.XLOOKUP($P8,Užstatai!$L$3:$IR$3,Užstatai!$L$1:$IR$1,"bla",0,1)</f>
        <v>0</v>
      </c>
      <c r="T8" s="11">
        <f t="shared" si="2"/>
        <v>1</v>
      </c>
      <c r="U8" s="11">
        <f t="shared" si="3"/>
        <v>1.0063166666666667</v>
      </c>
      <c r="W8" s="11">
        <f t="shared" si="5"/>
        <v>338.86</v>
      </c>
      <c r="X8" s="11">
        <f t="shared" si="4"/>
        <v>339.11</v>
      </c>
      <c r="Y8" s="11">
        <f t="shared" si="6"/>
        <v>0</v>
      </c>
      <c r="Z8" s="11">
        <f t="shared" si="9"/>
        <v>226.33356056222289</v>
      </c>
      <c r="AA8" s="23">
        <f t="shared" si="10"/>
        <v>4.0000000000000002E-4</v>
      </c>
      <c r="AC8" s="24" t="s">
        <v>57</v>
      </c>
      <c r="AE8" s="11">
        <v>0</v>
      </c>
      <c r="AH8" s="47">
        <v>5</v>
      </c>
      <c r="AI8" s="42">
        <v>3.0300817320348143E-3</v>
      </c>
      <c r="AJ8" s="11" t="s">
        <v>49</v>
      </c>
    </row>
    <row r="9" spans="1:1184" x14ac:dyDescent="0.35">
      <c r="A9" s="25" t="s">
        <v>56</v>
      </c>
      <c r="B9" s="46">
        <v>0</v>
      </c>
      <c r="C9" s="26"/>
      <c r="D9" s="37"/>
      <c r="E9" s="123" t="str">
        <f>+IF(OR(F3="",F4="",F5="",F6="",F7="",F10="",F11=""),"Yra tuščių laukų. Įveskite visus duomenis","")</f>
        <v/>
      </c>
      <c r="F9" s="118"/>
      <c r="H9" s="38" t="s">
        <v>59</v>
      </c>
      <c r="I9" s="84"/>
      <c r="J9" s="39">
        <v>0</v>
      </c>
      <c r="K9" s="103"/>
      <c r="L9" s="103"/>
      <c r="M9" s="32">
        <f>ROUND(MAX((N9-S9)*_xlfn.XLOOKUP($P9,Užstatai!$L$3:$IR$3,Užstatai!$L$33:$IR$33,"bla",0,1),0)+N9*(1-_xlfn.XLOOKUP($P9,Užstatai!$L$3:$IR$3,Užstatai!$L$33:$IR$33,"bla",0,1)),2)</f>
        <v>100000</v>
      </c>
      <c r="N9" s="40">
        <f t="shared" si="7"/>
        <v>100000</v>
      </c>
      <c r="O9" s="11">
        <f t="shared" si="0"/>
        <v>0</v>
      </c>
      <c r="P9" s="11">
        <f t="shared" si="8"/>
        <v>6</v>
      </c>
      <c r="Q9" s="24">
        <f t="shared" si="1"/>
        <v>2.043713616559717E-2</v>
      </c>
      <c r="R9" s="24"/>
      <c r="S9" s="32">
        <f>+_xlfn.XLOOKUP($P9,Užstatai!$L$3:$IR$3,Užstatai!$L$1:$IR$1,"bla",0,1)</f>
        <v>0</v>
      </c>
      <c r="T9" s="11">
        <f t="shared" si="2"/>
        <v>1</v>
      </c>
      <c r="U9" s="11">
        <f t="shared" si="3"/>
        <v>1.0093333333333334</v>
      </c>
      <c r="W9" s="11">
        <f t="shared" si="5"/>
        <v>337.7</v>
      </c>
      <c r="X9" s="11">
        <f t="shared" si="4"/>
        <v>337.95</v>
      </c>
      <c r="Y9" s="11">
        <f t="shared" si="6"/>
        <v>0</v>
      </c>
      <c r="Z9" s="11">
        <f t="shared" si="9"/>
        <v>282.91695070277859</v>
      </c>
      <c r="AA9" s="23">
        <f t="shared" si="10"/>
        <v>5.0000000000000001E-4</v>
      </c>
      <c r="AC9" s="11" t="s">
        <v>59</v>
      </c>
      <c r="AE9" s="11">
        <v>0</v>
      </c>
      <c r="AH9" s="47">
        <v>6</v>
      </c>
      <c r="AI9" s="42">
        <v>4.1692239190851011E-3</v>
      </c>
      <c r="AJ9" s="11" t="s">
        <v>49</v>
      </c>
    </row>
    <row r="10" spans="1:1184" x14ac:dyDescent="0.35">
      <c r="D10" s="37" t="s">
        <v>44</v>
      </c>
      <c r="E10" s="115" t="s">
        <v>97</v>
      </c>
      <c r="F10" s="116" t="s">
        <v>20</v>
      </c>
      <c r="H10" s="87" t="s">
        <v>60</v>
      </c>
      <c r="I10" s="84"/>
      <c r="J10" s="88">
        <v>0</v>
      </c>
      <c r="K10" s="103"/>
      <c r="L10" s="103"/>
      <c r="M10" s="32">
        <f>ROUND(MAX((N10-S10)*_xlfn.XLOOKUP($P10,Užstatai!$L$3:$IR$3,Užstatai!$L$33:$IR$33,"bla",0,1),0)+N10*(1-_xlfn.XLOOKUP($P10,Užstatai!$L$3:$IR$3,Užstatai!$L$33:$IR$33,"bla",0,1)),2)</f>
        <v>100000</v>
      </c>
      <c r="N10" s="40">
        <f t="shared" si="7"/>
        <v>100000</v>
      </c>
      <c r="O10" s="11">
        <f t="shared" si="0"/>
        <v>0</v>
      </c>
      <c r="P10" s="11">
        <f t="shared" si="8"/>
        <v>7</v>
      </c>
      <c r="Q10" s="24">
        <f t="shared" si="1"/>
        <v>2.3802485373242699E-2</v>
      </c>
      <c r="R10" s="24"/>
      <c r="S10" s="32">
        <f>+_xlfn.XLOOKUP($P10,Užstatai!$L$3:$IR$3,Užstatai!$L$1:$IR$1,"bla",0,1)</f>
        <v>0</v>
      </c>
      <c r="T10" s="11">
        <f t="shared" si="2"/>
        <v>1</v>
      </c>
      <c r="U10" s="11">
        <f t="shared" si="3"/>
        <v>1.0123500000000001</v>
      </c>
      <c r="W10" s="11">
        <f t="shared" si="5"/>
        <v>336.53</v>
      </c>
      <c r="X10" s="11">
        <f t="shared" si="4"/>
        <v>336.79</v>
      </c>
      <c r="Y10" s="11">
        <f t="shared" si="6"/>
        <v>0</v>
      </c>
      <c r="Z10" s="11">
        <f t="shared" si="9"/>
        <v>339.50034084333436</v>
      </c>
      <c r="AA10" s="23">
        <f t="shared" si="10"/>
        <v>6.0000000000000006E-4</v>
      </c>
      <c r="AC10" s="11" t="s">
        <v>61</v>
      </c>
      <c r="AE10" s="11">
        <v>0</v>
      </c>
      <c r="AH10" s="47">
        <v>7</v>
      </c>
      <c r="AI10" s="42">
        <v>5.7844620911775523E-3</v>
      </c>
      <c r="AJ10" s="11" t="s">
        <v>49</v>
      </c>
    </row>
    <row r="11" spans="1:1184" ht="15" thickBot="1" x14ac:dyDescent="0.4">
      <c r="A11" s="25" t="s">
        <v>58</v>
      </c>
      <c r="B11" s="36">
        <f>+Y2</f>
        <v>4.1400000000000159E-2</v>
      </c>
      <c r="D11" s="109"/>
      <c r="E11" s="25" t="str">
        <f>+IF(F10="Taip","12 mėn. EURIBOR be soc. nuolaidos","12 mėn. EURIBOR kredito rizikos vertinimui")</f>
        <v>12 mėn. EURIBOR kredito rizikos vertinimui</v>
      </c>
      <c r="F11" s="99">
        <v>0.02</v>
      </c>
      <c r="H11" s="112" t="s">
        <v>102</v>
      </c>
      <c r="I11" s="113" t="s">
        <v>20</v>
      </c>
      <c r="J11" s="114">
        <v>0</v>
      </c>
      <c r="K11" s="103"/>
      <c r="L11" s="103"/>
      <c r="M11" s="32">
        <f>ROUND(MAX((N11-S11)*_xlfn.XLOOKUP($P11,Užstatai!$L$3:$IR$3,Užstatai!$L$33:$IR$33,"bla",0,1),0)+N11*(1-_xlfn.XLOOKUP($P11,Užstatai!$L$3:$IR$3,Užstatai!$L$33:$IR$33,"bla",0,1)),2)</f>
        <v>100000</v>
      </c>
      <c r="N11" s="40">
        <f t="shared" si="7"/>
        <v>100000</v>
      </c>
      <c r="O11" s="11">
        <f t="shared" si="0"/>
        <v>0</v>
      </c>
      <c r="P11" s="11">
        <f t="shared" si="8"/>
        <v>8</v>
      </c>
      <c r="Q11" s="24">
        <f t="shared" si="1"/>
        <v>2.7156272714153995E-2</v>
      </c>
      <c r="R11" s="24"/>
      <c r="S11" s="32">
        <f>+_xlfn.XLOOKUP($P11,Užstatai!$L$3:$IR$3,Užstatai!$L$1:$IR$1,"bla",0,1)</f>
        <v>0</v>
      </c>
      <c r="T11" s="11">
        <f t="shared" si="2"/>
        <v>1</v>
      </c>
      <c r="U11" s="11">
        <f t="shared" si="3"/>
        <v>1.0153666666666668</v>
      </c>
      <c r="W11" s="11">
        <f t="shared" si="5"/>
        <v>335.38</v>
      </c>
      <c r="X11" s="11">
        <f t="shared" si="4"/>
        <v>335.63</v>
      </c>
      <c r="Y11" s="11">
        <f t="shared" si="6"/>
        <v>0</v>
      </c>
      <c r="Z11" s="11">
        <f t="shared" si="9"/>
        <v>396.08373098389006</v>
      </c>
      <c r="AA11" s="23">
        <f t="shared" si="10"/>
        <v>7.000000000000001E-4</v>
      </c>
      <c r="AC11" s="11" t="s">
        <v>60</v>
      </c>
      <c r="AE11" s="11">
        <v>0</v>
      </c>
      <c r="AH11" s="47">
        <v>8</v>
      </c>
      <c r="AI11" s="42">
        <v>8.1373271075825294E-3</v>
      </c>
      <c r="AJ11" s="11" t="s">
        <v>49</v>
      </c>
    </row>
    <row r="12" spans="1:1184" ht="15" thickBot="1" x14ac:dyDescent="0.4">
      <c r="A12" s="94" t="s">
        <v>96</v>
      </c>
      <c r="B12" s="97" t="e">
        <f>MAX(0.6%,VLOOKUP(F3,#REF!,_xlfn.XLOOKUP(B8,#REF!,#REF!,"bla",-1,1)))+B5</f>
        <v>#REF!</v>
      </c>
      <c r="C12" s="98" t="s">
        <v>106</v>
      </c>
      <c r="D12" s="120"/>
      <c r="E12" s="117"/>
      <c r="F12" s="121"/>
      <c r="H12" s="89" t="s">
        <v>61</v>
      </c>
      <c r="I12" s="90">
        <v>0</v>
      </c>
      <c r="J12" s="91">
        <v>0</v>
      </c>
      <c r="L12" s="103"/>
      <c r="M12" s="32">
        <f>ROUND(MAX((N12-S12)*_xlfn.XLOOKUP($P12,Užstatai!$L$3:$IR$3,Užstatai!$L$33:$IR$33,"bla",0,1),0)+N12*(1-_xlfn.XLOOKUP($P12,Užstatai!$L$3:$IR$3,Užstatai!$L$33:$IR$33,"bla",0,1)),2)</f>
        <v>100000</v>
      </c>
      <c r="N12" s="40">
        <f t="shared" si="7"/>
        <v>100000</v>
      </c>
      <c r="O12" s="11">
        <f t="shared" si="0"/>
        <v>0</v>
      </c>
      <c r="P12" s="11">
        <f t="shared" si="8"/>
        <v>9</v>
      </c>
      <c r="Q12" s="24">
        <f t="shared" si="1"/>
        <v>3.0498537909844137E-2</v>
      </c>
      <c r="R12" s="24"/>
      <c r="S12" s="32">
        <f>+_xlfn.XLOOKUP($P12,Užstatai!$L$3:$IR$3,Užstatai!$L$1:$IR$1,"bla",0,1)</f>
        <v>0</v>
      </c>
      <c r="T12" s="11">
        <f t="shared" si="2"/>
        <v>1</v>
      </c>
      <c r="U12" s="11">
        <f t="shared" si="3"/>
        <v>1.0183833333333334</v>
      </c>
      <c r="W12" s="11">
        <f t="shared" si="5"/>
        <v>334.23</v>
      </c>
      <c r="X12" s="11">
        <f t="shared" si="4"/>
        <v>334.48</v>
      </c>
      <c r="Y12" s="11">
        <f t="shared" si="6"/>
        <v>0</v>
      </c>
      <c r="Z12" s="11">
        <f t="shared" si="9"/>
        <v>452.66712112444588</v>
      </c>
      <c r="AA12" s="23">
        <f t="shared" si="10"/>
        <v>8.0000000000000015E-4</v>
      </c>
      <c r="AH12" s="53">
        <v>9</v>
      </c>
      <c r="AI12" s="54">
        <v>1.150817696302419E-2</v>
      </c>
      <c r="AJ12" s="11" t="s">
        <v>63</v>
      </c>
    </row>
    <row r="13" spans="1:1184" x14ac:dyDescent="0.35">
      <c r="A13" s="25" t="s">
        <v>93</v>
      </c>
      <c r="B13" s="36" t="e">
        <f>MAX(MIN((B11*VLOOKUP(F4,P4:T183,5,FALSE)*IF(SUM($I$4:$I$10)&gt;10,1,IF(F5=0,1,VLOOKUP($F$5,$P$4:$U$39,6,FALSE)))+$B$5)*(1+B9),B6),B12,B7)</f>
        <v>#REF!</v>
      </c>
      <c r="D13" s="37"/>
      <c r="E13" s="25" t="str">
        <f>+IF(F10="taip","Marža su 12 mėn EURIBOR* ir su 30% nuolaida kredito rizikos vertinimui","Marža su 12 mėn EURIBOR* kredito rizikos vertinimui")</f>
        <v>Marža su 12 mėn EURIBOR* kredito rizikos vertinimui</v>
      </c>
      <c r="F13" s="119" t="e">
        <f>+IF(F10="taip",(F11+F8)*0.7,F11+F8)</f>
        <v>#REF!</v>
      </c>
      <c r="H13" s="11" t="s">
        <v>62</v>
      </c>
      <c r="K13" s="23"/>
      <c r="L13" s="103"/>
      <c r="M13" s="32">
        <f>ROUND(MAX((N13-S13)*_xlfn.XLOOKUP($P13,Užstatai!$L$3:$IR$3,Užstatai!$L$33:$IR$33,"bla",0,1),0)+N13*(1-_xlfn.XLOOKUP($P13,Užstatai!$L$3:$IR$3,Užstatai!$L$33:$IR$33,"bla",0,1)),2)</f>
        <v>100000</v>
      </c>
      <c r="N13" s="40">
        <f t="shared" si="7"/>
        <v>100000</v>
      </c>
      <c r="O13" s="11">
        <f t="shared" si="0"/>
        <v>0</v>
      </c>
      <c r="P13" s="11">
        <f t="shared" si="8"/>
        <v>10</v>
      </c>
      <c r="Q13" s="24">
        <f t="shared" si="1"/>
        <v>3.3829320545360364E-2</v>
      </c>
      <c r="R13" s="24"/>
      <c r="S13" s="32">
        <f>+_xlfn.XLOOKUP($P13,Užstatai!$L$3:$IR$3,Užstatai!$L$1:$IR$1,"bla",0,1)</f>
        <v>0</v>
      </c>
      <c r="T13" s="11">
        <f t="shared" si="2"/>
        <v>1</v>
      </c>
      <c r="U13" s="11">
        <f t="shared" si="3"/>
        <v>1.0214000000000001</v>
      </c>
      <c r="W13" s="11">
        <f t="shared" si="5"/>
        <v>333.08</v>
      </c>
      <c r="X13" s="11">
        <f t="shared" si="4"/>
        <v>333.33</v>
      </c>
      <c r="Y13" s="11">
        <f t="shared" si="6"/>
        <v>0</v>
      </c>
      <c r="Z13" s="11">
        <f t="shared" si="9"/>
        <v>509.25051126500159</v>
      </c>
      <c r="AA13" s="23">
        <f t="shared" si="10"/>
        <v>9.0000000000000019E-4</v>
      </c>
      <c r="AC13" s="11" t="s">
        <v>15</v>
      </c>
      <c r="AD13" s="11" t="s">
        <v>19</v>
      </c>
      <c r="AH13" s="53">
        <v>10</v>
      </c>
      <c r="AI13" s="54">
        <v>1.6492395722118365E-2</v>
      </c>
      <c r="AJ13" s="11" t="s">
        <v>63</v>
      </c>
    </row>
    <row r="14" spans="1:1184" ht="20.25" customHeight="1" x14ac:dyDescent="0.35">
      <c r="A14" s="25" t="s">
        <v>103</v>
      </c>
      <c r="B14" s="36" t="e">
        <f>MAX(MIN((B11*VLOOKUP(F4,P4:T183,5,FALSE)*IF(SUM($I$4:$I$10)&gt;10,1,IF(F5=0,1,VLOOKUP($F$5,$P$4:$U$39,6,FALSE)))+$B$5)*(1+B9)*IF(F10="taip",0.7,1),B6),B7)</f>
        <v>#REF!</v>
      </c>
      <c r="D14" s="37" t="s">
        <v>44</v>
      </c>
      <c r="E14" s="122" t="s">
        <v>105</v>
      </c>
      <c r="H14" s="110" t="s">
        <v>101</v>
      </c>
      <c r="I14" s="111">
        <f>MAX(IF(I11="Taip",0.7,0),MIN(SUMIF(J4:J10,"&lt;7",I4:I10)/F7+SUMIF(J12,"&lt;7",I12),1))</f>
        <v>0.5</v>
      </c>
      <c r="J14" s="23"/>
      <c r="L14" s="103"/>
      <c r="M14" s="32">
        <f>ROUND(MAX((N14-S14)*_xlfn.XLOOKUP($P14,Užstatai!$L$3:$IR$3,Užstatai!$L$33:$IR$33,"bla",0,1),0)+N14*(1-_xlfn.XLOOKUP($P14,Užstatai!$L$3:$IR$3,Užstatai!$L$33:$IR$33,"bla",0,1)),2)</f>
        <v>100000</v>
      </c>
      <c r="N14" s="40">
        <f t="shared" si="7"/>
        <v>100000</v>
      </c>
      <c r="O14" s="11">
        <f t="shared" si="0"/>
        <v>0</v>
      </c>
      <c r="P14" s="11">
        <f t="shared" si="8"/>
        <v>11</v>
      </c>
      <c r="Q14" s="24">
        <f t="shared" si="1"/>
        <v>3.7148660069753148E-2</v>
      </c>
      <c r="R14" s="24"/>
      <c r="S14" s="32">
        <f>+_xlfn.XLOOKUP($P14,Užstatai!$L$3:$IR$3,Užstatai!$L$1:$IR$1,"bla",0,1)</f>
        <v>0</v>
      </c>
      <c r="T14" s="11">
        <f t="shared" si="2"/>
        <v>1</v>
      </c>
      <c r="U14" s="11">
        <f t="shared" si="3"/>
        <v>1.0244166666666668</v>
      </c>
      <c r="W14" s="11">
        <f t="shared" si="5"/>
        <v>331.93</v>
      </c>
      <c r="X14" s="11">
        <f t="shared" si="4"/>
        <v>332.18</v>
      </c>
      <c r="Y14" s="11">
        <f t="shared" si="6"/>
        <v>0</v>
      </c>
      <c r="Z14" s="11">
        <f t="shared" si="9"/>
        <v>565.8339014055573</v>
      </c>
      <c r="AA14" s="23">
        <f t="shared" si="10"/>
        <v>1.0000000000000002E-3</v>
      </c>
      <c r="AC14" s="11" t="s">
        <v>16</v>
      </c>
      <c r="AD14" s="11" t="s">
        <v>20</v>
      </c>
      <c r="AH14" s="53">
        <v>11</v>
      </c>
      <c r="AI14" s="54">
        <v>2.548599017073986E-2</v>
      </c>
      <c r="AJ14" s="11" t="s">
        <v>63</v>
      </c>
    </row>
    <row r="15" spans="1:1184" x14ac:dyDescent="0.35">
      <c r="A15" s="25" t="str">
        <f>+IF(I11="Taip","Palūkanos su EGF","")</f>
        <v/>
      </c>
      <c r="B15" s="36" t="str">
        <f>IF(I11="Taip",MAX((B11*0.3+0.7%*0.7)*VLOOKUP(F4,P4:T183,5,FALSE)*IF(SUM($I$4:$I$10)&gt;10,1,IF(F5=0,1,VLOOKUP($F$5,$P$4:$U$39,6,FALSE)))+$B$5,B12,B7),"")</f>
        <v/>
      </c>
      <c r="D15" s="37" t="s">
        <v>44</v>
      </c>
      <c r="E15" s="100" t="s">
        <v>98</v>
      </c>
      <c r="F15" s="52"/>
      <c r="H15" s="51" t="str">
        <f>+IF(F6="","Nurodykite paskolos paskirtį Apyvartinė ar Investicinė",IF(F5="","Nurodykite įmokos atidėjimo terminą",IF(F10="","Nurodykite ar projektas socialinio poveikio",IF(F11="","Nurodykite 12 mėnesių EURIBOR reikšmę",""))))</f>
        <v/>
      </c>
      <c r="I15" s="63"/>
      <c r="L15" s="103"/>
      <c r="M15" s="32">
        <f>ROUND(MAX((N15-S15)*_xlfn.XLOOKUP($P15,Užstatai!$L$3:$IR$3,Užstatai!$L$33:$IR$33,"bla",0,1),0)+N15*(1-_xlfn.XLOOKUP($P15,Užstatai!$L$3:$IR$3,Užstatai!$L$33:$IR$33,"bla",0,1)),2)</f>
        <v>100000</v>
      </c>
      <c r="N15" s="40">
        <f t="shared" si="7"/>
        <v>100000</v>
      </c>
      <c r="O15" s="11">
        <f t="shared" si="0"/>
        <v>0</v>
      </c>
      <c r="P15" s="11">
        <f t="shared" si="8"/>
        <v>12</v>
      </c>
      <c r="Q15" s="24">
        <f t="shared" si="1"/>
        <v>4.045659579654326E-2</v>
      </c>
      <c r="R15" s="24"/>
      <c r="S15" s="32">
        <f>+_xlfn.XLOOKUP($P15,Užstatai!$L$3:$IR$3,Užstatai!$L$1:$IR$1,"bla",0,1)</f>
        <v>0</v>
      </c>
      <c r="T15" s="11">
        <f t="shared" si="2"/>
        <v>1</v>
      </c>
      <c r="U15" s="11">
        <f t="shared" si="3"/>
        <v>1.0274333333333334</v>
      </c>
      <c r="W15" s="11">
        <f t="shared" si="5"/>
        <v>330.79</v>
      </c>
      <c r="X15" s="11">
        <f t="shared" si="4"/>
        <v>331.04</v>
      </c>
      <c r="Y15" s="11">
        <f t="shared" si="6"/>
        <v>0</v>
      </c>
      <c r="Z15" s="11">
        <f t="shared" si="9"/>
        <v>622.41729154611301</v>
      </c>
      <c r="AA15" s="23">
        <f t="shared" si="10"/>
        <v>1.1000000000000003E-3</v>
      </c>
      <c r="AH15" s="53">
        <v>12</v>
      </c>
      <c r="AI15" s="54">
        <v>2.8228877967488741E-2</v>
      </c>
      <c r="AJ15" s="11" t="s">
        <v>63</v>
      </c>
    </row>
    <row r="16" spans="1:1184" x14ac:dyDescent="0.35">
      <c r="D16" s="37" t="s">
        <v>44</v>
      </c>
      <c r="E16" s="16" t="s">
        <v>23</v>
      </c>
      <c r="F16" s="17">
        <v>0.3</v>
      </c>
      <c r="H16" s="10" t="str">
        <f>+IF(AND(F6="Apyvartinė",F7&gt;200000),"Maksimali apyvartinės paskolos suma 200 000 eurų. Mažinkite paskolos sumą.",IF(AND(F6="Investicinė",F7&gt;3000000),"Maksimali investicinės paskolos suma 3 000 000 eurų. Mažinkite paskolos sumą.",""))</f>
        <v/>
      </c>
      <c r="I16" s="63"/>
      <c r="L16" s="103"/>
      <c r="M16" s="32">
        <f>ROUND(MAX((N16-S16)*_xlfn.XLOOKUP($P16,Užstatai!$L$3:$IR$3,Užstatai!$L$33:$IR$33,"bla",0,1),0)+N16*(1-_xlfn.XLOOKUP($P16,Užstatai!$L$3:$IR$3,Užstatai!$L$33:$IR$33,"bla",0,1)),2)</f>
        <v>100000</v>
      </c>
      <c r="N16" s="40">
        <f t="shared" si="7"/>
        <v>100000</v>
      </c>
      <c r="O16" s="11">
        <f t="shared" si="0"/>
        <v>0</v>
      </c>
      <c r="P16" s="11">
        <f t="shared" si="8"/>
        <v>13</v>
      </c>
      <c r="Q16" s="24">
        <f t="shared" si="1"/>
        <v>4.3753166904187291E-2</v>
      </c>
      <c r="R16" s="24">
        <f>IF(P16&gt;$F$4,0,((1-$B$3)^ROUNDUP(P15/12,0))*$B$3)</f>
        <v>3.8819859653098351E-2</v>
      </c>
      <c r="S16" s="32">
        <f>+_xlfn.XLOOKUP($P16,Užstatai!$L$3:$IR$3,Užstatai!$L$1:$IR$1,"bla",0,1)</f>
        <v>0</v>
      </c>
      <c r="T16" s="11">
        <f>1+MAX(0.0362*P16/12-0.1052/12,0)-0.002</f>
        <v>1.0284500000000001</v>
      </c>
      <c r="U16" s="11">
        <f>+T16</f>
        <v>1.0284500000000001</v>
      </c>
      <c r="W16" s="11">
        <f t="shared" si="5"/>
        <v>329.66</v>
      </c>
      <c r="X16" s="11">
        <f t="shared" si="4"/>
        <v>329.91</v>
      </c>
      <c r="Y16" s="11">
        <f t="shared" si="6"/>
        <v>0</v>
      </c>
      <c r="Z16" s="11">
        <f t="shared" si="9"/>
        <v>679.00068168666871</v>
      </c>
      <c r="AA16" s="23">
        <f t="shared" si="10"/>
        <v>1.2000000000000003E-3</v>
      </c>
      <c r="AC16" s="56" t="s">
        <v>64</v>
      </c>
      <c r="AD16" s="56" t="s">
        <v>65</v>
      </c>
      <c r="AH16" s="57">
        <v>13</v>
      </c>
      <c r="AI16" s="58">
        <v>3.1478505453809445E-2</v>
      </c>
      <c r="AJ16" s="59" t="s">
        <v>66</v>
      </c>
    </row>
    <row r="17" spans="4:36" x14ac:dyDescent="0.35">
      <c r="D17" s="37" t="s">
        <v>44</v>
      </c>
      <c r="E17" s="25" t="s">
        <v>43</v>
      </c>
      <c r="F17" s="36">
        <f>+B4</f>
        <v>0.23407900000000006</v>
      </c>
      <c r="G17" s="55"/>
      <c r="H17" s="51" t="str">
        <f>+IF(F4&lt;F5,"Įmokos atidėjimo terminas negali būti ilgesnis už paskolos terminą","")</f>
        <v/>
      </c>
      <c r="I17" s="63"/>
      <c r="L17" s="103"/>
      <c r="M17" s="32">
        <f>ROUND(MAX((N17-S17)*_xlfn.XLOOKUP($P17,Užstatai!$L$3:$IR$3,Užstatai!$L$33:$IR$33,"bla",0,1),0)+N17*(1-_xlfn.XLOOKUP($P17,Užstatai!$L$3:$IR$3,Užstatai!$L$33:$IR$33,"bla",0,1)),2)</f>
        <v>100000</v>
      </c>
      <c r="N17" s="40">
        <f t="shared" si="7"/>
        <v>100000</v>
      </c>
      <c r="O17" s="11">
        <f t="shared" si="0"/>
        <v>0</v>
      </c>
      <c r="P17" s="11">
        <f t="shared" si="8"/>
        <v>14</v>
      </c>
      <c r="Q17" s="24">
        <f t="shared" si="1"/>
        <v>4.7038412436541943E-2</v>
      </c>
      <c r="R17" s="24"/>
      <c r="S17" s="32">
        <f>+_xlfn.XLOOKUP($P17,Užstatai!$L$3:$IR$3,Užstatai!$L$1:$IR$1,"bla",0,1)</f>
        <v>0</v>
      </c>
      <c r="T17" s="11">
        <f>1+MAX(0.0362*P17/12-0.1052/12,0)-0.004</f>
        <v>1.0294666666666668</v>
      </c>
      <c r="U17" s="11">
        <f t="shared" ref="U17:U80" si="11">+T17</f>
        <v>1.0294666666666668</v>
      </c>
      <c r="W17" s="11">
        <f t="shared" si="5"/>
        <v>328.52</v>
      </c>
      <c r="X17" s="11">
        <f t="shared" si="4"/>
        <v>328.77</v>
      </c>
      <c r="Y17" s="11">
        <f t="shared" si="6"/>
        <v>0</v>
      </c>
      <c r="Z17" s="11">
        <f t="shared" si="9"/>
        <v>735.58407182722453</v>
      </c>
      <c r="AA17" s="23">
        <f t="shared" si="10"/>
        <v>1.3000000000000004E-3</v>
      </c>
      <c r="AC17" s="11">
        <v>0</v>
      </c>
      <c r="AD17" s="62">
        <v>0</v>
      </c>
      <c r="AH17" s="57">
        <v>14</v>
      </c>
      <c r="AI17" s="58">
        <v>3.546725776549213E-2</v>
      </c>
      <c r="AJ17" s="59" t="s">
        <v>66</v>
      </c>
    </row>
    <row r="18" spans="4:36" x14ac:dyDescent="0.35">
      <c r="D18" s="37" t="s">
        <v>44</v>
      </c>
      <c r="E18" s="51" t="str">
        <f>+IF(F17&gt;F16,"DĖMESIO!. Viso laikotarpio tikėtinas nuostolingumas viršija 30% priemonės nuostolingumą.","")</f>
        <v/>
      </c>
      <c r="F18" s="60"/>
      <c r="H18" s="51" t="str">
        <f>IF(AND(F3&gt;AH15,B8&lt;0.3,F6=AC14),"Nefinansuojam. Per mažas užstatas","")</f>
        <v/>
      </c>
      <c r="I18" s="61"/>
      <c r="L18" s="103"/>
      <c r="M18" s="32">
        <f>ROUND(MAX((N18-S18)*_xlfn.XLOOKUP($P18,Užstatai!$L$3:$IR$3,Užstatai!$L$33:$IR$33,"bla",0,1),0)+N18*(1-_xlfn.XLOOKUP($P18,Užstatai!$L$3:$IR$3,Užstatai!$L$33:$IR$33,"bla",0,1)),2)</f>
        <v>100000</v>
      </c>
      <c r="N18" s="40">
        <f t="shared" si="7"/>
        <v>100000</v>
      </c>
      <c r="O18" s="11">
        <f t="shared" si="0"/>
        <v>0</v>
      </c>
      <c r="P18" s="11">
        <f t="shared" si="8"/>
        <v>15</v>
      </c>
      <c r="Q18" s="24">
        <f t="shared" si="1"/>
        <v>5.031237130332622E-2</v>
      </c>
      <c r="R18" s="24"/>
      <c r="S18" s="32">
        <f>+_xlfn.XLOOKUP($P18,Užstatai!$L$3:$IR$3,Užstatai!$L$1:$IR$1,"bla",0,1)</f>
        <v>0</v>
      </c>
      <c r="T18" s="11">
        <f>1+MAX(0.0362*P18/12-0.1052/12,0)-0.002</f>
        <v>1.0344833333333334</v>
      </c>
      <c r="U18" s="11">
        <f t="shared" si="11"/>
        <v>1.0344833333333334</v>
      </c>
      <c r="W18" s="11">
        <f t="shared" si="5"/>
        <v>327.39999999999998</v>
      </c>
      <c r="X18" s="11">
        <f t="shared" si="4"/>
        <v>327.64</v>
      </c>
      <c r="Y18" s="11">
        <f t="shared" si="6"/>
        <v>0</v>
      </c>
      <c r="Z18" s="11">
        <f t="shared" si="9"/>
        <v>792.16746196778035</v>
      </c>
      <c r="AA18" s="23">
        <f t="shared" si="10"/>
        <v>1.4000000000000004E-3</v>
      </c>
      <c r="AC18" s="11">
        <v>1</v>
      </c>
      <c r="AD18" s="62">
        <v>1.5748031496062992E-2</v>
      </c>
      <c r="AH18" s="57">
        <v>15</v>
      </c>
      <c r="AI18" s="58">
        <v>4.0456595796543232E-2</v>
      </c>
      <c r="AJ18" s="59" t="s">
        <v>66</v>
      </c>
    </row>
    <row r="19" spans="4:36" ht="31.25" customHeight="1" x14ac:dyDescent="0.35">
      <c r="D19" s="51" t="str">
        <f>+IF(F10="Taip","Soc. nuolaida (30%) pritaikyta nuo didesnio iš skaičių: paskaičiuotos palūkanos; komunikato palūkanos.","")</f>
        <v/>
      </c>
      <c r="E19" s="51"/>
      <c r="F19" s="60"/>
      <c r="H19" s="51" t="str">
        <f>+IF(AND(F6="Apyvartinė",F4&gt;36),"Apyvartinė paskola negali būti ilgesnė nei 36 mėn.","")</f>
        <v/>
      </c>
      <c r="L19" s="103"/>
      <c r="M19" s="32">
        <f>ROUND(MAX((N19-S19)*_xlfn.XLOOKUP($P19,Užstatai!$L$3:$IR$3,Užstatai!$L$33:$IR$33,"bla",0,1),0)+N19*(1-_xlfn.XLOOKUP($P19,Užstatai!$L$3:$IR$3,Užstatai!$L$33:$IR$33,"bla",0,1)),2)</f>
        <v>100000</v>
      </c>
      <c r="N19" s="40">
        <f t="shared" si="7"/>
        <v>100000</v>
      </c>
      <c r="O19" s="11">
        <f t="shared" si="0"/>
        <v>0</v>
      </c>
      <c r="P19" s="11">
        <f t="shared" si="8"/>
        <v>16</v>
      </c>
      <c r="Q19" s="24">
        <f t="shared" si="1"/>
        <v>5.3575082280582387E-2</v>
      </c>
      <c r="R19" s="24"/>
      <c r="S19" s="32">
        <f>+_xlfn.XLOOKUP($P19,Užstatai!$L$3:$IR$3,Užstatai!$L$1:$IR$1,"bla",0,1)</f>
        <v>0</v>
      </c>
      <c r="T19" s="11">
        <f>1+MAX(0.0362*P19/12-0.1052/12,0)+0.002</f>
        <v>1.0415000000000001</v>
      </c>
      <c r="U19" s="11">
        <f t="shared" si="11"/>
        <v>1.0415000000000001</v>
      </c>
      <c r="W19" s="11">
        <f t="shared" si="5"/>
        <v>326.27</v>
      </c>
      <c r="X19" s="11">
        <f t="shared" si="4"/>
        <v>326.52</v>
      </c>
      <c r="Y19" s="11">
        <f t="shared" si="6"/>
        <v>0</v>
      </c>
      <c r="Z19" s="11">
        <f t="shared" si="9"/>
        <v>848.75085210833595</v>
      </c>
      <c r="AA19" s="23">
        <f t="shared" si="10"/>
        <v>1.5000000000000005E-3</v>
      </c>
      <c r="AC19" s="11">
        <v>2</v>
      </c>
      <c r="AD19" s="62">
        <v>5.128205128205128E-2</v>
      </c>
      <c r="AH19" s="57">
        <v>16</v>
      </c>
      <c r="AI19" s="58">
        <v>4.6802756422394627E-2</v>
      </c>
      <c r="AJ19" s="59" t="s">
        <v>66</v>
      </c>
    </row>
    <row r="20" spans="4:36" x14ac:dyDescent="0.35">
      <c r="D20" s="96" t="str">
        <f>+IF(F10="Taip","Užregistruokite (užrezervuokite) valstybės pagalbą.","")</f>
        <v/>
      </c>
      <c r="E20" s="63"/>
      <c r="H20" s="51" t="str">
        <f>IFERROR(IF(VLOOKUP(0,N4:P183,3,FALSE)-1&lt;&gt;F4,"Įmokų grafikas nesutampa su paskolos terminu nurodytu laukelyje F4",""),"kažkas blogai")</f>
        <v/>
      </c>
      <c r="L20" s="103"/>
      <c r="M20" s="32">
        <f>ROUND(MAX((N20-S20)*_xlfn.XLOOKUP($P20,Užstatai!$L$3:$IR$3,Užstatai!$L$33:$IR$33,"bla",0,1),0)+N20*(1-_xlfn.XLOOKUP($P20,Užstatai!$L$3:$IR$3,Užstatai!$L$33:$IR$33,"bla",0,1)),2)</f>
        <v>100000</v>
      </c>
      <c r="N20" s="40">
        <f t="shared" si="7"/>
        <v>100000</v>
      </c>
      <c r="O20" s="11">
        <f t="shared" si="0"/>
        <v>0</v>
      </c>
      <c r="P20" s="11">
        <f t="shared" si="8"/>
        <v>17</v>
      </c>
      <c r="Q20" s="24">
        <f t="shared" si="1"/>
        <v>5.6826584011135384E-2</v>
      </c>
      <c r="R20" s="24"/>
      <c r="S20" s="32">
        <f>+_xlfn.XLOOKUP($P20,Užstatai!$L$3:$IR$3,Užstatai!$L$1:$IR$1,"bla",0,1)</f>
        <v>0</v>
      </c>
      <c r="T20" s="11">
        <f>1+MAX(0.0362*P20/12-0.1052/12,0)+0.0025</f>
        <v>1.0450166666666667</v>
      </c>
      <c r="U20" s="11">
        <f t="shared" si="11"/>
        <v>1.0450166666666667</v>
      </c>
      <c r="W20" s="11">
        <f t="shared" si="5"/>
        <v>325.14999999999998</v>
      </c>
      <c r="X20" s="11">
        <f t="shared" si="4"/>
        <v>325.39</v>
      </c>
      <c r="Y20" s="11">
        <f t="shared" si="6"/>
        <v>0</v>
      </c>
      <c r="Z20" s="11">
        <f t="shared" si="9"/>
        <v>905.33424224889166</v>
      </c>
      <c r="AA20" s="23">
        <f t="shared" si="10"/>
        <v>1.6000000000000005E-3</v>
      </c>
      <c r="AC20" s="11">
        <v>3</v>
      </c>
      <c r="AD20" s="62">
        <v>5.0393700787401574E-2</v>
      </c>
      <c r="AH20" s="57">
        <v>17</v>
      </c>
      <c r="AI20" s="58">
        <v>5.5038282290083326E-2</v>
      </c>
      <c r="AJ20" s="59" t="s">
        <v>66</v>
      </c>
    </row>
    <row r="21" spans="4:36" x14ac:dyDescent="0.35">
      <c r="D21" s="37" t="s">
        <v>44</v>
      </c>
      <c r="E21" s="64" t="s">
        <v>67</v>
      </c>
      <c r="F21" s="65">
        <f>+SUM(F22:F141)</f>
        <v>99999.999999999811</v>
      </c>
      <c r="H21" s="51" t="str">
        <f>IF(F21=0,"Suveskite įmokų grafiką",IF(IMABS(F7-F21)&gt;0.1,"Įmokų grafikas neatitinka paskolos sumos",""))</f>
        <v/>
      </c>
      <c r="I21" s="51"/>
      <c r="L21" s="103"/>
      <c r="M21" s="32">
        <f>ROUND(MAX((N21-S21)*_xlfn.XLOOKUP($P21,Užstatai!$L$3:$IR$3,Užstatai!$L$33:$IR$33,"bla",0,1),0)+N21*(1-_xlfn.XLOOKUP($P21,Užstatai!$L$3:$IR$3,Užstatai!$L$33:$IR$33,"bla",0,1)),2)</f>
        <v>100000</v>
      </c>
      <c r="N21" s="40">
        <f t="shared" si="7"/>
        <v>100000</v>
      </c>
      <c r="O21" s="11">
        <f t="shared" si="0"/>
        <v>0</v>
      </c>
      <c r="P21" s="11">
        <f t="shared" si="8"/>
        <v>18</v>
      </c>
      <c r="Q21" s="24">
        <f t="shared" si="1"/>
        <v>6.0066915005050014E-2</v>
      </c>
      <c r="R21" s="24"/>
      <c r="S21" s="32">
        <f>+_xlfn.XLOOKUP($P21,Užstatai!$L$3:$IR$3,Užstatai!$L$1:$IR$1,"bla",0,1)</f>
        <v>0</v>
      </c>
      <c r="T21" s="11">
        <f>1+MAX(0.0362*P21/12-0.1052/12,0)+0.005</f>
        <v>1.0505333333333333</v>
      </c>
      <c r="U21" s="11">
        <f t="shared" si="11"/>
        <v>1.0505333333333333</v>
      </c>
      <c r="W21" s="11">
        <f t="shared" si="5"/>
        <v>324.02999999999997</v>
      </c>
      <c r="X21" s="11">
        <f t="shared" si="4"/>
        <v>324.27999999999997</v>
      </c>
      <c r="Y21" s="11">
        <f t="shared" si="6"/>
        <v>0</v>
      </c>
      <c r="Z21" s="11">
        <f t="shared" si="9"/>
        <v>961.91763238944759</v>
      </c>
      <c r="AA21" s="23">
        <f t="shared" si="10"/>
        <v>1.7000000000000006E-3</v>
      </c>
      <c r="AC21" s="11">
        <v>4</v>
      </c>
      <c r="AD21" s="62">
        <v>8.8235294117647065E-2</v>
      </c>
      <c r="AH21" s="67">
        <v>18</v>
      </c>
      <c r="AI21" s="68">
        <v>6.5966203984773639E-2</v>
      </c>
      <c r="AJ21" s="69" t="s">
        <v>68</v>
      </c>
    </row>
    <row r="22" spans="4:36" x14ac:dyDescent="0.35">
      <c r="D22" s="37" t="s">
        <v>44</v>
      </c>
      <c r="E22" s="64">
        <v>1</v>
      </c>
      <c r="F22" s="66">
        <f t="shared" ref="F22:F53" si="12">+IF(OR(E22&lt;=$F$5,E22&gt;$F$4),0,$F$7/($F$4-$F$5))</f>
        <v>0</v>
      </c>
      <c r="G22" s="51"/>
      <c r="H22" s="51"/>
      <c r="L22" s="103"/>
      <c r="M22" s="32">
        <f>ROUND(MAX((N22-S22)*_xlfn.XLOOKUP($P22,Užstatai!$L$3:$IR$3,Užstatai!$L$33:$IR$33,"bla",0,1),0)+N22*(1-_xlfn.XLOOKUP($P22,Užstatai!$L$3:$IR$3,Užstatai!$L$33:$IR$33,"bla",0,1)),2)</f>
        <v>100000</v>
      </c>
      <c r="N22" s="40">
        <f t="shared" si="7"/>
        <v>100000</v>
      </c>
      <c r="O22" s="11">
        <f t="shared" si="0"/>
        <v>0</v>
      </c>
      <c r="P22" s="11">
        <f t="shared" si="8"/>
        <v>19</v>
      </c>
      <c r="Q22" s="24">
        <f t="shared" si="1"/>
        <v>6.329611364008747E-2</v>
      </c>
      <c r="R22" s="24"/>
      <c r="S22" s="32">
        <f>+_xlfn.XLOOKUP($P22,Užstatai!$L$3:$IR$3,Užstatai!$L$1:$IR$1,"bla",0,1)</f>
        <v>0</v>
      </c>
      <c r="T22" s="11">
        <f>1+MAX(0.0362*P22/12-0.1052/12,0)+0.006</f>
        <v>1.0545500000000001</v>
      </c>
      <c r="U22" s="11">
        <f t="shared" si="11"/>
        <v>1.0545500000000001</v>
      </c>
      <c r="W22" s="11">
        <f t="shared" si="5"/>
        <v>322.92</v>
      </c>
      <c r="X22" s="11">
        <f t="shared" si="4"/>
        <v>323.16000000000003</v>
      </c>
      <c r="Y22" s="11">
        <f t="shared" si="6"/>
        <v>0</v>
      </c>
      <c r="Z22" s="11">
        <f t="shared" si="9"/>
        <v>1018.5010225300032</v>
      </c>
      <c r="AA22" s="23">
        <f t="shared" si="10"/>
        <v>1.8000000000000006E-3</v>
      </c>
      <c r="AC22" s="11">
        <v>5</v>
      </c>
      <c r="AD22" s="62">
        <v>0.10047230571060541</v>
      </c>
      <c r="AH22" s="67">
        <v>19</v>
      </c>
      <c r="AI22" s="68">
        <v>8.1397243001602559E-2</v>
      </c>
      <c r="AJ22" s="69" t="s">
        <v>68</v>
      </c>
    </row>
    <row r="23" spans="4:36" x14ac:dyDescent="0.35">
      <c r="D23" s="37" t="s">
        <v>44</v>
      </c>
      <c r="E23" s="64">
        <f t="shared" ref="E23:E54" si="13">+E22+1</f>
        <v>2</v>
      </c>
      <c r="F23" s="66">
        <f t="shared" si="12"/>
        <v>0</v>
      </c>
      <c r="L23" s="103"/>
      <c r="M23" s="32">
        <f>ROUND(MAX((N23-S23)*_xlfn.XLOOKUP($P23,Užstatai!$L$3:$IR$3,Užstatai!$L$33:$IR$33,"bla",0,1),0)+N23*(1-_xlfn.XLOOKUP($P23,Užstatai!$L$3:$IR$3,Užstatai!$L$33:$IR$33,"bla",0,1)),2)</f>
        <v>100000</v>
      </c>
      <c r="N23" s="40">
        <f t="shared" si="7"/>
        <v>100000</v>
      </c>
      <c r="O23" s="11">
        <f t="shared" si="0"/>
        <v>0</v>
      </c>
      <c r="P23" s="11">
        <f t="shared" si="8"/>
        <v>20</v>
      </c>
      <c r="Q23" s="24">
        <f t="shared" si="1"/>
        <v>6.6514218162159966E-2</v>
      </c>
      <c r="R23" s="24"/>
      <c r="S23" s="32">
        <f>+_xlfn.XLOOKUP($P23,Užstatai!$L$3:$IR$3,Užstatai!$L$1:$IR$1,"bla",0,1)</f>
        <v>0</v>
      </c>
      <c r="T23" s="11">
        <f>1+MAX(0.0362*P23/12-0.1052/12,0)+0.005</f>
        <v>1.0565666666666667</v>
      </c>
      <c r="U23" s="11">
        <f t="shared" si="11"/>
        <v>1.0565666666666667</v>
      </c>
      <c r="W23" s="11">
        <f t="shared" si="5"/>
        <v>321.81</v>
      </c>
      <c r="X23" s="11">
        <f t="shared" si="4"/>
        <v>322.05</v>
      </c>
      <c r="Y23" s="11">
        <f t="shared" si="6"/>
        <v>0</v>
      </c>
      <c r="Z23" s="11">
        <f t="shared" si="9"/>
        <v>1075.084412670559</v>
      </c>
      <c r="AA23" s="23">
        <f t="shared" si="10"/>
        <v>1.9000000000000006E-3</v>
      </c>
      <c r="AC23" s="11">
        <v>6</v>
      </c>
      <c r="AD23" s="62">
        <v>8.5227272727272721E-2</v>
      </c>
      <c r="AH23" s="67">
        <v>20</v>
      </c>
      <c r="AI23" s="68">
        <v>0.14741414121528218</v>
      </c>
      <c r="AJ23" s="69" t="s">
        <v>68</v>
      </c>
    </row>
    <row r="24" spans="4:36" x14ac:dyDescent="0.35">
      <c r="D24" s="37" t="s">
        <v>44</v>
      </c>
      <c r="E24" s="64">
        <f t="shared" si="13"/>
        <v>3</v>
      </c>
      <c r="F24" s="66">
        <f t="shared" si="12"/>
        <v>0</v>
      </c>
      <c r="L24" s="103"/>
      <c r="M24" s="32">
        <f>ROUND(MAX((N24-S24)*_xlfn.XLOOKUP($P24,Užstatai!$L$3:$IR$3,Užstatai!$L$33:$IR$33,"bla",0,1),0)+N24*(1-_xlfn.XLOOKUP($P24,Užstatai!$L$3:$IR$3,Užstatai!$L$33:$IR$33,"bla",0,1)),2)</f>
        <v>100000</v>
      </c>
      <c r="N24" s="40">
        <f t="shared" si="7"/>
        <v>100000</v>
      </c>
      <c r="O24" s="11">
        <f t="shared" si="0"/>
        <v>0</v>
      </c>
      <c r="P24" s="11">
        <f t="shared" si="8"/>
        <v>21</v>
      </c>
      <c r="Q24" s="24">
        <f t="shared" si="1"/>
        <v>6.9721266685783267E-2</v>
      </c>
      <c r="R24" s="24"/>
      <c r="S24" s="32">
        <f>+_xlfn.XLOOKUP($P24,Užstatai!$L$3:$IR$3,Užstatai!$L$1:$IR$1,"bla",0,1)</f>
        <v>0</v>
      </c>
      <c r="T24" s="11">
        <f>1+MAX(0.0362*P24/12-0.1052/12,0)+0.004</f>
        <v>1.0585833333333334</v>
      </c>
      <c r="U24" s="11">
        <f t="shared" si="11"/>
        <v>1.0585833333333334</v>
      </c>
      <c r="W24" s="11">
        <f t="shared" si="5"/>
        <v>320.7</v>
      </c>
      <c r="X24" s="11">
        <f t="shared" si="4"/>
        <v>320.95</v>
      </c>
      <c r="Y24" s="11">
        <f t="shared" si="6"/>
        <v>0</v>
      </c>
      <c r="Z24" s="11">
        <f t="shared" si="9"/>
        <v>1131.6678028111146</v>
      </c>
      <c r="AA24" s="23">
        <f t="shared" si="10"/>
        <v>2.0000000000000005E-3</v>
      </c>
      <c r="AC24" s="11">
        <v>7</v>
      </c>
      <c r="AD24" s="62">
        <v>0.15957446808510639</v>
      </c>
      <c r="AH24" s="70">
        <v>21</v>
      </c>
      <c r="AI24" s="71">
        <v>0.24721679679348421</v>
      </c>
      <c r="AJ24" s="72"/>
    </row>
    <row r="25" spans="4:36" x14ac:dyDescent="0.35">
      <c r="D25" s="26"/>
      <c r="E25" s="64">
        <f t="shared" si="13"/>
        <v>4</v>
      </c>
      <c r="F25" s="66">
        <f t="shared" si="12"/>
        <v>0</v>
      </c>
      <c r="L25" s="103"/>
      <c r="M25" s="32">
        <f>ROUND(MAX((N25-S25)*_xlfn.XLOOKUP($P25,Užstatai!$L$3:$IR$3,Užstatai!$L$33:$IR$33,"bla",0,1),0)+N25*(1-_xlfn.XLOOKUP($P25,Užstatai!$L$3:$IR$3,Užstatai!$L$33:$IR$33,"bla",0,1)),2)</f>
        <v>100000</v>
      </c>
      <c r="N25" s="40">
        <f t="shared" si="7"/>
        <v>100000</v>
      </c>
      <c r="O25" s="11">
        <f t="shared" si="0"/>
        <v>0</v>
      </c>
      <c r="P25" s="11">
        <f t="shared" si="8"/>
        <v>22</v>
      </c>
      <c r="Q25" s="24">
        <f t="shared" si="1"/>
        <v>7.291729719452833E-2</v>
      </c>
      <c r="R25" s="24"/>
      <c r="S25" s="32">
        <f>+_xlfn.XLOOKUP($P25,Užstatai!$L$3:$IR$3,Užstatai!$L$1:$IR$1,"bla",0,1)</f>
        <v>0</v>
      </c>
      <c r="T25" s="11">
        <f>1+MAX(0.0362*P25/12-0.1052/12,0)+0.005</f>
        <v>1.0626</v>
      </c>
      <c r="U25" s="11">
        <f t="shared" si="11"/>
        <v>1.0626</v>
      </c>
      <c r="W25" s="11">
        <f t="shared" si="5"/>
        <v>319.60000000000002</v>
      </c>
      <c r="X25" s="11">
        <f t="shared" si="4"/>
        <v>319.83999999999997</v>
      </c>
      <c r="Y25" s="11">
        <f t="shared" si="6"/>
        <v>0</v>
      </c>
      <c r="Z25" s="11">
        <f t="shared" si="9"/>
        <v>1188.2511929516702</v>
      </c>
      <c r="AA25" s="23">
        <f t="shared" si="10"/>
        <v>2.1000000000000003E-3</v>
      </c>
      <c r="AC25" s="11">
        <v>8</v>
      </c>
      <c r="AD25" s="62">
        <v>0.16842105263157894</v>
      </c>
      <c r="AH25" s="70">
        <v>22</v>
      </c>
      <c r="AI25" s="71">
        <v>0.3040641701041667</v>
      </c>
      <c r="AJ25" s="72"/>
    </row>
    <row r="26" spans="4:36" x14ac:dyDescent="0.35">
      <c r="D26" s="26"/>
      <c r="E26" s="64">
        <f t="shared" si="13"/>
        <v>5</v>
      </c>
      <c r="F26" s="66">
        <f t="shared" si="12"/>
        <v>0</v>
      </c>
      <c r="J26" s="63"/>
      <c r="K26" s="63"/>
      <c r="L26" s="103"/>
      <c r="M26" s="32">
        <f>ROUND(MAX((N26-S26)*_xlfn.XLOOKUP($P26,Užstatai!$L$3:$IR$3,Užstatai!$L$33:$IR$33,"bla",0,1),0)+N26*(1-_xlfn.XLOOKUP($P26,Užstatai!$L$3:$IR$3,Užstatai!$L$33:$IR$33,"bla",0,1)),2)</f>
        <v>100000</v>
      </c>
      <c r="N26" s="40">
        <f t="shared" si="7"/>
        <v>100000</v>
      </c>
      <c r="O26" s="11">
        <f t="shared" si="0"/>
        <v>0</v>
      </c>
      <c r="P26" s="11">
        <f t="shared" si="8"/>
        <v>23</v>
      </c>
      <c r="Q26" s="24">
        <f t="shared" si="1"/>
        <v>7.6102347541471271E-2</v>
      </c>
      <c r="R26" s="24"/>
      <c r="S26" s="32">
        <f>+_xlfn.XLOOKUP($P26,Užstatai!$L$3:$IR$3,Užstatai!$L$1:$IR$1,"bla",0,1)</f>
        <v>0</v>
      </c>
      <c r="T26" s="11">
        <f>1+MAX(0.0362*P26/12-0.1052/12,0)+0.002</f>
        <v>1.0626166666666668</v>
      </c>
      <c r="U26" s="11">
        <f t="shared" si="11"/>
        <v>1.0626166666666668</v>
      </c>
      <c r="W26" s="11">
        <f t="shared" si="5"/>
        <v>318.51</v>
      </c>
      <c r="X26" s="11">
        <f t="shared" si="4"/>
        <v>318.74</v>
      </c>
      <c r="Y26" s="11">
        <f t="shared" si="6"/>
        <v>0</v>
      </c>
      <c r="Z26" s="11">
        <f t="shared" si="9"/>
        <v>1244.8345830922258</v>
      </c>
      <c r="AA26" s="23">
        <f t="shared" si="10"/>
        <v>2.2000000000000001E-3</v>
      </c>
      <c r="AC26" s="11">
        <v>9</v>
      </c>
      <c r="AD26" s="62">
        <v>0.13636363636363635</v>
      </c>
      <c r="AH26" s="73">
        <v>24</v>
      </c>
      <c r="AI26" s="74">
        <v>0.50170000000000003</v>
      </c>
      <c r="AJ26" s="72"/>
    </row>
    <row r="27" spans="4:36" x14ac:dyDescent="0.35">
      <c r="D27" s="26"/>
      <c r="E27" s="64">
        <f t="shared" si="13"/>
        <v>6</v>
      </c>
      <c r="F27" s="66">
        <f t="shared" si="12"/>
        <v>0</v>
      </c>
      <c r="I27" s="24"/>
      <c r="L27" s="103"/>
      <c r="M27" s="32">
        <f>ROUND(MAX((N27-S27)*_xlfn.XLOOKUP($P27,Užstatai!$L$3:$IR$3,Užstatai!$L$33:$IR$33,"bla",0,1),0)+N27*(1-_xlfn.XLOOKUP($P27,Užstatai!$L$3:$IR$3,Užstatai!$L$33:$IR$33,"bla",0,1)),2)</f>
        <v>100000</v>
      </c>
      <c r="N27" s="40">
        <f t="shared" si="7"/>
        <v>100000</v>
      </c>
      <c r="O27" s="11">
        <f t="shared" si="0"/>
        <v>0</v>
      </c>
      <c r="P27" s="11">
        <f t="shared" si="8"/>
        <v>24</v>
      </c>
      <c r="Q27" s="24">
        <f t="shared" si="1"/>
        <v>7.9276455449641681E-2</v>
      </c>
      <c r="R27" s="24"/>
      <c r="S27" s="32">
        <f>+_xlfn.XLOOKUP($P27,Užstatai!$L$3:$IR$3,Užstatai!$L$1:$IR$1,"bla",0,1)</f>
        <v>0</v>
      </c>
      <c r="T27" s="11">
        <f t="shared" ref="T27:T58" si="14">1+MAX(0.0362*P27/12-0.1052/12,0)</f>
        <v>1.0636333333333334</v>
      </c>
      <c r="U27" s="11">
        <f t="shared" si="11"/>
        <v>1.0636333333333334</v>
      </c>
      <c r="W27" s="11">
        <f t="shared" si="5"/>
        <v>317.41000000000003</v>
      </c>
      <c r="X27" s="11">
        <f t="shared" si="4"/>
        <v>317.64999999999998</v>
      </c>
      <c r="Y27" s="11">
        <f t="shared" si="6"/>
        <v>0</v>
      </c>
      <c r="Z27" s="11">
        <f t="shared" si="9"/>
        <v>1301.4179732327816</v>
      </c>
      <c r="AA27" s="23">
        <f t="shared" si="10"/>
        <v>2.3E-3</v>
      </c>
      <c r="AC27" s="11">
        <v>10</v>
      </c>
      <c r="AD27" s="62">
        <v>0.19678714859437751</v>
      </c>
    </row>
    <row r="28" spans="4:36" x14ac:dyDescent="0.35">
      <c r="D28" s="26"/>
      <c r="E28" s="64">
        <f t="shared" si="13"/>
        <v>7</v>
      </c>
      <c r="F28" s="66">
        <f t="shared" si="12"/>
        <v>0</v>
      </c>
      <c r="G28" s="24"/>
      <c r="H28" s="24"/>
      <c r="I28" s="24"/>
      <c r="L28" s="103"/>
      <c r="M28" s="32">
        <f>ROUND(MAX((N28-S28)*_xlfn.XLOOKUP($P28,Užstatai!$L$3:$IR$3,Užstatai!$L$33:$IR$33,"bla",0,1),0)+N28*(1-_xlfn.XLOOKUP($P28,Užstatai!$L$3:$IR$3,Užstatai!$L$33:$IR$33,"bla",0,1)),2)</f>
        <v>100000</v>
      </c>
      <c r="N28" s="40">
        <f t="shared" si="7"/>
        <v>100000</v>
      </c>
      <c r="O28" s="11">
        <f t="shared" si="0"/>
        <v>0</v>
      </c>
      <c r="P28" s="11">
        <f t="shared" si="8"/>
        <v>25</v>
      </c>
      <c r="Q28" s="24">
        <f t="shared" si="1"/>
        <v>8.2439658512469149E-2</v>
      </c>
      <c r="R28" s="24">
        <f>IF(P28&gt;$F$4,0,((1-$B$3)^ROUNDUP(P27/12,0))*$B$3)</f>
        <v>3.7249340282234408E-2</v>
      </c>
      <c r="S28" s="32">
        <f>+_xlfn.XLOOKUP($P28,Užstatai!$L$3:$IR$3,Užstatai!$L$1:$IR$1,"bla",0,1)</f>
        <v>0</v>
      </c>
      <c r="T28" s="11">
        <f t="shared" si="14"/>
        <v>1.0666500000000001</v>
      </c>
      <c r="U28" s="11">
        <f t="shared" si="11"/>
        <v>1.0666500000000001</v>
      </c>
      <c r="W28" s="11">
        <f t="shared" si="5"/>
        <v>316.32</v>
      </c>
      <c r="X28" s="11">
        <f t="shared" si="4"/>
        <v>316.56</v>
      </c>
      <c r="Y28" s="11">
        <f t="shared" si="6"/>
        <v>0</v>
      </c>
      <c r="Z28" s="11">
        <f t="shared" si="9"/>
        <v>1358.001363373337</v>
      </c>
      <c r="AA28" s="23">
        <f t="shared" si="10"/>
        <v>2.3999999999999998E-3</v>
      </c>
      <c r="AC28" s="11">
        <v>11</v>
      </c>
      <c r="AD28" s="62">
        <v>0.2</v>
      </c>
    </row>
    <row r="29" spans="4:36" x14ac:dyDescent="0.35">
      <c r="D29" s="26"/>
      <c r="E29" s="64">
        <f t="shared" si="13"/>
        <v>8</v>
      </c>
      <c r="F29" s="66">
        <f t="shared" si="12"/>
        <v>0</v>
      </c>
      <c r="G29" s="24"/>
      <c r="H29" s="24"/>
      <c r="L29" s="103"/>
      <c r="M29" s="32">
        <f>ROUND(MAX((N29-S29)*_xlfn.XLOOKUP($P29,Užstatai!$L$3:$IR$3,Užstatai!$L$33:$IR$33,"bla",0,1),0)+N29*(1-_xlfn.XLOOKUP($P29,Užstatai!$L$3:$IR$3,Užstatai!$L$33:$IR$33,"bla",0,1)),2)</f>
        <v>100000</v>
      </c>
      <c r="N29" s="40">
        <f t="shared" si="7"/>
        <v>100000</v>
      </c>
      <c r="O29" s="11">
        <f t="shared" si="0"/>
        <v>0</v>
      </c>
      <c r="P29" s="11">
        <f t="shared" si="8"/>
        <v>26</v>
      </c>
      <c r="Q29" s="24">
        <f t="shared" si="1"/>
        <v>8.5591994194228915E-2</v>
      </c>
      <c r="R29" s="24"/>
      <c r="S29" s="32">
        <f>+_xlfn.XLOOKUP($P29,Užstatai!$L$3:$IR$3,Užstatai!$L$1:$IR$1,"bla",0,1)</f>
        <v>0</v>
      </c>
      <c r="T29" s="11">
        <f t="shared" si="14"/>
        <v>1.0696666666666668</v>
      </c>
      <c r="U29" s="11">
        <f t="shared" si="11"/>
        <v>1.0696666666666668</v>
      </c>
      <c r="W29" s="11">
        <f t="shared" si="5"/>
        <v>315.23</v>
      </c>
      <c r="X29" s="11">
        <f t="shared" si="4"/>
        <v>315.47000000000003</v>
      </c>
      <c r="Y29" s="11">
        <f t="shared" si="6"/>
        <v>0</v>
      </c>
      <c r="Z29" s="11">
        <f t="shared" si="9"/>
        <v>1414.5847535138926</v>
      </c>
      <c r="AA29" s="23">
        <f t="shared" si="10"/>
        <v>2.4999999999999996E-3</v>
      </c>
      <c r="AC29" s="11">
        <v>12</v>
      </c>
      <c r="AD29" s="62">
        <v>0.35</v>
      </c>
    </row>
    <row r="30" spans="4:36" x14ac:dyDescent="0.35">
      <c r="D30" s="26"/>
      <c r="E30" s="64">
        <f t="shared" si="13"/>
        <v>9</v>
      </c>
      <c r="F30" s="66">
        <f t="shared" si="12"/>
        <v>0</v>
      </c>
      <c r="L30" s="103"/>
      <c r="M30" s="32">
        <f>ROUND(MAX((N30-S30)*_xlfn.XLOOKUP($P30,Užstatai!$L$3:$IR$3,Užstatai!$L$33:$IR$33,"bla",0,1),0)+N30*(1-_xlfn.XLOOKUP($P30,Užstatai!$L$3:$IR$3,Užstatai!$L$33:$IR$33,"bla",0,1)),2)</f>
        <v>100000</v>
      </c>
      <c r="N30" s="40">
        <f t="shared" si="7"/>
        <v>100000</v>
      </c>
      <c r="O30" s="11">
        <f t="shared" si="0"/>
        <v>0</v>
      </c>
      <c r="P30" s="11">
        <f t="shared" si="8"/>
        <v>27</v>
      </c>
      <c r="Q30" s="24">
        <f t="shared" si="1"/>
        <v>8.8733499830485174E-2</v>
      </c>
      <c r="R30" s="24"/>
      <c r="S30" s="32">
        <f>+_xlfn.XLOOKUP($P30,Užstatai!$L$3:$IR$3,Užstatai!$L$1:$IR$1,"bla",0,1)</f>
        <v>0</v>
      </c>
      <c r="T30" s="11">
        <f t="shared" si="14"/>
        <v>1.0726833333333334</v>
      </c>
      <c r="U30" s="11">
        <f t="shared" si="11"/>
        <v>1.0726833333333334</v>
      </c>
      <c r="W30" s="11">
        <f t="shared" si="5"/>
        <v>314.14999999999998</v>
      </c>
      <c r="X30" s="11">
        <f t="shared" si="4"/>
        <v>314.39</v>
      </c>
      <c r="Y30" s="11">
        <f t="shared" si="6"/>
        <v>0</v>
      </c>
      <c r="Z30" s="11">
        <f t="shared" si="9"/>
        <v>1471.1681436544484</v>
      </c>
      <c r="AA30" s="23">
        <f t="shared" si="10"/>
        <v>2.5999999999999994E-3</v>
      </c>
      <c r="AC30" s="11">
        <v>13</v>
      </c>
      <c r="AD30" s="62">
        <v>0.5</v>
      </c>
    </row>
    <row r="31" spans="4:36" x14ac:dyDescent="0.35">
      <c r="D31" s="26"/>
      <c r="E31" s="64">
        <f t="shared" si="13"/>
        <v>10</v>
      </c>
      <c r="F31" s="66">
        <f t="shared" si="12"/>
        <v>0</v>
      </c>
      <c r="I31" s="18"/>
      <c r="J31" s="18"/>
      <c r="K31" s="18"/>
      <c r="L31" s="103"/>
      <c r="M31" s="32">
        <f>ROUND(MAX((N31-S31)*_xlfn.XLOOKUP($P31,Užstatai!$L$3:$IR$3,Užstatai!$L$33:$IR$33,"bla",0,1),0)+N31*(1-_xlfn.XLOOKUP($P31,Užstatai!$L$3:$IR$3,Užstatai!$L$33:$IR$33,"bla",0,1)),2)</f>
        <v>100000</v>
      </c>
      <c r="N31" s="40">
        <f t="shared" si="7"/>
        <v>100000</v>
      </c>
      <c r="O31" s="11">
        <f t="shared" si="0"/>
        <v>0</v>
      </c>
      <c r="P31" s="11">
        <f t="shared" si="8"/>
        <v>28</v>
      </c>
      <c r="Q31" s="24">
        <f t="shared" si="1"/>
        <v>9.1864212628533615E-2</v>
      </c>
      <c r="R31" s="24"/>
      <c r="S31" s="32">
        <f>+_xlfn.XLOOKUP($P31,Užstatai!$L$3:$IR$3,Užstatai!$L$1:$IR$1,"bla",0,1)</f>
        <v>0</v>
      </c>
      <c r="T31" s="11">
        <f t="shared" si="14"/>
        <v>1.0757000000000001</v>
      </c>
      <c r="U31" s="11">
        <f t="shared" si="11"/>
        <v>1.0757000000000001</v>
      </c>
      <c r="W31" s="11">
        <f t="shared" si="5"/>
        <v>313.07</v>
      </c>
      <c r="X31" s="11">
        <f t="shared" si="4"/>
        <v>313.31</v>
      </c>
      <c r="Y31" s="11">
        <f t="shared" si="6"/>
        <v>0</v>
      </c>
      <c r="Z31" s="11">
        <f t="shared" si="9"/>
        <v>1527.751533795004</v>
      </c>
      <c r="AA31" s="23">
        <f t="shared" si="10"/>
        <v>2.6999999999999993E-3</v>
      </c>
      <c r="AC31" s="11">
        <v>14</v>
      </c>
      <c r="AD31" s="62">
        <v>0.66666666666666663</v>
      </c>
    </row>
    <row r="32" spans="4:36" x14ac:dyDescent="0.35">
      <c r="D32" s="26"/>
      <c r="E32" s="64">
        <f t="shared" si="13"/>
        <v>11</v>
      </c>
      <c r="F32" s="66">
        <f t="shared" si="12"/>
        <v>0</v>
      </c>
      <c r="G32" s="18"/>
      <c r="H32" s="18"/>
      <c r="I32" s="18"/>
      <c r="J32" s="18"/>
      <c r="K32" s="18"/>
      <c r="L32" s="103"/>
      <c r="M32" s="32">
        <f>ROUND(MAX((N32-S32)*_xlfn.XLOOKUP($P32,Užstatai!$L$3:$IR$3,Užstatai!$L$33:$IR$33,"bla",0,1),0)+N32*(1-_xlfn.XLOOKUP($P32,Užstatai!$L$3:$IR$3,Užstatai!$L$33:$IR$33,"bla",0,1)),2)</f>
        <v>100000</v>
      </c>
      <c r="N32" s="40">
        <f t="shared" si="7"/>
        <v>100000</v>
      </c>
      <c r="O32" s="11">
        <f t="shared" si="0"/>
        <v>0</v>
      </c>
      <c r="P32" s="11">
        <f t="shared" si="8"/>
        <v>29</v>
      </c>
      <c r="Q32" s="24">
        <f t="shared" si="1"/>
        <v>9.4984169667841845E-2</v>
      </c>
      <c r="R32" s="24"/>
      <c r="S32" s="32">
        <f>+_xlfn.XLOOKUP($P32,Užstatai!$L$3:$IR$3,Užstatai!$L$1:$IR$1,"bla",0,1)</f>
        <v>0</v>
      </c>
      <c r="T32" s="11">
        <f t="shared" si="14"/>
        <v>1.0787166666666668</v>
      </c>
      <c r="U32" s="11">
        <f t="shared" si="11"/>
        <v>1.0787166666666668</v>
      </c>
      <c r="W32" s="11">
        <f t="shared" si="5"/>
        <v>312</v>
      </c>
      <c r="X32" s="11">
        <f t="shared" si="4"/>
        <v>312.23</v>
      </c>
      <c r="Y32" s="11">
        <f t="shared" si="6"/>
        <v>0</v>
      </c>
      <c r="Z32" s="11">
        <f t="shared" si="9"/>
        <v>1584.3349239355596</v>
      </c>
      <c r="AA32" s="23">
        <f t="shared" si="10"/>
        <v>2.7999999999999991E-3</v>
      </c>
    </row>
    <row r="33" spans="4:27" x14ac:dyDescent="0.35">
      <c r="D33" s="26"/>
      <c r="E33" s="64">
        <f t="shared" si="13"/>
        <v>12</v>
      </c>
      <c r="F33" s="66">
        <f t="shared" si="12"/>
        <v>0</v>
      </c>
      <c r="G33" s="18"/>
      <c r="H33" s="18"/>
      <c r="I33" s="18"/>
      <c r="J33" s="18"/>
      <c r="K33" s="18"/>
      <c r="L33" s="103"/>
      <c r="M33" s="32">
        <f>ROUND(MAX((N33-S33)*_xlfn.XLOOKUP($P33,Užstatai!$L$3:$IR$3,Užstatai!$L$33:$IR$33,"bla",0,1),0)+N33*(1-_xlfn.XLOOKUP($P33,Užstatai!$L$3:$IR$3,Užstatai!$L$33:$IR$33,"bla",0,1)),2)</f>
        <v>100000</v>
      </c>
      <c r="N33" s="40">
        <f t="shared" si="7"/>
        <v>100000</v>
      </c>
      <c r="O33" s="11">
        <f t="shared" si="0"/>
        <v>0</v>
      </c>
      <c r="P33" s="11">
        <f t="shared" si="8"/>
        <v>30</v>
      </c>
      <c r="Q33" s="24">
        <f t="shared" si="1"/>
        <v>9.8093407900488594E-2</v>
      </c>
      <c r="R33" s="24"/>
      <c r="S33" s="32">
        <f>+_xlfn.XLOOKUP($P33,Užstatai!$L$3:$IR$3,Užstatai!$L$1:$IR$1,"bla",0,1)</f>
        <v>0</v>
      </c>
      <c r="T33" s="11">
        <f t="shared" si="14"/>
        <v>1.0817333333333334</v>
      </c>
      <c r="U33" s="11">
        <f t="shared" si="11"/>
        <v>1.0817333333333334</v>
      </c>
      <c r="W33" s="11">
        <f t="shared" si="5"/>
        <v>310.92</v>
      </c>
      <c r="X33" s="11">
        <f t="shared" si="4"/>
        <v>311.16000000000003</v>
      </c>
      <c r="Y33" s="11">
        <f t="shared" si="6"/>
        <v>0</v>
      </c>
      <c r="Z33" s="11">
        <f t="shared" si="9"/>
        <v>1640.9183140761152</v>
      </c>
      <c r="AA33" s="23">
        <f t="shared" si="10"/>
        <v>2.8999999999999989E-3</v>
      </c>
    </row>
    <row r="34" spans="4:27" x14ac:dyDescent="0.35">
      <c r="D34" s="26"/>
      <c r="E34" s="64">
        <f t="shared" si="13"/>
        <v>13</v>
      </c>
      <c r="F34" s="66">
        <f t="shared" si="12"/>
        <v>0</v>
      </c>
      <c r="G34" s="18"/>
      <c r="H34" s="18"/>
      <c r="I34" s="18"/>
      <c r="J34" s="18"/>
      <c r="K34" s="18"/>
      <c r="L34" s="103"/>
      <c r="M34" s="32">
        <f>ROUND(MAX((N34-S34)*_xlfn.XLOOKUP($P34,Užstatai!$L$3:$IR$3,Užstatai!$L$33:$IR$33,"bla",0,1),0)+N34*(1-_xlfn.XLOOKUP($P34,Užstatai!$L$3:$IR$3,Užstatai!$L$33:$IR$33,"bla",0,1)),2)</f>
        <v>100000</v>
      </c>
      <c r="N34" s="40">
        <f t="shared" si="7"/>
        <v>100000</v>
      </c>
      <c r="O34" s="11">
        <f t="shared" si="0"/>
        <v>0</v>
      </c>
      <c r="P34" s="11">
        <f t="shared" si="8"/>
        <v>31</v>
      </c>
      <c r="Q34" s="24">
        <f t="shared" si="1"/>
        <v>0.1011919641516017</v>
      </c>
      <c r="R34" s="24"/>
      <c r="S34" s="32">
        <f>+_xlfn.XLOOKUP($P34,Užstatai!$L$3:$IR$3,Užstatai!$L$1:$IR$1,"bla",0,1)</f>
        <v>0</v>
      </c>
      <c r="T34" s="11">
        <f t="shared" si="14"/>
        <v>1.0847500000000001</v>
      </c>
      <c r="U34" s="11">
        <f t="shared" si="11"/>
        <v>1.0847500000000001</v>
      </c>
      <c r="W34" s="11">
        <f t="shared" si="5"/>
        <v>309.86</v>
      </c>
      <c r="X34" s="11">
        <f t="shared" si="4"/>
        <v>310.08999999999997</v>
      </c>
      <c r="Y34" s="11">
        <f t="shared" si="6"/>
        <v>0</v>
      </c>
      <c r="Z34" s="11">
        <f t="shared" si="9"/>
        <v>1697.5017042166708</v>
      </c>
      <c r="AA34" s="23">
        <f t="shared" si="10"/>
        <v>2.9999999999999988E-3</v>
      </c>
    </row>
    <row r="35" spans="4:27" x14ac:dyDescent="0.35">
      <c r="D35" s="26"/>
      <c r="E35" s="64">
        <f t="shared" si="13"/>
        <v>14</v>
      </c>
      <c r="F35" s="66">
        <f t="shared" si="12"/>
        <v>0</v>
      </c>
      <c r="G35" s="18"/>
      <c r="H35" s="18"/>
      <c r="I35" s="18"/>
      <c r="J35" s="18"/>
      <c r="K35" s="18"/>
      <c r="L35" s="103"/>
      <c r="M35" s="32">
        <f>ROUND(MAX((N35-S35)*_xlfn.XLOOKUP($P35,Užstatai!$L$3:$IR$3,Užstatai!$L$33:$IR$33,"bla",0,1),0)+N35*(1-_xlfn.XLOOKUP($P35,Užstatai!$L$3:$IR$3,Užstatai!$L$33:$IR$33,"bla",0,1)),2)</f>
        <v>100000</v>
      </c>
      <c r="N35" s="40">
        <f t="shared" si="7"/>
        <v>100000</v>
      </c>
      <c r="O35" s="11">
        <f t="shared" si="0"/>
        <v>0</v>
      </c>
      <c r="P35" s="11">
        <f t="shared" si="8"/>
        <v>32</v>
      </c>
      <c r="Q35" s="24">
        <f t="shared" si="1"/>
        <v>0.10427987511979364</v>
      </c>
      <c r="R35" s="24"/>
      <c r="S35" s="32">
        <f>+_xlfn.XLOOKUP($P35,Užstatai!$L$3:$IR$3,Užstatai!$L$1:$IR$1,"bla",0,1)</f>
        <v>0</v>
      </c>
      <c r="T35" s="11">
        <f t="shared" si="14"/>
        <v>1.0877666666666668</v>
      </c>
      <c r="U35" s="11">
        <f t="shared" si="11"/>
        <v>1.0877666666666668</v>
      </c>
      <c r="W35" s="11">
        <f t="shared" si="5"/>
        <v>308.79000000000002</v>
      </c>
      <c r="X35" s="11">
        <f t="shared" si="4"/>
        <v>309.02</v>
      </c>
      <c r="Y35" s="11">
        <f t="shared" si="6"/>
        <v>0</v>
      </c>
      <c r="Z35" s="11">
        <f t="shared" si="9"/>
        <v>1754.0850943572266</v>
      </c>
      <c r="AA35" s="23">
        <f t="shared" si="10"/>
        <v>3.0999999999999986E-3</v>
      </c>
    </row>
    <row r="36" spans="4:27" x14ac:dyDescent="0.35">
      <c r="D36" s="26"/>
      <c r="E36" s="64">
        <f t="shared" si="13"/>
        <v>15</v>
      </c>
      <c r="F36" s="66">
        <f t="shared" si="12"/>
        <v>0</v>
      </c>
      <c r="G36" s="18"/>
      <c r="H36" s="18"/>
      <c r="I36" s="18"/>
      <c r="J36" s="18"/>
      <c r="K36" s="18"/>
      <c r="L36" s="103"/>
      <c r="M36" s="32">
        <f>ROUND(MAX((N36-S36)*_xlfn.XLOOKUP($P36,Užstatai!$L$3:$IR$3,Užstatai!$L$33:$IR$33,"bla",0,1),0)+N36*(1-_xlfn.XLOOKUP($P36,Užstatai!$L$3:$IR$3,Užstatai!$L$33:$IR$33,"bla",0,1)),2)</f>
        <v>100000</v>
      </c>
      <c r="N36" s="40">
        <f t="shared" si="7"/>
        <v>100000</v>
      </c>
      <c r="O36" s="11">
        <f t="shared" ref="O36:O67" si="15">ROUND(IF($F$21&gt;0,F54,IF(P36&lt;=$F$5,0,IF(P36&gt;$F$4,0,1/($F$4-$F$5)*($F$7)))),2)</f>
        <v>0</v>
      </c>
      <c r="P36" s="11">
        <f t="shared" si="8"/>
        <v>33</v>
      </c>
      <c r="Q36" s="24">
        <f t="shared" si="1"/>
        <v>0.10735717737759676</v>
      </c>
      <c r="R36" s="24"/>
      <c r="S36" s="32">
        <f>+_xlfn.XLOOKUP($P36,Užstatai!$L$3:$IR$3,Užstatai!$L$1:$IR$1,"bla",0,1)</f>
        <v>0</v>
      </c>
      <c r="T36" s="11">
        <f t="shared" si="14"/>
        <v>1.0907833333333334</v>
      </c>
      <c r="U36" s="11">
        <f t="shared" si="11"/>
        <v>1.0907833333333334</v>
      </c>
      <c r="W36" s="11">
        <f t="shared" si="5"/>
        <v>307.73</v>
      </c>
      <c r="X36" s="11">
        <f t="shared" si="4"/>
        <v>307.95999999999998</v>
      </c>
      <c r="Y36" s="11">
        <f t="shared" si="6"/>
        <v>0</v>
      </c>
      <c r="Z36" s="11">
        <f t="shared" si="9"/>
        <v>1810.6684844977822</v>
      </c>
      <c r="AA36" s="23">
        <f t="shared" si="10"/>
        <v>3.1999999999999984E-3</v>
      </c>
    </row>
    <row r="37" spans="4:27" x14ac:dyDescent="0.35">
      <c r="D37" s="26"/>
      <c r="E37" s="64">
        <f t="shared" si="13"/>
        <v>16</v>
      </c>
      <c r="F37" s="66">
        <f t="shared" si="12"/>
        <v>0</v>
      </c>
      <c r="G37" s="18"/>
      <c r="H37" s="18"/>
      <c r="I37" s="18"/>
      <c r="J37" s="18"/>
      <c r="K37" s="18"/>
      <c r="L37" s="103"/>
      <c r="M37" s="32">
        <f>ROUND(MAX((N37-S37)*_xlfn.XLOOKUP($P37,Užstatai!$L$3:$IR$3,Užstatai!$L$33:$IR$33,"bla",0,1),0)+N37*(1-_xlfn.XLOOKUP($P37,Užstatai!$L$3:$IR$3,Užstatai!$L$33:$IR$33,"bla",0,1)),2)</f>
        <v>100000</v>
      </c>
      <c r="N37" s="40">
        <f t="shared" si="7"/>
        <v>100000</v>
      </c>
      <c r="O37" s="11">
        <f t="shared" si="15"/>
        <v>0</v>
      </c>
      <c r="P37" s="11">
        <f t="shared" si="8"/>
        <v>34</v>
      </c>
      <c r="Q37" s="24">
        <f t="shared" si="1"/>
        <v>0.11042390737189611</v>
      </c>
      <c r="R37" s="24"/>
      <c r="S37" s="32">
        <f>+_xlfn.XLOOKUP($P37,Užstatai!$L$3:$IR$3,Užstatai!$L$1:$IR$1,"bla",0,1)</f>
        <v>0</v>
      </c>
      <c r="T37" s="11">
        <f t="shared" si="14"/>
        <v>1.0938000000000001</v>
      </c>
      <c r="U37" s="11">
        <f t="shared" si="11"/>
        <v>1.0938000000000001</v>
      </c>
      <c r="W37" s="11">
        <f t="shared" si="5"/>
        <v>306.67</v>
      </c>
      <c r="X37" s="11">
        <f t="shared" si="4"/>
        <v>306.89999999999998</v>
      </c>
      <c r="Y37" s="11">
        <f t="shared" si="6"/>
        <v>0</v>
      </c>
      <c r="Z37" s="11">
        <f t="shared" si="9"/>
        <v>1867.2518746383375</v>
      </c>
      <c r="AA37" s="23">
        <f t="shared" si="10"/>
        <v>3.2999999999999982E-3</v>
      </c>
    </row>
    <row r="38" spans="4:27" x14ac:dyDescent="0.35">
      <c r="D38" s="26"/>
      <c r="E38" s="64">
        <f t="shared" si="13"/>
        <v>17</v>
      </c>
      <c r="F38" s="66">
        <f t="shared" si="12"/>
        <v>0</v>
      </c>
      <c r="G38" s="18"/>
      <c r="H38" s="18"/>
      <c r="I38" s="18"/>
      <c r="J38" s="18"/>
      <c r="K38" s="18"/>
      <c r="L38" s="103"/>
      <c r="M38" s="32">
        <f>ROUND(MAX((N38-S38)*_xlfn.XLOOKUP($P38,Užstatai!$L$3:$IR$3,Užstatai!$L$33:$IR$33,"bla",0,1),0)+N38*(1-_xlfn.XLOOKUP($P38,Užstatai!$L$3:$IR$3,Užstatai!$L$33:$IR$33,"bla",0,1)),2)</f>
        <v>100000</v>
      </c>
      <c r="N38" s="40">
        <f t="shared" si="7"/>
        <v>100000</v>
      </c>
      <c r="O38" s="11">
        <f t="shared" si="15"/>
        <v>0</v>
      </c>
      <c r="P38" s="11">
        <f t="shared" si="8"/>
        <v>35</v>
      </c>
      <c r="Q38" s="24">
        <f t="shared" si="1"/>
        <v>0.11348010142436116</v>
      </c>
      <c r="R38" s="24"/>
      <c r="S38" s="32">
        <f>+_xlfn.XLOOKUP($P38,Užstatai!$L$3:$IR$3,Užstatai!$L$1:$IR$1,"bla",0,1)</f>
        <v>0</v>
      </c>
      <c r="T38" s="11">
        <f t="shared" si="14"/>
        <v>1.0968166666666668</v>
      </c>
      <c r="U38" s="11">
        <f t="shared" si="11"/>
        <v>1.0968166666666668</v>
      </c>
      <c r="W38" s="11">
        <f t="shared" si="5"/>
        <v>305.62</v>
      </c>
      <c r="X38" s="11">
        <f t="shared" si="4"/>
        <v>305.85000000000002</v>
      </c>
      <c r="Y38" s="11">
        <f t="shared" si="6"/>
        <v>0</v>
      </c>
      <c r="Z38" s="11">
        <f t="shared" si="9"/>
        <v>1923.8352647788931</v>
      </c>
      <c r="AA38" s="23">
        <f t="shared" si="10"/>
        <v>3.3999999999999981E-3</v>
      </c>
    </row>
    <row r="39" spans="4:27" x14ac:dyDescent="0.35">
      <c r="D39" s="26"/>
      <c r="E39" s="64">
        <f t="shared" si="13"/>
        <v>18</v>
      </c>
      <c r="F39" s="66">
        <f t="shared" si="12"/>
        <v>0</v>
      </c>
      <c r="G39" s="18"/>
      <c r="H39" s="18"/>
      <c r="I39" s="18"/>
      <c r="J39" s="18"/>
      <c r="K39" s="18"/>
      <c r="L39" s="103"/>
      <c r="M39" s="32">
        <f>ROUND(MAX((N39-S39)*_xlfn.XLOOKUP($P39,Užstatai!$L$3:$IR$3,Užstatai!$L$33:$IR$33,"bla",0,1),0)+N39*(1-_xlfn.XLOOKUP($P39,Užstatai!$L$3:$IR$3,Užstatai!$L$33:$IR$33,"bla",0,1)),2)</f>
        <v>100000</v>
      </c>
      <c r="N39" s="40">
        <f t="shared" si="7"/>
        <v>100000</v>
      </c>
      <c r="O39" s="11">
        <f t="shared" si="15"/>
        <v>0</v>
      </c>
      <c r="P39" s="11">
        <f t="shared" si="8"/>
        <v>36</v>
      </c>
      <c r="Q39" s="24">
        <f t="shared" si="1"/>
        <v>0.11652579573187616</v>
      </c>
      <c r="R39" s="24"/>
      <c r="S39" s="32">
        <f>+_xlfn.XLOOKUP($P39,Užstatai!$L$3:$IR$3,Užstatai!$L$1:$IR$1,"bla",0,1)</f>
        <v>0</v>
      </c>
      <c r="T39" s="11">
        <f t="shared" si="14"/>
        <v>1.0998333333333334</v>
      </c>
      <c r="U39" s="11">
        <f t="shared" si="11"/>
        <v>1.0998333333333334</v>
      </c>
      <c r="W39" s="11">
        <f t="shared" si="5"/>
        <v>304.57</v>
      </c>
      <c r="X39" s="11">
        <f t="shared" si="4"/>
        <v>304.8</v>
      </c>
      <c r="Y39" s="11">
        <f t="shared" si="6"/>
        <v>0</v>
      </c>
      <c r="Z39" s="11">
        <f t="shared" si="9"/>
        <v>1980.418654919449</v>
      </c>
      <c r="AA39" s="23">
        <f t="shared" si="10"/>
        <v>3.4999999999999979E-3</v>
      </c>
    </row>
    <row r="40" spans="4:27" x14ac:dyDescent="0.35">
      <c r="D40" s="26"/>
      <c r="E40" s="64">
        <f t="shared" si="13"/>
        <v>19</v>
      </c>
      <c r="F40" s="66">
        <f t="shared" si="12"/>
        <v>0</v>
      </c>
      <c r="G40" s="18"/>
      <c r="H40" s="18"/>
      <c r="I40" s="18"/>
      <c r="J40" s="18"/>
      <c r="K40" s="18"/>
      <c r="L40" s="103"/>
      <c r="M40" s="32">
        <f>ROUND(MAX((N40-S40)*_xlfn.XLOOKUP($P40,Užstatai!$L$3:$IR$3,Užstatai!$L$33:$IR$33,"bla",0,1),0)+N40*(1-_xlfn.XLOOKUP($P40,Užstatai!$L$3:$IR$3,Užstatai!$L$33:$IR$33,"bla",0,1)),2)</f>
        <v>100000</v>
      </c>
      <c r="N40" s="40">
        <f t="shared" si="7"/>
        <v>100000</v>
      </c>
      <c r="O40" s="11">
        <f t="shared" si="15"/>
        <v>1190.48</v>
      </c>
      <c r="P40" s="11">
        <f t="shared" si="8"/>
        <v>37</v>
      </c>
      <c r="Q40" s="24">
        <f t="shared" si="1"/>
        <v>0.11956102636696841</v>
      </c>
      <c r="R40" s="24">
        <f>IF(P40&gt;$F$4,0,((1-$B$3)^ROUNDUP(P39/12,0))*$B$3)</f>
        <v>3.5742358778748158E-2</v>
      </c>
      <c r="S40" s="32">
        <f>+_xlfn.XLOOKUP($P40,Užstatai!$L$3:$IR$3,Užstatai!$L$1:$IR$1,"bla",0,1)</f>
        <v>0</v>
      </c>
      <c r="T40" s="11">
        <f t="shared" si="14"/>
        <v>1.1028500000000001</v>
      </c>
      <c r="U40" s="11">
        <f t="shared" si="11"/>
        <v>1.1028500000000001</v>
      </c>
      <c r="W40" s="11">
        <f t="shared" si="5"/>
        <v>303.52</v>
      </c>
      <c r="X40" s="11">
        <f t="shared" si="4"/>
        <v>303.75</v>
      </c>
      <c r="Y40" s="11">
        <f t="shared" si="6"/>
        <v>0</v>
      </c>
      <c r="Z40" s="11">
        <f t="shared" si="9"/>
        <v>2037.0020450600048</v>
      </c>
      <c r="AA40" s="23">
        <f t="shared" si="10"/>
        <v>3.5999999999999977E-3</v>
      </c>
    </row>
    <row r="41" spans="4:27" x14ac:dyDescent="0.35">
      <c r="D41" s="26"/>
      <c r="E41" s="64">
        <f t="shared" si="13"/>
        <v>20</v>
      </c>
      <c r="F41" s="66">
        <f t="shared" si="12"/>
        <v>0</v>
      </c>
      <c r="G41" s="18"/>
      <c r="H41" s="18"/>
      <c r="I41" s="18"/>
      <c r="J41" s="18"/>
      <c r="K41" s="18"/>
      <c r="L41" s="103"/>
      <c r="M41" s="32">
        <f>ROUND(MAX((N41-S41)*_xlfn.XLOOKUP($P41,Užstatai!$L$3:$IR$3,Užstatai!$L$33:$IR$33,"bla",0,1),0)+N41*(1-_xlfn.XLOOKUP($P41,Užstatai!$L$3:$IR$3,Užstatai!$L$33:$IR$33,"bla",0,1)),2)</f>
        <v>98809.52</v>
      </c>
      <c r="N41" s="40">
        <f t="shared" si="7"/>
        <v>98809.52</v>
      </c>
      <c r="O41" s="11">
        <f t="shared" si="15"/>
        <v>1190.48</v>
      </c>
      <c r="P41" s="11">
        <f t="shared" si="8"/>
        <v>38</v>
      </c>
      <c r="Q41" s="24">
        <f t="shared" si="1"/>
        <v>0.12258582927823614</v>
      </c>
      <c r="R41" s="24"/>
      <c r="S41" s="32">
        <f>+_xlfn.XLOOKUP($P41,Užstatai!$L$3:$IR$3,Užstatai!$L$1:$IR$1,"bla",0,1)</f>
        <v>0</v>
      </c>
      <c r="T41" s="11">
        <f t="shared" si="14"/>
        <v>1.1058666666666668</v>
      </c>
      <c r="U41" s="11">
        <f t="shared" si="11"/>
        <v>1.1058666666666668</v>
      </c>
      <c r="W41" s="11">
        <f t="shared" si="5"/>
        <v>298.88</v>
      </c>
      <c r="X41" s="11">
        <f t="shared" si="4"/>
        <v>299.10000000000002</v>
      </c>
      <c r="Y41" s="11">
        <f t="shared" si="6"/>
        <v>0</v>
      </c>
      <c r="Z41" s="11">
        <f t="shared" si="9"/>
        <v>2093.5854352005604</v>
      </c>
      <c r="AA41" s="23">
        <f t="shared" si="10"/>
        <v>3.6999999999999976E-3</v>
      </c>
    </row>
    <row r="42" spans="4:27" x14ac:dyDescent="0.35">
      <c r="D42" s="26"/>
      <c r="E42" s="64">
        <f t="shared" si="13"/>
        <v>21</v>
      </c>
      <c r="F42" s="66">
        <f t="shared" si="12"/>
        <v>0</v>
      </c>
      <c r="G42" s="18"/>
      <c r="H42" s="18"/>
      <c r="I42" s="18"/>
      <c r="J42" s="18"/>
      <c r="K42" s="18"/>
      <c r="L42" s="103"/>
      <c r="M42" s="32">
        <f>ROUND(MAX((N42-S42)*_xlfn.XLOOKUP($P42,Užstatai!$L$3:$IR$3,Užstatai!$L$33:$IR$33,"bla",0,1),0)+N42*(1-_xlfn.XLOOKUP($P42,Užstatai!$L$3:$IR$3,Užstatai!$L$33:$IR$33,"bla",0,1)),2)</f>
        <v>97619.04</v>
      </c>
      <c r="N42" s="40">
        <f t="shared" si="7"/>
        <v>97619.04</v>
      </c>
      <c r="O42" s="11">
        <f t="shared" si="15"/>
        <v>1190.48</v>
      </c>
      <c r="P42" s="11">
        <f t="shared" si="8"/>
        <v>39</v>
      </c>
      <c r="Q42" s="24">
        <f t="shared" si="1"/>
        <v>0.12560024029077388</v>
      </c>
      <c r="R42" s="24"/>
      <c r="S42" s="32">
        <f>+_xlfn.XLOOKUP($P42,Užstatai!$L$3:$IR$3,Užstatai!$L$1:$IR$1,"bla",0,1)</f>
        <v>0</v>
      </c>
      <c r="T42" s="11">
        <f t="shared" si="14"/>
        <v>1.1088833333333334</v>
      </c>
      <c r="U42" s="11">
        <f t="shared" si="11"/>
        <v>1.1088833333333334</v>
      </c>
      <c r="W42" s="11">
        <f t="shared" si="5"/>
        <v>294.26</v>
      </c>
      <c r="X42" s="11">
        <f t="shared" si="4"/>
        <v>294.49</v>
      </c>
      <c r="Y42" s="11">
        <f t="shared" si="6"/>
        <v>0</v>
      </c>
      <c r="Z42" s="11">
        <f t="shared" si="9"/>
        <v>2150.1688253411157</v>
      </c>
      <c r="AA42" s="23">
        <f t="shared" si="10"/>
        <v>3.7999999999999974E-3</v>
      </c>
    </row>
    <row r="43" spans="4:27" x14ac:dyDescent="0.35">
      <c r="D43" s="26"/>
      <c r="E43" s="64">
        <f t="shared" si="13"/>
        <v>22</v>
      </c>
      <c r="F43" s="66">
        <f t="shared" si="12"/>
        <v>0</v>
      </c>
      <c r="G43" s="18"/>
      <c r="H43" s="18"/>
      <c r="I43" s="18"/>
      <c r="J43" s="18"/>
      <c r="K43" s="18"/>
      <c r="L43" s="103"/>
      <c r="M43" s="32">
        <f>ROUND(MAX((N43-S43)*_xlfn.XLOOKUP($P43,Užstatai!$L$3:$IR$3,Užstatai!$L$33:$IR$33,"bla",0,1),0)+N43*(1-_xlfn.XLOOKUP($P43,Užstatai!$L$3:$IR$3,Užstatai!$L$33:$IR$33,"bla",0,1)),2)</f>
        <v>96428.56</v>
      </c>
      <c r="N43" s="40">
        <f t="shared" si="7"/>
        <v>96428.56</v>
      </c>
      <c r="O43" s="11">
        <f t="shared" si="15"/>
        <v>1190.48</v>
      </c>
      <c r="P43" s="11">
        <f t="shared" si="8"/>
        <v>40</v>
      </c>
      <c r="Q43" s="24">
        <f t="shared" si="1"/>
        <v>0.12860429510659654</v>
      </c>
      <c r="R43" s="24"/>
      <c r="S43" s="32">
        <f>+_xlfn.XLOOKUP($P43,Užstatai!$L$3:$IR$3,Užstatai!$L$1:$IR$1,"bla",0,1)</f>
        <v>0</v>
      </c>
      <c r="T43" s="11">
        <f t="shared" si="14"/>
        <v>1.1119000000000001</v>
      </c>
      <c r="U43" s="11">
        <f t="shared" si="11"/>
        <v>1.1119000000000001</v>
      </c>
      <c r="W43" s="11">
        <f t="shared" si="5"/>
        <v>289.68</v>
      </c>
      <c r="X43" s="11">
        <f t="shared" si="4"/>
        <v>289.89</v>
      </c>
      <c r="Y43" s="11">
        <f t="shared" si="6"/>
        <v>0</v>
      </c>
      <c r="Z43" s="11">
        <f t="shared" si="9"/>
        <v>2206.7522154816716</v>
      </c>
      <c r="AA43" s="23">
        <f t="shared" si="10"/>
        <v>3.8999999999999972E-3</v>
      </c>
    </row>
    <row r="44" spans="4:27" x14ac:dyDescent="0.35">
      <c r="E44" s="64">
        <f t="shared" si="13"/>
        <v>23</v>
      </c>
      <c r="F44" s="66">
        <f t="shared" si="12"/>
        <v>0</v>
      </c>
      <c r="G44" s="18"/>
      <c r="H44" s="18"/>
      <c r="I44" s="18"/>
      <c r="J44" s="18"/>
      <c r="K44" s="18"/>
      <c r="L44" s="103"/>
      <c r="M44" s="32">
        <f>ROUND(MAX((N44-S44)*_xlfn.XLOOKUP($P44,Užstatai!$L$3:$IR$3,Užstatai!$L$33:$IR$33,"bla",0,1),0)+N44*(1-_xlfn.XLOOKUP($P44,Užstatai!$L$3:$IR$3,Užstatai!$L$33:$IR$33,"bla",0,1)),2)</f>
        <v>95238.080000000002</v>
      </c>
      <c r="N44" s="40">
        <f t="shared" si="7"/>
        <v>95238.080000000002</v>
      </c>
      <c r="O44" s="11">
        <f t="shared" si="15"/>
        <v>1190.48</v>
      </c>
      <c r="P44" s="11">
        <f t="shared" si="8"/>
        <v>41</v>
      </c>
      <c r="Q44" s="24">
        <f t="shared" si="1"/>
        <v>0.13159802930506292</v>
      </c>
      <c r="R44" s="24"/>
      <c r="S44" s="32">
        <f>+_xlfn.XLOOKUP($P44,Užstatai!$L$3:$IR$3,Užstatai!$L$1:$IR$1,"bla",0,1)</f>
        <v>0</v>
      </c>
      <c r="T44" s="11">
        <f t="shared" si="14"/>
        <v>1.1149166666666668</v>
      </c>
      <c r="U44" s="11">
        <f t="shared" si="11"/>
        <v>1.1149166666666668</v>
      </c>
      <c r="W44" s="11">
        <f t="shared" si="5"/>
        <v>285.12</v>
      </c>
      <c r="X44" s="11">
        <f t="shared" si="4"/>
        <v>285.33</v>
      </c>
      <c r="Y44" s="11">
        <f t="shared" si="6"/>
        <v>0</v>
      </c>
      <c r="Z44" s="11">
        <f t="shared" si="9"/>
        <v>2263.3356056222274</v>
      </c>
      <c r="AA44" s="23">
        <f t="shared" si="10"/>
        <v>3.9999999999999975E-3</v>
      </c>
    </row>
    <row r="45" spans="4:27" x14ac:dyDescent="0.35">
      <c r="E45" s="64">
        <f t="shared" si="13"/>
        <v>24</v>
      </c>
      <c r="F45" s="66">
        <f t="shared" si="12"/>
        <v>0</v>
      </c>
      <c r="G45" s="18"/>
      <c r="H45" s="18"/>
      <c r="I45" s="18"/>
      <c r="J45" s="18"/>
      <c r="K45" s="18"/>
      <c r="L45" s="103"/>
      <c r="M45" s="32">
        <f>ROUND(MAX((N45-S45)*_xlfn.XLOOKUP($P45,Užstatai!$L$3:$IR$3,Užstatai!$L$33:$IR$33,"bla",0,1),0)+N45*(1-_xlfn.XLOOKUP($P45,Užstatai!$L$3:$IR$3,Užstatai!$L$33:$IR$33,"bla",0,1)),2)</f>
        <v>94047.6</v>
      </c>
      <c r="N45" s="40">
        <f t="shared" si="7"/>
        <v>94047.6</v>
      </c>
      <c r="O45" s="11">
        <f t="shared" si="15"/>
        <v>1190.48</v>
      </c>
      <c r="P45" s="11">
        <f t="shared" si="8"/>
        <v>42</v>
      </c>
      <c r="Q45" s="24">
        <f t="shared" si="1"/>
        <v>0.13458147834329637</v>
      </c>
      <c r="R45" s="24"/>
      <c r="S45" s="32">
        <f>+_xlfn.XLOOKUP($P45,Užstatai!$L$3:$IR$3,Užstatai!$L$1:$IR$1,"bla",0,1)</f>
        <v>0</v>
      </c>
      <c r="T45" s="11">
        <f t="shared" si="14"/>
        <v>1.1179333333333332</v>
      </c>
      <c r="U45" s="11">
        <f t="shared" si="11"/>
        <v>1.1179333333333332</v>
      </c>
      <c r="W45" s="11">
        <f t="shared" si="5"/>
        <v>280.58999999999997</v>
      </c>
      <c r="X45" s="11">
        <f t="shared" si="4"/>
        <v>280.8</v>
      </c>
      <c r="Y45" s="11">
        <f t="shared" si="6"/>
        <v>0</v>
      </c>
      <c r="Z45" s="11">
        <f t="shared" si="9"/>
        <v>2319.9189957627832</v>
      </c>
      <c r="AA45" s="23">
        <f t="shared" si="10"/>
        <v>4.0999999999999977E-3</v>
      </c>
    </row>
    <row r="46" spans="4:27" x14ac:dyDescent="0.35">
      <c r="D46" s="37"/>
      <c r="E46" s="64">
        <f t="shared" si="13"/>
        <v>25</v>
      </c>
      <c r="F46" s="66">
        <f t="shared" si="12"/>
        <v>0</v>
      </c>
      <c r="G46" s="18"/>
      <c r="H46" s="18"/>
      <c r="I46" s="18"/>
      <c r="J46" s="18"/>
      <c r="K46" s="18"/>
      <c r="L46" s="103"/>
      <c r="M46" s="32">
        <f>ROUND(MAX((N46-S46)*_xlfn.XLOOKUP($P46,Užstatai!$L$3:$IR$3,Užstatai!$L$33:$IR$33,"bla",0,1),0)+N46*(1-_xlfn.XLOOKUP($P46,Užstatai!$L$3:$IR$3,Užstatai!$L$33:$IR$33,"bla",0,1)),2)</f>
        <v>92857.12</v>
      </c>
      <c r="N46" s="40">
        <f t="shared" si="7"/>
        <v>92857.12</v>
      </c>
      <c r="O46" s="11">
        <f t="shared" si="15"/>
        <v>1190.48</v>
      </c>
      <c r="P46" s="11">
        <f t="shared" si="8"/>
        <v>43</v>
      </c>
      <c r="Q46" s="24">
        <f t="shared" si="1"/>
        <v>0.13755467755660533</v>
      </c>
      <c r="R46" s="24"/>
      <c r="S46" s="32">
        <f>+_xlfn.XLOOKUP($P46,Užstatai!$L$3:$IR$3,Užstatai!$L$1:$IR$1,"bla",0,1)</f>
        <v>0</v>
      </c>
      <c r="T46" s="11">
        <f t="shared" si="14"/>
        <v>1.1209500000000001</v>
      </c>
      <c r="U46" s="11">
        <f t="shared" si="11"/>
        <v>1.1209500000000001</v>
      </c>
      <c r="W46" s="11">
        <f t="shared" si="5"/>
        <v>276.08</v>
      </c>
      <c r="X46" s="11">
        <f t="shared" si="4"/>
        <v>276.29000000000002</v>
      </c>
      <c r="Y46" s="11">
        <f t="shared" si="6"/>
        <v>0</v>
      </c>
      <c r="Z46" s="11">
        <f t="shared" si="9"/>
        <v>2376.502385903339</v>
      </c>
      <c r="AA46" s="23">
        <f t="shared" si="10"/>
        <v>4.199999999999998E-3</v>
      </c>
    </row>
    <row r="47" spans="4:27" x14ac:dyDescent="0.35">
      <c r="E47" s="64">
        <f t="shared" si="13"/>
        <v>26</v>
      </c>
      <c r="F47" s="66">
        <f t="shared" si="12"/>
        <v>0</v>
      </c>
      <c r="G47" s="18"/>
      <c r="H47" s="18"/>
      <c r="L47" s="103"/>
      <c r="M47" s="32">
        <f>ROUND(MAX((N47-S47)*_xlfn.XLOOKUP($P47,Užstatai!$L$3:$IR$3,Užstatai!$L$33:$IR$33,"bla",0,1),0)+N47*(1-_xlfn.XLOOKUP($P47,Užstatai!$L$3:$IR$3,Užstatai!$L$33:$IR$33,"bla",0,1)),2)</f>
        <v>91666.64</v>
      </c>
      <c r="N47" s="40">
        <f t="shared" si="7"/>
        <v>91666.64</v>
      </c>
      <c r="O47" s="11">
        <f t="shared" si="15"/>
        <v>1190.48</v>
      </c>
      <c r="P47" s="11">
        <f t="shared" si="8"/>
        <v>44</v>
      </c>
      <c r="Q47" s="24">
        <f t="shared" si="1"/>
        <v>0.14051766215890138</v>
      </c>
      <c r="R47" s="24"/>
      <c r="S47" s="32">
        <f>+_xlfn.XLOOKUP($P47,Užstatai!$L$3:$IR$3,Užstatai!$L$1:$IR$1,"bla",0,1)</f>
        <v>0</v>
      </c>
      <c r="T47" s="11">
        <f t="shared" si="14"/>
        <v>1.1239666666666666</v>
      </c>
      <c r="U47" s="11">
        <f t="shared" si="11"/>
        <v>1.1239666666666666</v>
      </c>
      <c r="W47" s="11">
        <f t="shared" si="5"/>
        <v>271.61</v>
      </c>
      <c r="X47" s="11">
        <f t="shared" si="4"/>
        <v>271.81</v>
      </c>
      <c r="Y47" s="11">
        <f t="shared" si="6"/>
        <v>0</v>
      </c>
      <c r="Z47" s="11">
        <f t="shared" si="9"/>
        <v>2433.0857760438948</v>
      </c>
      <c r="AA47" s="23">
        <f t="shared" si="10"/>
        <v>4.2999999999999983E-3</v>
      </c>
    </row>
    <row r="48" spans="4:27" x14ac:dyDescent="0.35">
      <c r="E48" s="64">
        <f t="shared" si="13"/>
        <v>27</v>
      </c>
      <c r="F48" s="66">
        <f t="shared" si="12"/>
        <v>0</v>
      </c>
      <c r="L48" s="103"/>
      <c r="M48" s="32">
        <f>ROUND(MAX((N48-S48)*_xlfn.XLOOKUP($P48,Užstatai!$L$3:$IR$3,Užstatai!$L$33:$IR$33,"bla",0,1),0)+N48*(1-_xlfn.XLOOKUP($P48,Užstatai!$L$3:$IR$3,Užstatai!$L$33:$IR$33,"bla",0,1)),2)</f>
        <v>90476.160000000003</v>
      </c>
      <c r="N48" s="40">
        <f t="shared" si="7"/>
        <v>90476.160000000003</v>
      </c>
      <c r="O48" s="11">
        <f t="shared" si="15"/>
        <v>1190.48</v>
      </c>
      <c r="P48" s="11">
        <f t="shared" si="8"/>
        <v>45</v>
      </c>
      <c r="Q48" s="24">
        <f t="shared" si="1"/>
        <v>0.14347046724311685</v>
      </c>
      <c r="R48" s="24"/>
      <c r="S48" s="32">
        <f>+_xlfn.XLOOKUP($P48,Užstatai!$L$3:$IR$3,Užstatai!$L$1:$IR$1,"bla",0,1)</f>
        <v>0</v>
      </c>
      <c r="T48" s="11">
        <f t="shared" si="14"/>
        <v>1.1269833333333334</v>
      </c>
      <c r="U48" s="11">
        <f t="shared" si="11"/>
        <v>1.1269833333333334</v>
      </c>
      <c r="W48" s="11">
        <f t="shared" si="5"/>
        <v>267.16000000000003</v>
      </c>
      <c r="X48" s="11">
        <f t="shared" si="4"/>
        <v>267.36</v>
      </c>
      <c r="Y48" s="11">
        <f t="shared" si="6"/>
        <v>0</v>
      </c>
      <c r="Z48" s="11">
        <f t="shared" si="9"/>
        <v>2489.6691661844507</v>
      </c>
      <c r="AA48" s="23">
        <f t="shared" si="10"/>
        <v>4.3999999999999985E-3</v>
      </c>
    </row>
    <row r="49" spans="1:27" x14ac:dyDescent="0.35">
      <c r="E49" s="64">
        <f t="shared" si="13"/>
        <v>28</v>
      </c>
      <c r="F49" s="66">
        <f t="shared" si="12"/>
        <v>0</v>
      </c>
      <c r="L49" s="103"/>
      <c r="M49" s="32">
        <f>ROUND(MAX((N49-S49)*_xlfn.XLOOKUP($P49,Užstatai!$L$3:$IR$3,Užstatai!$L$33:$IR$33,"bla",0,1),0)+N49*(1-_xlfn.XLOOKUP($P49,Užstatai!$L$3:$IR$3,Užstatai!$L$33:$IR$33,"bla",0,1)),2)</f>
        <v>89285.68</v>
      </c>
      <c r="N49" s="40">
        <f t="shared" si="7"/>
        <v>89285.68</v>
      </c>
      <c r="O49" s="11">
        <f t="shared" si="15"/>
        <v>1190.48</v>
      </c>
      <c r="P49" s="11">
        <f t="shared" si="8"/>
        <v>46</v>
      </c>
      <c r="Q49" s="24">
        <f t="shared" si="1"/>
        <v>0.14641312778161963</v>
      </c>
      <c r="R49" s="24"/>
      <c r="S49" s="32">
        <f>+_xlfn.XLOOKUP($P49,Užstatai!$L$3:$IR$3,Užstatai!$L$1:$IR$1,"bla",0,1)</f>
        <v>0</v>
      </c>
      <c r="T49" s="11">
        <f t="shared" si="14"/>
        <v>1.1299999999999999</v>
      </c>
      <c r="U49" s="11">
        <f t="shared" si="11"/>
        <v>1.1299999999999999</v>
      </c>
      <c r="W49" s="11">
        <f t="shared" si="5"/>
        <v>262.74</v>
      </c>
      <c r="X49" s="11">
        <f t="shared" si="4"/>
        <v>262.94</v>
      </c>
      <c r="Y49" s="11">
        <f t="shared" si="6"/>
        <v>0</v>
      </c>
      <c r="Z49" s="11">
        <f t="shared" si="9"/>
        <v>2546.2525563250065</v>
      </c>
      <c r="AA49" s="23">
        <f t="shared" si="10"/>
        <v>4.4999999999999988E-3</v>
      </c>
    </row>
    <row r="50" spans="1:27" x14ac:dyDescent="0.35">
      <c r="E50" s="64">
        <f t="shared" si="13"/>
        <v>29</v>
      </c>
      <c r="F50" s="66">
        <f t="shared" si="12"/>
        <v>0</v>
      </c>
      <c r="L50" s="103"/>
      <c r="M50" s="32">
        <f>ROUND(MAX((N50-S50)*_xlfn.XLOOKUP($P50,Užstatai!$L$3:$IR$3,Užstatai!$L$33:$IR$33,"bla",0,1),0)+N50*(1-_xlfn.XLOOKUP($P50,Užstatai!$L$3:$IR$3,Užstatai!$L$33:$IR$33,"bla",0,1)),2)</f>
        <v>88095.2</v>
      </c>
      <c r="N50" s="40">
        <f t="shared" si="7"/>
        <v>88095.2</v>
      </c>
      <c r="O50" s="11">
        <f t="shared" si="15"/>
        <v>1190.48</v>
      </c>
      <c r="P50" s="11">
        <f t="shared" si="8"/>
        <v>47</v>
      </c>
      <c r="Q50" s="24">
        <f t="shared" si="1"/>
        <v>0.14934567862662829</v>
      </c>
      <c r="R50" s="24"/>
      <c r="S50" s="32">
        <f>+_xlfn.XLOOKUP($P50,Užstatai!$L$3:$IR$3,Užstatai!$L$1:$IR$1,"bla",0,1)</f>
        <v>0</v>
      </c>
      <c r="T50" s="11">
        <f t="shared" si="14"/>
        <v>1.1330166666666668</v>
      </c>
      <c r="U50" s="11">
        <f t="shared" si="11"/>
        <v>1.1330166666666668</v>
      </c>
      <c r="W50" s="11">
        <f t="shared" si="5"/>
        <v>258.33999999999997</v>
      </c>
      <c r="X50" s="11">
        <f t="shared" si="4"/>
        <v>258.54000000000002</v>
      </c>
      <c r="Y50" s="11">
        <f t="shared" si="6"/>
        <v>0</v>
      </c>
      <c r="Z50" s="11">
        <f t="shared" si="9"/>
        <v>2602.8359464655623</v>
      </c>
      <c r="AA50" s="23">
        <f t="shared" si="10"/>
        <v>4.5999999999999991E-3</v>
      </c>
    </row>
    <row r="51" spans="1:27" x14ac:dyDescent="0.35">
      <c r="E51" s="64">
        <f t="shared" si="13"/>
        <v>30</v>
      </c>
      <c r="F51" s="66">
        <f t="shared" si="12"/>
        <v>0</v>
      </c>
      <c r="L51" s="103"/>
      <c r="M51" s="32">
        <f>ROUND(MAX((N51-S51)*_xlfn.XLOOKUP($P51,Užstatai!$L$3:$IR$3,Užstatai!$L$33:$IR$33,"bla",0,1),0)+N51*(1-_xlfn.XLOOKUP($P51,Užstatai!$L$3:$IR$3,Užstatai!$L$33:$IR$33,"bla",0,1)),2)</f>
        <v>86904.72</v>
      </c>
      <c r="N51" s="40">
        <f t="shared" si="7"/>
        <v>86904.72</v>
      </c>
      <c r="O51" s="11">
        <f t="shared" si="15"/>
        <v>1190.48</v>
      </c>
      <c r="P51" s="11">
        <f t="shared" si="8"/>
        <v>48</v>
      </c>
      <c r="Q51" s="24">
        <f t="shared" si="1"/>
        <v>0.15226815451062437</v>
      </c>
      <c r="R51" s="24"/>
      <c r="S51" s="32">
        <f>+_xlfn.XLOOKUP($P51,Užstatai!$L$3:$IR$3,Užstatai!$L$1:$IR$1,"bla",0,1)</f>
        <v>0</v>
      </c>
      <c r="T51" s="11">
        <f t="shared" si="14"/>
        <v>1.1360333333333332</v>
      </c>
      <c r="U51" s="11">
        <f t="shared" si="11"/>
        <v>1.1360333333333332</v>
      </c>
      <c r="W51" s="11">
        <f t="shared" si="5"/>
        <v>253.98</v>
      </c>
      <c r="X51" s="11">
        <f t="shared" si="4"/>
        <v>254.17</v>
      </c>
      <c r="Y51" s="11">
        <f t="shared" si="6"/>
        <v>0</v>
      </c>
      <c r="Z51" s="11">
        <f t="shared" si="9"/>
        <v>2659.4193366061181</v>
      </c>
      <c r="AA51" s="23">
        <f t="shared" si="10"/>
        <v>4.6999999999999993E-3</v>
      </c>
    </row>
    <row r="52" spans="1:27" x14ac:dyDescent="0.35">
      <c r="E52" s="64">
        <f t="shared" si="13"/>
        <v>31</v>
      </c>
      <c r="F52" s="66">
        <f t="shared" si="12"/>
        <v>0</v>
      </c>
      <c r="L52" s="103"/>
      <c r="M52" s="32">
        <f>ROUND(MAX((N52-S52)*_xlfn.XLOOKUP($P52,Užstatai!$L$3:$IR$3,Užstatai!$L$33:$IR$33,"bla",0,1),0)+N52*(1-_xlfn.XLOOKUP($P52,Užstatai!$L$3:$IR$3,Užstatai!$L$33:$IR$33,"bla",0,1)),2)</f>
        <v>85714.240000000005</v>
      </c>
      <c r="N52" s="40">
        <f t="shared" si="7"/>
        <v>85714.240000000005</v>
      </c>
      <c r="O52" s="11">
        <f t="shared" si="15"/>
        <v>1190.48</v>
      </c>
      <c r="P52" s="11">
        <f t="shared" si="8"/>
        <v>49</v>
      </c>
      <c r="Q52" s="24">
        <f t="shared" si="1"/>
        <v>0.15518059004676332</v>
      </c>
      <c r="R52" s="24">
        <f>IF(P52&gt;$F$4,0,((1-$B$3)^ROUNDUP(P51/12,0))*$B$3)</f>
        <v>3.4296344616821309E-2</v>
      </c>
      <c r="S52" s="32">
        <f>+_xlfn.XLOOKUP($P52,Užstatai!$L$3:$IR$3,Užstatai!$L$1:$IR$1,"bla",0,1)</f>
        <v>0</v>
      </c>
      <c r="T52" s="11">
        <f t="shared" si="14"/>
        <v>1.1390500000000001</v>
      </c>
      <c r="U52" s="11">
        <f t="shared" si="11"/>
        <v>1.1390500000000001</v>
      </c>
      <c r="W52" s="11">
        <f t="shared" si="5"/>
        <v>249.64</v>
      </c>
      <c r="X52" s="11">
        <f t="shared" si="4"/>
        <v>249.83</v>
      </c>
      <c r="Y52" s="11">
        <f t="shared" si="6"/>
        <v>0</v>
      </c>
      <c r="Z52" s="11">
        <f t="shared" si="9"/>
        <v>2716.0027267466739</v>
      </c>
      <c r="AA52" s="23">
        <f t="shared" si="10"/>
        <v>4.7999999999999996E-3</v>
      </c>
    </row>
    <row r="53" spans="1:27" x14ac:dyDescent="0.35">
      <c r="E53" s="64">
        <f t="shared" si="13"/>
        <v>32</v>
      </c>
      <c r="F53" s="66">
        <f t="shared" si="12"/>
        <v>0</v>
      </c>
      <c r="L53" s="103"/>
      <c r="M53" s="32">
        <f>ROUND(MAX((N53-S53)*_xlfn.XLOOKUP($P53,Užstatai!$L$3:$IR$3,Užstatai!$L$33:$IR$33,"bla",0,1),0)+N53*(1-_xlfn.XLOOKUP($P53,Užstatai!$L$3:$IR$3,Užstatai!$L$33:$IR$33,"bla",0,1)),2)</f>
        <v>84523.76</v>
      </c>
      <c r="N53" s="40">
        <f t="shared" si="7"/>
        <v>84523.76</v>
      </c>
      <c r="O53" s="11">
        <f t="shared" si="15"/>
        <v>1190.48</v>
      </c>
      <c r="P53" s="11">
        <f t="shared" si="8"/>
        <v>50</v>
      </c>
      <c r="Q53" s="24">
        <f t="shared" si="1"/>
        <v>0.15808301972928573</v>
      </c>
      <c r="R53" s="24"/>
      <c r="S53" s="32">
        <f>+_xlfn.XLOOKUP($P53,Užstatai!$L$3:$IR$3,Užstatai!$L$1:$IR$1,"bla",0,1)</f>
        <v>0</v>
      </c>
      <c r="T53" s="11">
        <f t="shared" si="14"/>
        <v>1.1420666666666666</v>
      </c>
      <c r="U53" s="11">
        <f t="shared" si="11"/>
        <v>1.1420666666666666</v>
      </c>
      <c r="W53" s="11">
        <f t="shared" si="5"/>
        <v>245.32</v>
      </c>
      <c r="X53" s="11">
        <f t="shared" si="4"/>
        <v>245.51</v>
      </c>
      <c r="Y53" s="11">
        <f t="shared" si="6"/>
        <v>0</v>
      </c>
      <c r="Z53" s="11">
        <f t="shared" si="9"/>
        <v>2772.5861168872298</v>
      </c>
      <c r="AA53" s="23">
        <f t="shared" si="10"/>
        <v>4.8999999999999998E-3</v>
      </c>
    </row>
    <row r="54" spans="1:27" x14ac:dyDescent="0.35">
      <c r="E54" s="64">
        <f t="shared" si="13"/>
        <v>33</v>
      </c>
      <c r="F54" s="66">
        <f t="shared" ref="F54:F85" si="16">+IF(OR(E54&lt;=$F$5,E54&gt;$F$4),0,$F$7/($F$4-$F$5))</f>
        <v>0</v>
      </c>
      <c r="L54" s="103"/>
      <c r="M54" s="32">
        <f>ROUND(MAX((N54-S54)*_xlfn.XLOOKUP($P54,Užstatai!$L$3:$IR$3,Užstatai!$L$33:$IR$33,"bla",0,1),0)+N54*(1-_xlfn.XLOOKUP($P54,Užstatai!$L$3:$IR$3,Užstatai!$L$33:$IR$33,"bla",0,1)),2)</f>
        <v>83333.279999999999</v>
      </c>
      <c r="N54" s="40">
        <f t="shared" si="7"/>
        <v>83333.279999999999</v>
      </c>
      <c r="O54" s="11">
        <f t="shared" si="15"/>
        <v>1190.48</v>
      </c>
      <c r="P54" s="11">
        <f t="shared" si="8"/>
        <v>51</v>
      </c>
      <c r="Q54" s="24">
        <f t="shared" si="1"/>
        <v>0.16097547793392464</v>
      </c>
      <c r="R54" s="24"/>
      <c r="S54" s="32">
        <f>+_xlfn.XLOOKUP($P54,Užstatai!$L$3:$IR$3,Užstatai!$L$1:$IR$1,"bla",0,1)</f>
        <v>0</v>
      </c>
      <c r="T54" s="11">
        <f t="shared" si="14"/>
        <v>1.1450833333333335</v>
      </c>
      <c r="U54" s="11">
        <f t="shared" si="11"/>
        <v>1.1450833333333335</v>
      </c>
      <c r="W54" s="11">
        <f t="shared" si="5"/>
        <v>241.04</v>
      </c>
      <c r="X54" s="11">
        <f t="shared" si="4"/>
        <v>241.22</v>
      </c>
      <c r="Y54" s="11">
        <f t="shared" si="6"/>
        <v>0</v>
      </c>
      <c r="Z54" s="11">
        <f t="shared" si="9"/>
        <v>2829.1695070277856</v>
      </c>
      <c r="AA54" s="23">
        <f t="shared" si="10"/>
        <v>5.0000000000000001E-3</v>
      </c>
    </row>
    <row r="55" spans="1:27" x14ac:dyDescent="0.35">
      <c r="E55" s="64">
        <f t="shared" ref="E55:E86" si="17">+E54+1</f>
        <v>34</v>
      </c>
      <c r="F55" s="66">
        <f t="shared" si="16"/>
        <v>0</v>
      </c>
      <c r="L55" s="103"/>
      <c r="M55" s="32">
        <f>ROUND(MAX((N55-S55)*_xlfn.XLOOKUP($P55,Užstatai!$L$3:$IR$3,Užstatai!$L$33:$IR$33,"bla",0,1),0)+N55*(1-_xlfn.XLOOKUP($P55,Užstatai!$L$3:$IR$3,Užstatai!$L$33:$IR$33,"bla",0,1)),2)</f>
        <v>82142.8</v>
      </c>
      <c r="N55" s="40">
        <f t="shared" si="7"/>
        <v>82142.8</v>
      </c>
      <c r="O55" s="11">
        <f t="shared" si="15"/>
        <v>1190.48</v>
      </c>
      <c r="P55" s="11">
        <f t="shared" si="8"/>
        <v>52</v>
      </c>
      <c r="Q55" s="24">
        <f t="shared" si="1"/>
        <v>0.16385799891831287</v>
      </c>
      <c r="R55" s="24"/>
      <c r="S55" s="32">
        <f>+_xlfn.XLOOKUP($P55,Užstatai!$L$3:$IR$3,Užstatai!$L$1:$IR$1,"bla",0,1)</f>
        <v>0</v>
      </c>
      <c r="T55" s="11">
        <f t="shared" si="14"/>
        <v>1.1480999999999999</v>
      </c>
      <c r="U55" s="11">
        <f t="shared" si="11"/>
        <v>1.1480999999999999</v>
      </c>
      <c r="W55" s="11">
        <f t="shared" si="5"/>
        <v>236.78</v>
      </c>
      <c r="X55" s="11">
        <f t="shared" si="4"/>
        <v>236.96</v>
      </c>
      <c r="Y55" s="11">
        <f t="shared" si="6"/>
        <v>0</v>
      </c>
      <c r="Z55" s="11">
        <f t="shared" si="9"/>
        <v>2885.7528971683414</v>
      </c>
      <c r="AA55" s="23">
        <f t="shared" si="10"/>
        <v>5.1000000000000004E-3</v>
      </c>
    </row>
    <row r="56" spans="1:27" x14ac:dyDescent="0.35">
      <c r="E56" s="64">
        <f t="shared" si="17"/>
        <v>35</v>
      </c>
      <c r="F56" s="66">
        <f t="shared" si="16"/>
        <v>0</v>
      </c>
      <c r="L56" s="103"/>
      <c r="M56" s="32">
        <f>ROUND(MAX((N56-S56)*_xlfn.XLOOKUP($P56,Užstatai!$L$3:$IR$3,Užstatai!$L$33:$IR$33,"bla",0,1),0)+N56*(1-_xlfn.XLOOKUP($P56,Užstatai!$L$3:$IR$3,Užstatai!$L$33:$IR$33,"bla",0,1)),2)</f>
        <v>80952.320000000007</v>
      </c>
      <c r="N56" s="40">
        <f t="shared" si="7"/>
        <v>80952.320000000007</v>
      </c>
      <c r="O56" s="11">
        <f t="shared" si="15"/>
        <v>1190.48</v>
      </c>
      <c r="P56" s="11">
        <f t="shared" si="8"/>
        <v>53</v>
      </c>
      <c r="Q56" s="24">
        <f t="shared" si="1"/>
        <v>0.16673061682238965</v>
      </c>
      <c r="R56" s="24"/>
      <c r="S56" s="32">
        <f>+_xlfn.XLOOKUP($P56,Užstatai!$L$3:$IR$3,Užstatai!$L$1:$IR$1,"bla",0,1)</f>
        <v>0</v>
      </c>
      <c r="T56" s="11">
        <f t="shared" si="14"/>
        <v>1.1511166666666668</v>
      </c>
      <c r="U56" s="11">
        <f t="shared" si="11"/>
        <v>1.1511166666666668</v>
      </c>
      <c r="W56" s="11">
        <f t="shared" si="5"/>
        <v>232.55</v>
      </c>
      <c r="X56" s="11">
        <f t="shared" si="4"/>
        <v>232.72</v>
      </c>
      <c r="Y56" s="11">
        <f t="shared" si="6"/>
        <v>0</v>
      </c>
      <c r="Z56" s="11">
        <f t="shared" si="9"/>
        <v>2942.3362873088981</v>
      </c>
      <c r="AA56" s="23">
        <f t="shared" si="10"/>
        <v>5.2000000000000006E-3</v>
      </c>
    </row>
    <row r="57" spans="1:27" x14ac:dyDescent="0.35">
      <c r="E57" s="64">
        <f t="shared" si="17"/>
        <v>36</v>
      </c>
      <c r="F57" s="66">
        <f t="shared" si="16"/>
        <v>0</v>
      </c>
      <c r="L57" s="103"/>
      <c r="M57" s="32">
        <f>ROUND(MAX((N57-S57)*_xlfn.XLOOKUP($P57,Užstatai!$L$3:$IR$3,Užstatai!$L$33:$IR$33,"bla",0,1),0)+N57*(1-_xlfn.XLOOKUP($P57,Užstatai!$L$3:$IR$3,Užstatai!$L$33:$IR$33,"bla",0,1)),2)</f>
        <v>79761.84</v>
      </c>
      <c r="N57" s="40">
        <f t="shared" si="7"/>
        <v>79761.84</v>
      </c>
      <c r="O57" s="11">
        <f t="shared" si="15"/>
        <v>1190.48</v>
      </c>
      <c r="P57" s="11">
        <f t="shared" si="8"/>
        <v>54</v>
      </c>
      <c r="Q57" s="24">
        <f t="shared" si="1"/>
        <v>0.16959336566880368</v>
      </c>
      <c r="R57" s="24"/>
      <c r="S57" s="32">
        <f>+_xlfn.XLOOKUP($P57,Užstatai!$L$3:$IR$3,Užstatai!$L$1:$IR$1,"bla",0,1)</f>
        <v>0</v>
      </c>
      <c r="T57" s="11">
        <f t="shared" si="14"/>
        <v>1.1541333333333332</v>
      </c>
      <c r="U57" s="11">
        <f t="shared" si="11"/>
        <v>1.1541333333333332</v>
      </c>
      <c r="W57" s="11">
        <f t="shared" si="5"/>
        <v>228.34</v>
      </c>
      <c r="X57" s="11">
        <f t="shared" si="4"/>
        <v>228.51</v>
      </c>
      <c r="Y57" s="11">
        <f t="shared" si="6"/>
        <v>0</v>
      </c>
      <c r="Z57" s="11">
        <f t="shared" si="9"/>
        <v>2998.919677449454</v>
      </c>
      <c r="AA57" s="23">
        <f t="shared" si="10"/>
        <v>5.3000000000000009E-3</v>
      </c>
    </row>
    <row r="58" spans="1:27" x14ac:dyDescent="0.35">
      <c r="E58" s="64">
        <f t="shared" si="17"/>
        <v>37</v>
      </c>
      <c r="F58" s="66">
        <f t="shared" si="16"/>
        <v>1190.4761904761904</v>
      </c>
      <c r="L58" s="103"/>
      <c r="M58" s="32">
        <f>ROUND(MAX((N58-S58)*_xlfn.XLOOKUP($P58,Užstatai!$L$3:$IR$3,Užstatai!$L$33:$IR$33,"bla",0,1),0)+N58*(1-_xlfn.XLOOKUP($P58,Užstatai!$L$3:$IR$3,Užstatai!$L$33:$IR$33,"bla",0,1)),2)</f>
        <v>78571.360000000001</v>
      </c>
      <c r="N58" s="40">
        <f t="shared" si="7"/>
        <v>78571.360000000001</v>
      </c>
      <c r="O58" s="11">
        <f t="shared" si="15"/>
        <v>1190.48</v>
      </c>
      <c r="P58" s="11">
        <f t="shared" si="8"/>
        <v>55</v>
      </c>
      <c r="Q58" s="24">
        <f t="shared" si="1"/>
        <v>0.17244627936331713</v>
      </c>
      <c r="R58" s="24"/>
      <c r="S58" s="32">
        <f>+_xlfn.XLOOKUP($P58,Užstatai!$L$3:$IR$3,Užstatai!$L$1:$IR$1,"bla",0,1)</f>
        <v>0</v>
      </c>
      <c r="T58" s="11">
        <f t="shared" si="14"/>
        <v>1.1571500000000001</v>
      </c>
      <c r="U58" s="11">
        <f t="shared" si="11"/>
        <v>1.1571500000000001</v>
      </c>
      <c r="W58" s="11">
        <f t="shared" si="5"/>
        <v>224.16</v>
      </c>
      <c r="X58" s="11">
        <f t="shared" si="4"/>
        <v>224.33</v>
      </c>
      <c r="Y58" s="11">
        <f t="shared" si="6"/>
        <v>0</v>
      </c>
      <c r="Z58" s="11">
        <f t="shared" si="9"/>
        <v>3055.5030675900098</v>
      </c>
      <c r="AA58" s="23">
        <f t="shared" si="10"/>
        <v>5.4000000000000012E-3</v>
      </c>
    </row>
    <row r="59" spans="1:27" x14ac:dyDescent="0.35">
      <c r="E59" s="64">
        <f t="shared" si="17"/>
        <v>38</v>
      </c>
      <c r="F59" s="66">
        <f t="shared" si="16"/>
        <v>1190.4761904761904</v>
      </c>
      <c r="L59" s="103"/>
      <c r="M59" s="32">
        <f>ROUND(MAX((N59-S59)*_xlfn.XLOOKUP($P59,Užstatai!$L$3:$IR$3,Užstatai!$L$33:$IR$33,"bla",0,1),0)+N59*(1-_xlfn.XLOOKUP($P59,Užstatai!$L$3:$IR$3,Užstatai!$L$33:$IR$33,"bla",0,1)),2)</f>
        <v>77380.88</v>
      </c>
      <c r="N59" s="40">
        <f t="shared" si="7"/>
        <v>77380.88</v>
      </c>
      <c r="O59" s="11">
        <f t="shared" si="15"/>
        <v>1190.48</v>
      </c>
      <c r="P59" s="11">
        <f t="shared" si="8"/>
        <v>56</v>
      </c>
      <c r="Q59" s="24">
        <f t="shared" si="1"/>
        <v>0.17528939169520674</v>
      </c>
      <c r="R59" s="24"/>
      <c r="S59" s="32">
        <f>+_xlfn.XLOOKUP($P59,Užstatai!$L$3:$IR$3,Užstatai!$L$1:$IR$1,"bla",0,1)</f>
        <v>0</v>
      </c>
      <c r="T59" s="11">
        <f t="shared" ref="T59:T90" si="18">1+MAX(0.0362*P59/12-0.1052/12,0)</f>
        <v>1.1601666666666666</v>
      </c>
      <c r="U59" s="11">
        <f t="shared" si="11"/>
        <v>1.1601666666666666</v>
      </c>
      <c r="W59" s="11">
        <f t="shared" si="5"/>
        <v>220</v>
      </c>
      <c r="X59" s="11">
        <f t="shared" si="4"/>
        <v>220.17</v>
      </c>
      <c r="Y59" s="11">
        <f t="shared" si="6"/>
        <v>0</v>
      </c>
      <c r="Z59" s="11">
        <f t="shared" si="9"/>
        <v>3112.0864577305656</v>
      </c>
      <c r="AA59" s="23">
        <f t="shared" si="10"/>
        <v>5.5000000000000014E-3</v>
      </c>
    </row>
    <row r="60" spans="1:27" x14ac:dyDescent="0.35">
      <c r="E60" s="64">
        <f t="shared" si="17"/>
        <v>39</v>
      </c>
      <c r="F60" s="66">
        <f t="shared" si="16"/>
        <v>1190.4761904761904</v>
      </c>
      <c r="L60" s="103"/>
      <c r="M60" s="32">
        <f>ROUND(MAX((N60-S60)*_xlfn.XLOOKUP($P60,Užstatai!$L$3:$IR$3,Užstatai!$L$33:$IR$33,"bla",0,1),0)+N60*(1-_xlfn.XLOOKUP($P60,Užstatai!$L$3:$IR$3,Užstatai!$L$33:$IR$33,"bla",0,1)),2)</f>
        <v>76190.399999999994</v>
      </c>
      <c r="N60" s="40">
        <f t="shared" si="7"/>
        <v>76190.399999999994</v>
      </c>
      <c r="O60" s="11">
        <f t="shared" si="15"/>
        <v>1190.48</v>
      </c>
      <c r="P60" s="11">
        <f t="shared" si="8"/>
        <v>57</v>
      </c>
      <c r="Q60" s="24">
        <f t="shared" si="1"/>
        <v>0.17812273633766407</v>
      </c>
      <c r="R60" s="24"/>
      <c r="S60" s="32">
        <f>+_xlfn.XLOOKUP($P60,Užstatai!$L$3:$IR$3,Užstatai!$L$1:$IR$1,"bla",0,1)</f>
        <v>0</v>
      </c>
      <c r="T60" s="11">
        <f t="shared" si="18"/>
        <v>1.1631833333333335</v>
      </c>
      <c r="U60" s="11">
        <f t="shared" si="11"/>
        <v>1.1631833333333335</v>
      </c>
      <c r="W60" s="11">
        <f t="shared" si="5"/>
        <v>215.87</v>
      </c>
      <c r="X60" s="11">
        <f t="shared" si="4"/>
        <v>216.04</v>
      </c>
      <c r="Y60" s="11">
        <f t="shared" si="6"/>
        <v>0</v>
      </c>
      <c r="Z60" s="11">
        <f t="shared" si="9"/>
        <v>3168.6698478711214</v>
      </c>
      <c r="AA60" s="23">
        <f t="shared" si="10"/>
        <v>5.6000000000000017E-3</v>
      </c>
    </row>
    <row r="61" spans="1:27" x14ac:dyDescent="0.35">
      <c r="E61" s="64">
        <f t="shared" si="17"/>
        <v>40</v>
      </c>
      <c r="F61" s="66">
        <f t="shared" si="16"/>
        <v>1190.4761904761904</v>
      </c>
      <c r="L61" s="103"/>
      <c r="M61" s="32">
        <f>ROUND(MAX((N61-S61)*_xlfn.XLOOKUP($P61,Užstatai!$L$3:$IR$3,Užstatai!$L$33:$IR$33,"bla",0,1),0)+N61*(1-_xlfn.XLOOKUP($P61,Užstatai!$L$3:$IR$3,Užstatai!$L$33:$IR$33,"bla",0,1)),2)</f>
        <v>74999.92</v>
      </c>
      <c r="N61" s="40">
        <f t="shared" si="7"/>
        <v>74999.92</v>
      </c>
      <c r="O61" s="11">
        <f t="shared" si="15"/>
        <v>1190.48</v>
      </c>
      <c r="P61" s="11">
        <f t="shared" si="8"/>
        <v>58</v>
      </c>
      <c r="Q61" s="24">
        <f t="shared" si="1"/>
        <v>0.18094634684819422</v>
      </c>
      <c r="R61" s="24"/>
      <c r="S61" s="32">
        <f>+_xlfn.XLOOKUP($P61,Užstatai!$L$3:$IR$3,Užstatai!$L$1:$IR$1,"bla",0,1)</f>
        <v>0</v>
      </c>
      <c r="T61" s="11">
        <f t="shared" si="18"/>
        <v>1.1661999999999999</v>
      </c>
      <c r="U61" s="11">
        <f t="shared" si="11"/>
        <v>1.1661999999999999</v>
      </c>
      <c r="W61" s="11">
        <f t="shared" si="5"/>
        <v>211.77</v>
      </c>
      <c r="X61" s="11">
        <f t="shared" si="4"/>
        <v>211.93</v>
      </c>
      <c r="Y61" s="11">
        <f t="shared" si="6"/>
        <v>0</v>
      </c>
      <c r="Z61" s="11">
        <f t="shared" si="9"/>
        <v>3225.2532380116772</v>
      </c>
      <c r="AA61" s="23">
        <f t="shared" si="10"/>
        <v>5.7000000000000019E-3</v>
      </c>
    </row>
    <row r="62" spans="1:27" x14ac:dyDescent="0.35">
      <c r="D62" s="37"/>
      <c r="E62" s="64">
        <f t="shared" si="17"/>
        <v>41</v>
      </c>
      <c r="F62" s="66">
        <f t="shared" si="16"/>
        <v>1190.4761904761904</v>
      </c>
      <c r="L62" s="103"/>
      <c r="M62" s="32">
        <f>ROUND(MAX((N62-S62)*_xlfn.XLOOKUP($P62,Užstatai!$L$3:$IR$3,Užstatai!$L$33:$IR$33,"bla",0,1),0)+N62*(1-_xlfn.XLOOKUP($P62,Užstatai!$L$3:$IR$3,Užstatai!$L$33:$IR$33,"bla",0,1)),2)</f>
        <v>73809.440000000002</v>
      </c>
      <c r="N62" s="40">
        <f t="shared" si="7"/>
        <v>73809.440000000002</v>
      </c>
      <c r="O62" s="11">
        <f t="shared" si="15"/>
        <v>1190.48</v>
      </c>
      <c r="P62" s="11">
        <f t="shared" si="8"/>
        <v>59</v>
      </c>
      <c r="Q62" s="24">
        <f t="shared" si="1"/>
        <v>0.18376025666901363</v>
      </c>
      <c r="R62" s="24"/>
      <c r="S62" s="32">
        <f>+_xlfn.XLOOKUP($P62,Užstatai!$L$3:$IR$3,Užstatai!$L$1:$IR$1,"bla",0,1)</f>
        <v>0</v>
      </c>
      <c r="T62" s="11">
        <f t="shared" si="18"/>
        <v>1.1692166666666668</v>
      </c>
      <c r="U62" s="11">
        <f t="shared" si="11"/>
        <v>1.1692166666666668</v>
      </c>
      <c r="W62" s="11">
        <f t="shared" si="5"/>
        <v>207.69</v>
      </c>
      <c r="X62" s="11">
        <f t="shared" si="4"/>
        <v>207.85</v>
      </c>
      <c r="Y62" s="11">
        <f t="shared" si="6"/>
        <v>0</v>
      </c>
      <c r="Z62" s="11">
        <f t="shared" si="9"/>
        <v>3281.8366281522331</v>
      </c>
      <c r="AA62" s="23">
        <f t="shared" si="10"/>
        <v>5.8000000000000022E-3</v>
      </c>
    </row>
    <row r="63" spans="1:27" x14ac:dyDescent="0.35">
      <c r="C63" s="76"/>
      <c r="D63" s="75"/>
      <c r="E63" s="64">
        <f t="shared" si="17"/>
        <v>42</v>
      </c>
      <c r="F63" s="66">
        <f t="shared" si="16"/>
        <v>1190.4761904761904</v>
      </c>
      <c r="L63" s="103"/>
      <c r="M63" s="32">
        <f>ROUND(MAX((N63-S63)*_xlfn.XLOOKUP($P63,Užstatai!$L$3:$IR$3,Užstatai!$L$33:$IR$33,"bla",0,1),0)+N63*(1-_xlfn.XLOOKUP($P63,Užstatai!$L$3:$IR$3,Užstatai!$L$33:$IR$33,"bla",0,1)),2)</f>
        <v>72618.960000000006</v>
      </c>
      <c r="N63" s="40">
        <f t="shared" si="7"/>
        <v>72618.960000000006</v>
      </c>
      <c r="O63" s="11">
        <f t="shared" si="15"/>
        <v>1190.48</v>
      </c>
      <c r="P63" s="11">
        <f t="shared" si="8"/>
        <v>60</v>
      </c>
      <c r="Q63" s="24">
        <f t="shared" si="1"/>
        <v>0.18656449912744566</v>
      </c>
      <c r="R63" s="24"/>
      <c r="S63" s="32">
        <f>+_xlfn.XLOOKUP($P63,Užstatai!$L$3:$IR$3,Užstatai!$L$1:$IR$1,"bla",0,1)</f>
        <v>0</v>
      </c>
      <c r="T63" s="11">
        <f t="shared" si="18"/>
        <v>1.1722333333333332</v>
      </c>
      <c r="U63" s="11">
        <f t="shared" si="11"/>
        <v>1.1722333333333332</v>
      </c>
      <c r="W63" s="11">
        <f t="shared" si="5"/>
        <v>203.64</v>
      </c>
      <c r="X63" s="11">
        <f t="shared" si="4"/>
        <v>203.79</v>
      </c>
      <c r="Y63" s="11">
        <f t="shared" si="6"/>
        <v>0</v>
      </c>
      <c r="Z63" s="11">
        <f t="shared" si="9"/>
        <v>3338.4200182927889</v>
      </c>
      <c r="AA63" s="23">
        <f t="shared" si="10"/>
        <v>5.9000000000000025E-3</v>
      </c>
    </row>
    <row r="64" spans="1:27" x14ac:dyDescent="0.35">
      <c r="A64" s="76"/>
      <c r="B64" s="76"/>
      <c r="C64" s="76"/>
      <c r="D64" s="75"/>
      <c r="E64" s="64">
        <f t="shared" si="17"/>
        <v>43</v>
      </c>
      <c r="F64" s="66">
        <f t="shared" si="16"/>
        <v>1190.4761904761904</v>
      </c>
      <c r="L64" s="103"/>
      <c r="M64" s="32">
        <f>ROUND(MAX((N64-S64)*_xlfn.XLOOKUP($P64,Užstatai!$L$3:$IR$3,Užstatai!$L$33:$IR$33,"bla",0,1),0)+N64*(1-_xlfn.XLOOKUP($P64,Užstatai!$L$3:$IR$3,Užstatai!$L$33:$IR$33,"bla",0,1)),2)</f>
        <v>71428.479999999996</v>
      </c>
      <c r="N64" s="40">
        <f t="shared" si="7"/>
        <v>71428.479999999996</v>
      </c>
      <c r="O64" s="11">
        <f t="shared" si="15"/>
        <v>1190.48</v>
      </c>
      <c r="P64" s="11">
        <f t="shared" si="8"/>
        <v>61</v>
      </c>
      <c r="Q64" s="24">
        <f t="shared" si="1"/>
        <v>0.18935910743631557</v>
      </c>
      <c r="R64" s="24">
        <f>IF(P64&gt;$F$4,0,((1-$B$3)^ROUNDUP(P63/12,0))*$B$3)</f>
        <v>3.2908831265359623E-2</v>
      </c>
      <c r="S64" s="32">
        <f>+_xlfn.XLOOKUP($P64,Užstatai!$L$3:$IR$3,Užstatai!$L$1:$IR$1,"bla",0,1)</f>
        <v>0</v>
      </c>
      <c r="T64" s="11">
        <f t="shared" si="18"/>
        <v>1.1752500000000001</v>
      </c>
      <c r="U64" s="11">
        <f t="shared" si="11"/>
        <v>1.1752500000000001</v>
      </c>
      <c r="W64" s="11">
        <f t="shared" si="5"/>
        <v>199.61</v>
      </c>
      <c r="X64" s="11">
        <f t="shared" si="4"/>
        <v>199.76</v>
      </c>
      <c r="Y64" s="11">
        <f t="shared" si="6"/>
        <v>0</v>
      </c>
      <c r="Z64" s="11">
        <f t="shared" si="9"/>
        <v>3395.0034084333447</v>
      </c>
      <c r="AA64" s="23">
        <f t="shared" si="10"/>
        <v>6.0000000000000027E-3</v>
      </c>
    </row>
    <row r="65" spans="1:27" x14ac:dyDescent="0.35">
      <c r="A65" s="76"/>
      <c r="B65" s="76"/>
      <c r="C65" s="76"/>
      <c r="D65" s="75"/>
      <c r="E65" s="64">
        <f t="shared" si="17"/>
        <v>44</v>
      </c>
      <c r="F65" s="66">
        <f t="shared" si="16"/>
        <v>1190.4761904761904</v>
      </c>
      <c r="L65" s="103"/>
      <c r="M65" s="32">
        <f>ROUND(MAX((N65-S65)*_xlfn.XLOOKUP($P65,Užstatai!$L$3:$IR$3,Užstatai!$L$33:$IR$33,"bla",0,1),0)+N65*(1-_xlfn.XLOOKUP($P65,Užstatai!$L$3:$IR$3,Užstatai!$L$33:$IR$33,"bla",0,1)),2)</f>
        <v>70238</v>
      </c>
      <c r="N65" s="40">
        <f t="shared" si="7"/>
        <v>70238</v>
      </c>
      <c r="O65" s="11">
        <f t="shared" si="15"/>
        <v>1190.48</v>
      </c>
      <c r="P65" s="11">
        <f t="shared" si="8"/>
        <v>62</v>
      </c>
      <c r="Q65" s="24">
        <f t="shared" si="1"/>
        <v>0.19214411469434434</v>
      </c>
      <c r="R65" s="24"/>
      <c r="S65" s="32">
        <f>+_xlfn.XLOOKUP($P65,Užstatai!$L$3:$IR$3,Užstatai!$L$1:$IR$1,"bla",0,1)</f>
        <v>0</v>
      </c>
      <c r="T65" s="11">
        <f t="shared" si="18"/>
        <v>1.1782666666666666</v>
      </c>
      <c r="U65" s="11">
        <f t="shared" si="11"/>
        <v>1.1782666666666666</v>
      </c>
      <c r="W65" s="11">
        <f t="shared" si="5"/>
        <v>195.61</v>
      </c>
      <c r="X65" s="11">
        <f t="shared" si="4"/>
        <v>195.76</v>
      </c>
      <c r="Y65" s="11">
        <f t="shared" si="6"/>
        <v>0</v>
      </c>
      <c r="Z65" s="11">
        <f t="shared" si="9"/>
        <v>3451.5867985739005</v>
      </c>
      <c r="AA65" s="23">
        <f t="shared" si="10"/>
        <v>6.100000000000003E-3</v>
      </c>
    </row>
    <row r="66" spans="1:27" x14ac:dyDescent="0.35">
      <c r="A66" s="76"/>
      <c r="B66" s="76"/>
      <c r="C66" s="76"/>
      <c r="D66" s="75"/>
      <c r="E66" s="64">
        <f t="shared" si="17"/>
        <v>45</v>
      </c>
      <c r="F66" s="66">
        <f t="shared" si="16"/>
        <v>1190.4761904761904</v>
      </c>
      <c r="L66" s="103"/>
      <c r="M66" s="32">
        <f>ROUND(MAX((N66-S66)*_xlfn.XLOOKUP($P66,Užstatai!$L$3:$IR$3,Užstatai!$L$33:$IR$33,"bla",0,1),0)+N66*(1-_xlfn.XLOOKUP($P66,Užstatai!$L$3:$IR$3,Užstatai!$L$33:$IR$33,"bla",0,1)),2)</f>
        <v>69047.520000000004</v>
      </c>
      <c r="N66" s="40">
        <f t="shared" si="7"/>
        <v>69047.520000000004</v>
      </c>
      <c r="O66" s="11">
        <f t="shared" si="15"/>
        <v>1190.48</v>
      </c>
      <c r="P66" s="11">
        <f t="shared" si="8"/>
        <v>63</v>
      </c>
      <c r="Q66" s="24">
        <f t="shared" si="1"/>
        <v>0.1949195538865397</v>
      </c>
      <c r="R66" s="24"/>
      <c r="S66" s="32">
        <f>+_xlfn.XLOOKUP($P66,Užstatai!$L$3:$IR$3,Užstatai!$L$1:$IR$1,"bla",0,1)</f>
        <v>0</v>
      </c>
      <c r="T66" s="11">
        <f t="shared" si="18"/>
        <v>1.1812833333333335</v>
      </c>
      <c r="U66" s="11">
        <f t="shared" si="11"/>
        <v>1.1812833333333335</v>
      </c>
      <c r="W66" s="11">
        <f t="shared" si="5"/>
        <v>191.64</v>
      </c>
      <c r="X66" s="11">
        <f t="shared" si="4"/>
        <v>191.78</v>
      </c>
      <c r="Y66" s="11">
        <f t="shared" si="6"/>
        <v>0</v>
      </c>
      <c r="Z66" s="11">
        <f t="shared" si="9"/>
        <v>3508.1701887144563</v>
      </c>
      <c r="AA66" s="23">
        <f t="shared" si="10"/>
        <v>6.2000000000000033E-3</v>
      </c>
    </row>
    <row r="67" spans="1:27" x14ac:dyDescent="0.35">
      <c r="A67" s="76"/>
      <c r="B67" s="76"/>
      <c r="C67" s="76"/>
      <c r="D67" s="75"/>
      <c r="E67" s="64">
        <f t="shared" si="17"/>
        <v>46</v>
      </c>
      <c r="F67" s="66">
        <f t="shared" si="16"/>
        <v>1190.4761904761904</v>
      </c>
      <c r="L67" s="103"/>
      <c r="M67" s="32">
        <f>ROUND(MAX((N67-S67)*_xlfn.XLOOKUP($P67,Užstatai!$L$3:$IR$3,Užstatai!$L$33:$IR$33,"bla",0,1),0)+N67*(1-_xlfn.XLOOKUP($P67,Užstatai!$L$3:$IR$3,Užstatai!$L$33:$IR$33,"bla",0,1)),2)</f>
        <v>67857.039999999994</v>
      </c>
      <c r="N67" s="40">
        <f t="shared" si="7"/>
        <v>67857.039999999994</v>
      </c>
      <c r="O67" s="11">
        <f t="shared" si="15"/>
        <v>1190.48</v>
      </c>
      <c r="P67" s="11">
        <f t="shared" si="8"/>
        <v>64</v>
      </c>
      <c r="Q67" s="24">
        <f t="shared" si="1"/>
        <v>0.19768545788458758</v>
      </c>
      <c r="R67" s="24"/>
      <c r="S67" s="32">
        <f>+_xlfn.XLOOKUP($P67,Užstatai!$L$3:$IR$3,Užstatai!$L$1:$IR$1,"bla",0,1)</f>
        <v>0</v>
      </c>
      <c r="T67" s="11">
        <f t="shared" si="18"/>
        <v>1.1842999999999999</v>
      </c>
      <c r="U67" s="11">
        <f t="shared" si="11"/>
        <v>1.1842999999999999</v>
      </c>
      <c r="W67" s="11">
        <f t="shared" si="5"/>
        <v>187.69</v>
      </c>
      <c r="X67" s="11">
        <f t="shared" si="4"/>
        <v>187.83</v>
      </c>
      <c r="Y67" s="11">
        <f t="shared" si="6"/>
        <v>0</v>
      </c>
      <c r="Z67" s="11">
        <f t="shared" si="9"/>
        <v>3564.7535788550117</v>
      </c>
      <c r="AA67" s="23">
        <f t="shared" si="10"/>
        <v>6.3000000000000035E-3</v>
      </c>
    </row>
    <row r="68" spans="1:27" x14ac:dyDescent="0.35">
      <c r="A68" s="76"/>
      <c r="B68" s="76"/>
      <c r="C68" s="76"/>
      <c r="D68" s="75"/>
      <c r="E68" s="64">
        <f t="shared" si="17"/>
        <v>47</v>
      </c>
      <c r="F68" s="66">
        <f t="shared" si="16"/>
        <v>1190.4761904761904</v>
      </c>
      <c r="L68" s="103"/>
      <c r="M68" s="32">
        <f>ROUND(MAX((N68-S68)*_xlfn.XLOOKUP($P68,Užstatai!$L$3:$IR$3,Užstatai!$L$33:$IR$33,"bla",0,1),0)+N68*(1-_xlfn.XLOOKUP($P68,Užstatai!$L$3:$IR$3,Užstatai!$L$33:$IR$33,"bla",0,1)),2)</f>
        <v>66666.559999999998</v>
      </c>
      <c r="N68" s="40">
        <f t="shared" si="7"/>
        <v>66666.559999999998</v>
      </c>
      <c r="O68" s="11">
        <f t="shared" ref="O68:O99" si="19">ROUND(IF($F$21&gt;0,F86,IF(P68&lt;=$F$5,0,IF(P68&gt;$F$4,0,1/($F$4-$F$5)*($F$7)))),2)</f>
        <v>1190.48</v>
      </c>
      <c r="P68" s="11">
        <f t="shared" si="8"/>
        <v>65</v>
      </c>
      <c r="Q68" s="24">
        <f t="shared" ref="Q68:Q131" si="20">1-(1-$B$3)^(P68/12)</f>
        <v>0.20044185944724113</v>
      </c>
      <c r="R68" s="24"/>
      <c r="S68" s="32">
        <f>+_xlfn.XLOOKUP($P68,Užstatai!$L$3:$IR$3,Užstatai!$L$1:$IR$1,"bla",0,1)</f>
        <v>0</v>
      </c>
      <c r="T68" s="11">
        <f t="shared" si="18"/>
        <v>1.1873166666666668</v>
      </c>
      <c r="U68" s="11">
        <f t="shared" si="11"/>
        <v>1.1873166666666668</v>
      </c>
      <c r="W68" s="11">
        <f t="shared" ref="W68:W131" si="21">ROUND(M68*(Q68-Q67),2)</f>
        <v>183.76</v>
      </c>
      <c r="X68" s="11">
        <f t="shared" ref="X68:X131" si="22">ROUND(N68*$Y$2/12*(1-Q68),2)</f>
        <v>183.9</v>
      </c>
      <c r="Y68" s="11">
        <f t="shared" si="6"/>
        <v>0</v>
      </c>
      <c r="Z68" s="11">
        <f t="shared" si="9"/>
        <v>3621.3369689955675</v>
      </c>
      <c r="AA68" s="23">
        <f t="shared" si="10"/>
        <v>6.4000000000000038E-3</v>
      </c>
    </row>
    <row r="69" spans="1:27" x14ac:dyDescent="0.35">
      <c r="A69" s="76"/>
      <c r="B69" s="76"/>
      <c r="C69" s="76"/>
      <c r="D69" s="75"/>
      <c r="E69" s="64">
        <f t="shared" si="17"/>
        <v>48</v>
      </c>
      <c r="F69" s="66">
        <f t="shared" si="16"/>
        <v>1190.4761904761904</v>
      </c>
      <c r="L69" s="103"/>
      <c r="M69" s="32">
        <f>ROUND(MAX((N69-S69)*_xlfn.XLOOKUP($P69,Užstatai!$L$3:$IR$3,Užstatai!$L$33:$IR$33,"bla",0,1),0)+N69*(1-_xlfn.XLOOKUP($P69,Užstatai!$L$3:$IR$3,Užstatai!$L$33:$IR$33,"bla",0,1)),2)</f>
        <v>65476.08</v>
      </c>
      <c r="N69" s="40">
        <f t="shared" si="7"/>
        <v>65476.08</v>
      </c>
      <c r="O69" s="11">
        <f t="shared" si="19"/>
        <v>1190.48</v>
      </c>
      <c r="P69" s="11">
        <f t="shared" si="8"/>
        <v>66</v>
      </c>
      <c r="Q69" s="24">
        <f t="shared" si="20"/>
        <v>0.20318879122070876</v>
      </c>
      <c r="R69" s="24"/>
      <c r="S69" s="32">
        <f>+_xlfn.XLOOKUP($P69,Užstatai!$L$3:$IR$3,Užstatai!$L$1:$IR$1,"bla",0,1)</f>
        <v>0</v>
      </c>
      <c r="T69" s="11">
        <f t="shared" si="18"/>
        <v>1.1903333333333332</v>
      </c>
      <c r="U69" s="11">
        <f t="shared" si="11"/>
        <v>1.1903333333333332</v>
      </c>
      <c r="W69" s="11">
        <f t="shared" si="21"/>
        <v>179.86</v>
      </c>
      <c r="X69" s="11">
        <f t="shared" si="22"/>
        <v>179.99</v>
      </c>
      <c r="Y69" s="11">
        <f t="shared" ref="Y69:Y132" si="23">+IF(Z69&gt;=$W$1,1,0)</f>
        <v>0</v>
      </c>
      <c r="Z69" s="11">
        <f t="shared" ref="Z69:Z132" si="24">SUM($N$4:$N$183)*AA69/12-SUMPRODUCT($N$4:$N$183,$Q$4:$Q$183)*AA69/12</f>
        <v>3677.9203591361234</v>
      </c>
      <c r="AA69" s="23">
        <f t="shared" si="10"/>
        <v>6.500000000000004E-3</v>
      </c>
    </row>
    <row r="70" spans="1:27" x14ac:dyDescent="0.35">
      <c r="A70" s="76"/>
      <c r="B70" s="76"/>
      <c r="C70" s="76"/>
      <c r="D70" s="75"/>
      <c r="E70" s="64">
        <f t="shared" si="17"/>
        <v>49</v>
      </c>
      <c r="F70" s="66">
        <f t="shared" si="16"/>
        <v>1190.4761904761904</v>
      </c>
      <c r="L70" s="103"/>
      <c r="M70" s="32">
        <f>ROUND(MAX((N70-S70)*_xlfn.XLOOKUP($P70,Užstatai!$L$3:$IR$3,Užstatai!$L$33:$IR$33,"bla",0,1),0)+N70*(1-_xlfn.XLOOKUP($P70,Užstatai!$L$3:$IR$3,Užstatai!$L$33:$IR$33,"bla",0,1)),2)</f>
        <v>64285.599999999999</v>
      </c>
      <c r="N70" s="40">
        <f t="shared" ref="N70:N133" si="25">IF(MAX(ROUND(N69-O69,2),0)&lt;0.5,0,MAX(ROUND(N69-O69,2),0))</f>
        <v>64285.599999999999</v>
      </c>
      <c r="O70" s="11">
        <f t="shared" si="19"/>
        <v>1190.48</v>
      </c>
      <c r="P70" s="11">
        <f t="shared" ref="P70:P133" si="26">+P69+1</f>
        <v>67</v>
      </c>
      <c r="Q70" s="24">
        <f t="shared" si="20"/>
        <v>0.20592628573904093</v>
      </c>
      <c r="R70" s="24"/>
      <c r="S70" s="32">
        <f>+_xlfn.XLOOKUP($P70,Užstatai!$L$3:$IR$3,Užstatai!$L$1:$IR$1,"bla",0,1)</f>
        <v>0</v>
      </c>
      <c r="T70" s="11">
        <f t="shared" si="18"/>
        <v>1.1933500000000001</v>
      </c>
      <c r="U70" s="11">
        <f t="shared" si="11"/>
        <v>1.1933500000000001</v>
      </c>
      <c r="W70" s="11">
        <f t="shared" si="21"/>
        <v>175.98</v>
      </c>
      <c r="X70" s="11">
        <f t="shared" si="22"/>
        <v>176.11</v>
      </c>
      <c r="Y70" s="11">
        <f t="shared" si="23"/>
        <v>0</v>
      </c>
      <c r="Z70" s="11">
        <f t="shared" si="24"/>
        <v>3734.5037492766792</v>
      </c>
      <c r="AA70" s="23">
        <f t="shared" ref="AA70:AA133" si="27">+AA69+0.0001</f>
        <v>6.6000000000000043E-3</v>
      </c>
    </row>
    <row r="71" spans="1:27" x14ac:dyDescent="0.35">
      <c r="A71" s="76"/>
      <c r="B71" s="76"/>
      <c r="C71" s="76"/>
      <c r="D71" s="75"/>
      <c r="E71" s="64">
        <f t="shared" si="17"/>
        <v>50</v>
      </c>
      <c r="F71" s="66">
        <f t="shared" si="16"/>
        <v>1190.4761904761904</v>
      </c>
      <c r="L71" s="103"/>
      <c r="M71" s="32">
        <f>ROUND(MAX((N71-S71)*_xlfn.XLOOKUP($P71,Užstatai!$L$3:$IR$3,Užstatai!$L$33:$IR$33,"bla",0,1),0)+N71*(1-_xlfn.XLOOKUP($P71,Užstatai!$L$3:$IR$3,Užstatai!$L$33:$IR$33,"bla",0,1)),2)</f>
        <v>63095.12</v>
      </c>
      <c r="N71" s="40">
        <f t="shared" si="25"/>
        <v>63095.12</v>
      </c>
      <c r="O71" s="11">
        <f t="shared" si="19"/>
        <v>1190.48</v>
      </c>
      <c r="P71" s="11">
        <f t="shared" si="26"/>
        <v>68</v>
      </c>
      <c r="Q71" s="24">
        <f t="shared" si="20"/>
        <v>0.20865437542451515</v>
      </c>
      <c r="R71" s="24"/>
      <c r="S71" s="32">
        <f>+_xlfn.XLOOKUP($P71,Užstatai!$L$3:$IR$3,Užstatai!$L$1:$IR$1,"bla",0,1)</f>
        <v>0</v>
      </c>
      <c r="T71" s="11">
        <f t="shared" si="18"/>
        <v>1.1963666666666666</v>
      </c>
      <c r="U71" s="11">
        <f t="shared" si="11"/>
        <v>1.1963666666666666</v>
      </c>
      <c r="W71" s="11">
        <f t="shared" si="21"/>
        <v>172.13</v>
      </c>
      <c r="X71" s="11">
        <f t="shared" si="22"/>
        <v>172.26</v>
      </c>
      <c r="Y71" s="11">
        <f t="shared" si="23"/>
        <v>0</v>
      </c>
      <c r="Z71" s="11">
        <f t="shared" si="24"/>
        <v>3791.0871394172359</v>
      </c>
      <c r="AA71" s="23">
        <f t="shared" si="27"/>
        <v>6.7000000000000046E-3</v>
      </c>
    </row>
    <row r="72" spans="1:27" x14ac:dyDescent="0.35">
      <c r="A72" s="76"/>
      <c r="B72" s="76"/>
      <c r="C72" s="76"/>
      <c r="D72" s="75"/>
      <c r="E72" s="64">
        <f t="shared" si="17"/>
        <v>51</v>
      </c>
      <c r="F72" s="66">
        <f t="shared" si="16"/>
        <v>1190.4761904761904</v>
      </c>
      <c r="L72" s="103"/>
      <c r="M72" s="32">
        <f>ROUND(MAX((N72-S72)*_xlfn.XLOOKUP($P72,Užstatai!$L$3:$IR$3,Užstatai!$L$33:$IR$33,"bla",0,1),0)+N72*(1-_xlfn.XLOOKUP($P72,Užstatai!$L$3:$IR$3,Užstatai!$L$33:$IR$33,"bla",0,1)),2)</f>
        <v>61904.639999999999</v>
      </c>
      <c r="N72" s="40">
        <f t="shared" si="25"/>
        <v>61904.639999999999</v>
      </c>
      <c r="O72" s="11">
        <f t="shared" si="19"/>
        <v>1190.48</v>
      </c>
      <c r="P72" s="11">
        <f t="shared" si="26"/>
        <v>69</v>
      </c>
      <c r="Q72" s="24">
        <f t="shared" si="20"/>
        <v>0.21137309258802017</v>
      </c>
      <c r="R72" s="24"/>
      <c r="S72" s="32">
        <f>+_xlfn.XLOOKUP($P72,Užstatai!$L$3:$IR$3,Užstatai!$L$1:$IR$1,"bla",0,1)</f>
        <v>0</v>
      </c>
      <c r="T72" s="11">
        <f t="shared" si="18"/>
        <v>1.1993833333333335</v>
      </c>
      <c r="U72" s="11">
        <f t="shared" si="11"/>
        <v>1.1993833333333335</v>
      </c>
      <c r="W72" s="11">
        <f t="shared" si="21"/>
        <v>168.3</v>
      </c>
      <c r="X72" s="11">
        <f t="shared" si="22"/>
        <v>168.43</v>
      </c>
      <c r="Y72" s="11">
        <f t="shared" si="23"/>
        <v>0</v>
      </c>
      <c r="Z72" s="11">
        <f t="shared" si="24"/>
        <v>3847.6705295577917</v>
      </c>
      <c r="AA72" s="23">
        <f t="shared" si="27"/>
        <v>6.8000000000000048E-3</v>
      </c>
    </row>
    <row r="73" spans="1:27" x14ac:dyDescent="0.35">
      <c r="A73" s="76"/>
      <c r="B73" s="76"/>
      <c r="D73" s="75"/>
      <c r="E73" s="64">
        <f t="shared" si="17"/>
        <v>52</v>
      </c>
      <c r="F73" s="66">
        <f t="shared" si="16"/>
        <v>1190.4761904761904</v>
      </c>
      <c r="L73" s="103"/>
      <c r="M73" s="32">
        <f>ROUND(MAX((N73-S73)*_xlfn.XLOOKUP($P73,Užstatai!$L$3:$IR$3,Užstatai!$L$33:$IR$33,"bla",0,1),0)+N73*(1-_xlfn.XLOOKUP($P73,Užstatai!$L$3:$IR$3,Užstatai!$L$33:$IR$33,"bla",0,1)),2)</f>
        <v>60714.16</v>
      </c>
      <c r="N73" s="40">
        <f t="shared" si="25"/>
        <v>60714.16</v>
      </c>
      <c r="O73" s="11">
        <f t="shared" si="19"/>
        <v>1190.48</v>
      </c>
      <c r="P73" s="11">
        <f t="shared" si="26"/>
        <v>70</v>
      </c>
      <c r="Q73" s="24">
        <f t="shared" si="20"/>
        <v>0.21408246942943898</v>
      </c>
      <c r="R73" s="24"/>
      <c r="S73" s="32">
        <f>+_xlfn.XLOOKUP($P73,Užstatai!$L$3:$IR$3,Užstatai!$L$1:$IR$1,"bla",0,1)</f>
        <v>0</v>
      </c>
      <c r="T73" s="11">
        <f t="shared" si="18"/>
        <v>1.2023999999999999</v>
      </c>
      <c r="U73" s="11">
        <f t="shared" si="11"/>
        <v>1.2023999999999999</v>
      </c>
      <c r="W73" s="11">
        <f t="shared" si="21"/>
        <v>164.5</v>
      </c>
      <c r="X73" s="11">
        <f t="shared" si="22"/>
        <v>164.62</v>
      </c>
      <c r="Y73" s="11">
        <f t="shared" si="23"/>
        <v>0</v>
      </c>
      <c r="Z73" s="11">
        <f t="shared" si="24"/>
        <v>3904.2539196983475</v>
      </c>
      <c r="AA73" s="23">
        <f t="shared" si="27"/>
        <v>6.9000000000000051E-3</v>
      </c>
    </row>
    <row r="74" spans="1:27" x14ac:dyDescent="0.35">
      <c r="D74" s="75"/>
      <c r="E74" s="64">
        <f t="shared" si="17"/>
        <v>53</v>
      </c>
      <c r="F74" s="66">
        <f t="shared" si="16"/>
        <v>1190.4761904761904</v>
      </c>
      <c r="L74" s="103"/>
      <c r="M74" s="32">
        <f>ROUND(MAX((N74-S74)*_xlfn.XLOOKUP($P74,Užstatai!$L$3:$IR$3,Užstatai!$L$33:$IR$33,"bla",0,1),0)+N74*(1-_xlfn.XLOOKUP($P74,Užstatai!$L$3:$IR$3,Užstatai!$L$33:$IR$33,"bla",0,1)),2)</f>
        <v>59523.68</v>
      </c>
      <c r="N74" s="40">
        <f t="shared" si="25"/>
        <v>59523.68</v>
      </c>
      <c r="O74" s="11">
        <f t="shared" si="19"/>
        <v>1190.48</v>
      </c>
      <c r="P74" s="11">
        <f t="shared" si="26"/>
        <v>71</v>
      </c>
      <c r="Q74" s="24">
        <f t="shared" si="20"/>
        <v>0.2167825380380296</v>
      </c>
      <c r="R74" s="24"/>
      <c r="S74" s="32">
        <f>+_xlfn.XLOOKUP($P74,Užstatai!$L$3:$IR$3,Užstatai!$L$1:$IR$1,"bla",0,1)</f>
        <v>0</v>
      </c>
      <c r="T74" s="11">
        <f t="shared" si="18"/>
        <v>1.2054166666666668</v>
      </c>
      <c r="U74" s="11">
        <f t="shared" si="11"/>
        <v>1.2054166666666668</v>
      </c>
      <c r="W74" s="11">
        <f t="shared" si="21"/>
        <v>160.72</v>
      </c>
      <c r="X74" s="11">
        <f t="shared" si="22"/>
        <v>160.84</v>
      </c>
      <c r="Y74" s="11">
        <f t="shared" si="23"/>
        <v>0</v>
      </c>
      <c r="Z74" s="11">
        <f t="shared" si="24"/>
        <v>3960.8373098389034</v>
      </c>
      <c r="AA74" s="23">
        <f t="shared" si="27"/>
        <v>7.0000000000000053E-3</v>
      </c>
    </row>
    <row r="75" spans="1:27" x14ac:dyDescent="0.35">
      <c r="C75" s="37"/>
      <c r="E75" s="64">
        <f t="shared" si="17"/>
        <v>54</v>
      </c>
      <c r="F75" s="66">
        <f t="shared" si="16"/>
        <v>1190.4761904761904</v>
      </c>
      <c r="L75" s="103"/>
      <c r="M75" s="32">
        <f>ROUND(MAX((N75-S75)*_xlfn.XLOOKUP($P75,Užstatai!$L$3:$IR$3,Užstatai!$L$33:$IR$33,"bla",0,1),0)+N75*(1-_xlfn.XLOOKUP($P75,Užstatai!$L$3:$IR$3,Užstatai!$L$33:$IR$33,"bla",0,1)),2)</f>
        <v>58333.2</v>
      </c>
      <c r="N75" s="40">
        <f t="shared" si="25"/>
        <v>58333.2</v>
      </c>
      <c r="O75" s="11">
        <f t="shared" si="19"/>
        <v>1190.48</v>
      </c>
      <c r="P75" s="11">
        <f t="shared" si="26"/>
        <v>72</v>
      </c>
      <c r="Q75" s="24">
        <f t="shared" si="20"/>
        <v>0.21947333039280537</v>
      </c>
      <c r="R75" s="24"/>
      <c r="S75" s="32">
        <f>+_xlfn.XLOOKUP($P75,Užstatai!$L$3:$IR$3,Užstatai!$L$1:$IR$1,"bla",0,1)</f>
        <v>0</v>
      </c>
      <c r="T75" s="11">
        <f t="shared" si="18"/>
        <v>1.2084333333333332</v>
      </c>
      <c r="U75" s="11">
        <f t="shared" si="11"/>
        <v>1.2084333333333332</v>
      </c>
      <c r="W75" s="11">
        <f t="shared" si="21"/>
        <v>156.96</v>
      </c>
      <c r="X75" s="11">
        <f t="shared" si="22"/>
        <v>157.08000000000001</v>
      </c>
      <c r="Y75" s="11">
        <f t="shared" si="23"/>
        <v>0</v>
      </c>
      <c r="Z75" s="11">
        <f t="shared" si="24"/>
        <v>4017.4206999794592</v>
      </c>
      <c r="AA75" s="23">
        <f t="shared" si="27"/>
        <v>7.1000000000000056E-3</v>
      </c>
    </row>
    <row r="76" spans="1:27" x14ac:dyDescent="0.35">
      <c r="A76" s="37"/>
      <c r="B76" s="37"/>
      <c r="C76" s="76"/>
      <c r="E76" s="64">
        <f t="shared" si="17"/>
        <v>55</v>
      </c>
      <c r="F76" s="66">
        <f t="shared" si="16"/>
        <v>1190.4761904761904</v>
      </c>
      <c r="L76" s="103"/>
      <c r="M76" s="32">
        <f>ROUND(MAX((N76-S76)*_xlfn.XLOOKUP($P76,Užstatai!$L$3:$IR$3,Užstatai!$L$33:$IR$33,"bla",0,1),0)+N76*(1-_xlfn.XLOOKUP($P76,Užstatai!$L$3:$IR$3,Užstatai!$L$33:$IR$33,"bla",0,1)),2)</f>
        <v>57142.720000000001</v>
      </c>
      <c r="N76" s="40">
        <f t="shared" si="25"/>
        <v>57142.720000000001</v>
      </c>
      <c r="O76" s="11">
        <f t="shared" si="19"/>
        <v>1190.48</v>
      </c>
      <c r="P76" s="11">
        <f t="shared" si="26"/>
        <v>73</v>
      </c>
      <c r="Q76" s="24">
        <f t="shared" si="20"/>
        <v>0.22215487836291359</v>
      </c>
      <c r="R76" s="24">
        <f>IF(P76&gt;$F$4,0,((1-$B$3)^ROUNDUP(P75/12,0))*$B$3)</f>
        <v>3.1577451980720317E-2</v>
      </c>
      <c r="S76" s="32">
        <f>+_xlfn.XLOOKUP($P76,Užstatai!$L$3:$IR$3,Užstatai!$L$1:$IR$1,"bla",0,1)</f>
        <v>0</v>
      </c>
      <c r="T76" s="11">
        <f t="shared" si="18"/>
        <v>1.2114500000000001</v>
      </c>
      <c r="U76" s="11">
        <f t="shared" si="11"/>
        <v>1.2114500000000001</v>
      </c>
      <c r="W76" s="11">
        <f t="shared" si="21"/>
        <v>153.22999999999999</v>
      </c>
      <c r="X76" s="11">
        <f t="shared" si="22"/>
        <v>153.35</v>
      </c>
      <c r="Y76" s="11">
        <f t="shared" si="23"/>
        <v>0</v>
      </c>
      <c r="Z76" s="11">
        <f t="shared" si="24"/>
        <v>4074.004090120015</v>
      </c>
      <c r="AA76" s="23">
        <f t="shared" si="27"/>
        <v>7.2000000000000059E-3</v>
      </c>
    </row>
    <row r="77" spans="1:27" x14ac:dyDescent="0.35">
      <c r="A77" s="76"/>
      <c r="B77" s="76"/>
      <c r="C77" s="76"/>
      <c r="D77" s="37"/>
      <c r="E77" s="64">
        <f t="shared" si="17"/>
        <v>56</v>
      </c>
      <c r="F77" s="66">
        <f t="shared" si="16"/>
        <v>1190.4761904761904</v>
      </c>
      <c r="L77" s="103"/>
      <c r="M77" s="32">
        <f>ROUND(MAX((N77-S77)*_xlfn.XLOOKUP($P77,Užstatai!$L$3:$IR$3,Užstatai!$L$33:$IR$33,"bla",0,1),0)+N77*(1-_xlfn.XLOOKUP($P77,Užstatai!$L$3:$IR$3,Užstatai!$L$33:$IR$33,"bla",0,1)),2)</f>
        <v>55952.24</v>
      </c>
      <c r="N77" s="40">
        <f t="shared" si="25"/>
        <v>55952.24</v>
      </c>
      <c r="O77" s="11">
        <f t="shared" si="19"/>
        <v>1190.48</v>
      </c>
      <c r="P77" s="11">
        <f t="shared" si="26"/>
        <v>74</v>
      </c>
      <c r="Q77" s="24">
        <f t="shared" si="20"/>
        <v>0.22482721370801384</v>
      </c>
      <c r="R77" s="24"/>
      <c r="S77" s="32">
        <f>+_xlfn.XLOOKUP($P77,Užstatai!$L$3:$IR$3,Užstatai!$L$1:$IR$1,"bla",0,1)</f>
        <v>0</v>
      </c>
      <c r="T77" s="11">
        <f t="shared" si="18"/>
        <v>1.2144666666666666</v>
      </c>
      <c r="U77" s="11">
        <f t="shared" si="11"/>
        <v>1.2144666666666666</v>
      </c>
      <c r="W77" s="11">
        <f t="shared" si="21"/>
        <v>149.52000000000001</v>
      </c>
      <c r="X77" s="11">
        <f t="shared" si="22"/>
        <v>149.63999999999999</v>
      </c>
      <c r="Y77" s="11">
        <f t="shared" si="23"/>
        <v>0</v>
      </c>
      <c r="Z77" s="11">
        <f t="shared" si="24"/>
        <v>4130.5874802605713</v>
      </c>
      <c r="AA77" s="23">
        <f t="shared" si="27"/>
        <v>7.3000000000000061E-3</v>
      </c>
    </row>
    <row r="78" spans="1:27" x14ac:dyDescent="0.35">
      <c r="A78" s="76"/>
      <c r="B78" s="76"/>
      <c r="C78" s="76"/>
      <c r="D78" s="75"/>
      <c r="E78" s="64">
        <f t="shared" si="17"/>
        <v>57</v>
      </c>
      <c r="F78" s="66">
        <f t="shared" si="16"/>
        <v>1190.4761904761904</v>
      </c>
      <c r="L78" s="103"/>
      <c r="M78" s="32">
        <f>ROUND(MAX((N78-S78)*_xlfn.XLOOKUP($P78,Užstatai!$L$3:$IR$3,Užstatai!$L$33:$IR$33,"bla",0,1),0)+N78*(1-_xlfn.XLOOKUP($P78,Užstatai!$L$3:$IR$3,Užstatai!$L$33:$IR$33,"bla",0,1)),2)</f>
        <v>54761.760000000002</v>
      </c>
      <c r="N78" s="40">
        <f t="shared" si="25"/>
        <v>54761.760000000002</v>
      </c>
      <c r="O78" s="11">
        <f t="shared" si="19"/>
        <v>1190.48</v>
      </c>
      <c r="P78" s="11">
        <f t="shared" si="26"/>
        <v>75</v>
      </c>
      <c r="Q78" s="24">
        <f t="shared" si="20"/>
        <v>0.22749036807865264</v>
      </c>
      <c r="R78" s="24"/>
      <c r="S78" s="32">
        <f>+_xlfn.XLOOKUP($P78,Užstatai!$L$3:$IR$3,Užstatai!$L$1:$IR$1,"bla",0,1)</f>
        <v>0</v>
      </c>
      <c r="T78" s="11">
        <f t="shared" si="18"/>
        <v>1.2174833333333335</v>
      </c>
      <c r="U78" s="11">
        <f t="shared" si="11"/>
        <v>1.2174833333333335</v>
      </c>
      <c r="W78" s="11">
        <f t="shared" si="21"/>
        <v>145.84</v>
      </c>
      <c r="X78" s="11">
        <f t="shared" si="22"/>
        <v>145.94999999999999</v>
      </c>
      <c r="Y78" s="11">
        <f t="shared" si="23"/>
        <v>0</v>
      </c>
      <c r="Z78" s="11">
        <f t="shared" si="24"/>
        <v>4187.1708704011271</v>
      </c>
      <c r="AA78" s="23">
        <f t="shared" si="27"/>
        <v>7.4000000000000064E-3</v>
      </c>
    </row>
    <row r="79" spans="1:27" x14ac:dyDescent="0.35">
      <c r="A79" s="76"/>
      <c r="B79" s="76"/>
      <c r="C79" s="76"/>
      <c r="D79" s="75"/>
      <c r="E79" s="64">
        <f t="shared" si="17"/>
        <v>58</v>
      </c>
      <c r="F79" s="66">
        <f t="shared" si="16"/>
        <v>1190.4761904761904</v>
      </c>
      <c r="L79" s="103"/>
      <c r="M79" s="32">
        <f>ROUND(MAX((N79-S79)*_xlfn.XLOOKUP($P79,Užstatai!$L$3:$IR$3,Užstatai!$L$33:$IR$33,"bla",0,1),0)+N79*(1-_xlfn.XLOOKUP($P79,Užstatai!$L$3:$IR$3,Užstatai!$L$33:$IR$33,"bla",0,1)),2)</f>
        <v>53571.28</v>
      </c>
      <c r="N79" s="40">
        <f t="shared" si="25"/>
        <v>53571.28</v>
      </c>
      <c r="O79" s="11">
        <f t="shared" si="19"/>
        <v>1190.48</v>
      </c>
      <c r="P79" s="11">
        <f t="shared" si="26"/>
        <v>76</v>
      </c>
      <c r="Q79" s="24">
        <f t="shared" si="20"/>
        <v>0.23014437301663948</v>
      </c>
      <c r="R79" s="24"/>
      <c r="S79" s="32">
        <f>+_xlfn.XLOOKUP($P79,Užstatai!$L$3:$IR$3,Užstatai!$L$1:$IR$1,"bla",0,1)</f>
        <v>0</v>
      </c>
      <c r="T79" s="11">
        <f t="shared" si="18"/>
        <v>1.2204999999999999</v>
      </c>
      <c r="U79" s="11">
        <f t="shared" si="11"/>
        <v>1.2204999999999999</v>
      </c>
      <c r="W79" s="11">
        <f t="shared" si="21"/>
        <v>142.18</v>
      </c>
      <c r="X79" s="11">
        <f t="shared" si="22"/>
        <v>142.29</v>
      </c>
      <c r="Y79" s="11">
        <f t="shared" si="23"/>
        <v>0</v>
      </c>
      <c r="Z79" s="11">
        <f t="shared" si="24"/>
        <v>4243.7542605416829</v>
      </c>
      <c r="AA79" s="23">
        <f t="shared" si="27"/>
        <v>7.5000000000000067E-3</v>
      </c>
    </row>
    <row r="80" spans="1:27" x14ac:dyDescent="0.35">
      <c r="A80" s="76"/>
      <c r="B80" s="76"/>
      <c r="C80" s="76"/>
      <c r="D80" s="75"/>
      <c r="E80" s="64">
        <f t="shared" si="17"/>
        <v>59</v>
      </c>
      <c r="F80" s="66">
        <f t="shared" si="16"/>
        <v>1190.4761904761904</v>
      </c>
      <c r="L80" s="103"/>
      <c r="M80" s="32">
        <f>ROUND(MAX((N80-S80)*_xlfn.XLOOKUP($P80,Užstatai!$L$3:$IR$3,Užstatai!$L$33:$IR$33,"bla",0,1),0)+N80*(1-_xlfn.XLOOKUP($P80,Užstatai!$L$3:$IR$3,Užstatai!$L$33:$IR$33,"bla",0,1)),2)</f>
        <v>52380.800000000003</v>
      </c>
      <c r="N80" s="40">
        <f t="shared" si="25"/>
        <v>52380.800000000003</v>
      </c>
      <c r="O80" s="11">
        <f t="shared" si="19"/>
        <v>1190.48</v>
      </c>
      <c r="P80" s="11">
        <f t="shared" si="26"/>
        <v>77</v>
      </c>
      <c r="Q80" s="24">
        <f t="shared" si="20"/>
        <v>0.23278925995541977</v>
      </c>
      <c r="R80" s="24"/>
      <c r="S80" s="32">
        <f>+_xlfn.XLOOKUP($P80,Užstatai!$L$3:$IR$3,Užstatai!$L$1:$IR$1,"bla",0,1)</f>
        <v>0</v>
      </c>
      <c r="T80" s="11">
        <f t="shared" si="18"/>
        <v>1.2235166666666668</v>
      </c>
      <c r="U80" s="11">
        <f t="shared" si="11"/>
        <v>1.2235166666666668</v>
      </c>
      <c r="W80" s="11">
        <f t="shared" si="21"/>
        <v>138.54</v>
      </c>
      <c r="X80" s="11">
        <f t="shared" si="22"/>
        <v>138.65</v>
      </c>
      <c r="Y80" s="11">
        <f t="shared" si="23"/>
        <v>0</v>
      </c>
      <c r="Z80" s="11">
        <f t="shared" si="24"/>
        <v>4300.3376506822387</v>
      </c>
      <c r="AA80" s="23">
        <f t="shared" si="27"/>
        <v>7.6000000000000069E-3</v>
      </c>
    </row>
    <row r="81" spans="1:27" x14ac:dyDescent="0.35">
      <c r="A81" s="76"/>
      <c r="B81" s="76"/>
      <c r="C81" s="76"/>
      <c r="D81" s="75"/>
      <c r="E81" s="64">
        <f t="shared" si="17"/>
        <v>60</v>
      </c>
      <c r="F81" s="66">
        <f t="shared" si="16"/>
        <v>1190.4761904761904</v>
      </c>
      <c r="L81" s="103"/>
      <c r="M81" s="32">
        <f>ROUND(MAX((N81-S81)*_xlfn.XLOOKUP($P81,Užstatai!$L$3:$IR$3,Užstatai!$L$33:$IR$33,"bla",0,1),0)+N81*(1-_xlfn.XLOOKUP($P81,Užstatai!$L$3:$IR$3,Užstatai!$L$33:$IR$33,"bla",0,1)),2)</f>
        <v>51190.32</v>
      </c>
      <c r="N81" s="40">
        <f t="shared" si="25"/>
        <v>51190.32</v>
      </c>
      <c r="O81" s="11">
        <f t="shared" si="19"/>
        <v>1190.48</v>
      </c>
      <c r="P81" s="11">
        <f t="shared" si="26"/>
        <v>78</v>
      </c>
      <c r="Q81" s="24">
        <f t="shared" si="20"/>
        <v>0.23542506022044762</v>
      </c>
      <c r="R81" s="24"/>
      <c r="S81" s="32">
        <f>+_xlfn.XLOOKUP($P81,Užstatai!$L$3:$IR$3,Užstatai!$L$1:$IR$1,"bla",0,1)</f>
        <v>0</v>
      </c>
      <c r="T81" s="11">
        <f t="shared" si="18"/>
        <v>1.2265333333333333</v>
      </c>
      <c r="U81" s="11">
        <f t="shared" ref="U81:U144" si="28">+T81</f>
        <v>1.2265333333333333</v>
      </c>
      <c r="W81" s="11">
        <f t="shared" si="21"/>
        <v>134.93</v>
      </c>
      <c r="X81" s="11">
        <f t="shared" si="22"/>
        <v>135.03</v>
      </c>
      <c r="Y81" s="11">
        <f t="shared" si="23"/>
        <v>0</v>
      </c>
      <c r="Z81" s="11">
        <f t="shared" si="24"/>
        <v>4356.9210408227946</v>
      </c>
      <c r="AA81" s="23">
        <f t="shared" si="27"/>
        <v>7.7000000000000072E-3</v>
      </c>
    </row>
    <row r="82" spans="1:27" x14ac:dyDescent="0.35">
      <c r="A82" s="76"/>
      <c r="B82" s="76"/>
      <c r="C82" s="76"/>
      <c r="D82" s="75"/>
      <c r="E82" s="64">
        <f t="shared" si="17"/>
        <v>61</v>
      </c>
      <c r="F82" s="66">
        <f t="shared" si="16"/>
        <v>1190.4761904761904</v>
      </c>
      <c r="L82" s="103"/>
      <c r="M82" s="32">
        <f>ROUND(MAX((N82-S82)*_xlfn.XLOOKUP($P82,Užstatai!$L$3:$IR$3,Užstatai!$L$33:$IR$33,"bla",0,1),0)+N82*(1-_xlfn.XLOOKUP($P82,Užstatai!$L$3:$IR$3,Užstatai!$L$33:$IR$33,"bla",0,1)),2)</f>
        <v>49999.839999999997</v>
      </c>
      <c r="N82" s="40">
        <f t="shared" si="25"/>
        <v>49999.839999999997</v>
      </c>
      <c r="O82" s="11">
        <f t="shared" si="19"/>
        <v>1190.48</v>
      </c>
      <c r="P82" s="11">
        <f t="shared" si="26"/>
        <v>79</v>
      </c>
      <c r="Q82" s="24">
        <f t="shared" si="20"/>
        <v>0.23805180502955636</v>
      </c>
      <c r="R82" s="24"/>
      <c r="S82" s="32">
        <f>+_xlfn.XLOOKUP($P82,Užstatai!$L$3:$IR$3,Užstatai!$L$1:$IR$1,"bla",0,1)</f>
        <v>0</v>
      </c>
      <c r="T82" s="11">
        <f t="shared" si="18"/>
        <v>1.2295500000000001</v>
      </c>
      <c r="U82" s="11">
        <f t="shared" si="28"/>
        <v>1.2295500000000001</v>
      </c>
      <c r="W82" s="11">
        <f t="shared" si="21"/>
        <v>131.34</v>
      </c>
      <c r="X82" s="11">
        <f t="shared" si="22"/>
        <v>131.44</v>
      </c>
      <c r="Y82" s="11">
        <f t="shared" si="23"/>
        <v>0</v>
      </c>
      <c r="Z82" s="11">
        <f t="shared" si="24"/>
        <v>4413.5044309633504</v>
      </c>
      <c r="AA82" s="23">
        <f t="shared" si="27"/>
        <v>7.8000000000000074E-3</v>
      </c>
    </row>
    <row r="83" spans="1:27" x14ac:dyDescent="0.35">
      <c r="A83" s="76"/>
      <c r="B83" s="76"/>
      <c r="C83" s="76"/>
      <c r="D83" s="75"/>
      <c r="E83" s="64">
        <f t="shared" si="17"/>
        <v>62</v>
      </c>
      <c r="F83" s="66">
        <f t="shared" si="16"/>
        <v>1190.4761904761904</v>
      </c>
      <c r="L83" s="103"/>
      <c r="M83" s="32">
        <f>ROUND(MAX((N83-S83)*_xlfn.XLOOKUP($P83,Užstatai!$L$3:$IR$3,Užstatai!$L$33:$IR$33,"bla",0,1),0)+N83*(1-_xlfn.XLOOKUP($P83,Užstatai!$L$3:$IR$3,Užstatai!$L$33:$IR$33,"bla",0,1)),2)</f>
        <v>48809.36</v>
      </c>
      <c r="N83" s="40">
        <f t="shared" si="25"/>
        <v>48809.36</v>
      </c>
      <c r="O83" s="11">
        <f t="shared" si="19"/>
        <v>1190.48</v>
      </c>
      <c r="P83" s="11">
        <f t="shared" si="26"/>
        <v>80</v>
      </c>
      <c r="Q83" s="24">
        <f t="shared" si="20"/>
        <v>0.24066952549332854</v>
      </c>
      <c r="R83" s="24"/>
      <c r="S83" s="32">
        <f>+_xlfn.XLOOKUP($P83,Užstatai!$L$3:$IR$3,Užstatai!$L$1:$IR$1,"bla",0,1)</f>
        <v>0</v>
      </c>
      <c r="T83" s="11">
        <f t="shared" si="18"/>
        <v>1.2325666666666666</v>
      </c>
      <c r="U83" s="11">
        <f t="shared" si="28"/>
        <v>1.2325666666666666</v>
      </c>
      <c r="W83" s="11">
        <f t="shared" si="21"/>
        <v>127.77</v>
      </c>
      <c r="X83" s="11">
        <f t="shared" si="22"/>
        <v>127.87</v>
      </c>
      <c r="Y83" s="11">
        <f t="shared" si="23"/>
        <v>0</v>
      </c>
      <c r="Z83" s="11">
        <f t="shared" si="24"/>
        <v>4470.0878211039053</v>
      </c>
      <c r="AA83" s="23">
        <f t="shared" si="27"/>
        <v>7.9000000000000077E-3</v>
      </c>
    </row>
    <row r="84" spans="1:27" x14ac:dyDescent="0.35">
      <c r="A84" s="76"/>
      <c r="B84" s="76"/>
      <c r="C84" s="76"/>
      <c r="D84" s="75"/>
      <c r="E84" s="64">
        <f t="shared" si="17"/>
        <v>63</v>
      </c>
      <c r="F84" s="66">
        <f t="shared" si="16"/>
        <v>1190.4761904761904</v>
      </c>
      <c r="L84" s="103"/>
      <c r="M84" s="32">
        <f>ROUND(MAX((N84-S84)*_xlfn.XLOOKUP($P84,Užstatai!$L$3:$IR$3,Užstatai!$L$33:$IR$33,"bla",0,1),0)+N84*(1-_xlfn.XLOOKUP($P84,Užstatai!$L$3:$IR$3,Užstatai!$L$33:$IR$33,"bla",0,1)),2)</f>
        <v>47618.879999999997</v>
      </c>
      <c r="N84" s="40">
        <f t="shared" si="25"/>
        <v>47618.879999999997</v>
      </c>
      <c r="O84" s="11">
        <f t="shared" si="19"/>
        <v>1190.48</v>
      </c>
      <c r="P84" s="11">
        <f t="shared" si="26"/>
        <v>81</v>
      </c>
      <c r="Q84" s="24">
        <f t="shared" si="20"/>
        <v>0.24327825261546465</v>
      </c>
      <c r="R84" s="24"/>
      <c r="S84" s="32">
        <f>+_xlfn.XLOOKUP($P84,Užstatai!$L$3:$IR$3,Užstatai!$L$1:$IR$1,"bla",0,1)</f>
        <v>0</v>
      </c>
      <c r="T84" s="11">
        <f t="shared" si="18"/>
        <v>1.2355833333333335</v>
      </c>
      <c r="U84" s="11">
        <f t="shared" si="28"/>
        <v>1.2355833333333335</v>
      </c>
      <c r="W84" s="11">
        <f t="shared" si="21"/>
        <v>124.22</v>
      </c>
      <c r="X84" s="11">
        <f t="shared" si="22"/>
        <v>124.32</v>
      </c>
      <c r="Y84" s="11">
        <f t="shared" si="23"/>
        <v>0</v>
      </c>
      <c r="Z84" s="11">
        <f t="shared" si="24"/>
        <v>4526.671211244462</v>
      </c>
      <c r="AA84" s="23">
        <f t="shared" si="27"/>
        <v>8.0000000000000071E-3</v>
      </c>
    </row>
    <row r="85" spans="1:27" x14ac:dyDescent="0.35">
      <c r="A85" s="76"/>
      <c r="B85" s="76"/>
      <c r="C85" s="76"/>
      <c r="D85" s="75"/>
      <c r="E85" s="64">
        <f t="shared" si="17"/>
        <v>64</v>
      </c>
      <c r="F85" s="66">
        <f t="shared" si="16"/>
        <v>1190.4761904761904</v>
      </c>
      <c r="L85" s="103"/>
      <c r="M85" s="32">
        <f>ROUND(MAX((N85-S85)*_xlfn.XLOOKUP($P85,Užstatai!$L$3:$IR$3,Užstatai!$L$33:$IR$33,"bla",0,1),0)+N85*(1-_xlfn.XLOOKUP($P85,Užstatai!$L$3:$IR$3,Užstatai!$L$33:$IR$33,"bla",0,1)),2)</f>
        <v>46428.4</v>
      </c>
      <c r="N85" s="40">
        <f t="shared" si="25"/>
        <v>46428.4</v>
      </c>
      <c r="O85" s="11">
        <f t="shared" si="19"/>
        <v>1190.48</v>
      </c>
      <c r="P85" s="11">
        <f t="shared" si="26"/>
        <v>82</v>
      </c>
      <c r="Q85" s="24">
        <f t="shared" si="20"/>
        <v>0.24587801729314962</v>
      </c>
      <c r="R85" s="24"/>
      <c r="S85" s="32">
        <f>+_xlfn.XLOOKUP($P85,Užstatai!$L$3:$IR$3,Užstatai!$L$1:$IR$1,"bla",0,1)</f>
        <v>0</v>
      </c>
      <c r="T85" s="11">
        <f t="shared" si="18"/>
        <v>1.2385999999999999</v>
      </c>
      <c r="U85" s="11">
        <f t="shared" si="28"/>
        <v>1.2385999999999999</v>
      </c>
      <c r="W85" s="11">
        <f t="shared" si="21"/>
        <v>120.7</v>
      </c>
      <c r="X85" s="11">
        <f t="shared" si="22"/>
        <v>120.79</v>
      </c>
      <c r="Y85" s="11">
        <f t="shared" si="23"/>
        <v>0</v>
      </c>
      <c r="Z85" s="11">
        <f t="shared" si="24"/>
        <v>4583.2546013850169</v>
      </c>
      <c r="AA85" s="23">
        <f t="shared" si="27"/>
        <v>8.1000000000000065E-3</v>
      </c>
    </row>
    <row r="86" spans="1:27" x14ac:dyDescent="0.35">
      <c r="A86" s="76"/>
      <c r="B86" s="76"/>
      <c r="C86" s="76"/>
      <c r="D86" s="75"/>
      <c r="E86" s="64">
        <f t="shared" si="17"/>
        <v>65</v>
      </c>
      <c r="F86" s="66">
        <f t="shared" ref="F86:F117" si="29">+IF(OR(E86&lt;=$F$5,E86&gt;$F$4),0,$F$7/($F$4-$F$5))</f>
        <v>1190.4761904761904</v>
      </c>
      <c r="L86" s="103"/>
      <c r="M86" s="32">
        <f>ROUND(MAX((N86-S86)*_xlfn.XLOOKUP($P86,Užstatai!$L$3:$IR$3,Užstatai!$L$33:$IR$33,"bla",0,1),0)+N86*(1-_xlfn.XLOOKUP($P86,Užstatai!$L$3:$IR$3,Užstatai!$L$33:$IR$33,"bla",0,1)),2)</f>
        <v>45237.919999999998</v>
      </c>
      <c r="N86" s="40">
        <f t="shared" si="25"/>
        <v>45237.919999999998</v>
      </c>
      <c r="O86" s="11">
        <f t="shared" si="19"/>
        <v>1190.48</v>
      </c>
      <c r="P86" s="11">
        <f t="shared" si="26"/>
        <v>83</v>
      </c>
      <c r="Q86" s="24">
        <f t="shared" si="20"/>
        <v>0.2484688503174195</v>
      </c>
      <c r="R86" s="24"/>
      <c r="S86" s="32">
        <f>+_xlfn.XLOOKUP($P86,Užstatai!$L$3:$IR$3,Užstatai!$L$1:$IR$1,"bla",0,1)</f>
        <v>0</v>
      </c>
      <c r="T86" s="11">
        <f t="shared" si="18"/>
        <v>1.2416166666666666</v>
      </c>
      <c r="U86" s="11">
        <f t="shared" si="28"/>
        <v>1.2416166666666666</v>
      </c>
      <c r="W86" s="11">
        <f t="shared" si="21"/>
        <v>117.2</v>
      </c>
      <c r="X86" s="11">
        <f t="shared" si="22"/>
        <v>117.29</v>
      </c>
      <c r="Y86" s="11">
        <f t="shared" si="23"/>
        <v>0</v>
      </c>
      <c r="Z86" s="11">
        <f t="shared" si="24"/>
        <v>4639.8379915255728</v>
      </c>
      <c r="AA86" s="23">
        <f t="shared" si="27"/>
        <v>8.2000000000000059E-3</v>
      </c>
    </row>
    <row r="87" spans="1:27" x14ac:dyDescent="0.35">
      <c r="A87" s="76"/>
      <c r="B87" s="76"/>
      <c r="C87" s="76"/>
      <c r="D87" s="75"/>
      <c r="E87" s="64">
        <f t="shared" ref="E87:E118" si="30">+E86+1</f>
        <v>66</v>
      </c>
      <c r="F87" s="66">
        <f t="shared" si="29"/>
        <v>1190.4761904761904</v>
      </c>
      <c r="L87" s="103"/>
      <c r="M87" s="32">
        <f>ROUND(MAX((N87-S87)*_xlfn.XLOOKUP($P87,Užstatai!$L$3:$IR$3,Užstatai!$L$33:$IR$33,"bla",0,1),0)+N87*(1-_xlfn.XLOOKUP($P87,Užstatai!$L$3:$IR$3,Užstatai!$L$33:$IR$33,"bla",0,1)),2)</f>
        <v>44047.44</v>
      </c>
      <c r="N87" s="40">
        <f t="shared" si="25"/>
        <v>44047.44</v>
      </c>
      <c r="O87" s="11">
        <f t="shared" si="19"/>
        <v>1190.48</v>
      </c>
      <c r="P87" s="11">
        <f t="shared" si="26"/>
        <v>84</v>
      </c>
      <c r="Q87" s="24">
        <f t="shared" si="20"/>
        <v>0.25105078237352574</v>
      </c>
      <c r="R87" s="24"/>
      <c r="S87" s="32">
        <f>+_xlfn.XLOOKUP($P87,Užstatai!$L$3:$IR$3,Užstatai!$L$1:$IR$1,"bla",0,1)</f>
        <v>0</v>
      </c>
      <c r="T87" s="11">
        <f t="shared" si="18"/>
        <v>1.2446333333333333</v>
      </c>
      <c r="U87" s="11">
        <f t="shared" si="28"/>
        <v>1.2446333333333333</v>
      </c>
      <c r="W87" s="11">
        <f t="shared" si="21"/>
        <v>113.73</v>
      </c>
      <c r="X87" s="11">
        <f t="shared" si="22"/>
        <v>113.81</v>
      </c>
      <c r="Y87" s="11">
        <f t="shared" si="23"/>
        <v>0</v>
      </c>
      <c r="Z87" s="11">
        <f t="shared" si="24"/>
        <v>4696.4213816661277</v>
      </c>
      <c r="AA87" s="23">
        <f t="shared" si="27"/>
        <v>8.3000000000000053E-3</v>
      </c>
    </row>
    <row r="88" spans="1:27" x14ac:dyDescent="0.35">
      <c r="A88" s="76"/>
      <c r="B88" s="76"/>
      <c r="D88" s="75"/>
      <c r="E88" s="64">
        <f t="shared" si="30"/>
        <v>67</v>
      </c>
      <c r="F88" s="66">
        <f t="shared" si="29"/>
        <v>1190.4761904761904</v>
      </c>
      <c r="L88" s="103"/>
      <c r="M88" s="32">
        <f>ROUND(MAX((N88-S88)*_xlfn.XLOOKUP($P88,Užstatai!$L$3:$IR$3,Užstatai!$L$33:$IR$33,"bla",0,1),0)+N88*(1-_xlfn.XLOOKUP($P88,Užstatai!$L$3:$IR$3,Užstatai!$L$33:$IR$33,"bla",0,1)),2)</f>
        <v>42856.959999999999</v>
      </c>
      <c r="N88" s="40">
        <f t="shared" si="25"/>
        <v>42856.959999999999</v>
      </c>
      <c r="O88" s="11">
        <f t="shared" si="19"/>
        <v>1190.48</v>
      </c>
      <c r="P88" s="11">
        <f t="shared" si="26"/>
        <v>85</v>
      </c>
      <c r="Q88" s="24">
        <f t="shared" si="20"/>
        <v>0.25362384404129834</v>
      </c>
      <c r="R88" s="24">
        <f>IF(P88&gt;$F$4,0,((1-$B$3)^ROUNDUP(P87/12,0))*$B$3)</f>
        <v>3.0299935769651561E-2</v>
      </c>
      <c r="S88" s="32">
        <f>+_xlfn.XLOOKUP($P88,Užstatai!$L$3:$IR$3,Užstatai!$L$1:$IR$1,"bla",0,1)</f>
        <v>0</v>
      </c>
      <c r="T88" s="11">
        <f t="shared" si="18"/>
        <v>1.2476499999999999</v>
      </c>
      <c r="U88" s="11">
        <f t="shared" si="28"/>
        <v>1.2476499999999999</v>
      </c>
      <c r="W88" s="11">
        <f t="shared" si="21"/>
        <v>110.27</v>
      </c>
      <c r="X88" s="11">
        <f t="shared" si="22"/>
        <v>110.36</v>
      </c>
      <c r="Y88" s="11">
        <f t="shared" si="23"/>
        <v>0</v>
      </c>
      <c r="Z88" s="11">
        <f t="shared" si="24"/>
        <v>4753.0047718066835</v>
      </c>
      <c r="AA88" s="23">
        <f t="shared" si="27"/>
        <v>8.4000000000000047E-3</v>
      </c>
    </row>
    <row r="89" spans="1:27" x14ac:dyDescent="0.35">
      <c r="D89" s="75"/>
      <c r="E89" s="64">
        <f t="shared" si="30"/>
        <v>68</v>
      </c>
      <c r="F89" s="66">
        <f t="shared" si="29"/>
        <v>1190.4761904761904</v>
      </c>
      <c r="L89" s="103"/>
      <c r="M89" s="32">
        <f>ROUND(MAX((N89-S89)*_xlfn.XLOOKUP($P89,Užstatai!$L$3:$IR$3,Užstatai!$L$33:$IR$33,"bla",0,1),0)+N89*(1-_xlfn.XLOOKUP($P89,Užstatai!$L$3:$IR$3,Užstatai!$L$33:$IR$33,"bla",0,1)),2)</f>
        <v>41666.480000000003</v>
      </c>
      <c r="N89" s="40">
        <f t="shared" si="25"/>
        <v>41666.480000000003</v>
      </c>
      <c r="O89" s="11">
        <f t="shared" si="19"/>
        <v>1190.48</v>
      </c>
      <c r="P89" s="11">
        <f t="shared" si="26"/>
        <v>86</v>
      </c>
      <c r="Q89" s="24">
        <f t="shared" si="20"/>
        <v>0.25618806579550901</v>
      </c>
      <c r="R89" s="24"/>
      <c r="S89" s="32">
        <f>+_xlfn.XLOOKUP($P89,Užstatai!$L$3:$IR$3,Užstatai!$L$1:$IR$1,"bla",0,1)</f>
        <v>0</v>
      </c>
      <c r="T89" s="11">
        <f t="shared" si="18"/>
        <v>1.2506666666666666</v>
      </c>
      <c r="U89" s="11">
        <f t="shared" si="28"/>
        <v>1.2506666666666666</v>
      </c>
      <c r="W89" s="11">
        <f t="shared" si="21"/>
        <v>106.84</v>
      </c>
      <c r="X89" s="11">
        <f t="shared" si="22"/>
        <v>106.92</v>
      </c>
      <c r="Y89" s="11">
        <f t="shared" si="23"/>
        <v>0</v>
      </c>
      <c r="Z89" s="11">
        <f t="shared" si="24"/>
        <v>4809.5881619472384</v>
      </c>
      <c r="AA89" s="23">
        <f t="shared" si="27"/>
        <v>8.5000000000000041E-3</v>
      </c>
    </row>
    <row r="90" spans="1:27" x14ac:dyDescent="0.35">
      <c r="E90" s="64">
        <f t="shared" si="30"/>
        <v>69</v>
      </c>
      <c r="F90" s="66">
        <f t="shared" si="29"/>
        <v>1190.4761904761904</v>
      </c>
      <c r="L90" s="103"/>
      <c r="M90" s="32">
        <f>ROUND(MAX((N90-S90)*_xlfn.XLOOKUP($P90,Užstatai!$L$3:$IR$3,Užstatai!$L$33:$IR$33,"bla",0,1),0)+N90*(1-_xlfn.XLOOKUP($P90,Užstatai!$L$3:$IR$3,Užstatai!$L$33:$IR$33,"bla",0,1)),2)</f>
        <v>40476</v>
      </c>
      <c r="N90" s="40">
        <f t="shared" si="25"/>
        <v>40476</v>
      </c>
      <c r="O90" s="11">
        <f t="shared" si="19"/>
        <v>1190.48</v>
      </c>
      <c r="P90" s="11">
        <f t="shared" si="26"/>
        <v>87</v>
      </c>
      <c r="Q90" s="24">
        <f t="shared" si="20"/>
        <v>0.25874347800623099</v>
      </c>
      <c r="R90" s="24"/>
      <c r="S90" s="32">
        <f>+_xlfn.XLOOKUP($P90,Užstatai!$L$3:$IR$3,Užstatai!$L$1:$IR$1,"bla",0,1)</f>
        <v>0</v>
      </c>
      <c r="T90" s="11">
        <f t="shared" si="18"/>
        <v>1.2536833333333335</v>
      </c>
      <c r="U90" s="11">
        <f t="shared" si="28"/>
        <v>1.2536833333333335</v>
      </c>
      <c r="W90" s="11">
        <f t="shared" si="21"/>
        <v>103.43</v>
      </c>
      <c r="X90" s="11">
        <f t="shared" si="22"/>
        <v>103.51</v>
      </c>
      <c r="Y90" s="11">
        <f t="shared" si="23"/>
        <v>0</v>
      </c>
      <c r="Z90" s="11">
        <f t="shared" si="24"/>
        <v>4866.1715520877942</v>
      </c>
      <c r="AA90" s="23">
        <f t="shared" si="27"/>
        <v>8.6000000000000035E-3</v>
      </c>
    </row>
    <row r="91" spans="1:27" x14ac:dyDescent="0.35">
      <c r="E91" s="64">
        <f t="shared" si="30"/>
        <v>70</v>
      </c>
      <c r="F91" s="66">
        <f t="shared" si="29"/>
        <v>1190.4761904761904</v>
      </c>
      <c r="L91" s="103"/>
      <c r="M91" s="32">
        <f>ROUND(MAX((N91-S91)*_xlfn.XLOOKUP($P91,Užstatai!$L$3:$IR$3,Užstatai!$L$33:$IR$33,"bla",0,1),0)+N91*(1-_xlfn.XLOOKUP($P91,Užstatai!$L$3:$IR$3,Užstatai!$L$33:$IR$33,"bla",0,1)),2)</f>
        <v>39285.519999999997</v>
      </c>
      <c r="N91" s="40">
        <f t="shared" si="25"/>
        <v>39285.519999999997</v>
      </c>
      <c r="O91" s="11">
        <f t="shared" si="19"/>
        <v>1190.48</v>
      </c>
      <c r="P91" s="11">
        <f t="shared" si="26"/>
        <v>88</v>
      </c>
      <c r="Q91" s="24">
        <f t="shared" si="20"/>
        <v>0.26129011093919963</v>
      </c>
      <c r="R91" s="24"/>
      <c r="S91" s="32">
        <f>+_xlfn.XLOOKUP($P91,Užstatai!$L$3:$IR$3,Užstatai!$L$1:$IR$1,"bla",0,1)</f>
        <v>0</v>
      </c>
      <c r="T91" s="11">
        <f t="shared" ref="T91:T122" si="31">1+MAX(0.0362*P91/12-0.1052/12,0)</f>
        <v>1.2566999999999999</v>
      </c>
      <c r="U91" s="11">
        <f t="shared" si="28"/>
        <v>1.2566999999999999</v>
      </c>
      <c r="W91" s="11">
        <f t="shared" si="21"/>
        <v>100.05</v>
      </c>
      <c r="X91" s="11">
        <f t="shared" si="22"/>
        <v>100.12</v>
      </c>
      <c r="Y91" s="11">
        <f t="shared" si="23"/>
        <v>0</v>
      </c>
      <c r="Z91" s="11">
        <f t="shared" si="24"/>
        <v>4922.7549422283482</v>
      </c>
      <c r="AA91" s="23">
        <f t="shared" si="27"/>
        <v>8.7000000000000029E-3</v>
      </c>
    </row>
    <row r="92" spans="1:27" x14ac:dyDescent="0.35">
      <c r="E92" s="64">
        <f t="shared" si="30"/>
        <v>71</v>
      </c>
      <c r="F92" s="66">
        <f t="shared" si="29"/>
        <v>1190.4761904761904</v>
      </c>
      <c r="L92" s="103"/>
      <c r="M92" s="32">
        <f>ROUND(MAX((N92-S92)*_xlfn.XLOOKUP($P92,Užstatai!$L$3:$IR$3,Užstatai!$L$33:$IR$33,"bla",0,1),0)+N92*(1-_xlfn.XLOOKUP($P92,Užstatai!$L$3:$IR$3,Užstatai!$L$33:$IR$33,"bla",0,1)),2)</f>
        <v>38095.040000000001</v>
      </c>
      <c r="N92" s="40">
        <f t="shared" si="25"/>
        <v>38095.040000000001</v>
      </c>
      <c r="O92" s="11">
        <f t="shared" si="19"/>
        <v>1190.48</v>
      </c>
      <c r="P92" s="11">
        <f t="shared" si="26"/>
        <v>89</v>
      </c>
      <c r="Q92" s="24">
        <f t="shared" si="20"/>
        <v>0.26382799475617025</v>
      </c>
      <c r="R92" s="24"/>
      <c r="S92" s="32">
        <f>+_xlfn.XLOOKUP($P92,Užstatai!$L$3:$IR$3,Užstatai!$L$1:$IR$1,"bla",0,1)</f>
        <v>0</v>
      </c>
      <c r="T92" s="11">
        <f t="shared" si="31"/>
        <v>1.2597166666666668</v>
      </c>
      <c r="U92" s="11">
        <f t="shared" si="28"/>
        <v>1.2597166666666668</v>
      </c>
      <c r="W92" s="11">
        <f t="shared" si="21"/>
        <v>96.68</v>
      </c>
      <c r="X92" s="11">
        <f t="shared" si="22"/>
        <v>96.75</v>
      </c>
      <c r="Y92" s="11">
        <f t="shared" si="23"/>
        <v>0</v>
      </c>
      <c r="Z92" s="11">
        <f t="shared" si="24"/>
        <v>4979.338332368904</v>
      </c>
      <c r="AA92" s="23">
        <f t="shared" si="27"/>
        <v>8.8000000000000023E-3</v>
      </c>
    </row>
    <row r="93" spans="1:27" x14ac:dyDescent="0.35">
      <c r="E93" s="64">
        <f t="shared" si="30"/>
        <v>72</v>
      </c>
      <c r="F93" s="66">
        <f t="shared" si="29"/>
        <v>1190.4761904761904</v>
      </c>
      <c r="L93" s="103"/>
      <c r="M93" s="32">
        <f>ROUND(MAX((N93-S93)*_xlfn.XLOOKUP($P93,Užstatai!$L$3:$IR$3,Užstatai!$L$33:$IR$33,"bla",0,1),0)+N93*(1-_xlfn.XLOOKUP($P93,Užstatai!$L$3:$IR$3,Užstatai!$L$33:$IR$33,"bla",0,1)),2)</f>
        <v>36904.559999999998</v>
      </c>
      <c r="N93" s="40">
        <f t="shared" si="25"/>
        <v>36904.559999999998</v>
      </c>
      <c r="O93" s="11">
        <f t="shared" si="19"/>
        <v>1190.48</v>
      </c>
      <c r="P93" s="11">
        <f t="shared" si="26"/>
        <v>90</v>
      </c>
      <c r="Q93" s="24">
        <f t="shared" si="20"/>
        <v>0.26635715951527539</v>
      </c>
      <c r="R93" s="24"/>
      <c r="S93" s="32">
        <f>+_xlfn.XLOOKUP($P93,Užstatai!$L$3:$IR$3,Užstatai!$L$1:$IR$1,"bla",0,1)</f>
        <v>0</v>
      </c>
      <c r="T93" s="11">
        <f t="shared" si="31"/>
        <v>1.2627333333333333</v>
      </c>
      <c r="U93" s="11">
        <f t="shared" si="28"/>
        <v>1.2627333333333333</v>
      </c>
      <c r="W93" s="11">
        <f t="shared" si="21"/>
        <v>93.34</v>
      </c>
      <c r="X93" s="11">
        <f t="shared" si="22"/>
        <v>93.41</v>
      </c>
      <c r="Y93" s="11">
        <f t="shared" si="23"/>
        <v>0</v>
      </c>
      <c r="Z93" s="11">
        <f t="shared" si="24"/>
        <v>5035.9217225094599</v>
      </c>
      <c r="AA93" s="23">
        <f t="shared" si="27"/>
        <v>8.9000000000000017E-3</v>
      </c>
    </row>
    <row r="94" spans="1:27" x14ac:dyDescent="0.35">
      <c r="E94" s="64">
        <f t="shared" si="30"/>
        <v>73</v>
      </c>
      <c r="F94" s="66">
        <f t="shared" si="29"/>
        <v>1190.4761904761904</v>
      </c>
      <c r="L94" s="103"/>
      <c r="M94" s="32">
        <f>ROUND(MAX((N94-S94)*_xlfn.XLOOKUP($P94,Užstatai!$L$3:$IR$3,Užstatai!$L$33:$IR$33,"bla",0,1),0)+N94*(1-_xlfn.XLOOKUP($P94,Užstatai!$L$3:$IR$3,Užstatai!$L$33:$IR$33,"bla",0,1)),2)</f>
        <v>35714.080000000002</v>
      </c>
      <c r="N94" s="40">
        <f t="shared" si="25"/>
        <v>35714.080000000002</v>
      </c>
      <c r="O94" s="11">
        <f t="shared" si="19"/>
        <v>1190.48</v>
      </c>
      <c r="P94" s="11">
        <f t="shared" si="26"/>
        <v>91</v>
      </c>
      <c r="Q94" s="24">
        <f t="shared" si="20"/>
        <v>0.2688776351713813</v>
      </c>
      <c r="R94" s="24"/>
      <c r="S94" s="32">
        <f>+_xlfn.XLOOKUP($P94,Užstatai!$L$3:$IR$3,Užstatai!$L$1:$IR$1,"bla",0,1)</f>
        <v>0</v>
      </c>
      <c r="T94" s="11">
        <f t="shared" si="31"/>
        <v>1.2657500000000002</v>
      </c>
      <c r="U94" s="11">
        <f t="shared" si="28"/>
        <v>1.2657500000000002</v>
      </c>
      <c r="W94" s="11">
        <f t="shared" si="21"/>
        <v>90.02</v>
      </c>
      <c r="X94" s="11">
        <f t="shared" si="22"/>
        <v>90.08</v>
      </c>
      <c r="Y94" s="11">
        <f t="shared" si="23"/>
        <v>0</v>
      </c>
      <c r="Z94" s="11">
        <f t="shared" si="24"/>
        <v>5092.5051126500148</v>
      </c>
      <c r="AA94" s="23">
        <f t="shared" si="27"/>
        <v>9.0000000000000011E-3</v>
      </c>
    </row>
    <row r="95" spans="1:27" x14ac:dyDescent="0.35">
      <c r="E95" s="64">
        <f t="shared" si="30"/>
        <v>74</v>
      </c>
      <c r="F95" s="66">
        <f t="shared" si="29"/>
        <v>1190.4761904761904</v>
      </c>
      <c r="L95" s="103"/>
      <c r="M95" s="32">
        <f>ROUND(MAX((N95-S95)*_xlfn.XLOOKUP($P95,Užstatai!$L$3:$IR$3,Užstatai!$L$33:$IR$33,"bla",0,1),0)+N95*(1-_xlfn.XLOOKUP($P95,Užstatai!$L$3:$IR$3,Užstatai!$L$33:$IR$33,"bla",0,1)),2)</f>
        <v>34523.599999999999</v>
      </c>
      <c r="N95" s="40">
        <f t="shared" si="25"/>
        <v>34523.599999999999</v>
      </c>
      <c r="O95" s="11">
        <f t="shared" si="19"/>
        <v>1190.48</v>
      </c>
      <c r="P95" s="11">
        <f t="shared" si="26"/>
        <v>92</v>
      </c>
      <c r="Q95" s="24">
        <f t="shared" si="20"/>
        <v>0.27138945157644234</v>
      </c>
      <c r="R95" s="24"/>
      <c r="S95" s="32">
        <f>+_xlfn.XLOOKUP($P95,Užstatai!$L$3:$IR$3,Užstatai!$L$1:$IR$1,"bla",0,1)</f>
        <v>0</v>
      </c>
      <c r="T95" s="11">
        <f t="shared" si="31"/>
        <v>1.2687666666666666</v>
      </c>
      <c r="U95" s="11">
        <f t="shared" si="28"/>
        <v>1.2687666666666666</v>
      </c>
      <c r="W95" s="11">
        <f t="shared" si="21"/>
        <v>86.72</v>
      </c>
      <c r="X95" s="11">
        <f t="shared" si="22"/>
        <v>86.78</v>
      </c>
      <c r="Y95" s="11">
        <f t="shared" si="23"/>
        <v>0</v>
      </c>
      <c r="Z95" s="11">
        <f t="shared" si="24"/>
        <v>5149.0885027905706</v>
      </c>
      <c r="AA95" s="23">
        <f t="shared" si="27"/>
        <v>9.1000000000000004E-3</v>
      </c>
    </row>
    <row r="96" spans="1:27" x14ac:dyDescent="0.35">
      <c r="E96" s="64">
        <f t="shared" si="30"/>
        <v>75</v>
      </c>
      <c r="F96" s="66">
        <f t="shared" si="29"/>
        <v>1190.4761904761904</v>
      </c>
      <c r="L96" s="103"/>
      <c r="M96" s="32">
        <f>ROUND(MAX((N96-S96)*_xlfn.XLOOKUP($P96,Užstatai!$L$3:$IR$3,Užstatai!$L$33:$IR$33,"bla",0,1),0)+N96*(1-_xlfn.XLOOKUP($P96,Užstatai!$L$3:$IR$3,Užstatai!$L$33:$IR$33,"bla",0,1)),2)</f>
        <v>33333.120000000003</v>
      </c>
      <c r="N96" s="40">
        <f t="shared" si="25"/>
        <v>33333.120000000003</v>
      </c>
      <c r="O96" s="11">
        <f t="shared" si="19"/>
        <v>1190.48</v>
      </c>
      <c r="P96" s="11">
        <f t="shared" si="26"/>
        <v>93</v>
      </c>
      <c r="Q96" s="24">
        <f t="shared" si="20"/>
        <v>0.27389263847985468</v>
      </c>
      <c r="R96" s="24"/>
      <c r="S96" s="32">
        <f>+_xlfn.XLOOKUP($P96,Užstatai!$L$3:$IR$3,Užstatai!$L$1:$IR$1,"bla",0,1)</f>
        <v>0</v>
      </c>
      <c r="T96" s="11">
        <f t="shared" si="31"/>
        <v>1.2717833333333335</v>
      </c>
      <c r="U96" s="11">
        <f t="shared" si="28"/>
        <v>1.2717833333333335</v>
      </c>
      <c r="W96" s="11">
        <f t="shared" si="21"/>
        <v>83.44</v>
      </c>
      <c r="X96" s="11">
        <f t="shared" si="22"/>
        <v>83.5</v>
      </c>
      <c r="Y96" s="11">
        <f t="shared" si="23"/>
        <v>0</v>
      </c>
      <c r="Z96" s="11">
        <f t="shared" si="24"/>
        <v>5205.6718929311264</v>
      </c>
      <c r="AA96" s="23">
        <f t="shared" si="27"/>
        <v>9.1999999999999998E-3</v>
      </c>
    </row>
    <row r="97" spans="5:27" x14ac:dyDescent="0.35">
      <c r="E97" s="64">
        <f t="shared" si="30"/>
        <v>76</v>
      </c>
      <c r="F97" s="66">
        <f t="shared" si="29"/>
        <v>1190.4761904761904</v>
      </c>
      <c r="L97" s="103"/>
      <c r="M97" s="32">
        <f>ROUND(MAX((N97-S97)*_xlfn.XLOOKUP($P97,Užstatai!$L$3:$IR$3,Užstatai!$L$33:$IR$33,"bla",0,1),0)+N97*(1-_xlfn.XLOOKUP($P97,Užstatai!$L$3:$IR$3,Užstatai!$L$33:$IR$33,"bla",0,1)),2)</f>
        <v>32142.639999999999</v>
      </c>
      <c r="N97" s="40">
        <f t="shared" si="25"/>
        <v>32142.639999999999</v>
      </c>
      <c r="O97" s="11">
        <f t="shared" si="19"/>
        <v>1190.48</v>
      </c>
      <c r="P97" s="11">
        <f t="shared" si="26"/>
        <v>94</v>
      </c>
      <c r="Q97" s="24">
        <f t="shared" si="20"/>
        <v>0.27638722552880846</v>
      </c>
      <c r="R97" s="24"/>
      <c r="S97" s="32">
        <f>+_xlfn.XLOOKUP($P97,Užstatai!$L$3:$IR$3,Užstatai!$L$1:$IR$1,"bla",0,1)</f>
        <v>0</v>
      </c>
      <c r="T97" s="11">
        <f t="shared" si="31"/>
        <v>1.2747999999999999</v>
      </c>
      <c r="U97" s="11">
        <f t="shared" si="28"/>
        <v>1.2747999999999999</v>
      </c>
      <c r="W97" s="11">
        <f t="shared" si="21"/>
        <v>80.180000000000007</v>
      </c>
      <c r="X97" s="11">
        <f t="shared" si="22"/>
        <v>80.239999999999995</v>
      </c>
      <c r="Y97" s="11">
        <f t="shared" si="23"/>
        <v>0</v>
      </c>
      <c r="Z97" s="11">
        <f t="shared" si="24"/>
        <v>5262.2552830716822</v>
      </c>
      <c r="AA97" s="23">
        <f t="shared" si="27"/>
        <v>9.2999999999999992E-3</v>
      </c>
    </row>
    <row r="98" spans="5:27" x14ac:dyDescent="0.35">
      <c r="E98" s="64">
        <f t="shared" si="30"/>
        <v>77</v>
      </c>
      <c r="F98" s="66">
        <f t="shared" si="29"/>
        <v>1190.4761904761904</v>
      </c>
      <c r="L98" s="103"/>
      <c r="M98" s="32">
        <f>ROUND(MAX((N98-S98)*_xlfn.XLOOKUP($P98,Užstatai!$L$3:$IR$3,Užstatai!$L$33:$IR$33,"bla",0,1),0)+N98*(1-_xlfn.XLOOKUP($P98,Užstatai!$L$3:$IR$3,Užstatai!$L$33:$IR$33,"bla",0,1)),2)</f>
        <v>30952.16</v>
      </c>
      <c r="N98" s="40">
        <f t="shared" si="25"/>
        <v>30952.16</v>
      </c>
      <c r="O98" s="11">
        <f t="shared" si="19"/>
        <v>1190.48</v>
      </c>
      <c r="P98" s="11">
        <f t="shared" si="26"/>
        <v>95</v>
      </c>
      <c r="Q98" s="24">
        <f t="shared" si="20"/>
        <v>0.27887324226863908</v>
      </c>
      <c r="R98" s="24"/>
      <c r="S98" s="32">
        <f>+_xlfn.XLOOKUP($P98,Užstatai!$L$3:$IR$3,Užstatai!$L$1:$IR$1,"bla",0,1)</f>
        <v>0</v>
      </c>
      <c r="T98" s="11">
        <f t="shared" si="31"/>
        <v>1.2778166666666668</v>
      </c>
      <c r="U98" s="11">
        <f t="shared" si="28"/>
        <v>1.2778166666666668</v>
      </c>
      <c r="W98" s="11">
        <f t="shared" si="21"/>
        <v>76.95</v>
      </c>
      <c r="X98" s="11">
        <f t="shared" si="22"/>
        <v>77.010000000000005</v>
      </c>
      <c r="Y98" s="11">
        <f t="shared" si="23"/>
        <v>0</v>
      </c>
      <c r="Z98" s="11">
        <f t="shared" si="24"/>
        <v>5318.8386732122362</v>
      </c>
      <c r="AA98" s="23">
        <f t="shared" si="27"/>
        <v>9.3999999999999986E-3</v>
      </c>
    </row>
    <row r="99" spans="5:27" x14ac:dyDescent="0.35">
      <c r="E99" s="64">
        <f t="shared" si="30"/>
        <v>78</v>
      </c>
      <c r="F99" s="66">
        <f t="shared" si="29"/>
        <v>1190.4761904761904</v>
      </c>
      <c r="L99" s="103"/>
      <c r="M99" s="32">
        <f>ROUND(MAX((N99-S99)*_xlfn.XLOOKUP($P99,Užstatai!$L$3:$IR$3,Užstatai!$L$33:$IR$33,"bla",0,1),0)+N99*(1-_xlfn.XLOOKUP($P99,Užstatai!$L$3:$IR$3,Užstatai!$L$33:$IR$33,"bla",0,1)),2)</f>
        <v>29761.68</v>
      </c>
      <c r="N99" s="40">
        <f t="shared" si="25"/>
        <v>29761.68</v>
      </c>
      <c r="O99" s="11">
        <f t="shared" si="19"/>
        <v>1190.48</v>
      </c>
      <c r="P99" s="11">
        <f t="shared" si="26"/>
        <v>96</v>
      </c>
      <c r="Q99" s="24">
        <f t="shared" si="20"/>
        <v>0.28135071814317736</v>
      </c>
      <c r="R99" s="24"/>
      <c r="S99" s="32">
        <f>+_xlfn.XLOOKUP($P99,Užstatai!$L$3:$IR$3,Užstatai!$L$1:$IR$1,"bla",0,1)</f>
        <v>0</v>
      </c>
      <c r="T99" s="11">
        <f t="shared" si="31"/>
        <v>1.2808333333333333</v>
      </c>
      <c r="U99" s="11">
        <f t="shared" si="28"/>
        <v>1.2808333333333333</v>
      </c>
      <c r="W99" s="11">
        <f t="shared" si="21"/>
        <v>73.73</v>
      </c>
      <c r="X99" s="11">
        <f t="shared" si="22"/>
        <v>73.790000000000006</v>
      </c>
      <c r="Y99" s="11">
        <f t="shared" si="23"/>
        <v>0</v>
      </c>
      <c r="Z99" s="11">
        <f t="shared" si="24"/>
        <v>5375.4220633527921</v>
      </c>
      <c r="AA99" s="23">
        <f t="shared" si="27"/>
        <v>9.499999999999998E-3</v>
      </c>
    </row>
    <row r="100" spans="5:27" x14ac:dyDescent="0.35">
      <c r="E100" s="64">
        <f t="shared" si="30"/>
        <v>79</v>
      </c>
      <c r="F100" s="66">
        <f t="shared" si="29"/>
        <v>1190.4761904761904</v>
      </c>
      <c r="L100" s="103"/>
      <c r="M100" s="32">
        <f>ROUND(MAX((N100-S100)*_xlfn.XLOOKUP($P100,Užstatai!$L$3:$IR$3,Užstatai!$L$33:$IR$33,"bla",0,1),0)+N100*(1-_xlfn.XLOOKUP($P100,Užstatai!$L$3:$IR$3,Užstatai!$L$33:$IR$33,"bla",0,1)),2)</f>
        <v>28571.200000000001</v>
      </c>
      <c r="N100" s="40">
        <f t="shared" si="25"/>
        <v>28571.200000000001</v>
      </c>
      <c r="O100" s="11">
        <f t="shared" ref="O100:O131" si="32">ROUND(IF($F$21&gt;0,F118,IF(P100&lt;=$F$5,0,IF(P100&gt;$F$4,0,1/($F$4-$F$5)*($F$7)))),2)</f>
        <v>1190.48</v>
      </c>
      <c r="P100" s="11">
        <f t="shared" si="26"/>
        <v>97</v>
      </c>
      <c r="Q100" s="24">
        <f t="shared" si="20"/>
        <v>0.28381968249509726</v>
      </c>
      <c r="R100" s="24">
        <f>IF(P100&gt;$F$4,0,((1-$B$3)^ROUNDUP(P99/12,0))*$B$3)</f>
        <v>2.9074103515557545E-2</v>
      </c>
      <c r="S100" s="32">
        <f>+_xlfn.XLOOKUP($P100,Užstatai!$L$3:$IR$3,Užstatai!$L$1:$IR$1,"bla",0,1)</f>
        <v>0</v>
      </c>
      <c r="T100" s="11">
        <f t="shared" si="31"/>
        <v>1.2838500000000002</v>
      </c>
      <c r="U100" s="11">
        <f t="shared" si="28"/>
        <v>1.2838500000000002</v>
      </c>
      <c r="W100" s="11">
        <f t="shared" si="21"/>
        <v>70.540000000000006</v>
      </c>
      <c r="X100" s="11">
        <f t="shared" si="22"/>
        <v>70.59</v>
      </c>
      <c r="Y100" s="11">
        <f t="shared" si="23"/>
        <v>0</v>
      </c>
      <c r="Z100" s="11">
        <f t="shared" si="24"/>
        <v>5432.005453493347</v>
      </c>
      <c r="AA100" s="23">
        <f t="shared" si="27"/>
        <v>9.5999999999999974E-3</v>
      </c>
    </row>
    <row r="101" spans="5:27" x14ac:dyDescent="0.35">
      <c r="E101" s="64">
        <f t="shared" si="30"/>
        <v>80</v>
      </c>
      <c r="F101" s="66">
        <f t="shared" si="29"/>
        <v>1190.4761904761904</v>
      </c>
      <c r="L101" s="103"/>
      <c r="M101" s="32">
        <f>ROUND(MAX((N101-S101)*_xlfn.XLOOKUP($P101,Užstatai!$L$3:$IR$3,Užstatai!$L$33:$IR$33,"bla",0,1),0)+N101*(1-_xlfn.XLOOKUP($P101,Užstatai!$L$3:$IR$3,Užstatai!$L$33:$IR$33,"bla",0,1)),2)</f>
        <v>27380.720000000001</v>
      </c>
      <c r="N101" s="40">
        <f t="shared" si="25"/>
        <v>27380.720000000001</v>
      </c>
      <c r="O101" s="11">
        <f t="shared" si="32"/>
        <v>1190.48</v>
      </c>
      <c r="P101" s="11">
        <f t="shared" si="26"/>
        <v>98</v>
      </c>
      <c r="Q101" s="24">
        <f t="shared" si="20"/>
        <v>0.28628016456626504</v>
      </c>
      <c r="R101" s="24"/>
      <c r="S101" s="32">
        <f>+_xlfn.XLOOKUP($P101,Užstatai!$L$3:$IR$3,Užstatai!$L$1:$IR$1,"bla",0,1)</f>
        <v>0</v>
      </c>
      <c r="T101" s="11">
        <f t="shared" si="31"/>
        <v>1.2868666666666666</v>
      </c>
      <c r="U101" s="11">
        <f t="shared" si="28"/>
        <v>1.2868666666666666</v>
      </c>
      <c r="W101" s="11">
        <f t="shared" si="21"/>
        <v>67.37</v>
      </c>
      <c r="X101" s="11">
        <f t="shared" si="22"/>
        <v>67.42</v>
      </c>
      <c r="Y101" s="11">
        <f t="shared" si="23"/>
        <v>0</v>
      </c>
      <c r="Z101" s="11">
        <f t="shared" si="24"/>
        <v>5488.5888436339028</v>
      </c>
      <c r="AA101" s="23">
        <f t="shared" si="27"/>
        <v>9.6999999999999968E-3</v>
      </c>
    </row>
    <row r="102" spans="5:27" x14ac:dyDescent="0.35">
      <c r="E102" s="64">
        <f t="shared" si="30"/>
        <v>81</v>
      </c>
      <c r="F102" s="66">
        <f t="shared" si="29"/>
        <v>1190.4761904761904</v>
      </c>
      <c r="L102" s="103"/>
      <c r="M102" s="32">
        <f>ROUND(MAX((N102-S102)*_xlfn.XLOOKUP($P102,Užstatai!$L$3:$IR$3,Užstatai!$L$33:$IR$33,"bla",0,1),0)+N102*(1-_xlfn.XLOOKUP($P102,Užstatai!$L$3:$IR$3,Užstatai!$L$33:$IR$33,"bla",0,1)),2)</f>
        <v>26190.240000000002</v>
      </c>
      <c r="N102" s="40">
        <f t="shared" si="25"/>
        <v>26190.240000000002</v>
      </c>
      <c r="O102" s="11">
        <f t="shared" si="32"/>
        <v>1190.48</v>
      </c>
      <c r="P102" s="11">
        <f t="shared" si="26"/>
        <v>99</v>
      </c>
      <c r="Q102" s="24">
        <f t="shared" si="20"/>
        <v>0.28873219349808443</v>
      </c>
      <c r="R102" s="24"/>
      <c r="S102" s="32">
        <f>+_xlfn.XLOOKUP($P102,Užstatai!$L$3:$IR$3,Užstatai!$L$1:$IR$1,"bla",0,1)</f>
        <v>0</v>
      </c>
      <c r="T102" s="11">
        <f t="shared" si="31"/>
        <v>1.2898833333333335</v>
      </c>
      <c r="U102" s="11">
        <f t="shared" si="28"/>
        <v>1.2898833333333335</v>
      </c>
      <c r="W102" s="11">
        <f t="shared" si="21"/>
        <v>64.22</v>
      </c>
      <c r="X102" s="11">
        <f t="shared" si="22"/>
        <v>64.27</v>
      </c>
      <c r="Y102" s="11">
        <f t="shared" si="23"/>
        <v>0</v>
      </c>
      <c r="Z102" s="11">
        <f t="shared" si="24"/>
        <v>5545.1722337744577</v>
      </c>
      <c r="AA102" s="23">
        <f t="shared" si="27"/>
        <v>9.7999999999999962E-3</v>
      </c>
    </row>
    <row r="103" spans="5:27" x14ac:dyDescent="0.35">
      <c r="E103" s="64">
        <f t="shared" si="30"/>
        <v>82</v>
      </c>
      <c r="F103" s="66">
        <f t="shared" si="29"/>
        <v>1190.4761904761904</v>
      </c>
      <c r="L103" s="103"/>
      <c r="M103" s="32">
        <f>ROUND(MAX((N103-S103)*_xlfn.XLOOKUP($P103,Užstatai!$L$3:$IR$3,Užstatai!$L$33:$IR$33,"bla",0,1),0)+N103*(1-_xlfn.XLOOKUP($P103,Užstatai!$L$3:$IR$3,Užstatai!$L$33:$IR$33,"bla",0,1)),2)</f>
        <v>24999.759999999998</v>
      </c>
      <c r="N103" s="40">
        <f t="shared" si="25"/>
        <v>24999.759999999998</v>
      </c>
      <c r="O103" s="11">
        <f t="shared" si="32"/>
        <v>1190.48</v>
      </c>
      <c r="P103" s="11">
        <f t="shared" si="26"/>
        <v>100</v>
      </c>
      <c r="Q103" s="24">
        <f t="shared" si="20"/>
        <v>0.29117579833184182</v>
      </c>
      <c r="R103" s="24"/>
      <c r="S103" s="32">
        <f>+_xlfn.XLOOKUP($P103,Užstatai!$L$3:$IR$3,Užstatai!$L$1:$IR$1,"bla",0,1)</f>
        <v>0</v>
      </c>
      <c r="T103" s="11">
        <f t="shared" si="31"/>
        <v>1.2928999999999999</v>
      </c>
      <c r="U103" s="11">
        <f t="shared" si="28"/>
        <v>1.2928999999999999</v>
      </c>
      <c r="W103" s="11">
        <f t="shared" si="21"/>
        <v>61.09</v>
      </c>
      <c r="X103" s="11">
        <f t="shared" si="22"/>
        <v>61.14</v>
      </c>
      <c r="Y103" s="11">
        <f t="shared" si="23"/>
        <v>0</v>
      </c>
      <c r="Z103" s="11">
        <f t="shared" si="24"/>
        <v>5601.7556239150135</v>
      </c>
      <c r="AA103" s="23">
        <f t="shared" si="27"/>
        <v>9.8999999999999956E-3</v>
      </c>
    </row>
    <row r="104" spans="5:27" x14ac:dyDescent="0.35">
      <c r="E104" s="64">
        <f t="shared" si="30"/>
        <v>83</v>
      </c>
      <c r="F104" s="66">
        <f t="shared" si="29"/>
        <v>1190.4761904761904</v>
      </c>
      <c r="L104" s="103"/>
      <c r="M104" s="32">
        <f>ROUND(MAX((N104-S104)*_xlfn.XLOOKUP($P104,Užstatai!$L$3:$IR$3,Užstatai!$L$33:$IR$33,"bla",0,1),0)+N104*(1-_xlfn.XLOOKUP($P104,Užstatai!$L$3:$IR$3,Užstatai!$L$33:$IR$33,"bla",0,1)),2)</f>
        <v>23809.279999999999</v>
      </c>
      <c r="N104" s="40">
        <f t="shared" si="25"/>
        <v>23809.279999999999</v>
      </c>
      <c r="O104" s="11">
        <f t="shared" si="32"/>
        <v>1190.48</v>
      </c>
      <c r="P104" s="11">
        <f t="shared" si="26"/>
        <v>101</v>
      </c>
      <c r="Q104" s="24">
        <f t="shared" si="20"/>
        <v>0.29361100800905049</v>
      </c>
      <c r="R104" s="24"/>
      <c r="S104" s="32">
        <f>+_xlfn.XLOOKUP($P104,Užstatai!$L$3:$IR$3,Užstatai!$L$1:$IR$1,"bla",0,1)</f>
        <v>0</v>
      </c>
      <c r="T104" s="11">
        <f t="shared" si="31"/>
        <v>1.2959166666666668</v>
      </c>
      <c r="U104" s="11">
        <f t="shared" si="28"/>
        <v>1.2959166666666668</v>
      </c>
      <c r="W104" s="11">
        <f t="shared" si="21"/>
        <v>57.98</v>
      </c>
      <c r="X104" s="11">
        <f t="shared" si="22"/>
        <v>58.02</v>
      </c>
      <c r="Y104" s="11">
        <f t="shared" si="23"/>
        <v>0</v>
      </c>
      <c r="Z104" s="11">
        <f t="shared" si="24"/>
        <v>5658.3390140555694</v>
      </c>
      <c r="AA104" s="23">
        <f t="shared" si="27"/>
        <v>9.999999999999995E-3</v>
      </c>
    </row>
    <row r="105" spans="5:27" x14ac:dyDescent="0.35">
      <c r="E105" s="64">
        <f t="shared" si="30"/>
        <v>84</v>
      </c>
      <c r="F105" s="66">
        <f t="shared" si="29"/>
        <v>1190.4761904761904</v>
      </c>
      <c r="L105" s="103"/>
      <c r="M105" s="32">
        <f>ROUND(MAX((N105-S105)*_xlfn.XLOOKUP($P105,Užstatai!$L$3:$IR$3,Užstatai!$L$33:$IR$33,"bla",0,1),0)+N105*(1-_xlfn.XLOOKUP($P105,Užstatai!$L$3:$IR$3,Užstatai!$L$33:$IR$33,"bla",0,1)),2)</f>
        <v>22618.799999999999</v>
      </c>
      <c r="N105" s="40">
        <f t="shared" si="25"/>
        <v>22618.799999999999</v>
      </c>
      <c r="O105" s="11">
        <f t="shared" si="32"/>
        <v>1190.48</v>
      </c>
      <c r="P105" s="11">
        <f t="shared" si="26"/>
        <v>102</v>
      </c>
      <c r="Q105" s="24">
        <f t="shared" si="20"/>
        <v>0.29603785137179373</v>
      </c>
      <c r="R105" s="24"/>
      <c r="S105" s="32">
        <f>+_xlfn.XLOOKUP($P105,Užstatai!$L$3:$IR$3,Užstatai!$L$1:$IR$1,"bla",0,1)</f>
        <v>0</v>
      </c>
      <c r="T105" s="11">
        <f t="shared" si="31"/>
        <v>1.2989333333333333</v>
      </c>
      <c r="U105" s="11">
        <f t="shared" si="28"/>
        <v>1.2989333333333333</v>
      </c>
      <c r="W105" s="11">
        <f t="shared" si="21"/>
        <v>54.89</v>
      </c>
      <c r="X105" s="11">
        <f t="shared" si="22"/>
        <v>54.93</v>
      </c>
      <c r="Y105" s="11">
        <f t="shared" si="23"/>
        <v>0</v>
      </c>
      <c r="Z105" s="11">
        <f t="shared" si="24"/>
        <v>5714.9224041961243</v>
      </c>
      <c r="AA105" s="23">
        <f t="shared" si="27"/>
        <v>1.0099999999999994E-2</v>
      </c>
    </row>
    <row r="106" spans="5:27" x14ac:dyDescent="0.35">
      <c r="E106" s="64">
        <f t="shared" si="30"/>
        <v>85</v>
      </c>
      <c r="F106" s="66">
        <f t="shared" si="29"/>
        <v>1190.4761904761904</v>
      </c>
      <c r="L106" s="103"/>
      <c r="M106" s="32">
        <f>ROUND(MAX((N106-S106)*_xlfn.XLOOKUP($P106,Užstatai!$L$3:$IR$3,Užstatai!$L$33:$IR$33,"bla",0,1),0)+N106*(1-_xlfn.XLOOKUP($P106,Užstatai!$L$3:$IR$3,Užstatai!$L$33:$IR$33,"bla",0,1)),2)</f>
        <v>21428.32</v>
      </c>
      <c r="N106" s="40">
        <f t="shared" si="25"/>
        <v>21428.32</v>
      </c>
      <c r="O106" s="11">
        <f t="shared" si="32"/>
        <v>1190.48</v>
      </c>
      <c r="P106" s="11">
        <f t="shared" si="26"/>
        <v>103</v>
      </c>
      <c r="Q106" s="24">
        <f t="shared" si="20"/>
        <v>0.29845635716306562</v>
      </c>
      <c r="R106" s="24"/>
      <c r="S106" s="32">
        <f>+_xlfn.XLOOKUP($P106,Užstatai!$L$3:$IR$3,Užstatai!$L$1:$IR$1,"bla",0,1)</f>
        <v>0</v>
      </c>
      <c r="T106" s="11">
        <f t="shared" si="31"/>
        <v>1.3019500000000002</v>
      </c>
      <c r="U106" s="11">
        <f t="shared" si="28"/>
        <v>1.3019500000000002</v>
      </c>
      <c r="W106" s="11">
        <f t="shared" si="21"/>
        <v>51.82</v>
      </c>
      <c r="X106" s="11">
        <f t="shared" si="22"/>
        <v>51.86</v>
      </c>
      <c r="Y106" s="11">
        <f t="shared" si="23"/>
        <v>0</v>
      </c>
      <c r="Z106" s="11">
        <f t="shared" si="24"/>
        <v>5771.5057943366801</v>
      </c>
      <c r="AA106" s="23">
        <f t="shared" si="27"/>
        <v>1.0199999999999994E-2</v>
      </c>
    </row>
    <row r="107" spans="5:27" x14ac:dyDescent="0.35">
      <c r="E107" s="64">
        <f t="shared" si="30"/>
        <v>86</v>
      </c>
      <c r="F107" s="66">
        <f t="shared" si="29"/>
        <v>1190.4761904761904</v>
      </c>
      <c r="L107" s="103"/>
      <c r="M107" s="32">
        <f>ROUND(MAX((N107-S107)*_xlfn.XLOOKUP($P107,Užstatai!$L$3:$IR$3,Užstatai!$L$33:$IR$33,"bla",0,1),0)+N107*(1-_xlfn.XLOOKUP($P107,Užstatai!$L$3:$IR$3,Užstatai!$L$33:$IR$33,"bla",0,1)),2)</f>
        <v>20237.84</v>
      </c>
      <c r="N107" s="40">
        <f t="shared" si="25"/>
        <v>20237.84</v>
      </c>
      <c r="O107" s="11">
        <f t="shared" si="32"/>
        <v>1190.48</v>
      </c>
      <c r="P107" s="11">
        <f t="shared" si="26"/>
        <v>104</v>
      </c>
      <c r="Q107" s="24">
        <f t="shared" si="20"/>
        <v>0.30086655402711193</v>
      </c>
      <c r="R107" s="24"/>
      <c r="S107" s="32">
        <f>+_xlfn.XLOOKUP($P107,Užstatai!$L$3:$IR$3,Užstatai!$L$1:$IR$1,"bla",0,1)</f>
        <v>0</v>
      </c>
      <c r="T107" s="11">
        <f t="shared" si="31"/>
        <v>1.3049666666666666</v>
      </c>
      <c r="U107" s="11">
        <f t="shared" si="28"/>
        <v>1.3049666666666666</v>
      </c>
      <c r="W107" s="11">
        <f t="shared" si="21"/>
        <v>48.78</v>
      </c>
      <c r="X107" s="11">
        <f t="shared" si="22"/>
        <v>48.81</v>
      </c>
      <c r="Y107" s="11">
        <f t="shared" si="23"/>
        <v>0</v>
      </c>
      <c r="Z107" s="11">
        <f t="shared" si="24"/>
        <v>5828.089184477235</v>
      </c>
      <c r="AA107" s="23">
        <f t="shared" si="27"/>
        <v>1.0299999999999993E-2</v>
      </c>
    </row>
    <row r="108" spans="5:27" x14ac:dyDescent="0.35">
      <c r="E108" s="64">
        <f t="shared" si="30"/>
        <v>87</v>
      </c>
      <c r="F108" s="66">
        <f t="shared" si="29"/>
        <v>1190.4761904761904</v>
      </c>
      <c r="L108" s="103"/>
      <c r="M108" s="32">
        <f>ROUND(MAX((N108-S108)*_xlfn.XLOOKUP($P108,Užstatai!$L$3:$IR$3,Užstatai!$L$33:$IR$33,"bla",0,1),0)+N108*(1-_xlfn.XLOOKUP($P108,Užstatai!$L$3:$IR$3,Užstatai!$L$33:$IR$33,"bla",0,1)),2)</f>
        <v>19047.36</v>
      </c>
      <c r="N108" s="40">
        <f t="shared" si="25"/>
        <v>19047.36</v>
      </c>
      <c r="O108" s="11">
        <f t="shared" si="32"/>
        <v>1190.48</v>
      </c>
      <c r="P108" s="11">
        <f t="shared" si="26"/>
        <v>105</v>
      </c>
      <c r="Q108" s="24">
        <f t="shared" si="20"/>
        <v>0.30326847050976968</v>
      </c>
      <c r="R108" s="24"/>
      <c r="S108" s="32">
        <f>+_xlfn.XLOOKUP($P108,Užstatai!$L$3:$IR$3,Užstatai!$L$1:$IR$1,"bla",0,1)</f>
        <v>0</v>
      </c>
      <c r="T108" s="11">
        <f t="shared" si="31"/>
        <v>1.3079833333333335</v>
      </c>
      <c r="U108" s="11">
        <f t="shared" si="28"/>
        <v>1.3079833333333335</v>
      </c>
      <c r="W108" s="11">
        <f t="shared" si="21"/>
        <v>45.75</v>
      </c>
      <c r="X108" s="11">
        <f t="shared" si="22"/>
        <v>45.78</v>
      </c>
      <c r="Y108" s="11">
        <f t="shared" si="23"/>
        <v>0</v>
      </c>
      <c r="Z108" s="11">
        <f t="shared" si="24"/>
        <v>5884.6725746177908</v>
      </c>
      <c r="AA108" s="23">
        <f t="shared" si="27"/>
        <v>1.0399999999999993E-2</v>
      </c>
    </row>
    <row r="109" spans="5:27" x14ac:dyDescent="0.35">
      <c r="E109" s="64">
        <f t="shared" si="30"/>
        <v>88</v>
      </c>
      <c r="F109" s="66">
        <f t="shared" si="29"/>
        <v>1190.4761904761904</v>
      </c>
      <c r="L109" s="103"/>
      <c r="M109" s="32">
        <f>ROUND(MAX((N109-S109)*_xlfn.XLOOKUP($P109,Užstatai!$L$3:$IR$3,Užstatai!$L$33:$IR$33,"bla",0,1),0)+N109*(1-_xlfn.XLOOKUP($P109,Užstatai!$L$3:$IR$3,Užstatai!$L$33:$IR$33,"bla",0,1)),2)</f>
        <v>17856.88</v>
      </c>
      <c r="N109" s="40">
        <f t="shared" si="25"/>
        <v>17856.88</v>
      </c>
      <c r="O109" s="11">
        <f t="shared" si="32"/>
        <v>1190.48</v>
      </c>
      <c r="P109" s="11">
        <f t="shared" si="26"/>
        <v>106</v>
      </c>
      <c r="Q109" s="24">
        <f t="shared" si="20"/>
        <v>0.30566213505880468</v>
      </c>
      <c r="R109" s="24"/>
      <c r="S109" s="32">
        <f>+_xlfn.XLOOKUP($P109,Užstatai!$L$3:$IR$3,Užstatai!$L$1:$IR$1,"bla",0,1)</f>
        <v>0</v>
      </c>
      <c r="T109" s="11">
        <f t="shared" si="31"/>
        <v>1.3109999999999999</v>
      </c>
      <c r="U109" s="11">
        <f t="shared" si="28"/>
        <v>1.3109999999999999</v>
      </c>
      <c r="W109" s="11">
        <f t="shared" si="21"/>
        <v>42.74</v>
      </c>
      <c r="X109" s="11">
        <f t="shared" si="22"/>
        <v>42.78</v>
      </c>
      <c r="Y109" s="11">
        <f t="shared" si="23"/>
        <v>0</v>
      </c>
      <c r="Z109" s="11">
        <f t="shared" si="24"/>
        <v>5941.2559647583457</v>
      </c>
      <c r="AA109" s="23">
        <f t="shared" si="27"/>
        <v>1.0499999999999992E-2</v>
      </c>
    </row>
    <row r="110" spans="5:27" x14ac:dyDescent="0.35">
      <c r="E110" s="64">
        <f t="shared" si="30"/>
        <v>89</v>
      </c>
      <c r="F110" s="66">
        <f t="shared" si="29"/>
        <v>1190.4761904761904</v>
      </c>
      <c r="L110" s="103"/>
      <c r="M110" s="32">
        <f>ROUND(MAX((N110-S110)*_xlfn.XLOOKUP($P110,Užstatai!$L$3:$IR$3,Užstatai!$L$33:$IR$33,"bla",0,1),0)+N110*(1-_xlfn.XLOOKUP($P110,Užstatai!$L$3:$IR$3,Užstatai!$L$33:$IR$33,"bla",0,1)),2)</f>
        <v>16666.400000000001</v>
      </c>
      <c r="N110" s="40">
        <f t="shared" si="25"/>
        <v>16666.400000000001</v>
      </c>
      <c r="O110" s="11">
        <f t="shared" si="32"/>
        <v>1190.48</v>
      </c>
      <c r="P110" s="11">
        <f t="shared" si="26"/>
        <v>107</v>
      </c>
      <c r="Q110" s="24">
        <f t="shared" si="20"/>
        <v>0.30804757602424848</v>
      </c>
      <c r="R110" s="24"/>
      <c r="S110" s="32">
        <f>+_xlfn.XLOOKUP($P110,Užstatai!$L$3:$IR$3,Užstatai!$L$1:$IR$1,"bla",0,1)</f>
        <v>0</v>
      </c>
      <c r="T110" s="11">
        <f t="shared" si="31"/>
        <v>1.3140166666666668</v>
      </c>
      <c r="U110" s="11">
        <f t="shared" si="28"/>
        <v>1.3140166666666668</v>
      </c>
      <c r="W110" s="11">
        <f t="shared" si="21"/>
        <v>39.76</v>
      </c>
      <c r="X110" s="11">
        <f t="shared" si="22"/>
        <v>39.79</v>
      </c>
      <c r="Y110" s="11">
        <f t="shared" si="23"/>
        <v>0</v>
      </c>
      <c r="Z110" s="11">
        <f t="shared" si="24"/>
        <v>5997.8393548989015</v>
      </c>
      <c r="AA110" s="23">
        <f t="shared" si="27"/>
        <v>1.0599999999999991E-2</v>
      </c>
    </row>
    <row r="111" spans="5:27" x14ac:dyDescent="0.35">
      <c r="E111" s="64">
        <f t="shared" si="30"/>
        <v>90</v>
      </c>
      <c r="F111" s="66">
        <f t="shared" si="29"/>
        <v>1190.4761904761904</v>
      </c>
      <c r="L111" s="103"/>
      <c r="M111" s="32">
        <f>ROUND(MAX((N111-S111)*_xlfn.XLOOKUP($P111,Užstatai!$L$3:$IR$3,Užstatai!$L$33:$IR$33,"bla",0,1),0)+N111*(1-_xlfn.XLOOKUP($P111,Užstatai!$L$3:$IR$3,Užstatai!$L$33:$IR$33,"bla",0,1)),2)</f>
        <v>15475.92</v>
      </c>
      <c r="N111" s="40">
        <f t="shared" si="25"/>
        <v>15475.92</v>
      </c>
      <c r="O111" s="11">
        <f t="shared" si="32"/>
        <v>1190.48</v>
      </c>
      <c r="P111" s="11">
        <f t="shared" si="26"/>
        <v>108</v>
      </c>
      <c r="Q111" s="24">
        <f t="shared" si="20"/>
        <v>0.31042482165873497</v>
      </c>
      <c r="R111" s="24"/>
      <c r="S111" s="32">
        <f>+_xlfn.XLOOKUP($P111,Užstatai!$L$3:$IR$3,Užstatai!$L$1:$IR$1,"bla",0,1)</f>
        <v>0</v>
      </c>
      <c r="T111" s="11">
        <f t="shared" si="31"/>
        <v>1.3170333333333333</v>
      </c>
      <c r="U111" s="11">
        <f t="shared" si="28"/>
        <v>1.3170333333333333</v>
      </c>
      <c r="W111" s="11">
        <f t="shared" si="21"/>
        <v>36.79</v>
      </c>
      <c r="X111" s="11">
        <f t="shared" si="22"/>
        <v>36.82</v>
      </c>
      <c r="Y111" s="11">
        <f t="shared" si="23"/>
        <v>0</v>
      </c>
      <c r="Z111" s="11">
        <f t="shared" si="24"/>
        <v>6054.4227450394574</v>
      </c>
      <c r="AA111" s="23">
        <f t="shared" si="27"/>
        <v>1.0699999999999991E-2</v>
      </c>
    </row>
    <row r="112" spans="5:27" x14ac:dyDescent="0.35">
      <c r="E112" s="64">
        <f t="shared" si="30"/>
        <v>91</v>
      </c>
      <c r="F112" s="66">
        <f t="shared" si="29"/>
        <v>1190.4761904761904</v>
      </c>
      <c r="L112" s="103"/>
      <c r="M112" s="32">
        <f>ROUND(MAX((N112-S112)*_xlfn.XLOOKUP($P112,Užstatai!$L$3:$IR$3,Užstatai!$L$33:$IR$33,"bla",0,1),0)+N112*(1-_xlfn.XLOOKUP($P112,Užstatai!$L$3:$IR$3,Užstatai!$L$33:$IR$33,"bla",0,1)),2)</f>
        <v>14285.44</v>
      </c>
      <c r="N112" s="40">
        <f t="shared" si="25"/>
        <v>14285.44</v>
      </c>
      <c r="O112" s="11">
        <f t="shared" si="32"/>
        <v>1190.48</v>
      </c>
      <c r="P112" s="11">
        <f t="shared" si="26"/>
        <v>109</v>
      </c>
      <c r="Q112" s="24">
        <f t="shared" si="20"/>
        <v>0.31279390011783315</v>
      </c>
      <c r="R112" s="24">
        <f>IF(P112&gt;$F$4,0,((1-$B$3)^ROUNDUP(P111/12,0))*$B$3)</f>
        <v>2.7897864261481772E-2</v>
      </c>
      <c r="S112" s="32">
        <f>+_xlfn.XLOOKUP($P112,Užstatai!$L$3:$IR$3,Užstatai!$L$1:$IR$1,"bla",0,1)</f>
        <v>0</v>
      </c>
      <c r="T112" s="11">
        <f t="shared" si="31"/>
        <v>1.3200500000000002</v>
      </c>
      <c r="U112" s="11">
        <f t="shared" si="28"/>
        <v>1.3200500000000002</v>
      </c>
      <c r="W112" s="11">
        <f t="shared" si="21"/>
        <v>33.840000000000003</v>
      </c>
      <c r="X112" s="11">
        <f t="shared" si="22"/>
        <v>33.869999999999997</v>
      </c>
      <c r="Y112" s="11">
        <f t="shared" si="23"/>
        <v>0</v>
      </c>
      <c r="Z112" s="11">
        <f t="shared" si="24"/>
        <v>6111.0061351800114</v>
      </c>
      <c r="AA112" s="23">
        <f t="shared" si="27"/>
        <v>1.079999999999999E-2</v>
      </c>
    </row>
    <row r="113" spans="5:27" x14ac:dyDescent="0.35">
      <c r="E113" s="64">
        <f t="shared" si="30"/>
        <v>92</v>
      </c>
      <c r="F113" s="66">
        <f t="shared" si="29"/>
        <v>1190.4761904761904</v>
      </c>
      <c r="L113" s="103"/>
      <c r="M113" s="32">
        <f>ROUND(MAX((N113-S113)*_xlfn.XLOOKUP($P113,Užstatai!$L$3:$IR$3,Užstatai!$L$33:$IR$33,"bla",0,1),0)+N113*(1-_xlfn.XLOOKUP($P113,Užstatai!$L$3:$IR$3,Užstatai!$L$33:$IR$33,"bla",0,1)),2)</f>
        <v>13094.96</v>
      </c>
      <c r="N113" s="40">
        <f t="shared" si="25"/>
        <v>13094.96</v>
      </c>
      <c r="O113" s="11">
        <f t="shared" si="32"/>
        <v>1190.48</v>
      </c>
      <c r="P113" s="11">
        <f t="shared" si="26"/>
        <v>110</v>
      </c>
      <c r="Q113" s="24">
        <f t="shared" si="20"/>
        <v>0.31515483946038303</v>
      </c>
      <c r="R113" s="24"/>
      <c r="S113" s="32">
        <f>+_xlfn.XLOOKUP($P113,Užstatai!$L$3:$IR$3,Užstatai!$L$1:$IR$1,"bla",0,1)</f>
        <v>0</v>
      </c>
      <c r="T113" s="11">
        <f t="shared" si="31"/>
        <v>1.3230666666666666</v>
      </c>
      <c r="U113" s="11">
        <f t="shared" si="28"/>
        <v>1.3230666666666666</v>
      </c>
      <c r="W113" s="11">
        <f t="shared" si="21"/>
        <v>30.92</v>
      </c>
      <c r="X113" s="11">
        <f t="shared" si="22"/>
        <v>30.94</v>
      </c>
      <c r="Y113" s="11">
        <f t="shared" si="23"/>
        <v>0</v>
      </c>
      <c r="Z113" s="11">
        <f t="shared" si="24"/>
        <v>6167.5895253205672</v>
      </c>
      <c r="AA113" s="23">
        <f t="shared" si="27"/>
        <v>1.089999999999999E-2</v>
      </c>
    </row>
    <row r="114" spans="5:27" x14ac:dyDescent="0.35">
      <c r="E114" s="64">
        <f t="shared" si="30"/>
        <v>93</v>
      </c>
      <c r="F114" s="66">
        <f t="shared" si="29"/>
        <v>1190.4761904761904</v>
      </c>
      <c r="L114" s="103"/>
      <c r="M114" s="32">
        <f>ROUND(MAX((N114-S114)*_xlfn.XLOOKUP($P114,Užstatai!$L$3:$IR$3,Užstatai!$L$33:$IR$33,"bla",0,1),0)+N114*(1-_xlfn.XLOOKUP($P114,Užstatai!$L$3:$IR$3,Užstatai!$L$33:$IR$33,"bla",0,1)),2)</f>
        <v>11904.48</v>
      </c>
      <c r="N114" s="40">
        <f t="shared" si="25"/>
        <v>11904.48</v>
      </c>
      <c r="O114" s="11">
        <f t="shared" si="32"/>
        <v>1190.48</v>
      </c>
      <c r="P114" s="11">
        <f t="shared" si="26"/>
        <v>111</v>
      </c>
      <c r="Q114" s="24">
        <f t="shared" si="20"/>
        <v>0.31750766764882643</v>
      </c>
      <c r="R114" s="24"/>
      <c r="S114" s="32">
        <f>+_xlfn.XLOOKUP($P114,Užstatai!$L$3:$IR$3,Užstatai!$L$1:$IR$1,"bla",0,1)</f>
        <v>0</v>
      </c>
      <c r="T114" s="11">
        <f t="shared" si="31"/>
        <v>1.3260833333333335</v>
      </c>
      <c r="U114" s="11">
        <f t="shared" si="28"/>
        <v>1.3260833333333335</v>
      </c>
      <c r="W114" s="11">
        <f t="shared" si="21"/>
        <v>28.01</v>
      </c>
      <c r="X114" s="11">
        <f t="shared" si="22"/>
        <v>28.03</v>
      </c>
      <c r="Y114" s="11">
        <f t="shared" si="23"/>
        <v>0</v>
      </c>
      <c r="Z114" s="11">
        <f t="shared" si="24"/>
        <v>6224.1729154611221</v>
      </c>
      <c r="AA114" s="23">
        <f t="shared" si="27"/>
        <v>1.0999999999999989E-2</v>
      </c>
    </row>
    <row r="115" spans="5:27" x14ac:dyDescent="0.35">
      <c r="E115" s="64">
        <f t="shared" si="30"/>
        <v>94</v>
      </c>
      <c r="F115" s="66">
        <f t="shared" si="29"/>
        <v>1190.4761904761904</v>
      </c>
      <c r="L115" s="103"/>
      <c r="M115" s="32">
        <f>ROUND(MAX((N115-S115)*_xlfn.XLOOKUP($P115,Užstatai!$L$3:$IR$3,Užstatai!$L$33:$IR$33,"bla",0,1),0)+N115*(1-_xlfn.XLOOKUP($P115,Užstatai!$L$3:$IR$3,Užstatai!$L$33:$IR$33,"bla",0,1)),2)</f>
        <v>10714</v>
      </c>
      <c r="N115" s="40">
        <f t="shared" si="25"/>
        <v>10714</v>
      </c>
      <c r="O115" s="11">
        <f t="shared" si="32"/>
        <v>1190.48</v>
      </c>
      <c r="P115" s="11">
        <f t="shared" si="26"/>
        <v>112</v>
      </c>
      <c r="Q115" s="24">
        <f t="shared" si="20"/>
        <v>0.319852412549538</v>
      </c>
      <c r="R115" s="24"/>
      <c r="S115" s="32">
        <f>+_xlfn.XLOOKUP($P115,Užstatai!$L$3:$IR$3,Užstatai!$L$1:$IR$1,"bla",0,1)</f>
        <v>0</v>
      </c>
      <c r="T115" s="11">
        <f t="shared" si="31"/>
        <v>1.3290999999999999</v>
      </c>
      <c r="U115" s="11">
        <f t="shared" si="28"/>
        <v>1.3290999999999999</v>
      </c>
      <c r="W115" s="11">
        <f t="shared" si="21"/>
        <v>25.12</v>
      </c>
      <c r="X115" s="11">
        <f t="shared" si="22"/>
        <v>25.14</v>
      </c>
      <c r="Y115" s="11">
        <f t="shared" si="23"/>
        <v>0</v>
      </c>
      <c r="Z115" s="11">
        <f t="shared" si="24"/>
        <v>6280.7563056016779</v>
      </c>
      <c r="AA115" s="23">
        <f t="shared" si="27"/>
        <v>1.1099999999999988E-2</v>
      </c>
    </row>
    <row r="116" spans="5:27" x14ac:dyDescent="0.35">
      <c r="E116" s="64">
        <f t="shared" si="30"/>
        <v>95</v>
      </c>
      <c r="F116" s="66">
        <f t="shared" si="29"/>
        <v>1190.4761904761904</v>
      </c>
      <c r="L116" s="103"/>
      <c r="M116" s="32">
        <f>ROUND(MAX((N116-S116)*_xlfn.XLOOKUP($P116,Užstatai!$L$3:$IR$3,Užstatai!$L$33:$IR$33,"bla",0,1),0)+N116*(1-_xlfn.XLOOKUP($P116,Užstatai!$L$3:$IR$3,Užstatai!$L$33:$IR$33,"bla",0,1)),2)</f>
        <v>9523.52</v>
      </c>
      <c r="N116" s="40">
        <f t="shared" si="25"/>
        <v>9523.52</v>
      </c>
      <c r="O116" s="11">
        <f t="shared" si="32"/>
        <v>1190.48</v>
      </c>
      <c r="P116" s="11">
        <f t="shared" si="26"/>
        <v>113</v>
      </c>
      <c r="Q116" s="24">
        <f t="shared" si="20"/>
        <v>0.32218910193315597</v>
      </c>
      <c r="R116" s="24"/>
      <c r="S116" s="32">
        <f>+_xlfn.XLOOKUP($P116,Užstatai!$L$3:$IR$3,Užstatai!$L$1:$IR$1,"bla",0,1)</f>
        <v>0</v>
      </c>
      <c r="T116" s="11">
        <f t="shared" si="31"/>
        <v>1.3321166666666668</v>
      </c>
      <c r="U116" s="11">
        <f t="shared" si="28"/>
        <v>1.3321166666666668</v>
      </c>
      <c r="W116" s="11">
        <f t="shared" si="21"/>
        <v>22.25</v>
      </c>
      <c r="X116" s="11">
        <f t="shared" si="22"/>
        <v>22.27</v>
      </c>
      <c r="Y116" s="11">
        <f t="shared" si="23"/>
        <v>0</v>
      </c>
      <c r="Z116" s="11">
        <f t="shared" si="24"/>
        <v>6337.3396957422337</v>
      </c>
      <c r="AA116" s="23">
        <f t="shared" si="27"/>
        <v>1.1199999999999988E-2</v>
      </c>
    </row>
    <row r="117" spans="5:27" x14ac:dyDescent="0.35">
      <c r="E117" s="64">
        <f t="shared" si="30"/>
        <v>96</v>
      </c>
      <c r="F117" s="66">
        <f t="shared" si="29"/>
        <v>1190.4761904761904</v>
      </c>
      <c r="L117" s="103"/>
      <c r="M117" s="32">
        <f>ROUND(MAX((N117-S117)*_xlfn.XLOOKUP($P117,Užstatai!$L$3:$IR$3,Užstatai!$L$33:$IR$33,"bla",0,1),0)+N117*(1-_xlfn.XLOOKUP($P117,Užstatai!$L$3:$IR$3,Užstatai!$L$33:$IR$33,"bla",0,1)),2)</f>
        <v>8333.0400000000009</v>
      </c>
      <c r="N117" s="40">
        <f t="shared" si="25"/>
        <v>8333.0400000000009</v>
      </c>
      <c r="O117" s="11">
        <f t="shared" si="32"/>
        <v>1190.48</v>
      </c>
      <c r="P117" s="11">
        <f t="shared" si="26"/>
        <v>114</v>
      </c>
      <c r="Q117" s="24">
        <f t="shared" si="20"/>
        <v>0.32451776347491113</v>
      </c>
      <c r="R117" s="24"/>
      <c r="S117" s="32">
        <f>+_xlfn.XLOOKUP($P117,Užstatai!$L$3:$IR$3,Užstatai!$L$1:$IR$1,"bla",0,1)</f>
        <v>0</v>
      </c>
      <c r="T117" s="11">
        <f t="shared" si="31"/>
        <v>1.3351333333333333</v>
      </c>
      <c r="U117" s="11">
        <f t="shared" si="28"/>
        <v>1.3351333333333333</v>
      </c>
      <c r="W117" s="11">
        <f t="shared" si="21"/>
        <v>19.399999999999999</v>
      </c>
      <c r="X117" s="11">
        <f t="shared" si="22"/>
        <v>19.420000000000002</v>
      </c>
      <c r="Y117" s="11">
        <f t="shared" si="23"/>
        <v>0</v>
      </c>
      <c r="Z117" s="11">
        <f t="shared" si="24"/>
        <v>6393.9230858827887</v>
      </c>
      <c r="AA117" s="23">
        <f t="shared" si="27"/>
        <v>1.1299999999999987E-2</v>
      </c>
    </row>
    <row r="118" spans="5:27" x14ac:dyDescent="0.35">
      <c r="E118" s="64">
        <f t="shared" si="30"/>
        <v>97</v>
      </c>
      <c r="F118" s="66">
        <f t="shared" ref="F118:F141" si="33">+IF(OR(E118&lt;=$F$5,E118&gt;$F$4),0,$F$7/($F$4-$F$5))</f>
        <v>1190.4761904761904</v>
      </c>
      <c r="L118" s="103"/>
      <c r="M118" s="32">
        <f>ROUND(MAX((N118-S118)*_xlfn.XLOOKUP($P118,Užstatai!$L$3:$IR$3,Užstatai!$L$33:$IR$33,"bla",0,1),0)+N118*(1-_xlfn.XLOOKUP($P118,Užstatai!$L$3:$IR$3,Užstatai!$L$33:$IR$33,"bla",0,1)),2)</f>
        <v>7142.56</v>
      </c>
      <c r="N118" s="40">
        <f t="shared" si="25"/>
        <v>7142.56</v>
      </c>
      <c r="O118" s="11">
        <f t="shared" si="32"/>
        <v>1190.48</v>
      </c>
      <c r="P118" s="11">
        <f t="shared" si="26"/>
        <v>115</v>
      </c>
      <c r="Q118" s="24">
        <f t="shared" si="20"/>
        <v>0.32683842475495395</v>
      </c>
      <c r="R118" s="24"/>
      <c r="S118" s="32">
        <f>+_xlfn.XLOOKUP($P118,Užstatai!$L$3:$IR$3,Užstatai!$L$1:$IR$1,"bla",0,1)</f>
        <v>0</v>
      </c>
      <c r="T118" s="11">
        <f t="shared" si="31"/>
        <v>1.3381500000000002</v>
      </c>
      <c r="U118" s="11">
        <f t="shared" si="28"/>
        <v>1.3381500000000002</v>
      </c>
      <c r="W118" s="11">
        <f t="shared" si="21"/>
        <v>16.579999999999998</v>
      </c>
      <c r="X118" s="11">
        <f t="shared" si="22"/>
        <v>16.59</v>
      </c>
      <c r="Y118" s="11">
        <f t="shared" si="23"/>
        <v>0</v>
      </c>
      <c r="Z118" s="11">
        <f t="shared" si="24"/>
        <v>6450.5064760233454</v>
      </c>
      <c r="AA118" s="23">
        <f t="shared" si="27"/>
        <v>1.1399999999999987E-2</v>
      </c>
    </row>
    <row r="119" spans="5:27" x14ac:dyDescent="0.35">
      <c r="E119" s="64">
        <f t="shared" ref="E119:E141" si="34">+E118+1</f>
        <v>98</v>
      </c>
      <c r="F119" s="66">
        <f t="shared" si="33"/>
        <v>1190.4761904761904</v>
      </c>
      <c r="L119" s="103"/>
      <c r="M119" s="32">
        <f>ROUND(MAX((N119-S119)*_xlfn.XLOOKUP($P119,Užstatai!$L$3:$IR$3,Užstatai!$L$33:$IR$33,"bla",0,1),0)+N119*(1-_xlfn.XLOOKUP($P119,Užstatai!$L$3:$IR$3,Užstatai!$L$33:$IR$33,"bla",0,1)),2)</f>
        <v>5952.08</v>
      </c>
      <c r="N119" s="40">
        <f t="shared" si="25"/>
        <v>5952.08</v>
      </c>
      <c r="O119" s="11">
        <f t="shared" si="32"/>
        <v>1190.48</v>
      </c>
      <c r="P119" s="11">
        <f t="shared" si="26"/>
        <v>116</v>
      </c>
      <c r="Q119" s="24">
        <f t="shared" si="20"/>
        <v>0.32915111325868152</v>
      </c>
      <c r="R119" s="24"/>
      <c r="S119" s="32">
        <f>+_xlfn.XLOOKUP($P119,Užstatai!$L$3:$IR$3,Užstatai!$L$1:$IR$1,"bla",0,1)</f>
        <v>0</v>
      </c>
      <c r="T119" s="11">
        <f t="shared" si="31"/>
        <v>1.3411666666666666</v>
      </c>
      <c r="U119" s="11">
        <f t="shared" si="28"/>
        <v>1.3411666666666666</v>
      </c>
      <c r="W119" s="11">
        <f t="shared" si="21"/>
        <v>13.77</v>
      </c>
      <c r="X119" s="11">
        <f t="shared" si="22"/>
        <v>13.78</v>
      </c>
      <c r="Y119" s="11">
        <f t="shared" si="23"/>
        <v>0</v>
      </c>
      <c r="Z119" s="11">
        <f t="shared" si="24"/>
        <v>6507.0898661638994</v>
      </c>
      <c r="AA119" s="23">
        <f t="shared" si="27"/>
        <v>1.1499999999999986E-2</v>
      </c>
    </row>
    <row r="120" spans="5:27" x14ac:dyDescent="0.35">
      <c r="E120" s="64">
        <f t="shared" si="34"/>
        <v>99</v>
      </c>
      <c r="F120" s="66">
        <f t="shared" si="33"/>
        <v>1190.4761904761904</v>
      </c>
      <c r="L120" s="103"/>
      <c r="M120" s="32">
        <f>ROUND(MAX((N120-S120)*_xlfn.XLOOKUP($P120,Užstatai!$L$3:$IR$3,Užstatai!$L$33:$IR$33,"bla",0,1),0)+N120*(1-_xlfn.XLOOKUP($P120,Užstatai!$L$3:$IR$3,Užstatai!$L$33:$IR$33,"bla",0,1)),2)</f>
        <v>4761.6000000000004</v>
      </c>
      <c r="N120" s="40">
        <f t="shared" si="25"/>
        <v>4761.6000000000004</v>
      </c>
      <c r="O120" s="11">
        <f t="shared" si="32"/>
        <v>1190.48</v>
      </c>
      <c r="P120" s="11">
        <f t="shared" si="26"/>
        <v>117</v>
      </c>
      <c r="Q120" s="24">
        <f t="shared" si="20"/>
        <v>0.33145585637706332</v>
      </c>
      <c r="R120" s="24"/>
      <c r="S120" s="32">
        <f>+_xlfn.XLOOKUP($P120,Užstatai!$L$3:$IR$3,Užstatai!$L$1:$IR$1,"bla",0,1)</f>
        <v>0</v>
      </c>
      <c r="T120" s="11">
        <f t="shared" si="31"/>
        <v>1.3441833333333335</v>
      </c>
      <c r="U120" s="11">
        <f t="shared" si="28"/>
        <v>1.3441833333333335</v>
      </c>
      <c r="W120" s="11">
        <f t="shared" si="21"/>
        <v>10.97</v>
      </c>
      <c r="X120" s="11">
        <f t="shared" si="22"/>
        <v>10.98</v>
      </c>
      <c r="Y120" s="11">
        <f t="shared" si="23"/>
        <v>0</v>
      </c>
      <c r="Z120" s="11">
        <f t="shared" si="24"/>
        <v>6563.6732563044552</v>
      </c>
      <c r="AA120" s="23">
        <f t="shared" si="27"/>
        <v>1.1599999999999985E-2</v>
      </c>
    </row>
    <row r="121" spans="5:27" x14ac:dyDescent="0.35">
      <c r="E121" s="64">
        <f t="shared" si="34"/>
        <v>100</v>
      </c>
      <c r="F121" s="66">
        <f t="shared" si="33"/>
        <v>1190.4761904761904</v>
      </c>
      <c r="L121" s="103"/>
      <c r="M121" s="32">
        <f>ROUND(MAX((N121-S121)*_xlfn.XLOOKUP($P121,Užstatai!$L$3:$IR$3,Užstatai!$L$33:$IR$33,"bla",0,1),0)+N121*(1-_xlfn.XLOOKUP($P121,Užstatai!$L$3:$IR$3,Užstatai!$L$33:$IR$33,"bla",0,1)),2)</f>
        <v>3571.12</v>
      </c>
      <c r="N121" s="40">
        <f t="shared" si="25"/>
        <v>3571.12</v>
      </c>
      <c r="O121" s="11">
        <f t="shared" si="32"/>
        <v>1190.48</v>
      </c>
      <c r="P121" s="11">
        <f t="shared" si="26"/>
        <v>118</v>
      </c>
      <c r="Q121" s="24">
        <f t="shared" si="20"/>
        <v>0.33375268140696546</v>
      </c>
      <c r="R121" s="24"/>
      <c r="S121" s="32">
        <f>+_xlfn.XLOOKUP($P121,Užstatai!$L$3:$IR$3,Užstatai!$L$1:$IR$1,"bla",0,1)</f>
        <v>0</v>
      </c>
      <c r="T121" s="11">
        <f t="shared" si="31"/>
        <v>1.3472</v>
      </c>
      <c r="U121" s="11">
        <f t="shared" si="28"/>
        <v>1.3472</v>
      </c>
      <c r="W121" s="11">
        <f t="shared" si="21"/>
        <v>8.1999999999999993</v>
      </c>
      <c r="X121" s="11">
        <f t="shared" si="22"/>
        <v>8.2100000000000009</v>
      </c>
      <c r="Y121" s="11">
        <f t="shared" si="23"/>
        <v>0</v>
      </c>
      <c r="Z121" s="11">
        <f t="shared" si="24"/>
        <v>6620.2566464450101</v>
      </c>
      <c r="AA121" s="23">
        <f t="shared" si="27"/>
        <v>1.1699999999999985E-2</v>
      </c>
    </row>
    <row r="122" spans="5:27" x14ac:dyDescent="0.35">
      <c r="E122" s="64">
        <f t="shared" si="34"/>
        <v>101</v>
      </c>
      <c r="F122" s="66">
        <f t="shared" si="33"/>
        <v>1190.4761904761904</v>
      </c>
      <c r="L122" s="103"/>
      <c r="M122" s="32">
        <f>ROUND(MAX((N122-S122)*_xlfn.XLOOKUP($P122,Užstatai!$L$3:$IR$3,Užstatai!$L$33:$IR$33,"bla",0,1),0)+N122*(1-_xlfn.XLOOKUP($P122,Užstatai!$L$3:$IR$3,Užstatai!$L$33:$IR$33,"bla",0,1)),2)</f>
        <v>2380.64</v>
      </c>
      <c r="N122" s="40">
        <f t="shared" si="25"/>
        <v>2380.64</v>
      </c>
      <c r="O122" s="11">
        <f t="shared" si="32"/>
        <v>1190.48</v>
      </c>
      <c r="P122" s="11">
        <f t="shared" si="26"/>
        <v>119</v>
      </c>
      <c r="Q122" s="24">
        <f t="shared" si="20"/>
        <v>0.33604161555147383</v>
      </c>
      <c r="R122" s="24"/>
      <c r="S122" s="32">
        <f>+_xlfn.XLOOKUP($P122,Užstatai!$L$3:$IR$3,Užstatai!$L$1:$IR$1,"bla",0,1)</f>
        <v>0</v>
      </c>
      <c r="T122" s="11">
        <f t="shared" si="31"/>
        <v>1.3502166666666668</v>
      </c>
      <c r="U122" s="11">
        <f t="shared" si="28"/>
        <v>1.3502166666666668</v>
      </c>
      <c r="W122" s="11">
        <f t="shared" si="21"/>
        <v>5.45</v>
      </c>
      <c r="X122" s="11">
        <f t="shared" si="22"/>
        <v>5.45</v>
      </c>
      <c r="Y122" s="11">
        <f t="shared" si="23"/>
        <v>0</v>
      </c>
      <c r="Z122" s="11">
        <f t="shared" si="24"/>
        <v>6676.8400365855659</v>
      </c>
      <c r="AA122" s="23">
        <f t="shared" si="27"/>
        <v>1.1799999999999984E-2</v>
      </c>
    </row>
    <row r="123" spans="5:27" x14ac:dyDescent="0.35">
      <c r="E123" s="64">
        <f t="shared" si="34"/>
        <v>102</v>
      </c>
      <c r="F123" s="66">
        <f t="shared" si="33"/>
        <v>1190.4761904761904</v>
      </c>
      <c r="L123" s="103"/>
      <c r="M123" s="32">
        <f>ROUND(MAX((N123-S123)*_xlfn.XLOOKUP($P123,Užstatai!$L$3:$IR$3,Užstatai!$L$33:$IR$33,"bla",0,1),0)+N123*(1-_xlfn.XLOOKUP($P123,Užstatai!$L$3:$IR$3,Užstatai!$L$33:$IR$33,"bla",0,1)),2)</f>
        <v>1190.1600000000001</v>
      </c>
      <c r="N123" s="40">
        <f t="shared" si="25"/>
        <v>1190.1600000000001</v>
      </c>
      <c r="O123" s="11">
        <f t="shared" si="32"/>
        <v>1190.48</v>
      </c>
      <c r="P123" s="11">
        <f t="shared" si="26"/>
        <v>120</v>
      </c>
      <c r="Q123" s="24">
        <f t="shared" si="20"/>
        <v>0.33832268592021675</v>
      </c>
      <c r="R123" s="24"/>
      <c r="S123" s="32">
        <f>+_xlfn.XLOOKUP($P123,Užstatai!$L$3:$IR$3,Užstatai!$L$1:$IR$1,"bla",0,1)</f>
        <v>0</v>
      </c>
      <c r="T123" s="11">
        <f t="shared" ref="T123:T154" si="35">1+MAX(0.0362*P123/12-0.1052/12,0)</f>
        <v>1.3532333333333333</v>
      </c>
      <c r="U123" s="11">
        <f t="shared" si="28"/>
        <v>1.3532333333333333</v>
      </c>
      <c r="W123" s="11">
        <f t="shared" si="21"/>
        <v>2.71</v>
      </c>
      <c r="X123" s="11">
        <f t="shared" si="22"/>
        <v>2.72</v>
      </c>
      <c r="Y123" s="11">
        <f t="shared" si="23"/>
        <v>0</v>
      </c>
      <c r="Z123" s="11">
        <f t="shared" si="24"/>
        <v>6733.4234267261209</v>
      </c>
      <c r="AA123" s="23">
        <f t="shared" si="27"/>
        <v>1.1899999999999984E-2</v>
      </c>
    </row>
    <row r="124" spans="5:27" x14ac:dyDescent="0.35">
      <c r="E124" s="64">
        <f t="shared" si="34"/>
        <v>103</v>
      </c>
      <c r="F124" s="66">
        <f t="shared" si="33"/>
        <v>1190.4761904761904</v>
      </c>
      <c r="L124" s="103"/>
      <c r="M124" s="32">
        <f>ROUND(MAX((N124-S124)*_xlfn.XLOOKUP($P124,Užstatai!$L$3:$IR$3,Užstatai!$L$33:$IR$33,"bla",0,1),0)+N124*(1-_xlfn.XLOOKUP($P124,Užstatai!$L$3:$IR$3,Užstatai!$L$33:$IR$33,"bla",0,1)),2)</f>
        <v>0</v>
      </c>
      <c r="N124" s="40">
        <f t="shared" si="25"/>
        <v>0</v>
      </c>
      <c r="O124" s="11">
        <f t="shared" si="32"/>
        <v>0</v>
      </c>
      <c r="P124" s="11">
        <f t="shared" si="26"/>
        <v>121</v>
      </c>
      <c r="Q124" s="24">
        <f t="shared" si="20"/>
        <v>0.34059591952968482</v>
      </c>
      <c r="R124" s="24">
        <f>IF(P124&gt;$F$4,0,((1-$B$3)^ROUNDUP(P123/12,0))*$B$3)</f>
        <v>0</v>
      </c>
      <c r="S124" s="32">
        <f>+_xlfn.XLOOKUP($P124,Užstatai!$L$3:$IR$3,Užstatai!$L$1:$IR$1,"bla",0,1)</f>
        <v>0</v>
      </c>
      <c r="T124" s="11">
        <f t="shared" si="35"/>
        <v>1.3562500000000002</v>
      </c>
      <c r="U124" s="11">
        <f t="shared" si="28"/>
        <v>1.3562500000000002</v>
      </c>
      <c r="W124" s="11">
        <f t="shared" si="21"/>
        <v>0</v>
      </c>
      <c r="X124" s="11">
        <f t="shared" si="22"/>
        <v>0</v>
      </c>
      <c r="Y124" s="11">
        <f t="shared" si="23"/>
        <v>0</v>
      </c>
      <c r="Z124" s="11">
        <f t="shared" si="24"/>
        <v>6790.0068168666767</v>
      </c>
      <c r="AA124" s="23">
        <f t="shared" si="27"/>
        <v>1.1999999999999983E-2</v>
      </c>
    </row>
    <row r="125" spans="5:27" x14ac:dyDescent="0.35">
      <c r="E125" s="64">
        <f t="shared" si="34"/>
        <v>104</v>
      </c>
      <c r="F125" s="66">
        <f t="shared" si="33"/>
        <v>1190.4761904761904</v>
      </c>
      <c r="L125" s="103"/>
      <c r="M125" s="32">
        <f>ROUND(MAX((N125-S125)*_xlfn.XLOOKUP($P125,Užstatai!$L$3:$IR$3,Užstatai!$L$33:$IR$33,"bla",0,1),0)+N125*(1-_xlfn.XLOOKUP($P125,Užstatai!$L$3:$IR$3,Užstatai!$L$33:$IR$33,"bla",0,1)),2)</f>
        <v>0</v>
      </c>
      <c r="N125" s="40">
        <f t="shared" si="25"/>
        <v>0</v>
      </c>
      <c r="O125" s="11">
        <f t="shared" si="32"/>
        <v>0</v>
      </c>
      <c r="P125" s="11">
        <f t="shared" si="26"/>
        <v>122</v>
      </c>
      <c r="Q125" s="24">
        <f t="shared" si="20"/>
        <v>0.34286134330355311</v>
      </c>
      <c r="R125" s="24"/>
      <c r="S125" s="32">
        <f>+_xlfn.XLOOKUP($P125,Užstatai!$L$3:$IR$3,Užstatai!$L$1:$IR$1,"bla",0,1)</f>
        <v>0</v>
      </c>
      <c r="T125" s="11">
        <f t="shared" si="35"/>
        <v>1.3592666666666666</v>
      </c>
      <c r="U125" s="11">
        <f t="shared" si="28"/>
        <v>1.3592666666666666</v>
      </c>
      <c r="W125" s="11">
        <f t="shared" si="21"/>
        <v>0</v>
      </c>
      <c r="X125" s="11">
        <f t="shared" si="22"/>
        <v>0</v>
      </c>
      <c r="Y125" s="11">
        <f t="shared" si="23"/>
        <v>0</v>
      </c>
      <c r="Z125" s="11">
        <f t="shared" si="24"/>
        <v>6846.5902070072307</v>
      </c>
      <c r="AA125" s="23">
        <f t="shared" si="27"/>
        <v>1.2099999999999982E-2</v>
      </c>
    </row>
    <row r="126" spans="5:27" x14ac:dyDescent="0.35">
      <c r="E126" s="64">
        <f t="shared" si="34"/>
        <v>105</v>
      </c>
      <c r="F126" s="66">
        <f t="shared" si="33"/>
        <v>1190.4761904761904</v>
      </c>
      <c r="L126" s="103"/>
      <c r="M126" s="32">
        <f>ROUND(MAX((N126-S126)*_xlfn.XLOOKUP($P126,Užstatai!$L$3:$IR$3,Užstatai!$L$33:$IR$33,"bla",0,1),0)+N126*(1-_xlfn.XLOOKUP($P126,Užstatai!$L$3:$IR$3,Užstatai!$L$33:$IR$33,"bla",0,1)),2)</f>
        <v>0</v>
      </c>
      <c r="N126" s="40">
        <f t="shared" si="25"/>
        <v>0</v>
      </c>
      <c r="O126" s="11">
        <f t="shared" si="32"/>
        <v>0</v>
      </c>
      <c r="P126" s="11">
        <f t="shared" si="26"/>
        <v>123</v>
      </c>
      <c r="Q126" s="24">
        <f t="shared" si="20"/>
        <v>0.3451189840729979</v>
      </c>
      <c r="R126" s="24"/>
      <c r="S126" s="32">
        <f>+_xlfn.XLOOKUP($P126,Užstatai!$L$3:$IR$3,Užstatai!$L$1:$IR$1,"bla",0,1)</f>
        <v>0</v>
      </c>
      <c r="T126" s="11">
        <f t="shared" si="35"/>
        <v>1.3622833333333335</v>
      </c>
      <c r="U126" s="11">
        <f t="shared" si="28"/>
        <v>1.3622833333333335</v>
      </c>
      <c r="W126" s="11">
        <f t="shared" si="21"/>
        <v>0</v>
      </c>
      <c r="X126" s="11">
        <f t="shared" si="22"/>
        <v>0</v>
      </c>
      <c r="Y126" s="11">
        <f t="shared" si="23"/>
        <v>0</v>
      </c>
      <c r="Z126" s="11">
        <f t="shared" si="24"/>
        <v>6903.1735971477865</v>
      </c>
      <c r="AA126" s="23">
        <f t="shared" si="27"/>
        <v>1.2199999999999982E-2</v>
      </c>
    </row>
    <row r="127" spans="5:27" x14ac:dyDescent="0.35">
      <c r="E127" s="64">
        <f t="shared" si="34"/>
        <v>106</v>
      </c>
      <c r="F127" s="66">
        <f t="shared" si="33"/>
        <v>1190.4761904761904</v>
      </c>
      <c r="L127" s="103"/>
      <c r="M127" s="32">
        <f>ROUND(MAX((N127-S127)*_xlfn.XLOOKUP($P127,Užstatai!$L$3:$IR$3,Užstatai!$L$33:$IR$33,"bla",0,1),0)+N127*(1-_xlfn.XLOOKUP($P127,Užstatai!$L$3:$IR$3,Užstatai!$L$33:$IR$33,"bla",0,1)),2)</f>
        <v>0</v>
      </c>
      <c r="N127" s="40">
        <f t="shared" si="25"/>
        <v>0</v>
      </c>
      <c r="O127" s="11">
        <f t="shared" si="32"/>
        <v>0</v>
      </c>
      <c r="P127" s="11">
        <f t="shared" si="26"/>
        <v>124</v>
      </c>
      <c r="Q127" s="24">
        <f t="shared" si="20"/>
        <v>0.34736886857701532</v>
      </c>
      <c r="R127" s="24"/>
      <c r="S127" s="32">
        <f>+_xlfn.XLOOKUP($P127,Užstatai!$L$3:$IR$3,Užstatai!$L$1:$IR$1,"bla",0,1)</f>
        <v>0</v>
      </c>
      <c r="T127" s="11">
        <f t="shared" si="35"/>
        <v>1.3653</v>
      </c>
      <c r="U127" s="11">
        <f t="shared" si="28"/>
        <v>1.3653</v>
      </c>
      <c r="W127" s="11">
        <f t="shared" si="21"/>
        <v>0</v>
      </c>
      <c r="X127" s="11">
        <f t="shared" si="22"/>
        <v>0</v>
      </c>
      <c r="Y127" s="11">
        <f t="shared" si="23"/>
        <v>0</v>
      </c>
      <c r="Z127" s="11">
        <f t="shared" si="24"/>
        <v>6959.7569872883432</v>
      </c>
      <c r="AA127" s="23">
        <f t="shared" si="27"/>
        <v>1.2299999999999981E-2</v>
      </c>
    </row>
    <row r="128" spans="5:27" x14ac:dyDescent="0.35">
      <c r="E128" s="64">
        <f t="shared" si="34"/>
        <v>107</v>
      </c>
      <c r="F128" s="66">
        <f t="shared" si="33"/>
        <v>1190.4761904761904</v>
      </c>
      <c r="L128" s="103"/>
      <c r="M128" s="32">
        <f>ROUND(MAX((N128-S128)*_xlfn.XLOOKUP($P128,Užstatai!$L$3:$IR$3,Užstatai!$L$33:$IR$33,"bla",0,1),0)+N128*(1-_xlfn.XLOOKUP($P128,Užstatai!$L$3:$IR$3,Užstatai!$L$33:$IR$33,"bla",0,1)),2)</f>
        <v>0</v>
      </c>
      <c r="N128" s="40">
        <f t="shared" si="25"/>
        <v>0</v>
      </c>
      <c r="O128" s="11">
        <f t="shared" si="32"/>
        <v>0</v>
      </c>
      <c r="P128" s="11">
        <f t="shared" si="26"/>
        <v>125</v>
      </c>
      <c r="Q128" s="24">
        <f t="shared" si="20"/>
        <v>0.34961102346273831</v>
      </c>
      <c r="R128" s="24"/>
      <c r="S128" s="32">
        <f>+_xlfn.XLOOKUP($P128,Užstatai!$L$3:$IR$3,Užstatai!$L$1:$IR$1,"bla",0,1)</f>
        <v>0</v>
      </c>
      <c r="T128" s="11">
        <f t="shared" si="35"/>
        <v>1.3683166666666668</v>
      </c>
      <c r="U128" s="11">
        <f t="shared" si="28"/>
        <v>1.3683166666666668</v>
      </c>
      <c r="W128" s="11">
        <f t="shared" si="21"/>
        <v>0</v>
      </c>
      <c r="X128" s="11">
        <f t="shared" si="22"/>
        <v>0</v>
      </c>
      <c r="Y128" s="11">
        <f t="shared" si="23"/>
        <v>0</v>
      </c>
      <c r="Z128" s="11">
        <f t="shared" si="24"/>
        <v>7016.3403774288981</v>
      </c>
      <c r="AA128" s="23">
        <f t="shared" si="27"/>
        <v>1.239999999999998E-2</v>
      </c>
    </row>
    <row r="129" spans="5:27" x14ac:dyDescent="0.35">
      <c r="E129" s="64">
        <f t="shared" si="34"/>
        <v>108</v>
      </c>
      <c r="F129" s="66">
        <f t="shared" si="33"/>
        <v>1190.4761904761904</v>
      </c>
      <c r="L129" s="103"/>
      <c r="M129" s="32">
        <f>ROUND(MAX((N129-S129)*_xlfn.XLOOKUP($P129,Užstatai!$L$3:$IR$3,Užstatai!$L$33:$IR$33,"bla",0,1),0)+N129*(1-_xlfn.XLOOKUP($P129,Užstatai!$L$3:$IR$3,Užstatai!$L$33:$IR$33,"bla",0,1)),2)</f>
        <v>0</v>
      </c>
      <c r="N129" s="40">
        <f t="shared" si="25"/>
        <v>0</v>
      </c>
      <c r="O129" s="11">
        <f t="shared" si="32"/>
        <v>0</v>
      </c>
      <c r="P129" s="11">
        <f t="shared" si="26"/>
        <v>126</v>
      </c>
      <c r="Q129" s="24">
        <f t="shared" si="20"/>
        <v>0.35184547528575172</v>
      </c>
      <c r="R129" s="24"/>
      <c r="S129" s="32">
        <f>+_xlfn.XLOOKUP($P129,Užstatai!$L$3:$IR$3,Užstatai!$L$1:$IR$1,"bla",0,1)</f>
        <v>0</v>
      </c>
      <c r="T129" s="11">
        <f t="shared" si="35"/>
        <v>1.3713333333333333</v>
      </c>
      <c r="U129" s="11">
        <f t="shared" si="28"/>
        <v>1.3713333333333333</v>
      </c>
      <c r="W129" s="11">
        <f t="shared" si="21"/>
        <v>0</v>
      </c>
      <c r="X129" s="11">
        <f t="shared" si="22"/>
        <v>0</v>
      </c>
      <c r="Y129" s="11">
        <f t="shared" si="23"/>
        <v>0</v>
      </c>
      <c r="Z129" s="11">
        <f t="shared" si="24"/>
        <v>7072.923767569454</v>
      </c>
      <c r="AA129" s="23">
        <f t="shared" si="27"/>
        <v>1.249999999999998E-2</v>
      </c>
    </row>
    <row r="130" spans="5:27" x14ac:dyDescent="0.35">
      <c r="E130" s="64">
        <f t="shared" si="34"/>
        <v>109</v>
      </c>
      <c r="F130" s="66">
        <f t="shared" si="33"/>
        <v>1190.4761904761904</v>
      </c>
      <c r="L130" s="103"/>
      <c r="M130" s="32">
        <f>ROUND(MAX((N130-S130)*_xlfn.XLOOKUP($P130,Užstatai!$L$3:$IR$3,Užstatai!$L$33:$IR$33,"bla",0,1),0)+N130*(1-_xlfn.XLOOKUP($P130,Užstatai!$L$3:$IR$3,Užstatai!$L$33:$IR$33,"bla",0,1)),2)</f>
        <v>0</v>
      </c>
      <c r="N130" s="40">
        <f t="shared" si="25"/>
        <v>0</v>
      </c>
      <c r="O130" s="11">
        <f t="shared" si="32"/>
        <v>0</v>
      </c>
      <c r="P130" s="11">
        <f t="shared" si="26"/>
        <v>127</v>
      </c>
      <c r="Q130" s="24">
        <f t="shared" si="20"/>
        <v>0.35407225051040714</v>
      </c>
      <c r="R130" s="24"/>
      <c r="S130" s="32">
        <f>+_xlfn.XLOOKUP($P130,Užstatai!$L$3:$IR$3,Užstatai!$L$1:$IR$1,"bla",0,1)</f>
        <v>0</v>
      </c>
      <c r="T130" s="11">
        <f t="shared" si="35"/>
        <v>1.3743500000000002</v>
      </c>
      <c r="U130" s="11">
        <f t="shared" si="28"/>
        <v>1.3743500000000002</v>
      </c>
      <c r="W130" s="11">
        <f t="shared" si="21"/>
        <v>0</v>
      </c>
      <c r="X130" s="11">
        <f t="shared" si="22"/>
        <v>0</v>
      </c>
      <c r="Y130" s="11">
        <f t="shared" si="23"/>
        <v>0</v>
      </c>
      <c r="Z130" s="11">
        <f t="shared" si="24"/>
        <v>7129.507157710008</v>
      </c>
      <c r="AA130" s="23">
        <f t="shared" si="27"/>
        <v>1.2599999999999979E-2</v>
      </c>
    </row>
    <row r="131" spans="5:27" x14ac:dyDescent="0.35">
      <c r="E131" s="64">
        <f t="shared" si="34"/>
        <v>110</v>
      </c>
      <c r="F131" s="66">
        <f t="shared" si="33"/>
        <v>1190.4761904761904</v>
      </c>
      <c r="L131" s="103"/>
      <c r="M131" s="32">
        <f>ROUND(MAX((N131-S131)*_xlfn.XLOOKUP($P131,Užstatai!$L$3:$IR$3,Užstatai!$L$33:$IR$33,"bla",0,1),0)+N131*(1-_xlfn.XLOOKUP($P131,Užstatai!$L$3:$IR$3,Užstatai!$L$33:$IR$33,"bla",0,1)),2)</f>
        <v>0</v>
      </c>
      <c r="N131" s="40">
        <f t="shared" si="25"/>
        <v>0</v>
      </c>
      <c r="O131" s="11">
        <f t="shared" si="32"/>
        <v>0</v>
      </c>
      <c r="P131" s="11">
        <f t="shared" si="26"/>
        <v>128</v>
      </c>
      <c r="Q131" s="24">
        <f t="shared" si="20"/>
        <v>0.35629137551013601</v>
      </c>
      <c r="R131" s="24"/>
      <c r="S131" s="32">
        <f>+_xlfn.XLOOKUP($P131,Užstatai!$L$3:$IR$3,Užstatai!$L$1:$IR$1,"bla",0,1)</f>
        <v>0</v>
      </c>
      <c r="T131" s="11">
        <f t="shared" si="35"/>
        <v>1.3773666666666666</v>
      </c>
      <c r="U131" s="11">
        <f t="shared" si="28"/>
        <v>1.3773666666666666</v>
      </c>
      <c r="W131" s="11">
        <f t="shared" si="21"/>
        <v>0</v>
      </c>
      <c r="X131" s="11">
        <f t="shared" si="22"/>
        <v>0</v>
      </c>
      <c r="Y131" s="11">
        <f t="shared" si="23"/>
        <v>0</v>
      </c>
      <c r="Z131" s="11">
        <f t="shared" si="24"/>
        <v>7186.0905478505638</v>
      </c>
      <c r="AA131" s="23">
        <f t="shared" si="27"/>
        <v>1.2699999999999979E-2</v>
      </c>
    </row>
    <row r="132" spans="5:27" x14ac:dyDescent="0.35">
      <c r="E132" s="64">
        <f t="shared" si="34"/>
        <v>111</v>
      </c>
      <c r="F132" s="66">
        <f t="shared" si="33"/>
        <v>1190.4761904761904</v>
      </c>
      <c r="L132" s="103"/>
      <c r="M132" s="32">
        <f>ROUND(MAX((N132-S132)*_xlfn.XLOOKUP($P132,Užstatai!$L$3:$IR$3,Užstatai!$L$33:$IR$33,"bla",0,1),0)+N132*(1-_xlfn.XLOOKUP($P132,Užstatai!$L$3:$IR$3,Užstatai!$L$33:$IR$33,"bla",0,1)),2)</f>
        <v>0</v>
      </c>
      <c r="N132" s="40">
        <f t="shared" si="25"/>
        <v>0</v>
      </c>
      <c r="O132" s="11">
        <f t="shared" ref="O132:O163" si="36">ROUND(IF($F$21&gt;0,F150,IF(P132&lt;=$F$5,0,IF(P132&gt;$F$4,0,1/($F$4-$F$5)*($F$7)))),2)</f>
        <v>0</v>
      </c>
      <c r="P132" s="11">
        <f t="shared" si="26"/>
        <v>129</v>
      </c>
      <c r="Q132" s="24">
        <f t="shared" ref="Q132:Q183" si="37">1-(1-$B$3)^(P132/12)</f>
        <v>0.3585028765677627</v>
      </c>
      <c r="R132" s="24"/>
      <c r="S132" s="32">
        <f>+_xlfn.XLOOKUP($P132,Užstatai!$L$3:$IR$3,Užstatai!$L$1:$IR$1,"bla",0,1)</f>
        <v>0</v>
      </c>
      <c r="T132" s="11">
        <f t="shared" si="35"/>
        <v>1.3803833333333335</v>
      </c>
      <c r="U132" s="11">
        <f t="shared" si="28"/>
        <v>1.3803833333333335</v>
      </c>
      <c r="W132" s="11">
        <f t="shared" ref="W132:W195" si="38">ROUND(M132*(Q132-Q131),2)</f>
        <v>0</v>
      </c>
      <c r="X132" s="11">
        <f t="shared" ref="X132:X195" si="39">ROUND(N132*$Y$2/12*(1-Q132),2)</f>
        <v>0</v>
      </c>
      <c r="Y132" s="11">
        <f t="shared" si="23"/>
        <v>0</v>
      </c>
      <c r="Z132" s="11">
        <f t="shared" si="24"/>
        <v>7242.6739379911196</v>
      </c>
      <c r="AA132" s="23">
        <f t="shared" si="27"/>
        <v>1.2799999999999978E-2</v>
      </c>
    </row>
    <row r="133" spans="5:27" x14ac:dyDescent="0.35">
      <c r="E133" s="64">
        <f t="shared" si="34"/>
        <v>112</v>
      </c>
      <c r="F133" s="66">
        <f t="shared" si="33"/>
        <v>1190.4761904761904</v>
      </c>
      <c r="L133" s="103"/>
      <c r="M133" s="32">
        <f>ROUND(MAX((N133-S133)*_xlfn.XLOOKUP($P133,Užstatai!$L$3:$IR$3,Užstatai!$L$33:$IR$33,"bla",0,1),0)+N133*(1-_xlfn.XLOOKUP($P133,Užstatai!$L$3:$IR$3,Užstatai!$L$33:$IR$33,"bla",0,1)),2)</f>
        <v>0</v>
      </c>
      <c r="N133" s="40">
        <f t="shared" si="25"/>
        <v>0</v>
      </c>
      <c r="O133" s="11">
        <f t="shared" si="36"/>
        <v>0</v>
      </c>
      <c r="P133" s="11">
        <f t="shared" si="26"/>
        <v>130</v>
      </c>
      <c r="Q133" s="24">
        <f t="shared" si="37"/>
        <v>0.36070677987581468</v>
      </c>
      <c r="R133" s="24"/>
      <c r="S133" s="32">
        <f>+_xlfn.XLOOKUP($P133,Užstatai!$L$3:$IR$3,Užstatai!$L$1:$IR$1,"bla",0,1)</f>
        <v>0</v>
      </c>
      <c r="T133" s="11">
        <f t="shared" si="35"/>
        <v>1.3834</v>
      </c>
      <c r="U133" s="11">
        <f t="shared" si="28"/>
        <v>1.3834</v>
      </c>
      <c r="W133" s="11">
        <f t="shared" si="38"/>
        <v>0</v>
      </c>
      <c r="X133" s="11">
        <f t="shared" si="39"/>
        <v>0</v>
      </c>
      <c r="Y133" s="11">
        <f t="shared" ref="Y133:Y196" si="40">+IF(Z133&gt;=$W$1,1,0)</f>
        <v>0</v>
      </c>
      <c r="Z133" s="11">
        <f t="shared" ref="Z133:Z196" si="41">SUM($N$4:$N$183)*AA133/12-SUMPRODUCT($N$4:$N$183,$Q$4:$Q$183)*AA133/12</f>
        <v>7299.2573281316754</v>
      </c>
      <c r="AA133" s="23">
        <f t="shared" si="27"/>
        <v>1.2899999999999977E-2</v>
      </c>
    </row>
    <row r="134" spans="5:27" x14ac:dyDescent="0.35">
      <c r="E134" s="64">
        <f t="shared" si="34"/>
        <v>113</v>
      </c>
      <c r="F134" s="66">
        <f t="shared" si="33"/>
        <v>1190.4761904761904</v>
      </c>
      <c r="L134" s="103"/>
      <c r="M134" s="32">
        <f>ROUND(MAX((N134-S134)*_xlfn.XLOOKUP($P134,Užstatai!$L$3:$IR$3,Užstatai!$L$33:$IR$33,"bla",0,1),0)+N134*(1-_xlfn.XLOOKUP($P134,Užstatai!$L$3:$IR$3,Užstatai!$L$33:$IR$33,"bla",0,1)),2)</f>
        <v>0</v>
      </c>
      <c r="N134" s="40">
        <f t="shared" ref="N134:N183" si="42">IF(MAX(ROUND(N133-O133,2),0)&lt;0.5,0,MAX(ROUND(N133-O133,2),0))</f>
        <v>0</v>
      </c>
      <c r="O134" s="11">
        <f t="shared" si="36"/>
        <v>0</v>
      </c>
      <c r="P134" s="11">
        <f t="shared" ref="P134:P183" si="43">+P133+1</f>
        <v>131</v>
      </c>
      <c r="Q134" s="24">
        <f t="shared" si="37"/>
        <v>0.36290311153683374</v>
      </c>
      <c r="R134" s="24"/>
      <c r="S134" s="32">
        <f>+_xlfn.XLOOKUP($P134,Užstatai!$L$3:$IR$3,Užstatai!$L$1:$IR$1,"bla",0,1)</f>
        <v>0</v>
      </c>
      <c r="T134" s="11">
        <f t="shared" si="35"/>
        <v>1.3864166666666669</v>
      </c>
      <c r="U134" s="11">
        <f t="shared" si="28"/>
        <v>1.3864166666666669</v>
      </c>
      <c r="W134" s="11">
        <f t="shared" si="38"/>
        <v>0</v>
      </c>
      <c r="X134" s="11">
        <f t="shared" si="39"/>
        <v>0</v>
      </c>
      <c r="Y134" s="11">
        <f t="shared" si="40"/>
        <v>0</v>
      </c>
      <c r="Z134" s="11">
        <f t="shared" si="41"/>
        <v>7355.8407182722312</v>
      </c>
      <c r="AA134" s="23">
        <f t="shared" ref="AA134:AA197" si="44">+AA133+0.0001</f>
        <v>1.2999999999999977E-2</v>
      </c>
    </row>
    <row r="135" spans="5:27" x14ac:dyDescent="0.35">
      <c r="E135" s="64">
        <f t="shared" si="34"/>
        <v>114</v>
      </c>
      <c r="F135" s="66">
        <f t="shared" si="33"/>
        <v>1190.4761904761904</v>
      </c>
      <c r="L135" s="103"/>
      <c r="M135" s="32">
        <f>ROUND(MAX((N135-S135)*_xlfn.XLOOKUP($P135,Užstatai!$L$3:$IR$3,Užstatai!$L$33:$IR$33,"bla",0,1),0)+N135*(1-_xlfn.XLOOKUP($P135,Užstatai!$L$3:$IR$3,Užstatai!$L$33:$IR$33,"bla",0,1)),2)</f>
        <v>0</v>
      </c>
      <c r="N135" s="40">
        <f t="shared" si="42"/>
        <v>0</v>
      </c>
      <c r="O135" s="11">
        <f t="shared" si="36"/>
        <v>0</v>
      </c>
      <c r="P135" s="11">
        <f t="shared" si="43"/>
        <v>132</v>
      </c>
      <c r="Q135" s="24">
        <f t="shared" si="37"/>
        <v>0.36509189756368499</v>
      </c>
      <c r="R135" s="24"/>
      <c r="S135" s="32">
        <f>+_xlfn.XLOOKUP($P135,Užstatai!$L$3:$IR$3,Užstatai!$L$1:$IR$1,"bla",0,1)</f>
        <v>0</v>
      </c>
      <c r="T135" s="11">
        <f t="shared" si="35"/>
        <v>1.3894333333333333</v>
      </c>
      <c r="U135" s="11">
        <f t="shared" si="28"/>
        <v>1.3894333333333333</v>
      </c>
      <c r="W135" s="11">
        <f t="shared" si="38"/>
        <v>0</v>
      </c>
      <c r="X135" s="11">
        <f t="shared" si="39"/>
        <v>0</v>
      </c>
      <c r="Y135" s="11">
        <f t="shared" si="40"/>
        <v>0</v>
      </c>
      <c r="Z135" s="11">
        <f t="shared" si="41"/>
        <v>7412.4241084127852</v>
      </c>
      <c r="AA135" s="23">
        <f t="shared" si="44"/>
        <v>1.3099999999999976E-2</v>
      </c>
    </row>
    <row r="136" spans="5:27" x14ac:dyDescent="0.35">
      <c r="E136" s="64">
        <f t="shared" si="34"/>
        <v>115</v>
      </c>
      <c r="F136" s="66">
        <f t="shared" si="33"/>
        <v>1190.4761904761904</v>
      </c>
      <c r="L136" s="103"/>
      <c r="M136" s="32">
        <f>ROUND(MAX((N136-S136)*_xlfn.XLOOKUP($P136,Užstatai!$L$3:$IR$3,Užstatai!$L$33:$IR$33,"bla",0,1),0)+N136*(1-_xlfn.XLOOKUP($P136,Užstatai!$L$3:$IR$3,Užstatai!$L$33:$IR$33,"bla",0,1)),2)</f>
        <v>0</v>
      </c>
      <c r="N136" s="40">
        <f t="shared" si="42"/>
        <v>0</v>
      </c>
      <c r="O136" s="11">
        <f t="shared" si="36"/>
        <v>0</v>
      </c>
      <c r="P136" s="11">
        <f t="shared" si="43"/>
        <v>133</v>
      </c>
      <c r="Q136" s="24">
        <f t="shared" si="37"/>
        <v>0.36727316387986364</v>
      </c>
      <c r="R136" s="24">
        <f>IF(P136&gt;$F$4,0,((1-$B$3)^ROUNDUP(P135/12,0))*$B$3)</f>
        <v>0</v>
      </c>
      <c r="S136" s="32">
        <f>+_xlfn.XLOOKUP($P136,Užstatai!$L$3:$IR$3,Užstatai!$L$1:$IR$1,"bla",0,1)</f>
        <v>0</v>
      </c>
      <c r="T136" s="11">
        <f t="shared" si="35"/>
        <v>1.3924500000000002</v>
      </c>
      <c r="U136" s="11">
        <f t="shared" si="28"/>
        <v>1.3924500000000002</v>
      </c>
      <c r="W136" s="11">
        <f t="shared" si="38"/>
        <v>0</v>
      </c>
      <c r="X136" s="11">
        <f t="shared" si="39"/>
        <v>0</v>
      </c>
      <c r="Y136" s="11">
        <f t="shared" si="40"/>
        <v>0</v>
      </c>
      <c r="Z136" s="11">
        <f t="shared" si="41"/>
        <v>7469.0074985533411</v>
      </c>
      <c r="AA136" s="23">
        <f t="shared" si="44"/>
        <v>1.3199999999999976E-2</v>
      </c>
    </row>
    <row r="137" spans="5:27" x14ac:dyDescent="0.35">
      <c r="E137" s="64">
        <f t="shared" si="34"/>
        <v>116</v>
      </c>
      <c r="F137" s="66">
        <f t="shared" si="33"/>
        <v>1190.4761904761904</v>
      </c>
      <c r="L137" s="103"/>
      <c r="M137" s="32">
        <f>ROUND(MAX((N137-S137)*_xlfn.XLOOKUP($P137,Užstatai!$L$3:$IR$3,Užstatai!$L$33:$IR$33,"bla",0,1),0)+N137*(1-_xlfn.XLOOKUP($P137,Užstatai!$L$3:$IR$3,Užstatai!$L$33:$IR$33,"bla",0,1)),2)</f>
        <v>0</v>
      </c>
      <c r="N137" s="40">
        <f t="shared" si="42"/>
        <v>0</v>
      </c>
      <c r="O137" s="11">
        <f t="shared" si="36"/>
        <v>0</v>
      </c>
      <c r="P137" s="11">
        <f t="shared" si="43"/>
        <v>134</v>
      </c>
      <c r="Q137" s="24">
        <f t="shared" si="37"/>
        <v>0.36944693631980463</v>
      </c>
      <c r="R137" s="24"/>
      <c r="S137" s="32">
        <f>+_xlfn.XLOOKUP($P137,Užstatai!$L$3:$IR$3,Užstatai!$L$1:$IR$1,"bla",0,1)</f>
        <v>0</v>
      </c>
      <c r="T137" s="11">
        <f t="shared" si="35"/>
        <v>1.3954666666666666</v>
      </c>
      <c r="U137" s="11">
        <f t="shared" si="28"/>
        <v>1.3954666666666666</v>
      </c>
      <c r="W137" s="11">
        <f t="shared" si="38"/>
        <v>0</v>
      </c>
      <c r="X137" s="11">
        <f t="shared" si="39"/>
        <v>0</v>
      </c>
      <c r="Y137" s="11">
        <f t="shared" si="40"/>
        <v>0</v>
      </c>
      <c r="Z137" s="11">
        <f t="shared" si="41"/>
        <v>7525.5908886938951</v>
      </c>
      <c r="AA137" s="23">
        <f t="shared" si="44"/>
        <v>1.3299999999999975E-2</v>
      </c>
    </row>
    <row r="138" spans="5:27" x14ac:dyDescent="0.35">
      <c r="E138" s="64">
        <f t="shared" si="34"/>
        <v>117</v>
      </c>
      <c r="F138" s="66">
        <f t="shared" si="33"/>
        <v>1190.4761904761904</v>
      </c>
      <c r="L138" s="103"/>
      <c r="M138" s="32">
        <f>ROUND(MAX((N138-S138)*_xlfn.XLOOKUP($P138,Užstatai!$L$3:$IR$3,Užstatai!$L$33:$IR$33,"bla",0,1),0)+N138*(1-_xlfn.XLOOKUP($P138,Užstatai!$L$3:$IR$3,Užstatai!$L$33:$IR$33,"bla",0,1)),2)</f>
        <v>0</v>
      </c>
      <c r="N138" s="40">
        <f t="shared" si="42"/>
        <v>0</v>
      </c>
      <c r="O138" s="11">
        <f t="shared" si="36"/>
        <v>0</v>
      </c>
      <c r="P138" s="11">
        <f t="shared" si="43"/>
        <v>135</v>
      </c>
      <c r="Q138" s="24">
        <f t="shared" si="37"/>
        <v>0.37161324062918621</v>
      </c>
      <c r="R138" s="24"/>
      <c r="S138" s="32">
        <f>+_xlfn.XLOOKUP($P138,Užstatai!$L$3:$IR$3,Užstatai!$L$1:$IR$1,"bla",0,1)</f>
        <v>0</v>
      </c>
      <c r="T138" s="11">
        <f t="shared" si="35"/>
        <v>1.3984833333333335</v>
      </c>
      <c r="U138" s="11">
        <f t="shared" si="28"/>
        <v>1.3984833333333335</v>
      </c>
      <c r="W138" s="11">
        <f t="shared" si="38"/>
        <v>0</v>
      </c>
      <c r="X138" s="11">
        <f t="shared" si="39"/>
        <v>0</v>
      </c>
      <c r="Y138" s="11">
        <f t="shared" si="40"/>
        <v>0</v>
      </c>
      <c r="Z138" s="11">
        <f t="shared" si="41"/>
        <v>7582.1742788344509</v>
      </c>
      <c r="AA138" s="23">
        <f t="shared" si="44"/>
        <v>1.3399999999999974E-2</v>
      </c>
    </row>
    <row r="139" spans="5:27" x14ac:dyDescent="0.35">
      <c r="E139" s="64">
        <f t="shared" si="34"/>
        <v>118</v>
      </c>
      <c r="F139" s="66">
        <f t="shared" si="33"/>
        <v>1190.4761904761904</v>
      </c>
      <c r="L139" s="103"/>
      <c r="M139" s="32">
        <f>ROUND(MAX((N139-S139)*_xlfn.XLOOKUP($P139,Užstatai!$L$3:$IR$3,Užstatai!$L$33:$IR$33,"bla",0,1),0)+N139*(1-_xlfn.XLOOKUP($P139,Užstatai!$L$3:$IR$3,Užstatai!$L$33:$IR$33,"bla",0,1)),2)</f>
        <v>0</v>
      </c>
      <c r="N139" s="40">
        <f t="shared" si="42"/>
        <v>0</v>
      </c>
      <c r="O139" s="11">
        <f t="shared" si="36"/>
        <v>0</v>
      </c>
      <c r="P139" s="11">
        <f t="shared" si="43"/>
        <v>136</v>
      </c>
      <c r="Q139" s="24">
        <f t="shared" si="37"/>
        <v>0.37377210246523573</v>
      </c>
      <c r="R139" s="24"/>
      <c r="S139" s="32">
        <f>+_xlfn.XLOOKUP($P139,Užstatai!$L$3:$IR$3,Užstatai!$L$1:$IR$1,"bla",0,1)</f>
        <v>0</v>
      </c>
      <c r="T139" s="11">
        <f t="shared" si="35"/>
        <v>1.4015</v>
      </c>
      <c r="U139" s="11">
        <f t="shared" si="28"/>
        <v>1.4015</v>
      </c>
      <c r="W139" s="11">
        <f t="shared" si="38"/>
        <v>0</v>
      </c>
      <c r="X139" s="11">
        <f t="shared" si="39"/>
        <v>0</v>
      </c>
      <c r="Y139" s="11">
        <f t="shared" si="40"/>
        <v>0</v>
      </c>
      <c r="Z139" s="11">
        <f t="shared" si="41"/>
        <v>7638.7576689750076</v>
      </c>
      <c r="AA139" s="23">
        <f t="shared" si="44"/>
        <v>1.3499999999999974E-2</v>
      </c>
    </row>
    <row r="140" spans="5:27" x14ac:dyDescent="0.35">
      <c r="E140" s="64">
        <f t="shared" si="34"/>
        <v>119</v>
      </c>
      <c r="F140" s="66">
        <f t="shared" si="33"/>
        <v>1190.4761904761904</v>
      </c>
      <c r="L140" s="103"/>
      <c r="M140" s="32">
        <f>ROUND(MAX((N140-S140)*_xlfn.XLOOKUP($P140,Užstatai!$L$3:$IR$3,Užstatai!$L$33:$IR$33,"bla",0,1),0)+N140*(1-_xlfn.XLOOKUP($P140,Užstatai!$L$3:$IR$3,Užstatai!$L$33:$IR$33,"bla",0,1)),2)</f>
        <v>0</v>
      </c>
      <c r="N140" s="40">
        <f t="shared" si="42"/>
        <v>0</v>
      </c>
      <c r="O140" s="11">
        <f t="shared" si="36"/>
        <v>0</v>
      </c>
      <c r="P140" s="11">
        <f t="shared" si="43"/>
        <v>137</v>
      </c>
      <c r="Q140" s="24">
        <f t="shared" si="37"/>
        <v>0.37592354739703382</v>
      </c>
      <c r="R140" s="24"/>
      <c r="S140" s="32">
        <f>+_xlfn.XLOOKUP($P140,Užstatai!$L$3:$IR$3,Užstatai!$L$1:$IR$1,"bla",0,1)</f>
        <v>0</v>
      </c>
      <c r="T140" s="11">
        <f t="shared" si="35"/>
        <v>1.4045166666666669</v>
      </c>
      <c r="U140" s="11">
        <f t="shared" si="28"/>
        <v>1.4045166666666669</v>
      </c>
      <c r="W140" s="11">
        <f t="shared" si="38"/>
        <v>0</v>
      </c>
      <c r="X140" s="11">
        <f t="shared" si="39"/>
        <v>0</v>
      </c>
      <c r="Y140" s="11">
        <f t="shared" si="40"/>
        <v>0</v>
      </c>
      <c r="Z140" s="11">
        <f t="shared" si="41"/>
        <v>7695.3410591155634</v>
      </c>
      <c r="AA140" s="23">
        <f t="shared" si="44"/>
        <v>1.3599999999999973E-2</v>
      </c>
    </row>
    <row r="141" spans="5:27" x14ac:dyDescent="0.35">
      <c r="E141" s="64">
        <f t="shared" si="34"/>
        <v>120</v>
      </c>
      <c r="F141" s="66">
        <f t="shared" si="33"/>
        <v>1190.4761904761904</v>
      </c>
      <c r="L141" s="103"/>
      <c r="M141" s="32">
        <f>ROUND(MAX((N141-S141)*_xlfn.XLOOKUP($P141,Užstatai!$L$3:$IR$3,Užstatai!$L$33:$IR$33,"bla",0,1),0)+N141*(1-_xlfn.XLOOKUP($P141,Užstatai!$L$3:$IR$3,Užstatai!$L$33:$IR$33,"bla",0,1)),2)</f>
        <v>0</v>
      </c>
      <c r="N141" s="40">
        <f t="shared" si="42"/>
        <v>0</v>
      </c>
      <c r="O141" s="11">
        <f t="shared" si="36"/>
        <v>0</v>
      </c>
      <c r="P141" s="11">
        <f t="shared" si="43"/>
        <v>138</v>
      </c>
      <c r="Q141" s="24">
        <f t="shared" si="37"/>
        <v>0.3780676009058167</v>
      </c>
      <c r="R141" s="24"/>
      <c r="S141" s="32">
        <f>+_xlfn.XLOOKUP($P141,Užstatai!$L$3:$IR$3,Užstatai!$L$1:$IR$1,"bla",0,1)</f>
        <v>0</v>
      </c>
      <c r="T141" s="11">
        <f t="shared" si="35"/>
        <v>1.4075333333333333</v>
      </c>
      <c r="U141" s="11">
        <f t="shared" si="28"/>
        <v>1.4075333333333333</v>
      </c>
      <c r="W141" s="11">
        <f t="shared" si="38"/>
        <v>0</v>
      </c>
      <c r="X141" s="11">
        <f t="shared" si="39"/>
        <v>0</v>
      </c>
      <c r="Y141" s="11">
        <f t="shared" si="40"/>
        <v>0</v>
      </c>
      <c r="Z141" s="11">
        <f t="shared" si="41"/>
        <v>7751.9244492561193</v>
      </c>
      <c r="AA141" s="23">
        <f t="shared" si="44"/>
        <v>1.3699999999999973E-2</v>
      </c>
    </row>
    <row r="142" spans="5:27" x14ac:dyDescent="0.35">
      <c r="E142" s="64"/>
      <c r="F142" s="66"/>
      <c r="L142" s="103"/>
      <c r="M142" s="32">
        <f>ROUND(MAX((N142-S142)*_xlfn.XLOOKUP($P142,Užstatai!$L$3:$IR$3,Užstatai!$L$33:$IR$33,"bla",0,1),0)+N142*(1-_xlfn.XLOOKUP($P142,Užstatai!$L$3:$IR$3,Užstatai!$L$33:$IR$33,"bla",0,1)),2)</f>
        <v>0</v>
      </c>
      <c r="N142" s="40">
        <f t="shared" si="42"/>
        <v>0</v>
      </c>
      <c r="O142" s="11">
        <f t="shared" si="36"/>
        <v>0</v>
      </c>
      <c r="P142" s="11">
        <f t="shared" si="43"/>
        <v>139</v>
      </c>
      <c r="Q142" s="24">
        <f t="shared" si="37"/>
        <v>0.38020428838527842</v>
      </c>
      <c r="R142" s="24"/>
      <c r="S142" s="32">
        <f>+_xlfn.XLOOKUP($P142,Užstatai!$L$3:$IR$3,Užstatai!$L$1:$IR$1,"bla",0,1)</f>
        <v>0</v>
      </c>
      <c r="T142" s="11">
        <f t="shared" si="35"/>
        <v>1.4105500000000002</v>
      </c>
      <c r="U142" s="11">
        <f t="shared" si="28"/>
        <v>1.4105500000000002</v>
      </c>
      <c r="W142" s="11">
        <f t="shared" si="38"/>
        <v>0</v>
      </c>
      <c r="X142" s="11">
        <f t="shared" si="39"/>
        <v>0</v>
      </c>
      <c r="Y142" s="11">
        <f t="shared" si="40"/>
        <v>0</v>
      </c>
      <c r="Z142" s="11">
        <f t="shared" si="41"/>
        <v>7808.5078393966733</v>
      </c>
      <c r="AA142" s="23">
        <f t="shared" si="44"/>
        <v>1.3799999999999972E-2</v>
      </c>
    </row>
    <row r="143" spans="5:27" x14ac:dyDescent="0.35">
      <c r="E143" s="64"/>
      <c r="F143" s="66"/>
      <c r="L143" s="103"/>
      <c r="M143" s="32">
        <f>ROUND(MAX((N143-S143)*_xlfn.XLOOKUP($P143,Užstatai!$L$3:$IR$3,Užstatai!$L$33:$IR$33,"bla",0,1),0)+N143*(1-_xlfn.XLOOKUP($P143,Užstatai!$L$3:$IR$3,Užstatai!$L$33:$IR$33,"bla",0,1)),2)</f>
        <v>0</v>
      </c>
      <c r="N143" s="40">
        <f t="shared" si="42"/>
        <v>0</v>
      </c>
      <c r="O143" s="11">
        <f t="shared" si="36"/>
        <v>0</v>
      </c>
      <c r="P143" s="11">
        <f t="shared" si="43"/>
        <v>140</v>
      </c>
      <c r="Q143" s="24">
        <f t="shared" si="37"/>
        <v>0.38233363514187135</v>
      </c>
      <c r="R143" s="24"/>
      <c r="S143" s="32">
        <f>+_xlfn.XLOOKUP($P143,Užstatai!$L$3:$IR$3,Užstatai!$L$1:$IR$1,"bla",0,1)</f>
        <v>0</v>
      </c>
      <c r="T143" s="11">
        <f t="shared" si="35"/>
        <v>1.4135666666666666</v>
      </c>
      <c r="U143" s="11">
        <f t="shared" si="28"/>
        <v>1.4135666666666666</v>
      </c>
      <c r="W143" s="11">
        <f t="shared" si="38"/>
        <v>0</v>
      </c>
      <c r="X143" s="11">
        <f t="shared" si="39"/>
        <v>0</v>
      </c>
      <c r="Y143" s="11">
        <f t="shared" si="40"/>
        <v>0</v>
      </c>
      <c r="Z143" s="11">
        <f t="shared" si="41"/>
        <v>7865.0912295372291</v>
      </c>
      <c r="AA143" s="23">
        <f t="shared" si="44"/>
        <v>1.3899999999999971E-2</v>
      </c>
    </row>
    <row r="144" spans="5:27" x14ac:dyDescent="0.35">
      <c r="E144" s="64"/>
      <c r="F144" s="66"/>
      <c r="L144" s="103"/>
      <c r="M144" s="32">
        <f>ROUND(MAX((N144-S144)*_xlfn.XLOOKUP($P144,Užstatai!$L$3:$IR$3,Užstatai!$L$33:$IR$33,"bla",0,1),0)+N144*(1-_xlfn.XLOOKUP($P144,Užstatai!$L$3:$IR$3,Užstatai!$L$33:$IR$33,"bla",0,1)),2)</f>
        <v>0</v>
      </c>
      <c r="N144" s="40">
        <f t="shared" si="42"/>
        <v>0</v>
      </c>
      <c r="O144" s="11">
        <f t="shared" si="36"/>
        <v>0</v>
      </c>
      <c r="P144" s="11">
        <f t="shared" si="43"/>
        <v>141</v>
      </c>
      <c r="Q144" s="24">
        <f t="shared" si="37"/>
        <v>0.38445566639510587</v>
      </c>
      <c r="R144" s="24"/>
      <c r="S144" s="32">
        <f>+_xlfn.XLOOKUP($P144,Užstatai!$L$3:$IR$3,Užstatai!$L$1:$IR$1,"bla",0,1)</f>
        <v>0</v>
      </c>
      <c r="T144" s="11">
        <f t="shared" si="35"/>
        <v>1.4165833333333335</v>
      </c>
      <c r="U144" s="11">
        <f t="shared" si="28"/>
        <v>1.4165833333333335</v>
      </c>
      <c r="W144" s="11">
        <f t="shared" si="38"/>
        <v>0</v>
      </c>
      <c r="X144" s="11">
        <f t="shared" si="39"/>
        <v>0</v>
      </c>
      <c r="Y144" s="11">
        <f t="shared" si="40"/>
        <v>0</v>
      </c>
      <c r="Z144" s="11">
        <f t="shared" si="41"/>
        <v>7921.6746196777831</v>
      </c>
      <c r="AA144" s="23">
        <f t="shared" si="44"/>
        <v>1.3999999999999971E-2</v>
      </c>
    </row>
    <row r="145" spans="5:27" x14ac:dyDescent="0.35">
      <c r="E145" s="64"/>
      <c r="F145" s="66"/>
      <c r="L145" s="103"/>
      <c r="M145" s="32">
        <f>ROUND(MAX((N145-S145)*_xlfn.XLOOKUP($P145,Užstatai!$L$3:$IR$3,Užstatai!$L$33:$IR$33,"bla",0,1),0)+N145*(1-_xlfn.XLOOKUP($P145,Užstatai!$L$3:$IR$3,Užstatai!$L$33:$IR$33,"bla",0,1)),2)</f>
        <v>0</v>
      </c>
      <c r="N145" s="40">
        <f t="shared" si="42"/>
        <v>0</v>
      </c>
      <c r="O145" s="11">
        <f t="shared" si="36"/>
        <v>0</v>
      </c>
      <c r="P145" s="11">
        <f t="shared" si="43"/>
        <v>142</v>
      </c>
      <c r="Q145" s="24">
        <f t="shared" si="37"/>
        <v>0.38657040727784941</v>
      </c>
      <c r="R145" s="24"/>
      <c r="S145" s="32">
        <f>+_xlfn.XLOOKUP($P145,Užstatai!$L$3:$IR$3,Užstatai!$L$1:$IR$1,"bla",0,1)</f>
        <v>0</v>
      </c>
      <c r="T145" s="11">
        <f t="shared" si="35"/>
        <v>1.4196</v>
      </c>
      <c r="U145" s="11">
        <f t="shared" ref="U145:U183" si="45">+T145</f>
        <v>1.4196</v>
      </c>
      <c r="W145" s="11">
        <f t="shared" si="38"/>
        <v>0</v>
      </c>
      <c r="X145" s="11">
        <f t="shared" si="39"/>
        <v>0</v>
      </c>
      <c r="Y145" s="11">
        <f t="shared" si="40"/>
        <v>0</v>
      </c>
      <c r="Z145" s="11">
        <f t="shared" si="41"/>
        <v>7978.2580098183389</v>
      </c>
      <c r="AA145" s="23">
        <f t="shared" si="44"/>
        <v>1.409999999999997E-2</v>
      </c>
    </row>
    <row r="146" spans="5:27" x14ac:dyDescent="0.35">
      <c r="E146" s="64"/>
      <c r="F146" s="66"/>
      <c r="L146" s="103"/>
      <c r="M146" s="32">
        <f>ROUND(MAX((N146-S146)*_xlfn.XLOOKUP($P146,Užstatai!$L$3:$IR$3,Užstatai!$L$33:$IR$33,"bla",0,1),0)+N146*(1-_xlfn.XLOOKUP($P146,Užstatai!$L$3:$IR$3,Užstatai!$L$33:$IR$33,"bla",0,1)),2)</f>
        <v>0</v>
      </c>
      <c r="N146" s="40">
        <f t="shared" si="42"/>
        <v>0</v>
      </c>
      <c r="O146" s="11">
        <f t="shared" si="36"/>
        <v>0</v>
      </c>
      <c r="P146" s="11">
        <f t="shared" si="43"/>
        <v>143</v>
      </c>
      <c r="Q146" s="24">
        <f t="shared" si="37"/>
        <v>0.38867788283662341</v>
      </c>
      <c r="R146" s="24"/>
      <c r="S146" s="32">
        <f>+_xlfn.XLOOKUP($P146,Užstatai!$L$3:$IR$3,Užstatai!$L$1:$IR$1,"bla",0,1)</f>
        <v>0</v>
      </c>
      <c r="T146" s="11">
        <f t="shared" si="35"/>
        <v>1.4226166666666669</v>
      </c>
      <c r="U146" s="11">
        <f t="shared" si="45"/>
        <v>1.4226166666666669</v>
      </c>
      <c r="W146" s="11">
        <f t="shared" si="38"/>
        <v>0</v>
      </c>
      <c r="X146" s="11">
        <f t="shared" si="39"/>
        <v>0</v>
      </c>
      <c r="Y146" s="11">
        <f t="shared" si="40"/>
        <v>0</v>
      </c>
      <c r="Z146" s="11">
        <f t="shared" si="41"/>
        <v>8034.8413999588947</v>
      </c>
      <c r="AA146" s="23">
        <f t="shared" si="44"/>
        <v>1.419999999999997E-2</v>
      </c>
    </row>
    <row r="147" spans="5:27" x14ac:dyDescent="0.35">
      <c r="E147" s="64"/>
      <c r="F147" s="66"/>
      <c r="L147" s="103"/>
      <c r="M147" s="32">
        <f>ROUND(MAX((N147-S147)*_xlfn.XLOOKUP($P147,Užstatai!$L$3:$IR$3,Užstatai!$L$33:$IR$33,"bla",0,1),0)+N147*(1-_xlfn.XLOOKUP($P147,Užstatai!$L$3:$IR$3,Užstatai!$L$33:$IR$33,"bla",0,1)),2)</f>
        <v>0</v>
      </c>
      <c r="N147" s="40">
        <f t="shared" si="42"/>
        <v>0</v>
      </c>
      <c r="O147" s="11">
        <f t="shared" si="36"/>
        <v>0</v>
      </c>
      <c r="P147" s="11">
        <f t="shared" si="43"/>
        <v>144</v>
      </c>
      <c r="Q147" s="24">
        <f t="shared" si="37"/>
        <v>0.39077811803190132</v>
      </c>
      <c r="R147" s="24"/>
      <c r="S147" s="32">
        <f>+_xlfn.XLOOKUP($P147,Užstatai!$L$3:$IR$3,Užstatai!$L$1:$IR$1,"bla",0,1)</f>
        <v>0</v>
      </c>
      <c r="T147" s="11">
        <f t="shared" si="35"/>
        <v>1.4256333333333333</v>
      </c>
      <c r="U147" s="11">
        <f t="shared" si="45"/>
        <v>1.4256333333333333</v>
      </c>
      <c r="W147" s="11">
        <f t="shared" si="38"/>
        <v>0</v>
      </c>
      <c r="X147" s="11">
        <f t="shared" si="39"/>
        <v>0</v>
      </c>
      <c r="Y147" s="11">
        <f t="shared" si="40"/>
        <v>0</v>
      </c>
      <c r="Z147" s="11">
        <f t="shared" si="41"/>
        <v>8091.4247900994505</v>
      </c>
      <c r="AA147" s="23">
        <f t="shared" si="44"/>
        <v>1.4299999999999969E-2</v>
      </c>
    </row>
    <row r="148" spans="5:27" x14ac:dyDescent="0.35">
      <c r="E148" s="64"/>
      <c r="F148" s="66"/>
      <c r="L148" s="103"/>
      <c r="M148" s="32">
        <f>ROUND(MAX((N148-S148)*_xlfn.XLOOKUP($P148,Užstatai!$L$3:$IR$3,Užstatai!$L$33:$IR$33,"bla",0,1),0)+N148*(1-_xlfn.XLOOKUP($P148,Užstatai!$L$3:$IR$3,Užstatai!$L$33:$IR$33,"bla",0,1)),2)</f>
        <v>0</v>
      </c>
      <c r="N148" s="40">
        <f t="shared" si="42"/>
        <v>0</v>
      </c>
      <c r="O148" s="11">
        <f t="shared" si="36"/>
        <v>0</v>
      </c>
      <c r="P148" s="11">
        <f t="shared" si="43"/>
        <v>145</v>
      </c>
      <c r="Q148" s="24">
        <f t="shared" si="37"/>
        <v>0.39287113773840177</v>
      </c>
      <c r="R148" s="24">
        <f>IF(P148&gt;$F$4,0,((1-$B$3)^ROUNDUP(P147/12,0))*$B$3)</f>
        <v>0</v>
      </c>
      <c r="S148" s="32">
        <f>+_xlfn.XLOOKUP($P148,Užstatai!$L$3:$IR$3,Užstatai!$L$1:$IR$1,"bla",0,1)</f>
        <v>0</v>
      </c>
      <c r="T148" s="11">
        <f t="shared" si="35"/>
        <v>1.4286500000000002</v>
      </c>
      <c r="U148" s="11">
        <f t="shared" si="45"/>
        <v>1.4286500000000002</v>
      </c>
      <c r="W148" s="11">
        <f t="shared" si="38"/>
        <v>0</v>
      </c>
      <c r="X148" s="11">
        <f t="shared" si="39"/>
        <v>0</v>
      </c>
      <c r="Y148" s="11">
        <f t="shared" si="40"/>
        <v>0</v>
      </c>
      <c r="Z148" s="11">
        <f t="shared" si="41"/>
        <v>8148.0081802400064</v>
      </c>
      <c r="AA148" s="23">
        <f t="shared" si="44"/>
        <v>1.4399999999999968E-2</v>
      </c>
    </row>
    <row r="149" spans="5:27" x14ac:dyDescent="0.35">
      <c r="E149" s="64"/>
      <c r="F149" s="66"/>
      <c r="L149" s="103"/>
      <c r="M149" s="32">
        <f>ROUND(MAX((N149-S149)*_xlfn.XLOOKUP($P149,Užstatai!$L$3:$IR$3,Užstatai!$L$33:$IR$33,"bla",0,1),0)+N149*(1-_xlfn.XLOOKUP($P149,Užstatai!$L$3:$IR$3,Užstatai!$L$33:$IR$33,"bla",0,1)),2)</f>
        <v>0</v>
      </c>
      <c r="N149" s="40">
        <f t="shared" si="42"/>
        <v>0</v>
      </c>
      <c r="O149" s="11">
        <f t="shared" si="36"/>
        <v>0</v>
      </c>
      <c r="P149" s="11">
        <f t="shared" si="43"/>
        <v>146</v>
      </c>
      <c r="Q149" s="24">
        <f t="shared" si="37"/>
        <v>0.39495696674538627</v>
      </c>
      <c r="R149" s="24"/>
      <c r="S149" s="32">
        <f>+_xlfn.XLOOKUP($P149,Užstatai!$L$3:$IR$3,Užstatai!$L$1:$IR$1,"bla",0,1)</f>
        <v>0</v>
      </c>
      <c r="T149" s="11">
        <f t="shared" si="35"/>
        <v>1.4316666666666666</v>
      </c>
      <c r="U149" s="11">
        <f t="shared" si="45"/>
        <v>1.4316666666666666</v>
      </c>
      <c r="W149" s="11">
        <f t="shared" si="38"/>
        <v>0</v>
      </c>
      <c r="X149" s="11">
        <f t="shared" si="39"/>
        <v>0</v>
      </c>
      <c r="Y149" s="11">
        <f t="shared" si="40"/>
        <v>0</v>
      </c>
      <c r="Z149" s="11">
        <f t="shared" si="41"/>
        <v>8204.5915703805604</v>
      </c>
      <c r="AA149" s="23">
        <f t="shared" si="44"/>
        <v>1.4499999999999968E-2</v>
      </c>
    </row>
    <row r="150" spans="5:27" x14ac:dyDescent="0.35">
      <c r="E150" s="64"/>
      <c r="F150" s="66"/>
      <c r="L150" s="103"/>
      <c r="M150" s="32">
        <f>ROUND(MAX((N150-S150)*_xlfn.XLOOKUP($P150,Užstatai!$L$3:$IR$3,Užstatai!$L$33:$IR$33,"bla",0,1),0)+N150*(1-_xlfn.XLOOKUP($P150,Užstatai!$L$3:$IR$3,Užstatai!$L$33:$IR$33,"bla",0,1)),2)</f>
        <v>0</v>
      </c>
      <c r="N150" s="40">
        <f t="shared" si="42"/>
        <v>0</v>
      </c>
      <c r="O150" s="11">
        <f t="shared" si="36"/>
        <v>0</v>
      </c>
      <c r="P150" s="11">
        <f t="shared" si="43"/>
        <v>147</v>
      </c>
      <c r="Q150" s="24">
        <f t="shared" si="37"/>
        <v>0.39703562975695095</v>
      </c>
      <c r="R150" s="24"/>
      <c r="S150" s="32">
        <f>+_xlfn.XLOOKUP($P150,Užstatai!$L$3:$IR$3,Užstatai!$L$1:$IR$1,"bla",0,1)</f>
        <v>0</v>
      </c>
      <c r="T150" s="11">
        <f t="shared" si="35"/>
        <v>1.4346833333333335</v>
      </c>
      <c r="U150" s="11">
        <f t="shared" si="45"/>
        <v>1.4346833333333335</v>
      </c>
      <c r="W150" s="11">
        <f t="shared" si="38"/>
        <v>0</v>
      </c>
      <c r="X150" s="11">
        <f t="shared" si="39"/>
        <v>0</v>
      </c>
      <c r="Y150" s="11">
        <f t="shared" si="40"/>
        <v>0</v>
      </c>
      <c r="Z150" s="11">
        <f t="shared" si="41"/>
        <v>8261.1749605211171</v>
      </c>
      <c r="AA150" s="23">
        <f t="shared" si="44"/>
        <v>1.4599999999999967E-2</v>
      </c>
    </row>
    <row r="151" spans="5:27" x14ac:dyDescent="0.35">
      <c r="E151" s="64"/>
      <c r="F151" s="66"/>
      <c r="L151" s="103"/>
      <c r="M151" s="32">
        <f>ROUND(MAX((N151-S151)*_xlfn.XLOOKUP($P151,Užstatai!$L$3:$IR$3,Užstatai!$L$33:$IR$33,"bla",0,1),0)+N151*(1-_xlfn.XLOOKUP($P151,Užstatai!$L$3:$IR$3,Užstatai!$L$33:$IR$33,"bla",0,1)),2)</f>
        <v>0</v>
      </c>
      <c r="N151" s="40">
        <f t="shared" si="42"/>
        <v>0</v>
      </c>
      <c r="O151" s="11">
        <f t="shared" si="36"/>
        <v>0</v>
      </c>
      <c r="P151" s="11">
        <f t="shared" si="43"/>
        <v>148</v>
      </c>
      <c r="Q151" s="24">
        <f t="shared" si="37"/>
        <v>0.39910715139231878</v>
      </c>
      <c r="R151" s="24"/>
      <c r="S151" s="32">
        <f>+_xlfn.XLOOKUP($P151,Užstatai!$L$3:$IR$3,Užstatai!$L$1:$IR$1,"bla",0,1)</f>
        <v>0</v>
      </c>
      <c r="T151" s="11">
        <f t="shared" si="35"/>
        <v>1.4377</v>
      </c>
      <c r="U151" s="11">
        <f t="shared" si="45"/>
        <v>1.4377</v>
      </c>
      <c r="W151" s="11">
        <f t="shared" si="38"/>
        <v>0</v>
      </c>
      <c r="X151" s="11">
        <f t="shared" si="39"/>
        <v>0</v>
      </c>
      <c r="Y151" s="11">
        <f t="shared" si="40"/>
        <v>0</v>
      </c>
      <c r="Z151" s="11">
        <f t="shared" si="41"/>
        <v>8317.7583506616702</v>
      </c>
      <c r="AA151" s="23">
        <f t="shared" si="44"/>
        <v>1.4699999999999967E-2</v>
      </c>
    </row>
    <row r="152" spans="5:27" x14ac:dyDescent="0.35">
      <c r="E152" s="64"/>
      <c r="F152" s="66"/>
      <c r="L152" s="103"/>
      <c r="M152" s="32">
        <f>ROUND(MAX((N152-S152)*_xlfn.XLOOKUP($P152,Užstatai!$L$3:$IR$3,Užstatai!$L$33:$IR$33,"bla",0,1),0)+N152*(1-_xlfn.XLOOKUP($P152,Užstatai!$L$3:$IR$3,Užstatai!$L$33:$IR$33,"bla",0,1)),2)</f>
        <v>0</v>
      </c>
      <c r="N152" s="40">
        <f t="shared" si="42"/>
        <v>0</v>
      </c>
      <c r="O152" s="11">
        <f t="shared" si="36"/>
        <v>0</v>
      </c>
      <c r="P152" s="11">
        <f t="shared" si="43"/>
        <v>149</v>
      </c>
      <c r="Q152" s="24">
        <f t="shared" si="37"/>
        <v>0.40117155618613254</v>
      </c>
      <c r="R152" s="24"/>
      <c r="S152" s="32">
        <f>+_xlfn.XLOOKUP($P152,Užstatai!$L$3:$IR$3,Užstatai!$L$1:$IR$1,"bla",0,1)</f>
        <v>0</v>
      </c>
      <c r="T152" s="11">
        <f t="shared" si="35"/>
        <v>1.4407166666666669</v>
      </c>
      <c r="U152" s="11">
        <f t="shared" si="45"/>
        <v>1.4407166666666669</v>
      </c>
      <c r="W152" s="11">
        <f t="shared" si="38"/>
        <v>0</v>
      </c>
      <c r="X152" s="11">
        <f t="shared" si="39"/>
        <v>0</v>
      </c>
      <c r="Y152" s="11">
        <f t="shared" si="40"/>
        <v>0</v>
      </c>
      <c r="Z152" s="11">
        <f t="shared" si="41"/>
        <v>8374.3417408022269</v>
      </c>
      <c r="AA152" s="23">
        <f t="shared" si="44"/>
        <v>1.4799999999999966E-2</v>
      </c>
    </row>
    <row r="153" spans="5:27" x14ac:dyDescent="0.35">
      <c r="E153" s="64"/>
      <c r="F153" s="66"/>
      <c r="L153" s="103"/>
      <c r="M153" s="32">
        <f>ROUND(MAX((N153-S153)*_xlfn.XLOOKUP($P153,Užstatai!$L$3:$IR$3,Užstatai!$L$33:$IR$33,"bla",0,1),0)+N153*(1-_xlfn.XLOOKUP($P153,Užstatai!$L$3:$IR$3,Užstatai!$L$33:$IR$33,"bla",0,1)),2)</f>
        <v>0</v>
      </c>
      <c r="N153" s="40">
        <f t="shared" si="42"/>
        <v>0</v>
      </c>
      <c r="O153" s="11">
        <f t="shared" si="36"/>
        <v>0</v>
      </c>
      <c r="P153" s="11">
        <f t="shared" si="43"/>
        <v>150</v>
      </c>
      <c r="Q153" s="24">
        <f t="shared" si="37"/>
        <v>0.40322886858874452</v>
      </c>
      <c r="R153" s="24"/>
      <c r="S153" s="32">
        <f>+_xlfn.XLOOKUP($P153,Užstatai!$L$3:$IR$3,Užstatai!$L$1:$IR$1,"bla",0,1)</f>
        <v>0</v>
      </c>
      <c r="T153" s="11">
        <f t="shared" si="35"/>
        <v>1.4437333333333333</v>
      </c>
      <c r="U153" s="11">
        <f t="shared" si="45"/>
        <v>1.4437333333333333</v>
      </c>
      <c r="W153" s="11">
        <f t="shared" si="38"/>
        <v>0</v>
      </c>
      <c r="X153" s="11">
        <f t="shared" si="39"/>
        <v>0</v>
      </c>
      <c r="Y153" s="11">
        <f t="shared" si="40"/>
        <v>0</v>
      </c>
      <c r="Z153" s="11">
        <f t="shared" si="41"/>
        <v>8430.9251309427818</v>
      </c>
      <c r="AA153" s="23">
        <f t="shared" si="44"/>
        <v>1.4899999999999965E-2</v>
      </c>
    </row>
    <row r="154" spans="5:27" x14ac:dyDescent="0.35">
      <c r="E154" s="64"/>
      <c r="F154" s="66"/>
      <c r="L154" s="103"/>
      <c r="M154" s="32">
        <f>ROUND(MAX((N154-S154)*_xlfn.XLOOKUP($P154,Užstatai!$L$3:$IR$3,Užstatai!$L$33:$IR$33,"bla",0,1),0)+N154*(1-_xlfn.XLOOKUP($P154,Užstatai!$L$3:$IR$3,Užstatai!$L$33:$IR$33,"bla",0,1)),2)</f>
        <v>0</v>
      </c>
      <c r="N154" s="40">
        <f t="shared" si="42"/>
        <v>0</v>
      </c>
      <c r="O154" s="11">
        <f t="shared" si="36"/>
        <v>0</v>
      </c>
      <c r="P154" s="11">
        <f t="shared" si="43"/>
        <v>151</v>
      </c>
      <c r="Q154" s="24">
        <f t="shared" si="37"/>
        <v>0.40527911296650609</v>
      </c>
      <c r="R154" s="24"/>
      <c r="S154" s="32">
        <f>+_xlfn.XLOOKUP($P154,Užstatai!$L$3:$IR$3,Užstatai!$L$1:$IR$1,"bla",0,1)</f>
        <v>0</v>
      </c>
      <c r="T154" s="11">
        <f t="shared" si="35"/>
        <v>1.4467500000000002</v>
      </c>
      <c r="U154" s="11">
        <f t="shared" si="45"/>
        <v>1.4467500000000002</v>
      </c>
      <c r="W154" s="11">
        <f t="shared" si="38"/>
        <v>0</v>
      </c>
      <c r="X154" s="11">
        <f t="shared" si="39"/>
        <v>0</v>
      </c>
      <c r="Y154" s="11">
        <f t="shared" si="40"/>
        <v>0</v>
      </c>
      <c r="Z154" s="11">
        <f t="shared" si="41"/>
        <v>8487.5085210833386</v>
      </c>
      <c r="AA154" s="23">
        <f t="shared" si="44"/>
        <v>1.4999999999999965E-2</v>
      </c>
    </row>
    <row r="155" spans="5:27" x14ac:dyDescent="0.35">
      <c r="E155" s="64"/>
      <c r="F155" s="66"/>
      <c r="L155" s="103"/>
      <c r="M155" s="32">
        <f>ROUND(MAX((N155-S155)*_xlfn.XLOOKUP($P155,Užstatai!$L$3:$IR$3,Užstatai!$L$33:$IR$33,"bla",0,1),0)+N155*(1-_xlfn.XLOOKUP($P155,Užstatai!$L$3:$IR$3,Užstatai!$L$33:$IR$33,"bla",0,1)),2)</f>
        <v>0</v>
      </c>
      <c r="N155" s="40">
        <f t="shared" si="42"/>
        <v>0</v>
      </c>
      <c r="O155" s="11">
        <f t="shared" si="36"/>
        <v>0</v>
      </c>
      <c r="P155" s="11">
        <f t="shared" si="43"/>
        <v>152</v>
      </c>
      <c r="Q155" s="24">
        <f t="shared" si="37"/>
        <v>0.40732231360205684</v>
      </c>
      <c r="R155" s="24"/>
      <c r="S155" s="32">
        <f>+_xlfn.XLOOKUP($P155,Užstatai!$L$3:$IR$3,Užstatai!$L$1:$IR$1,"bla",0,1)</f>
        <v>0</v>
      </c>
      <c r="T155" s="11">
        <f t="shared" ref="T155:T183" si="46">1+MAX(0.0362*P155/12-0.1052/12,0)</f>
        <v>1.4497666666666666</v>
      </c>
      <c r="U155" s="11">
        <f t="shared" si="45"/>
        <v>1.4497666666666666</v>
      </c>
      <c r="W155" s="11">
        <f t="shared" si="38"/>
        <v>0</v>
      </c>
      <c r="X155" s="11">
        <f t="shared" si="39"/>
        <v>0</v>
      </c>
      <c r="Y155" s="11">
        <f t="shared" si="40"/>
        <v>0</v>
      </c>
      <c r="Z155" s="11">
        <f t="shared" si="41"/>
        <v>8544.0919112238917</v>
      </c>
      <c r="AA155" s="23">
        <f t="shared" si="44"/>
        <v>1.5099999999999964E-2</v>
      </c>
    </row>
    <row r="156" spans="5:27" x14ac:dyDescent="0.35">
      <c r="E156" s="64"/>
      <c r="F156" s="66"/>
      <c r="L156" s="103"/>
      <c r="M156" s="32">
        <f>ROUND(MAX((N156-S156)*_xlfn.XLOOKUP($P156,Užstatai!$L$3:$IR$3,Užstatai!$L$33:$IR$33,"bla",0,1),0)+N156*(1-_xlfn.XLOOKUP($P156,Užstatai!$L$3:$IR$3,Užstatai!$L$33:$IR$33,"bla",0,1)),2)</f>
        <v>0</v>
      </c>
      <c r="N156" s="40">
        <f t="shared" si="42"/>
        <v>0</v>
      </c>
      <c r="O156" s="11">
        <f t="shared" si="36"/>
        <v>0</v>
      </c>
      <c r="P156" s="11">
        <f t="shared" si="43"/>
        <v>153</v>
      </c>
      <c r="Q156" s="24">
        <f t="shared" si="37"/>
        <v>0.40935849469461172</v>
      </c>
      <c r="R156" s="24"/>
      <c r="S156" s="32">
        <f>+_xlfn.XLOOKUP($P156,Užstatai!$L$3:$IR$3,Užstatai!$L$1:$IR$1,"bla",0,1)</f>
        <v>0</v>
      </c>
      <c r="T156" s="11">
        <f t="shared" si="46"/>
        <v>1.4527833333333335</v>
      </c>
      <c r="U156" s="11">
        <f t="shared" si="45"/>
        <v>1.4527833333333335</v>
      </c>
      <c r="W156" s="11">
        <f t="shared" si="38"/>
        <v>0</v>
      </c>
      <c r="X156" s="11">
        <f t="shared" si="39"/>
        <v>0</v>
      </c>
      <c r="Y156" s="11">
        <f t="shared" si="40"/>
        <v>0</v>
      </c>
      <c r="Z156" s="11">
        <f t="shared" si="41"/>
        <v>8600.6753013644484</v>
      </c>
      <c r="AA156" s="23">
        <f t="shared" si="44"/>
        <v>1.5199999999999964E-2</v>
      </c>
    </row>
    <row r="157" spans="5:27" x14ac:dyDescent="0.35">
      <c r="E157" s="64"/>
      <c r="F157" s="66"/>
      <c r="L157" s="103"/>
      <c r="M157" s="32">
        <f>ROUND(MAX((N157-S157)*_xlfn.XLOOKUP($P157,Užstatai!$L$3:$IR$3,Užstatai!$L$33:$IR$33,"bla",0,1),0)+N157*(1-_xlfn.XLOOKUP($P157,Užstatai!$L$3:$IR$3,Užstatai!$L$33:$IR$33,"bla",0,1)),2)</f>
        <v>0</v>
      </c>
      <c r="N157" s="40">
        <f t="shared" si="42"/>
        <v>0</v>
      </c>
      <c r="O157" s="11">
        <f t="shared" si="36"/>
        <v>0</v>
      </c>
      <c r="P157" s="11">
        <f t="shared" si="43"/>
        <v>154</v>
      </c>
      <c r="Q157" s="24">
        <f t="shared" si="37"/>
        <v>0.41138768036024753</v>
      </c>
      <c r="R157" s="24"/>
      <c r="S157" s="32">
        <f>+_xlfn.XLOOKUP($P157,Užstatai!$L$3:$IR$3,Užstatai!$L$1:$IR$1,"bla",0,1)</f>
        <v>0</v>
      </c>
      <c r="T157" s="11">
        <f t="shared" si="46"/>
        <v>1.4558</v>
      </c>
      <c r="U157" s="11">
        <f t="shared" si="45"/>
        <v>1.4558</v>
      </c>
      <c r="W157" s="11">
        <f t="shared" si="38"/>
        <v>0</v>
      </c>
      <c r="X157" s="11">
        <f t="shared" si="39"/>
        <v>0</v>
      </c>
      <c r="Y157" s="11">
        <f t="shared" si="40"/>
        <v>0</v>
      </c>
      <c r="Z157" s="11">
        <f t="shared" si="41"/>
        <v>8657.2586915050051</v>
      </c>
      <c r="AA157" s="23">
        <f t="shared" si="44"/>
        <v>1.5299999999999963E-2</v>
      </c>
    </row>
    <row r="158" spans="5:27" x14ac:dyDescent="0.35">
      <c r="E158" s="64"/>
      <c r="F158" s="66"/>
      <c r="L158" s="103"/>
      <c r="M158" s="32">
        <f>ROUND(MAX((N158-S158)*_xlfn.XLOOKUP($P158,Užstatai!$L$3:$IR$3,Užstatai!$L$33:$IR$33,"bla",0,1),0)+N158*(1-_xlfn.XLOOKUP($P158,Užstatai!$L$3:$IR$3,Užstatai!$L$33:$IR$33,"bla",0,1)),2)</f>
        <v>0</v>
      </c>
      <c r="N158" s="40">
        <f t="shared" si="42"/>
        <v>0</v>
      </c>
      <c r="O158" s="11">
        <f t="shared" si="36"/>
        <v>0</v>
      </c>
      <c r="P158" s="11">
        <f t="shared" si="43"/>
        <v>155</v>
      </c>
      <c r="Q158" s="24">
        <f t="shared" si="37"/>
        <v>0.41340989463218925</v>
      </c>
      <c r="R158" s="24"/>
      <c r="S158" s="32">
        <f>+_xlfn.XLOOKUP($P158,Užstatai!$L$3:$IR$3,Užstatai!$L$1:$IR$1,"bla",0,1)</f>
        <v>0</v>
      </c>
      <c r="T158" s="11">
        <f t="shared" si="46"/>
        <v>1.4588166666666669</v>
      </c>
      <c r="U158" s="11">
        <f t="shared" si="45"/>
        <v>1.4588166666666669</v>
      </c>
      <c r="W158" s="11">
        <f t="shared" si="38"/>
        <v>0</v>
      </c>
      <c r="X158" s="11">
        <f t="shared" si="39"/>
        <v>0</v>
      </c>
      <c r="Y158" s="11">
        <f t="shared" si="40"/>
        <v>0</v>
      </c>
      <c r="Z158" s="11">
        <f t="shared" si="41"/>
        <v>8713.8420816455582</v>
      </c>
      <c r="AA158" s="23">
        <f t="shared" si="44"/>
        <v>1.5399999999999962E-2</v>
      </c>
    </row>
    <row r="159" spans="5:27" x14ac:dyDescent="0.35">
      <c r="E159" s="64"/>
      <c r="F159" s="66"/>
      <c r="L159" s="103"/>
      <c r="M159" s="32">
        <f>ROUND(MAX((N159-S159)*_xlfn.XLOOKUP($P159,Užstatai!$L$3:$IR$3,Užstatai!$L$33:$IR$33,"bla",0,1),0)+N159*(1-_xlfn.XLOOKUP($P159,Užstatai!$L$3:$IR$3,Užstatai!$L$33:$IR$33,"bla",0,1)),2)</f>
        <v>0</v>
      </c>
      <c r="N159" s="40">
        <f t="shared" si="42"/>
        <v>0</v>
      </c>
      <c r="O159" s="11">
        <f t="shared" si="36"/>
        <v>0</v>
      </c>
      <c r="P159" s="11">
        <f t="shared" si="43"/>
        <v>156</v>
      </c>
      <c r="Q159" s="24">
        <f t="shared" si="37"/>
        <v>0.41542516146109398</v>
      </c>
      <c r="R159" s="24"/>
      <c r="S159" s="32">
        <f>+_xlfn.XLOOKUP($P159,Užstatai!$L$3:$IR$3,Užstatai!$L$1:$IR$1,"bla",0,1)</f>
        <v>0</v>
      </c>
      <c r="T159" s="11">
        <f t="shared" si="46"/>
        <v>1.4618333333333333</v>
      </c>
      <c r="U159" s="11">
        <f t="shared" si="45"/>
        <v>1.4618333333333333</v>
      </c>
      <c r="W159" s="11">
        <f t="shared" si="38"/>
        <v>0</v>
      </c>
      <c r="X159" s="11">
        <f t="shared" si="39"/>
        <v>0</v>
      </c>
      <c r="Y159" s="11">
        <f t="shared" si="40"/>
        <v>0</v>
      </c>
      <c r="Z159" s="11">
        <f t="shared" si="41"/>
        <v>8770.4254717861149</v>
      </c>
      <c r="AA159" s="23">
        <f t="shared" si="44"/>
        <v>1.5499999999999962E-2</v>
      </c>
    </row>
    <row r="160" spans="5:27" x14ac:dyDescent="0.35">
      <c r="E160" s="64"/>
      <c r="F160" s="66"/>
      <c r="L160" s="103"/>
      <c r="M160" s="32">
        <f>ROUND(MAX((N160-S160)*_xlfn.XLOOKUP($P160,Užstatai!$L$3:$IR$3,Užstatai!$L$33:$IR$33,"bla",0,1),0)+N160*(1-_xlfn.XLOOKUP($P160,Užstatai!$L$3:$IR$3,Užstatai!$L$33:$IR$33,"bla",0,1)),2)</f>
        <v>0</v>
      </c>
      <c r="N160" s="40">
        <f t="shared" si="42"/>
        <v>0</v>
      </c>
      <c r="O160" s="11">
        <f t="shared" si="36"/>
        <v>0</v>
      </c>
      <c r="P160" s="11">
        <f t="shared" si="43"/>
        <v>157</v>
      </c>
      <c r="Q160" s="24">
        <f t="shared" si="37"/>
        <v>0.41743350471533436</v>
      </c>
      <c r="R160" s="24">
        <f>IF(P160&gt;$F$4,0,((1-$B$3)^ROUNDUP(P159/12,0))*$B$3)</f>
        <v>0</v>
      </c>
      <c r="S160" s="32">
        <f>+_xlfn.XLOOKUP($P160,Užstatai!$L$3:$IR$3,Užstatai!$L$1:$IR$1,"bla",0,1)</f>
        <v>0</v>
      </c>
      <c r="T160" s="11">
        <f t="shared" si="46"/>
        <v>1.4648500000000002</v>
      </c>
      <c r="U160" s="11">
        <f t="shared" si="45"/>
        <v>1.4648500000000002</v>
      </c>
      <c r="W160" s="11">
        <f t="shared" si="38"/>
        <v>0</v>
      </c>
      <c r="X160" s="11">
        <f t="shared" si="39"/>
        <v>0</v>
      </c>
      <c r="Y160" s="11">
        <f t="shared" si="40"/>
        <v>0</v>
      </c>
      <c r="Z160" s="11">
        <f t="shared" si="41"/>
        <v>8827.0088619266699</v>
      </c>
      <c r="AA160" s="23">
        <f t="shared" si="44"/>
        <v>1.5599999999999961E-2</v>
      </c>
    </row>
    <row r="161" spans="5:27" x14ac:dyDescent="0.35">
      <c r="E161" s="64"/>
      <c r="F161" s="66"/>
      <c r="L161" s="103"/>
      <c r="M161" s="32">
        <f>ROUND(MAX((N161-S161)*_xlfn.XLOOKUP($P161,Užstatai!$L$3:$IR$3,Užstatai!$L$33:$IR$33,"bla",0,1),0)+N161*(1-_xlfn.XLOOKUP($P161,Užstatai!$L$3:$IR$3,Užstatai!$L$33:$IR$33,"bla",0,1)),2)</f>
        <v>0</v>
      </c>
      <c r="N161" s="40">
        <f t="shared" si="42"/>
        <v>0</v>
      </c>
      <c r="O161" s="11">
        <f t="shared" si="36"/>
        <v>0</v>
      </c>
      <c r="P161" s="11">
        <f t="shared" si="43"/>
        <v>158</v>
      </c>
      <c r="Q161" s="24">
        <f t="shared" si="37"/>
        <v>0.41943494818128269</v>
      </c>
      <c r="R161" s="24"/>
      <c r="S161" s="32">
        <f>+_xlfn.XLOOKUP($P161,Užstatai!$L$3:$IR$3,Užstatai!$L$1:$IR$1,"bla",0,1)</f>
        <v>0</v>
      </c>
      <c r="T161" s="11">
        <f t="shared" si="46"/>
        <v>1.4678666666666667</v>
      </c>
      <c r="U161" s="11">
        <f t="shared" si="45"/>
        <v>1.4678666666666667</v>
      </c>
      <c r="W161" s="11">
        <f t="shared" si="38"/>
        <v>0</v>
      </c>
      <c r="X161" s="11">
        <f t="shared" si="39"/>
        <v>0</v>
      </c>
      <c r="Y161" s="11">
        <f t="shared" si="40"/>
        <v>0</v>
      </c>
      <c r="Z161" s="11">
        <f t="shared" si="41"/>
        <v>8883.5922520672266</v>
      </c>
      <c r="AA161" s="23">
        <f t="shared" si="44"/>
        <v>1.5699999999999961E-2</v>
      </c>
    </row>
    <row r="162" spans="5:27" x14ac:dyDescent="0.35">
      <c r="E162" s="64"/>
      <c r="F162" s="66"/>
      <c r="L162" s="103"/>
      <c r="M162" s="32">
        <f>ROUND(MAX((N162-S162)*_xlfn.XLOOKUP($P162,Užstatai!$L$3:$IR$3,Užstatai!$L$33:$IR$33,"bla",0,1),0)+N162*(1-_xlfn.XLOOKUP($P162,Užstatai!$L$3:$IR$3,Užstatai!$L$33:$IR$33,"bla",0,1)),2)</f>
        <v>0</v>
      </c>
      <c r="N162" s="40">
        <f t="shared" si="42"/>
        <v>0</v>
      </c>
      <c r="O162" s="11">
        <f t="shared" si="36"/>
        <v>0</v>
      </c>
      <c r="P162" s="11">
        <f t="shared" si="43"/>
        <v>159</v>
      </c>
      <c r="Q162" s="24">
        <f t="shared" si="37"/>
        <v>0.42142951556359121</v>
      </c>
      <c r="R162" s="24"/>
      <c r="S162" s="32">
        <f>+_xlfn.XLOOKUP($P162,Užstatai!$L$3:$IR$3,Užstatai!$L$1:$IR$1,"bla",0,1)</f>
        <v>0</v>
      </c>
      <c r="T162" s="11">
        <f t="shared" si="46"/>
        <v>1.4708833333333335</v>
      </c>
      <c r="U162" s="11">
        <f t="shared" si="45"/>
        <v>1.4708833333333335</v>
      </c>
      <c r="W162" s="11">
        <f t="shared" si="38"/>
        <v>0</v>
      </c>
      <c r="X162" s="11">
        <f t="shared" si="39"/>
        <v>0</v>
      </c>
      <c r="Y162" s="11">
        <f t="shared" si="40"/>
        <v>0</v>
      </c>
      <c r="Z162" s="11">
        <f t="shared" si="41"/>
        <v>8940.1756422077797</v>
      </c>
      <c r="AA162" s="23">
        <f t="shared" si="44"/>
        <v>1.579999999999996E-2</v>
      </c>
    </row>
    <row r="163" spans="5:27" x14ac:dyDescent="0.35">
      <c r="E163" s="64"/>
      <c r="F163" s="66"/>
      <c r="L163" s="103"/>
      <c r="M163" s="32">
        <f>ROUND(MAX((N163-S163)*_xlfn.XLOOKUP($P163,Užstatai!$L$3:$IR$3,Užstatai!$L$33:$IR$33,"bla",0,1),0)+N163*(1-_xlfn.XLOOKUP($P163,Užstatai!$L$3:$IR$3,Užstatai!$L$33:$IR$33,"bla",0,1)),2)</f>
        <v>0</v>
      </c>
      <c r="N163" s="40">
        <f t="shared" si="42"/>
        <v>0</v>
      </c>
      <c r="O163" s="11">
        <f t="shared" si="36"/>
        <v>0</v>
      </c>
      <c r="P163" s="11">
        <f t="shared" si="43"/>
        <v>160</v>
      </c>
      <c r="Q163" s="24">
        <f t="shared" si="37"/>
        <v>0.42341723048547319</v>
      </c>
      <c r="R163" s="24"/>
      <c r="S163" s="32">
        <f>+_xlfn.XLOOKUP($P163,Užstatai!$L$3:$IR$3,Užstatai!$L$1:$IR$1,"bla",0,1)</f>
        <v>0</v>
      </c>
      <c r="T163" s="11">
        <f t="shared" si="46"/>
        <v>1.4739</v>
      </c>
      <c r="U163" s="11">
        <f t="shared" si="45"/>
        <v>1.4739</v>
      </c>
      <c r="W163" s="11">
        <f t="shared" si="38"/>
        <v>0</v>
      </c>
      <c r="X163" s="11">
        <f t="shared" si="39"/>
        <v>0</v>
      </c>
      <c r="Y163" s="11">
        <f t="shared" si="40"/>
        <v>0</v>
      </c>
      <c r="Z163" s="11">
        <f t="shared" si="41"/>
        <v>8996.7590323483364</v>
      </c>
      <c r="AA163" s="23">
        <f t="shared" si="44"/>
        <v>1.5899999999999959E-2</v>
      </c>
    </row>
    <row r="164" spans="5:27" x14ac:dyDescent="0.35">
      <c r="E164" s="64"/>
      <c r="F164" s="66"/>
      <c r="L164" s="103"/>
      <c r="M164" s="32">
        <f>ROUND(MAX((N164-S164)*_xlfn.XLOOKUP($P164,Užstatai!$L$3:$IR$3,Užstatai!$L$33:$IR$33,"bla",0,1),0)+N164*(1-_xlfn.XLOOKUP($P164,Užstatai!$L$3:$IR$3,Užstatai!$L$33:$IR$33,"bla",0,1)),2)</f>
        <v>0</v>
      </c>
      <c r="N164" s="40">
        <f t="shared" si="42"/>
        <v>0</v>
      </c>
      <c r="O164" s="11">
        <f t="shared" ref="O164:O183" si="47">ROUND(IF($F$21&gt;0,F182,IF(P164&lt;=$F$5,0,IF(P164&gt;$F$4,0,1/($F$4-$F$5)*($F$7)))),2)</f>
        <v>0</v>
      </c>
      <c r="P164" s="11">
        <f t="shared" si="43"/>
        <v>161</v>
      </c>
      <c r="Q164" s="24">
        <f t="shared" si="37"/>
        <v>0.42539811648898318</v>
      </c>
      <c r="R164" s="24"/>
      <c r="S164" s="32">
        <f>+_xlfn.XLOOKUP($P164,Užstatai!$L$3:$IR$3,Užstatai!$L$1:$IR$1,"bla",0,1)</f>
        <v>0</v>
      </c>
      <c r="T164" s="11">
        <f t="shared" si="46"/>
        <v>1.4769166666666669</v>
      </c>
      <c r="U164" s="11">
        <f t="shared" si="45"/>
        <v>1.4769166666666669</v>
      </c>
      <c r="W164" s="11">
        <f t="shared" si="38"/>
        <v>0</v>
      </c>
      <c r="X164" s="11">
        <f t="shared" si="39"/>
        <v>0</v>
      </c>
      <c r="Y164" s="11">
        <f t="shared" si="40"/>
        <v>0</v>
      </c>
      <c r="Z164" s="11">
        <f t="shared" si="41"/>
        <v>9053.3424224888913</v>
      </c>
      <c r="AA164" s="23">
        <f t="shared" si="44"/>
        <v>1.5999999999999959E-2</v>
      </c>
    </row>
    <row r="165" spans="5:27" x14ac:dyDescent="0.35">
      <c r="E165" s="64"/>
      <c r="F165" s="66"/>
      <c r="L165" s="103"/>
      <c r="M165" s="32">
        <f>ROUND(MAX((N165-S165)*_xlfn.XLOOKUP($P165,Užstatai!$L$3:$IR$3,Užstatai!$L$33:$IR$33,"bla",0,1),0)+N165*(1-_xlfn.XLOOKUP($P165,Užstatai!$L$3:$IR$3,Užstatai!$L$33:$IR$33,"bla",0,1)),2)</f>
        <v>0</v>
      </c>
      <c r="N165" s="40">
        <f t="shared" si="42"/>
        <v>0</v>
      </c>
      <c r="O165" s="11">
        <f t="shared" si="47"/>
        <v>0</v>
      </c>
      <c r="P165" s="11">
        <f t="shared" si="43"/>
        <v>162</v>
      </c>
      <c r="Q165" s="24">
        <f t="shared" si="37"/>
        <v>0.42737219703529539</v>
      </c>
      <c r="R165" s="24"/>
      <c r="S165" s="32">
        <f>+_xlfn.XLOOKUP($P165,Užstatai!$L$3:$IR$3,Užstatai!$L$1:$IR$1,"bla",0,1)</f>
        <v>0</v>
      </c>
      <c r="T165" s="11">
        <f t="shared" si="46"/>
        <v>1.4799333333333333</v>
      </c>
      <c r="U165" s="11">
        <f t="shared" si="45"/>
        <v>1.4799333333333333</v>
      </c>
      <c r="W165" s="11">
        <f t="shared" si="38"/>
        <v>0</v>
      </c>
      <c r="X165" s="11">
        <f t="shared" si="39"/>
        <v>0</v>
      </c>
      <c r="Y165" s="11">
        <f t="shared" si="40"/>
        <v>0</v>
      </c>
      <c r="Z165" s="11">
        <f t="shared" si="41"/>
        <v>9109.9258126294462</v>
      </c>
      <c r="AA165" s="23">
        <f t="shared" si="44"/>
        <v>1.6099999999999958E-2</v>
      </c>
    </row>
    <row r="166" spans="5:27" x14ac:dyDescent="0.35">
      <c r="E166" s="64"/>
      <c r="F166" s="66"/>
      <c r="L166" s="103"/>
      <c r="M166" s="32">
        <f>ROUND(MAX((N166-S166)*_xlfn.XLOOKUP($P166,Užstatai!$L$3:$IR$3,Užstatai!$L$33:$IR$33,"bla",0,1),0)+N166*(1-_xlfn.XLOOKUP($P166,Užstatai!$L$3:$IR$3,Užstatai!$L$33:$IR$33,"bla",0,1)),2)</f>
        <v>0</v>
      </c>
      <c r="N166" s="40">
        <f t="shared" si="42"/>
        <v>0</v>
      </c>
      <c r="O166" s="11">
        <f t="shared" si="47"/>
        <v>0</v>
      </c>
      <c r="P166" s="11">
        <f t="shared" si="43"/>
        <v>163</v>
      </c>
      <c r="Q166" s="24">
        <f t="shared" si="37"/>
        <v>0.42933949550498185</v>
      </c>
      <c r="R166" s="24"/>
      <c r="S166" s="32">
        <f>+_xlfn.XLOOKUP($P166,Užstatai!$L$3:$IR$3,Užstatai!$L$1:$IR$1,"bla",0,1)</f>
        <v>0</v>
      </c>
      <c r="T166" s="11">
        <f t="shared" si="46"/>
        <v>1.4829500000000002</v>
      </c>
      <c r="U166" s="11">
        <f t="shared" si="45"/>
        <v>1.4829500000000002</v>
      </c>
      <c r="W166" s="11">
        <f t="shared" si="38"/>
        <v>0</v>
      </c>
      <c r="X166" s="11">
        <f t="shared" si="39"/>
        <v>0</v>
      </c>
      <c r="Y166" s="11">
        <f t="shared" si="40"/>
        <v>0</v>
      </c>
      <c r="Z166" s="11">
        <f t="shared" si="41"/>
        <v>9166.5092027700011</v>
      </c>
      <c r="AA166" s="23">
        <f t="shared" si="44"/>
        <v>1.6199999999999957E-2</v>
      </c>
    </row>
    <row r="167" spans="5:27" x14ac:dyDescent="0.35">
      <c r="E167" s="64"/>
      <c r="F167" s="66"/>
      <c r="L167" s="103"/>
      <c r="M167" s="32">
        <f>ROUND(MAX((N167-S167)*_xlfn.XLOOKUP($P167,Užstatai!$L$3:$IR$3,Užstatai!$L$33:$IR$33,"bla",0,1),0)+N167*(1-_xlfn.XLOOKUP($P167,Užstatai!$L$3:$IR$3,Užstatai!$L$33:$IR$33,"bla",0,1)),2)</f>
        <v>0</v>
      </c>
      <c r="N167" s="40">
        <f t="shared" si="42"/>
        <v>0</v>
      </c>
      <c r="O167" s="11">
        <f t="shared" si="47"/>
        <v>0</v>
      </c>
      <c r="P167" s="11">
        <f t="shared" si="43"/>
        <v>164</v>
      </c>
      <c r="Q167" s="24">
        <f t="shared" si="37"/>
        <v>0.43130003519828886</v>
      </c>
      <c r="R167" s="24"/>
      <c r="S167" s="32">
        <f>+_xlfn.XLOOKUP($P167,Užstatai!$L$3:$IR$3,Užstatai!$L$1:$IR$1,"bla",0,1)</f>
        <v>0</v>
      </c>
      <c r="T167" s="11">
        <f t="shared" si="46"/>
        <v>1.4859666666666667</v>
      </c>
      <c r="U167" s="11">
        <f t="shared" si="45"/>
        <v>1.4859666666666667</v>
      </c>
      <c r="W167" s="11">
        <f t="shared" si="38"/>
        <v>0</v>
      </c>
      <c r="X167" s="11">
        <f t="shared" si="39"/>
        <v>0</v>
      </c>
      <c r="Y167" s="11">
        <f t="shared" si="40"/>
        <v>0</v>
      </c>
      <c r="Z167" s="11">
        <f t="shared" si="41"/>
        <v>9223.0925929105579</v>
      </c>
      <c r="AA167" s="23">
        <f t="shared" si="44"/>
        <v>1.6299999999999957E-2</v>
      </c>
    </row>
    <row r="168" spans="5:27" x14ac:dyDescent="0.35">
      <c r="E168" s="64"/>
      <c r="F168" s="66"/>
      <c r="L168" s="103"/>
      <c r="M168" s="32">
        <f>ROUND(MAX((N168-S168)*_xlfn.XLOOKUP($P168,Užstatai!$L$3:$IR$3,Užstatai!$L$33:$IR$33,"bla",0,1),0)+N168*(1-_xlfn.XLOOKUP($P168,Užstatai!$L$3:$IR$3,Užstatai!$L$33:$IR$33,"bla",0,1)),2)</f>
        <v>0</v>
      </c>
      <c r="N168" s="40">
        <f t="shared" si="42"/>
        <v>0</v>
      </c>
      <c r="O168" s="11">
        <f t="shared" si="47"/>
        <v>0</v>
      </c>
      <c r="P168" s="11">
        <f t="shared" si="43"/>
        <v>165</v>
      </c>
      <c r="Q168" s="24">
        <f t="shared" si="37"/>
        <v>0.43325383933541362</v>
      </c>
      <c r="R168" s="24"/>
      <c r="S168" s="32">
        <f>+_xlfn.XLOOKUP($P168,Užstatai!$L$3:$IR$3,Užstatai!$L$1:$IR$1,"bla",0,1)</f>
        <v>0</v>
      </c>
      <c r="T168" s="11">
        <f t="shared" si="46"/>
        <v>1.4889833333333335</v>
      </c>
      <c r="U168" s="11">
        <f t="shared" si="45"/>
        <v>1.4889833333333335</v>
      </c>
      <c r="W168" s="11">
        <f t="shared" si="38"/>
        <v>0</v>
      </c>
      <c r="X168" s="11">
        <f t="shared" si="39"/>
        <v>0</v>
      </c>
      <c r="Y168" s="11">
        <f t="shared" si="40"/>
        <v>0</v>
      </c>
      <c r="Z168" s="11">
        <f t="shared" si="41"/>
        <v>9279.6759830511146</v>
      </c>
      <c r="AA168" s="23">
        <f t="shared" si="44"/>
        <v>1.6399999999999956E-2</v>
      </c>
    </row>
    <row r="169" spans="5:27" x14ac:dyDescent="0.35">
      <c r="E169" s="64"/>
      <c r="F169" s="66"/>
      <c r="L169" s="103"/>
      <c r="M169" s="32">
        <f>ROUND(MAX((N169-S169)*_xlfn.XLOOKUP($P169,Užstatai!$L$3:$IR$3,Užstatai!$L$33:$IR$33,"bla",0,1),0)+N169*(1-_xlfn.XLOOKUP($P169,Užstatai!$L$3:$IR$3,Užstatai!$L$33:$IR$33,"bla",0,1)),2)</f>
        <v>0</v>
      </c>
      <c r="N169" s="40">
        <f t="shared" si="42"/>
        <v>0</v>
      </c>
      <c r="O169" s="11">
        <f t="shared" si="47"/>
        <v>0</v>
      </c>
      <c r="P169" s="11">
        <f t="shared" si="43"/>
        <v>166</v>
      </c>
      <c r="Q169" s="24">
        <f t="shared" si="37"/>
        <v>0.43520093105677882</v>
      </c>
      <c r="R169" s="24"/>
      <c r="S169" s="32">
        <f>+_xlfn.XLOOKUP($P169,Užstatai!$L$3:$IR$3,Užstatai!$L$1:$IR$1,"bla",0,1)</f>
        <v>0</v>
      </c>
      <c r="T169" s="11">
        <f t="shared" si="46"/>
        <v>1.492</v>
      </c>
      <c r="U169" s="11">
        <f t="shared" si="45"/>
        <v>1.492</v>
      </c>
      <c r="W169" s="11">
        <f t="shared" si="38"/>
        <v>0</v>
      </c>
      <c r="X169" s="11">
        <f t="shared" si="39"/>
        <v>0</v>
      </c>
      <c r="Y169" s="11">
        <f t="shared" si="40"/>
        <v>0</v>
      </c>
      <c r="Z169" s="11">
        <f t="shared" si="41"/>
        <v>9336.2593731916677</v>
      </c>
      <c r="AA169" s="23">
        <f t="shared" si="44"/>
        <v>1.6499999999999956E-2</v>
      </c>
    </row>
    <row r="170" spans="5:27" x14ac:dyDescent="0.35">
      <c r="E170" s="64"/>
      <c r="F170" s="66"/>
      <c r="L170" s="103"/>
      <c r="M170" s="32">
        <f>ROUND(MAX((N170-S170)*_xlfn.XLOOKUP($P170,Užstatai!$L$3:$IR$3,Užstatai!$L$33:$IR$33,"bla",0,1),0)+N170*(1-_xlfn.XLOOKUP($P170,Užstatai!$L$3:$IR$3,Užstatai!$L$33:$IR$33,"bla",0,1)),2)</f>
        <v>0</v>
      </c>
      <c r="N170" s="40">
        <f t="shared" si="42"/>
        <v>0</v>
      </c>
      <c r="O170" s="11">
        <f t="shared" si="47"/>
        <v>0</v>
      </c>
      <c r="P170" s="11">
        <f t="shared" si="43"/>
        <v>167</v>
      </c>
      <c r="Q170" s="24">
        <f t="shared" si="37"/>
        <v>0.43714133342330652</v>
      </c>
      <c r="R170" s="24"/>
      <c r="S170" s="32">
        <f>+_xlfn.XLOOKUP($P170,Užstatai!$L$3:$IR$3,Užstatai!$L$1:$IR$1,"bla",0,1)</f>
        <v>0</v>
      </c>
      <c r="T170" s="11">
        <f t="shared" si="46"/>
        <v>1.4950166666666667</v>
      </c>
      <c r="U170" s="11">
        <f t="shared" si="45"/>
        <v>1.4950166666666667</v>
      </c>
      <c r="W170" s="11">
        <f t="shared" si="38"/>
        <v>0</v>
      </c>
      <c r="X170" s="11">
        <f t="shared" si="39"/>
        <v>0</v>
      </c>
      <c r="Y170" s="11">
        <f t="shared" si="40"/>
        <v>0</v>
      </c>
      <c r="Z170" s="11">
        <f t="shared" si="41"/>
        <v>9392.8427633322244</v>
      </c>
      <c r="AA170" s="23">
        <f t="shared" si="44"/>
        <v>1.6599999999999955E-2</v>
      </c>
    </row>
    <row r="171" spans="5:27" x14ac:dyDescent="0.35">
      <c r="E171" s="64"/>
      <c r="F171" s="66"/>
      <c r="L171" s="103"/>
      <c r="M171" s="32">
        <f>ROUND(MAX((N171-S171)*_xlfn.XLOOKUP($P171,Užstatai!$L$3:$IR$3,Užstatai!$L$33:$IR$33,"bla",0,1),0)+N171*(1-_xlfn.XLOOKUP($P171,Užstatai!$L$3:$IR$3,Užstatai!$L$33:$IR$33,"bla",0,1)),2)</f>
        <v>0</v>
      </c>
      <c r="N171" s="40">
        <f t="shared" si="42"/>
        <v>0</v>
      </c>
      <c r="O171" s="11">
        <f t="shared" si="47"/>
        <v>0</v>
      </c>
      <c r="P171" s="11">
        <f t="shared" si="43"/>
        <v>168</v>
      </c>
      <c r="Q171" s="24">
        <f t="shared" si="37"/>
        <v>0.43907506941669205</v>
      </c>
      <c r="R171" s="24"/>
      <c r="S171" s="32">
        <f>+_xlfn.XLOOKUP($P171,Užstatai!$L$3:$IR$3,Užstatai!$L$1:$IR$1,"bla",0,1)</f>
        <v>0</v>
      </c>
      <c r="T171" s="11">
        <f t="shared" si="46"/>
        <v>1.4980333333333333</v>
      </c>
      <c r="U171" s="11">
        <f t="shared" si="45"/>
        <v>1.4980333333333333</v>
      </c>
      <c r="W171" s="11">
        <f t="shared" si="38"/>
        <v>0</v>
      </c>
      <c r="X171" s="11">
        <f t="shared" si="39"/>
        <v>0</v>
      </c>
      <c r="Y171" s="11">
        <f t="shared" si="40"/>
        <v>0</v>
      </c>
      <c r="Z171" s="11">
        <f t="shared" si="41"/>
        <v>9449.4261534727775</v>
      </c>
      <c r="AA171" s="23">
        <f t="shared" si="44"/>
        <v>1.6699999999999954E-2</v>
      </c>
    </row>
    <row r="172" spans="5:27" x14ac:dyDescent="0.35">
      <c r="E172" s="64"/>
      <c r="F172" s="66"/>
      <c r="L172" s="103"/>
      <c r="M172" s="32">
        <f>ROUND(MAX((N172-S172)*_xlfn.XLOOKUP($P172,Užstatai!$L$3:$IR$3,Užstatai!$L$33:$IR$33,"bla",0,1),0)+N172*(1-_xlfn.XLOOKUP($P172,Užstatai!$L$3:$IR$3,Užstatai!$L$33:$IR$33,"bla",0,1)),2)</f>
        <v>0</v>
      </c>
      <c r="N172" s="40">
        <f t="shared" si="42"/>
        <v>0</v>
      </c>
      <c r="O172" s="11">
        <f t="shared" si="47"/>
        <v>0</v>
      </c>
      <c r="P172" s="11">
        <f t="shared" si="43"/>
        <v>169</v>
      </c>
      <c r="Q172" s="24">
        <f t="shared" si="37"/>
        <v>0.4410021619396749</v>
      </c>
      <c r="R172" s="24">
        <f>IF(P172&gt;$F$4,0,((1-$B$3)^ROUNDUP(P171/12,0))*$B$3)</f>
        <v>0</v>
      </c>
      <c r="S172" s="32">
        <f>+_xlfn.XLOOKUP($P172,Užstatai!$L$3:$IR$3,Užstatai!$L$1:$IR$1,"bla",0,1)</f>
        <v>0</v>
      </c>
      <c r="T172" s="11">
        <f t="shared" si="46"/>
        <v>1.50105</v>
      </c>
      <c r="U172" s="11">
        <f t="shared" si="45"/>
        <v>1.50105</v>
      </c>
      <c r="W172" s="11">
        <f t="shared" si="38"/>
        <v>0</v>
      </c>
      <c r="X172" s="11">
        <f t="shared" si="39"/>
        <v>0</v>
      </c>
      <c r="Y172" s="11">
        <f t="shared" si="40"/>
        <v>0</v>
      </c>
      <c r="Z172" s="11">
        <f t="shared" si="41"/>
        <v>9506.0095436133361</v>
      </c>
      <c r="AA172" s="23">
        <f t="shared" si="44"/>
        <v>1.6799999999999954E-2</v>
      </c>
    </row>
    <row r="173" spans="5:27" x14ac:dyDescent="0.35">
      <c r="E173" s="64"/>
      <c r="F173" s="66"/>
      <c r="L173" s="103"/>
      <c r="M173" s="32">
        <f>ROUND(MAX((N173-S173)*_xlfn.XLOOKUP($P173,Užstatai!$L$3:$IR$3,Užstatai!$L$33:$IR$33,"bla",0,1),0)+N173*(1-_xlfn.XLOOKUP($P173,Užstatai!$L$3:$IR$3,Užstatai!$L$33:$IR$33,"bla",0,1)),2)</f>
        <v>0</v>
      </c>
      <c r="N173" s="40">
        <f t="shared" si="42"/>
        <v>0</v>
      </c>
      <c r="O173" s="11">
        <f t="shared" si="47"/>
        <v>0</v>
      </c>
      <c r="P173" s="11">
        <f t="shared" si="43"/>
        <v>170</v>
      </c>
      <c r="Q173" s="24">
        <f t="shared" si="37"/>
        <v>0.44292263381631181</v>
      </c>
      <c r="R173" s="24"/>
      <c r="S173" s="32">
        <f>+_xlfn.XLOOKUP($P173,Užstatai!$L$3:$IR$3,Užstatai!$L$1:$IR$1,"bla",0,1)</f>
        <v>0</v>
      </c>
      <c r="T173" s="11">
        <f t="shared" si="46"/>
        <v>1.5040666666666667</v>
      </c>
      <c r="U173" s="11">
        <f t="shared" si="45"/>
        <v>1.5040666666666667</v>
      </c>
      <c r="W173" s="11">
        <f t="shared" si="38"/>
        <v>0</v>
      </c>
      <c r="X173" s="11">
        <f t="shared" si="39"/>
        <v>0</v>
      </c>
      <c r="Y173" s="11">
        <f t="shared" si="40"/>
        <v>0</v>
      </c>
      <c r="Z173" s="11">
        <f t="shared" si="41"/>
        <v>9562.5929337538892</v>
      </c>
      <c r="AA173" s="23">
        <f t="shared" si="44"/>
        <v>1.6899999999999953E-2</v>
      </c>
    </row>
    <row r="174" spans="5:27" x14ac:dyDescent="0.35">
      <c r="E174" s="64"/>
      <c r="F174" s="66"/>
      <c r="L174" s="103"/>
      <c r="M174" s="32">
        <f>ROUND(MAX((N174-S174)*_xlfn.XLOOKUP($P174,Užstatai!$L$3:$IR$3,Užstatai!$L$33:$IR$33,"bla",0,1),0)+N174*(1-_xlfn.XLOOKUP($P174,Užstatai!$L$3:$IR$3,Užstatai!$L$33:$IR$33,"bla",0,1)),2)</f>
        <v>0</v>
      </c>
      <c r="N174" s="40">
        <f t="shared" si="42"/>
        <v>0</v>
      </c>
      <c r="O174" s="11">
        <f t="shared" si="47"/>
        <v>0</v>
      </c>
      <c r="P174" s="11">
        <f t="shared" si="43"/>
        <v>171</v>
      </c>
      <c r="Q174" s="24">
        <f t="shared" si="37"/>
        <v>0.44483650779224515</v>
      </c>
      <c r="R174" s="24"/>
      <c r="S174" s="32">
        <f>+_xlfn.XLOOKUP($P174,Užstatai!$L$3:$IR$3,Užstatai!$L$1:$IR$1,"bla",0,1)</f>
        <v>0</v>
      </c>
      <c r="T174" s="11">
        <f t="shared" si="46"/>
        <v>1.5070833333333333</v>
      </c>
      <c r="U174" s="11">
        <f t="shared" si="45"/>
        <v>1.5070833333333333</v>
      </c>
      <c r="W174" s="11">
        <f t="shared" si="38"/>
        <v>0</v>
      </c>
      <c r="X174" s="11">
        <f t="shared" si="39"/>
        <v>0</v>
      </c>
      <c r="Y174" s="11">
        <f t="shared" si="40"/>
        <v>0</v>
      </c>
      <c r="Z174" s="11">
        <f t="shared" si="41"/>
        <v>9619.1763238944459</v>
      </c>
      <c r="AA174" s="23">
        <f t="shared" si="44"/>
        <v>1.6999999999999953E-2</v>
      </c>
    </row>
    <row r="175" spans="5:27" x14ac:dyDescent="0.35">
      <c r="E175" s="64"/>
      <c r="F175" s="66"/>
      <c r="L175" s="103"/>
      <c r="M175" s="32">
        <f>ROUND(MAX((N175-S175)*_xlfn.XLOOKUP($P175,Užstatai!$L$3:$IR$3,Užstatai!$L$33:$IR$33,"bla",0,1),0)+N175*(1-_xlfn.XLOOKUP($P175,Užstatai!$L$3:$IR$3,Užstatai!$L$33:$IR$33,"bla",0,1)),2)</f>
        <v>0</v>
      </c>
      <c r="N175" s="40">
        <f t="shared" si="42"/>
        <v>0</v>
      </c>
      <c r="O175" s="11">
        <f t="shared" si="47"/>
        <v>0</v>
      </c>
      <c r="P175" s="11">
        <f t="shared" si="43"/>
        <v>172</v>
      </c>
      <c r="Q175" s="24">
        <f t="shared" si="37"/>
        <v>0.44674380653497392</v>
      </c>
      <c r="R175" s="24"/>
      <c r="S175" s="32">
        <f>+_xlfn.XLOOKUP($P175,Užstatai!$L$3:$IR$3,Užstatai!$L$1:$IR$1,"bla",0,1)</f>
        <v>0</v>
      </c>
      <c r="T175" s="11">
        <f t="shared" si="46"/>
        <v>1.5101</v>
      </c>
      <c r="U175" s="11">
        <f t="shared" si="45"/>
        <v>1.5101</v>
      </c>
      <c r="W175" s="11">
        <f t="shared" si="38"/>
        <v>0</v>
      </c>
      <c r="X175" s="11">
        <f t="shared" si="39"/>
        <v>0</v>
      </c>
      <c r="Y175" s="11">
        <f t="shared" si="40"/>
        <v>0</v>
      </c>
      <c r="Z175" s="11">
        <f t="shared" si="41"/>
        <v>9675.759714034999</v>
      </c>
      <c r="AA175" s="23">
        <f t="shared" si="44"/>
        <v>1.7099999999999952E-2</v>
      </c>
    </row>
    <row r="176" spans="5:27" x14ac:dyDescent="0.35">
      <c r="E176" s="64"/>
      <c r="F176" s="66"/>
      <c r="L176" s="103"/>
      <c r="M176" s="32">
        <f>ROUND(MAX((N176-S176)*_xlfn.XLOOKUP($P176,Užstatai!$L$3:$IR$3,Užstatai!$L$33:$IR$33,"bla",0,1),0)+N176*(1-_xlfn.XLOOKUP($P176,Užstatai!$L$3:$IR$3,Užstatai!$L$33:$IR$33,"bla",0,1)),2)</f>
        <v>0</v>
      </c>
      <c r="N176" s="40">
        <f t="shared" si="42"/>
        <v>0</v>
      </c>
      <c r="O176" s="11">
        <f t="shared" si="47"/>
        <v>0</v>
      </c>
      <c r="P176" s="11">
        <f t="shared" si="43"/>
        <v>173</v>
      </c>
      <c r="Q176" s="24">
        <f t="shared" si="37"/>
        <v>0.44864455263412084</v>
      </c>
      <c r="R176" s="24"/>
      <c r="S176" s="32">
        <f>+_xlfn.XLOOKUP($P176,Užstatai!$L$3:$IR$3,Užstatai!$L$1:$IR$1,"bla",0,1)</f>
        <v>0</v>
      </c>
      <c r="T176" s="11">
        <f t="shared" si="46"/>
        <v>1.5131166666666667</v>
      </c>
      <c r="U176" s="11">
        <f t="shared" si="45"/>
        <v>1.5131166666666667</v>
      </c>
      <c r="W176" s="11">
        <f t="shared" si="38"/>
        <v>0</v>
      </c>
      <c r="X176" s="11">
        <f t="shared" si="39"/>
        <v>0</v>
      </c>
      <c r="Y176" s="11">
        <f t="shared" si="40"/>
        <v>0</v>
      </c>
      <c r="Z176" s="11">
        <f t="shared" si="41"/>
        <v>9732.3431041755575</v>
      </c>
      <c r="AA176" s="23">
        <f t="shared" si="44"/>
        <v>1.7199999999999951E-2</v>
      </c>
    </row>
    <row r="177" spans="5:27" x14ac:dyDescent="0.35">
      <c r="E177" s="64"/>
      <c r="F177" s="66"/>
      <c r="L177" s="103"/>
      <c r="M177" s="32">
        <f>ROUND(MAX((N177-S177)*_xlfn.XLOOKUP($P177,Užstatai!$L$3:$IR$3,Užstatai!$L$33:$IR$33,"bla",0,1),0)+N177*(1-_xlfn.XLOOKUP($P177,Užstatai!$L$3:$IR$3,Užstatai!$L$33:$IR$33,"bla",0,1)),2)</f>
        <v>0</v>
      </c>
      <c r="N177" s="40">
        <f t="shared" si="42"/>
        <v>0</v>
      </c>
      <c r="O177" s="11">
        <f t="shared" si="47"/>
        <v>0</v>
      </c>
      <c r="P177" s="11">
        <f t="shared" si="43"/>
        <v>174</v>
      </c>
      <c r="Q177" s="24">
        <f t="shared" si="37"/>
        <v>0.45053876860170106</v>
      </c>
      <c r="R177" s="24"/>
      <c r="S177" s="32">
        <f>+_xlfn.XLOOKUP($P177,Užstatai!$L$3:$IR$3,Užstatai!$L$1:$IR$1,"bla",0,1)</f>
        <v>0</v>
      </c>
      <c r="T177" s="11">
        <f t="shared" si="46"/>
        <v>1.5161333333333333</v>
      </c>
      <c r="U177" s="11">
        <f t="shared" si="45"/>
        <v>1.5161333333333333</v>
      </c>
      <c r="W177" s="11">
        <f t="shared" si="38"/>
        <v>0</v>
      </c>
      <c r="X177" s="11">
        <f t="shared" si="39"/>
        <v>0</v>
      </c>
      <c r="Y177" s="11">
        <f t="shared" si="40"/>
        <v>0</v>
      </c>
      <c r="Z177" s="11">
        <f t="shared" si="41"/>
        <v>9788.9264943161106</v>
      </c>
      <c r="AA177" s="23">
        <f t="shared" si="44"/>
        <v>1.7299999999999951E-2</v>
      </c>
    </row>
    <row r="178" spans="5:27" x14ac:dyDescent="0.35">
      <c r="E178" s="64"/>
      <c r="F178" s="66"/>
      <c r="L178" s="103"/>
      <c r="M178" s="32">
        <f>ROUND(MAX((N178-S178)*_xlfn.XLOOKUP($P178,Užstatai!$L$3:$IR$3,Užstatai!$L$33:$IR$33,"bla",0,1),0)+N178*(1-_xlfn.XLOOKUP($P178,Užstatai!$L$3:$IR$3,Užstatai!$L$33:$IR$33,"bla",0,1)),2)</f>
        <v>0</v>
      </c>
      <c r="N178" s="40">
        <f t="shared" si="42"/>
        <v>0</v>
      </c>
      <c r="O178" s="11">
        <f t="shared" si="47"/>
        <v>0</v>
      </c>
      <c r="P178" s="11">
        <f t="shared" si="43"/>
        <v>175</v>
      </c>
      <c r="Q178" s="24">
        <f t="shared" si="37"/>
        <v>0.45242647687238824</v>
      </c>
      <c r="R178" s="24"/>
      <c r="S178" s="32">
        <f>+_xlfn.XLOOKUP($P178,Užstatai!$L$3:$IR$3,Užstatai!$L$1:$IR$1,"bla",0,1)</f>
        <v>0</v>
      </c>
      <c r="T178" s="11">
        <f t="shared" si="46"/>
        <v>1.51915</v>
      </c>
      <c r="U178" s="11">
        <f t="shared" si="45"/>
        <v>1.51915</v>
      </c>
      <c r="W178" s="11">
        <f t="shared" si="38"/>
        <v>0</v>
      </c>
      <c r="X178" s="11">
        <f t="shared" si="39"/>
        <v>0</v>
      </c>
      <c r="Y178" s="11">
        <f t="shared" si="40"/>
        <v>0</v>
      </c>
      <c r="Z178" s="11">
        <f t="shared" si="41"/>
        <v>9845.5098844566655</v>
      </c>
      <c r="AA178" s="23">
        <f t="shared" si="44"/>
        <v>1.739999999999995E-2</v>
      </c>
    </row>
    <row r="179" spans="5:27" x14ac:dyDescent="0.35">
      <c r="E179" s="64"/>
      <c r="F179" s="66"/>
      <c r="L179" s="103"/>
      <c r="M179" s="32">
        <f>ROUND(MAX((N179-S179)*_xlfn.XLOOKUP($P179,Užstatai!$L$3:$IR$3,Užstatai!$L$33:$IR$33,"bla",0,1),0)+N179*(1-_xlfn.XLOOKUP($P179,Užstatai!$L$3:$IR$3,Užstatai!$L$33:$IR$33,"bla",0,1)),2)</f>
        <v>0</v>
      </c>
      <c r="N179" s="40">
        <f t="shared" si="42"/>
        <v>0</v>
      </c>
      <c r="O179" s="11">
        <f t="shared" si="47"/>
        <v>0</v>
      </c>
      <c r="P179" s="11">
        <f t="shared" si="43"/>
        <v>176</v>
      </c>
      <c r="Q179" s="24">
        <f t="shared" si="37"/>
        <v>0.45430769980378005</v>
      </c>
      <c r="R179" s="24"/>
      <c r="S179" s="32">
        <f>+_xlfn.XLOOKUP($P179,Užstatai!$L$3:$IR$3,Užstatai!$L$1:$IR$1,"bla",0,1)</f>
        <v>0</v>
      </c>
      <c r="T179" s="11">
        <f t="shared" si="46"/>
        <v>1.5221666666666667</v>
      </c>
      <c r="U179" s="11">
        <f t="shared" si="45"/>
        <v>1.5221666666666667</v>
      </c>
      <c r="W179" s="11">
        <f t="shared" si="38"/>
        <v>0</v>
      </c>
      <c r="X179" s="11">
        <f t="shared" si="39"/>
        <v>0</v>
      </c>
      <c r="Y179" s="11">
        <f t="shared" si="40"/>
        <v>0</v>
      </c>
      <c r="Z179" s="11">
        <f t="shared" si="41"/>
        <v>9902.0932745972241</v>
      </c>
      <c r="AA179" s="23">
        <f t="shared" si="44"/>
        <v>1.749999999999995E-2</v>
      </c>
    </row>
    <row r="180" spans="5:27" x14ac:dyDescent="0.35">
      <c r="E180" s="64"/>
      <c r="F180" s="66"/>
      <c r="L180" s="103"/>
      <c r="M180" s="32">
        <f>ROUND(MAX((N180-S180)*_xlfn.XLOOKUP($P180,Užstatai!$L$3:$IR$3,Užstatai!$L$33:$IR$33,"bla",0,1),0)+N180*(1-_xlfn.XLOOKUP($P180,Užstatai!$L$3:$IR$3,Užstatai!$L$33:$IR$33,"bla",0,1)),2)</f>
        <v>0</v>
      </c>
      <c r="N180" s="40">
        <f t="shared" si="42"/>
        <v>0</v>
      </c>
      <c r="O180" s="11">
        <f t="shared" si="47"/>
        <v>0</v>
      </c>
      <c r="P180" s="11">
        <f t="shared" si="43"/>
        <v>177</v>
      </c>
      <c r="Q180" s="24">
        <f t="shared" si="37"/>
        <v>0.4561824596766636</v>
      </c>
      <c r="R180" s="24"/>
      <c r="S180" s="32">
        <f>+_xlfn.XLOOKUP($P180,Užstatai!$L$3:$IR$3,Užstatai!$L$1:$IR$1,"bla",0,1)</f>
        <v>0</v>
      </c>
      <c r="T180" s="11">
        <f t="shared" si="46"/>
        <v>1.5251833333333333</v>
      </c>
      <c r="U180" s="11">
        <f t="shared" si="45"/>
        <v>1.5251833333333333</v>
      </c>
      <c r="W180" s="11">
        <f t="shared" si="38"/>
        <v>0</v>
      </c>
      <c r="X180" s="11">
        <f t="shared" si="39"/>
        <v>0</v>
      </c>
      <c r="Y180" s="11">
        <f t="shared" si="40"/>
        <v>0</v>
      </c>
      <c r="Z180" s="11">
        <f t="shared" si="41"/>
        <v>9958.6766647377772</v>
      </c>
      <c r="AA180" s="23">
        <f t="shared" si="44"/>
        <v>1.7599999999999949E-2</v>
      </c>
    </row>
    <row r="181" spans="5:27" x14ac:dyDescent="0.35">
      <c r="E181" s="64"/>
      <c r="F181" s="66"/>
      <c r="L181" s="103"/>
      <c r="M181" s="32">
        <f>ROUND(MAX((N181-S181)*_xlfn.XLOOKUP($P181,Užstatai!$L$3:$IR$3,Užstatai!$L$33:$IR$33,"bla",0,1),0)+N181*(1-_xlfn.XLOOKUP($P181,Užstatai!$L$3:$IR$3,Užstatai!$L$33:$IR$33,"bla",0,1)),2)</f>
        <v>0</v>
      </c>
      <c r="N181" s="40">
        <f t="shared" si="42"/>
        <v>0</v>
      </c>
      <c r="O181" s="11">
        <f t="shared" si="47"/>
        <v>0</v>
      </c>
      <c r="P181" s="11">
        <f t="shared" si="43"/>
        <v>178</v>
      </c>
      <c r="Q181" s="24">
        <f t="shared" si="37"/>
        <v>0.45805077869527866</v>
      </c>
      <c r="R181" s="24"/>
      <c r="S181" s="32">
        <f>+_xlfn.XLOOKUP($P181,Užstatai!$L$3:$IR$3,Užstatai!$L$1:$IR$1,"bla",0,1)</f>
        <v>0</v>
      </c>
      <c r="T181" s="11">
        <f t="shared" si="46"/>
        <v>1.5282</v>
      </c>
      <c r="U181" s="11">
        <f t="shared" si="45"/>
        <v>1.5282</v>
      </c>
      <c r="W181" s="11">
        <f t="shared" si="38"/>
        <v>0</v>
      </c>
      <c r="X181" s="11">
        <f t="shared" si="39"/>
        <v>0</v>
      </c>
      <c r="Y181" s="11">
        <f t="shared" si="40"/>
        <v>0</v>
      </c>
      <c r="Z181" s="11">
        <f t="shared" si="41"/>
        <v>10015.260054878334</v>
      </c>
      <c r="AA181" s="23">
        <f t="shared" si="44"/>
        <v>1.7699999999999948E-2</v>
      </c>
    </row>
    <row r="182" spans="5:27" x14ac:dyDescent="0.35">
      <c r="E182" s="64"/>
      <c r="F182" s="66"/>
      <c r="L182" s="103"/>
      <c r="M182" s="32">
        <f>ROUND(MAX((N182-S182)*_xlfn.XLOOKUP($P182,Užstatai!$L$3:$IR$3,Užstatai!$L$33:$IR$33,"bla",0,1),0)+N182*(1-_xlfn.XLOOKUP($P182,Užstatai!$L$3:$IR$3,Užstatai!$L$33:$IR$33,"bla",0,1)),2)</f>
        <v>0</v>
      </c>
      <c r="N182" s="40">
        <f t="shared" si="42"/>
        <v>0</v>
      </c>
      <c r="O182" s="11">
        <f t="shared" si="47"/>
        <v>0</v>
      </c>
      <c r="P182" s="11">
        <f t="shared" si="43"/>
        <v>179</v>
      </c>
      <c r="Q182" s="24">
        <f t="shared" si="37"/>
        <v>0.45991267898758115</v>
      </c>
      <c r="R182" s="24"/>
      <c r="S182" s="32">
        <f>+_xlfn.XLOOKUP($P182,Užstatai!$L$3:$IR$3,Užstatai!$L$1:$IR$1,"bla",0,1)</f>
        <v>0</v>
      </c>
      <c r="T182" s="11">
        <f t="shared" si="46"/>
        <v>1.5312166666666667</v>
      </c>
      <c r="U182" s="11">
        <f t="shared" si="45"/>
        <v>1.5312166666666667</v>
      </c>
      <c r="W182" s="11">
        <f t="shared" si="38"/>
        <v>0</v>
      </c>
      <c r="X182" s="11">
        <f t="shared" si="39"/>
        <v>0</v>
      </c>
      <c r="Y182" s="11">
        <f t="shared" si="40"/>
        <v>0</v>
      </c>
      <c r="Z182" s="11">
        <f t="shared" si="41"/>
        <v>10071.843445018887</v>
      </c>
      <c r="AA182" s="23">
        <f t="shared" si="44"/>
        <v>1.7799999999999948E-2</v>
      </c>
    </row>
    <row r="183" spans="5:27" x14ac:dyDescent="0.35">
      <c r="E183" s="64"/>
      <c r="F183" s="66"/>
      <c r="L183" s="103"/>
      <c r="M183" s="32">
        <f>ROUND(MAX((N183-S183)*_xlfn.XLOOKUP($P183,Užstatai!$L$3:$IR$3,Užstatai!$L$33:$IR$33,"bla",0,1),0)+N183*(1-_xlfn.XLOOKUP($P183,Užstatai!$L$3:$IR$3,Užstatai!$L$33:$IR$33,"bla",0,1)),2)</f>
        <v>0</v>
      </c>
      <c r="N183" s="40">
        <f t="shared" si="42"/>
        <v>0</v>
      </c>
      <c r="O183" s="11">
        <f t="shared" si="47"/>
        <v>0</v>
      </c>
      <c r="P183" s="11">
        <f t="shared" si="43"/>
        <v>180</v>
      </c>
      <c r="Q183" s="24">
        <f t="shared" si="37"/>
        <v>0.46176818260550512</v>
      </c>
      <c r="R183" s="24"/>
      <c r="S183" s="32">
        <f>+_xlfn.XLOOKUP($P183,Užstatai!$L$3:$IR$3,Užstatai!$L$1:$IR$1,"bla",0,1)</f>
        <v>0</v>
      </c>
      <c r="T183" s="11">
        <f t="shared" si="46"/>
        <v>1.5342333333333333</v>
      </c>
      <c r="U183" s="11">
        <f t="shared" si="45"/>
        <v>1.5342333333333333</v>
      </c>
      <c r="W183" s="11">
        <f t="shared" si="38"/>
        <v>0</v>
      </c>
      <c r="X183" s="11">
        <f t="shared" si="39"/>
        <v>0</v>
      </c>
      <c r="Y183" s="11">
        <f t="shared" si="40"/>
        <v>0</v>
      </c>
      <c r="Z183" s="11">
        <f t="shared" si="41"/>
        <v>10128.426835159446</v>
      </c>
      <c r="AA183" s="23">
        <f t="shared" si="44"/>
        <v>1.7899999999999947E-2</v>
      </c>
    </row>
    <row r="184" spans="5:27" x14ac:dyDescent="0.35">
      <c r="E184" s="64"/>
      <c r="F184" s="66"/>
      <c r="L184" s="103"/>
      <c r="M184" s="32"/>
      <c r="N184" s="40"/>
      <c r="Q184" s="24"/>
      <c r="R184" s="24"/>
      <c r="S184" s="32">
        <f>+_xlfn.XLOOKUP($P184,Užstatai!$L$3:$IR$3,Užstatai!$L$1:$IR$1,"bla",0,1)</f>
        <v>0</v>
      </c>
      <c r="W184" s="11">
        <f t="shared" si="38"/>
        <v>0</v>
      </c>
      <c r="X184" s="11">
        <f t="shared" si="39"/>
        <v>0</v>
      </c>
      <c r="Y184" s="11">
        <f t="shared" si="40"/>
        <v>0</v>
      </c>
      <c r="Z184" s="11">
        <f t="shared" si="41"/>
        <v>10185.010225299999</v>
      </c>
      <c r="AA184" s="23">
        <f t="shared" si="44"/>
        <v>1.7999999999999947E-2</v>
      </c>
    </row>
    <row r="185" spans="5:27" x14ac:dyDescent="0.35">
      <c r="E185" s="64"/>
      <c r="F185" s="66"/>
      <c r="L185" s="103"/>
      <c r="M185" s="32"/>
      <c r="N185" s="77"/>
      <c r="Q185" s="24"/>
      <c r="R185" s="24"/>
      <c r="S185" s="32">
        <f>+_xlfn.XLOOKUP($P185,Užstatai!$L$3:$IR$3,Užstatai!$L$1:$IR$1,"bla",0,1)</f>
        <v>0</v>
      </c>
      <c r="W185" s="11">
        <f t="shared" si="38"/>
        <v>0</v>
      </c>
      <c r="X185" s="11">
        <f t="shared" si="39"/>
        <v>0</v>
      </c>
      <c r="Y185" s="11">
        <f t="shared" si="40"/>
        <v>0</v>
      </c>
      <c r="Z185" s="11">
        <f t="shared" si="41"/>
        <v>10241.593615440554</v>
      </c>
      <c r="AA185" s="23">
        <f t="shared" si="44"/>
        <v>1.8099999999999946E-2</v>
      </c>
    </row>
    <row r="186" spans="5:27" x14ac:dyDescent="0.35">
      <c r="E186" s="64"/>
      <c r="F186" s="18"/>
      <c r="L186" s="103"/>
      <c r="M186" s="32"/>
      <c r="N186" s="77"/>
      <c r="Q186" s="24"/>
      <c r="R186" s="24"/>
      <c r="S186" s="32">
        <f>+_xlfn.XLOOKUP($P186,Užstatai!$L$3:$IR$3,Užstatai!$L$1:$IR$1,"bla",0,1)</f>
        <v>0</v>
      </c>
      <c r="W186" s="11">
        <f t="shared" si="38"/>
        <v>0</v>
      </c>
      <c r="X186" s="11">
        <f t="shared" si="39"/>
        <v>0</v>
      </c>
      <c r="Y186" s="11">
        <f t="shared" si="40"/>
        <v>0</v>
      </c>
      <c r="Z186" s="11">
        <f t="shared" si="41"/>
        <v>10298.17700558111</v>
      </c>
      <c r="AA186" s="23">
        <f t="shared" si="44"/>
        <v>1.8199999999999945E-2</v>
      </c>
    </row>
    <row r="187" spans="5:27" x14ac:dyDescent="0.35">
      <c r="E187" s="64"/>
      <c r="F187" s="18"/>
      <c r="L187" s="103"/>
      <c r="M187" s="32"/>
      <c r="N187" s="77"/>
      <c r="Q187" s="24"/>
      <c r="R187" s="24"/>
      <c r="S187" s="32">
        <f>+_xlfn.XLOOKUP($P187,Užstatai!$L$3:$IR$3,Užstatai!$L$1:$IR$1,"bla",0,1)</f>
        <v>0</v>
      </c>
      <c r="W187" s="11">
        <f t="shared" si="38"/>
        <v>0</v>
      </c>
      <c r="X187" s="11">
        <f t="shared" si="39"/>
        <v>0</v>
      </c>
      <c r="Y187" s="11">
        <f t="shared" si="40"/>
        <v>0</v>
      </c>
      <c r="Z187" s="11">
        <f t="shared" si="41"/>
        <v>10354.760395721665</v>
      </c>
      <c r="AA187" s="23">
        <f t="shared" si="44"/>
        <v>1.8299999999999945E-2</v>
      </c>
    </row>
    <row r="188" spans="5:27" x14ac:dyDescent="0.35">
      <c r="E188" s="64"/>
      <c r="F188" s="18"/>
      <c r="L188" s="103"/>
      <c r="M188" s="32"/>
      <c r="N188" s="77"/>
      <c r="Q188" s="24"/>
      <c r="R188" s="24"/>
      <c r="S188" s="32">
        <f>+_xlfn.XLOOKUP($P188,Užstatai!$L$3:$IR$3,Užstatai!$L$1:$IR$1,"bla",0,1)</f>
        <v>0</v>
      </c>
      <c r="W188" s="11">
        <f t="shared" si="38"/>
        <v>0</v>
      </c>
      <c r="X188" s="11">
        <f t="shared" si="39"/>
        <v>0</v>
      </c>
      <c r="Y188" s="11">
        <f t="shared" si="40"/>
        <v>0</v>
      </c>
      <c r="Z188" s="11">
        <f t="shared" si="41"/>
        <v>10411.34378586222</v>
      </c>
      <c r="AA188" s="23">
        <f t="shared" si="44"/>
        <v>1.8399999999999944E-2</v>
      </c>
    </row>
    <row r="189" spans="5:27" x14ac:dyDescent="0.35">
      <c r="E189" s="64"/>
      <c r="F189" s="18"/>
      <c r="L189" s="103"/>
      <c r="M189" s="32"/>
      <c r="N189" s="77"/>
      <c r="Q189" s="24"/>
      <c r="R189" s="24"/>
      <c r="S189" s="32">
        <f>+_xlfn.XLOOKUP($P189,Užstatai!$L$3:$IR$3,Užstatai!$L$1:$IR$1,"bla",0,1)</f>
        <v>0</v>
      </c>
      <c r="W189" s="11">
        <f t="shared" si="38"/>
        <v>0</v>
      </c>
      <c r="X189" s="11">
        <f t="shared" si="39"/>
        <v>0</v>
      </c>
      <c r="Y189" s="11">
        <f t="shared" si="40"/>
        <v>0</v>
      </c>
      <c r="Z189" s="11">
        <f t="shared" si="41"/>
        <v>10467.927176002775</v>
      </c>
      <c r="AA189" s="23">
        <f t="shared" si="44"/>
        <v>1.8499999999999944E-2</v>
      </c>
    </row>
    <row r="190" spans="5:27" x14ac:dyDescent="0.35">
      <c r="E190" s="64"/>
      <c r="F190" s="18"/>
      <c r="L190" s="103"/>
      <c r="M190" s="32"/>
      <c r="N190" s="77"/>
      <c r="Q190" s="24"/>
      <c r="R190" s="24"/>
      <c r="S190" s="32">
        <f>+_xlfn.XLOOKUP($P190,Užstatai!$L$3:$IR$3,Užstatai!$L$1:$IR$1,"bla",0,1)</f>
        <v>0</v>
      </c>
      <c r="W190" s="11">
        <f t="shared" si="38"/>
        <v>0</v>
      </c>
      <c r="X190" s="11">
        <f t="shared" si="39"/>
        <v>0</v>
      </c>
      <c r="Y190" s="11">
        <f t="shared" si="40"/>
        <v>0</v>
      </c>
      <c r="Z190" s="11">
        <f t="shared" si="41"/>
        <v>10524.510566143334</v>
      </c>
      <c r="AA190" s="23">
        <f t="shared" si="44"/>
        <v>1.8599999999999943E-2</v>
      </c>
    </row>
    <row r="191" spans="5:27" x14ac:dyDescent="0.35">
      <c r="E191" s="64"/>
      <c r="F191" s="18"/>
      <c r="L191" s="103"/>
      <c r="M191" s="32"/>
      <c r="N191" s="77"/>
      <c r="Q191" s="24"/>
      <c r="R191" s="24"/>
      <c r="S191" s="32">
        <f>+_xlfn.XLOOKUP($P191,Užstatai!$L$3:$IR$3,Užstatai!$L$1:$IR$1,"bla",0,1)</f>
        <v>0</v>
      </c>
      <c r="W191" s="11">
        <f t="shared" si="38"/>
        <v>0</v>
      </c>
      <c r="X191" s="11">
        <f t="shared" si="39"/>
        <v>0</v>
      </c>
      <c r="Y191" s="11">
        <f t="shared" si="40"/>
        <v>0</v>
      </c>
      <c r="Z191" s="11">
        <f t="shared" si="41"/>
        <v>10581.093956283887</v>
      </c>
      <c r="AA191" s="23">
        <f t="shared" si="44"/>
        <v>1.8699999999999942E-2</v>
      </c>
    </row>
    <row r="192" spans="5:27" x14ac:dyDescent="0.35">
      <c r="E192" s="64"/>
      <c r="F192" s="18"/>
      <c r="L192" s="103"/>
      <c r="M192" s="32"/>
      <c r="N192" s="77"/>
      <c r="Q192" s="24"/>
      <c r="R192" s="24"/>
      <c r="S192" s="32">
        <f>+_xlfn.XLOOKUP($P192,Užstatai!$L$3:$IR$3,Užstatai!$L$1:$IR$1,"bla",0,1)</f>
        <v>0</v>
      </c>
      <c r="W192" s="11">
        <f t="shared" si="38"/>
        <v>0</v>
      </c>
      <c r="X192" s="11">
        <f t="shared" si="39"/>
        <v>0</v>
      </c>
      <c r="Y192" s="11">
        <f t="shared" si="40"/>
        <v>0</v>
      </c>
      <c r="Z192" s="11">
        <f t="shared" si="41"/>
        <v>10637.677346424442</v>
      </c>
      <c r="AA192" s="23">
        <f t="shared" si="44"/>
        <v>1.8799999999999942E-2</v>
      </c>
    </row>
    <row r="193" spans="5:27" x14ac:dyDescent="0.35">
      <c r="E193" s="64"/>
      <c r="F193" s="18"/>
      <c r="L193" s="103"/>
      <c r="M193" s="32"/>
      <c r="N193" s="77"/>
      <c r="Q193" s="24"/>
      <c r="R193" s="24"/>
      <c r="S193" s="32">
        <f>+_xlfn.XLOOKUP($P193,Užstatai!$L$3:$IR$3,Užstatai!$L$1:$IR$1,"bla",0,1)</f>
        <v>0</v>
      </c>
      <c r="W193" s="11">
        <f t="shared" si="38"/>
        <v>0</v>
      </c>
      <c r="X193" s="11">
        <f t="shared" si="39"/>
        <v>0</v>
      </c>
      <c r="Y193" s="11">
        <f t="shared" si="40"/>
        <v>0</v>
      </c>
      <c r="Z193" s="11">
        <f t="shared" si="41"/>
        <v>10694.260736564996</v>
      </c>
      <c r="AA193" s="23">
        <f t="shared" si="44"/>
        <v>1.8899999999999941E-2</v>
      </c>
    </row>
    <row r="194" spans="5:27" x14ac:dyDescent="0.35">
      <c r="E194" s="64"/>
      <c r="F194" s="18"/>
      <c r="L194" s="103"/>
      <c r="M194" s="32"/>
      <c r="N194" s="77"/>
      <c r="Q194" s="24"/>
      <c r="R194" s="24"/>
      <c r="S194" s="32">
        <f>+_xlfn.XLOOKUP($P194,Užstatai!$L$3:$IR$3,Užstatai!$L$1:$IR$1,"bla",0,1)</f>
        <v>0</v>
      </c>
      <c r="W194" s="11">
        <f t="shared" si="38"/>
        <v>0</v>
      </c>
      <c r="X194" s="11">
        <f t="shared" si="39"/>
        <v>0</v>
      </c>
      <c r="Y194" s="11">
        <f t="shared" si="40"/>
        <v>0</v>
      </c>
      <c r="Z194" s="11">
        <f t="shared" si="41"/>
        <v>10750.844126705553</v>
      </c>
      <c r="AA194" s="23">
        <f t="shared" si="44"/>
        <v>1.8999999999999941E-2</v>
      </c>
    </row>
    <row r="195" spans="5:27" x14ac:dyDescent="0.35">
      <c r="E195" s="64"/>
      <c r="F195" s="18"/>
      <c r="L195" s="103"/>
      <c r="M195" s="32"/>
      <c r="N195" s="77"/>
      <c r="Q195" s="24"/>
      <c r="R195" s="24"/>
      <c r="S195" s="32">
        <f>+_xlfn.XLOOKUP($P195,Užstatai!$L$3:$IR$3,Užstatai!$L$1:$IR$1,"bla",0,1)</f>
        <v>0</v>
      </c>
      <c r="W195" s="11">
        <f t="shared" si="38"/>
        <v>0</v>
      </c>
      <c r="X195" s="11">
        <f t="shared" si="39"/>
        <v>0</v>
      </c>
      <c r="Y195" s="11">
        <f t="shared" si="40"/>
        <v>0</v>
      </c>
      <c r="Z195" s="11">
        <f t="shared" si="41"/>
        <v>10807.427516846108</v>
      </c>
      <c r="AA195" s="23">
        <f t="shared" si="44"/>
        <v>1.909999999999994E-2</v>
      </c>
    </row>
    <row r="196" spans="5:27" x14ac:dyDescent="0.35">
      <c r="E196" s="64"/>
      <c r="F196" s="18"/>
      <c r="L196" s="103"/>
      <c r="M196" s="32"/>
      <c r="N196" s="77"/>
      <c r="Q196" s="24"/>
      <c r="R196" s="24"/>
      <c r="S196" s="32">
        <f>+_xlfn.XLOOKUP($P196,Užstatai!$L$3:$IR$3,Užstatai!$L$1:$IR$1,"bla",0,1)</f>
        <v>0</v>
      </c>
      <c r="W196" s="11">
        <f t="shared" ref="W196:W259" si="48">ROUND(M196*(Q196-Q195),2)</f>
        <v>0</v>
      </c>
      <c r="X196" s="11">
        <f t="shared" ref="X196:X259" si="49">ROUND(N196*$Y$2/12*(1-Q196),2)</f>
        <v>0</v>
      </c>
      <c r="Y196" s="11">
        <f t="shared" si="40"/>
        <v>0</v>
      </c>
      <c r="Z196" s="11">
        <f t="shared" si="41"/>
        <v>10864.010906986663</v>
      </c>
      <c r="AA196" s="23">
        <f t="shared" si="44"/>
        <v>1.9199999999999939E-2</v>
      </c>
    </row>
    <row r="197" spans="5:27" x14ac:dyDescent="0.35">
      <c r="E197" s="64"/>
      <c r="F197" s="18"/>
      <c r="L197" s="103"/>
      <c r="M197" s="32"/>
      <c r="N197" s="77"/>
      <c r="Q197" s="24"/>
      <c r="R197" s="24"/>
      <c r="S197" s="32">
        <f>+_xlfn.XLOOKUP($P197,Užstatai!$L$3:$IR$3,Užstatai!$L$1:$IR$1,"bla",0,1)</f>
        <v>0</v>
      </c>
      <c r="W197" s="11">
        <f t="shared" si="48"/>
        <v>0</v>
      </c>
      <c r="X197" s="11">
        <f t="shared" si="49"/>
        <v>0</v>
      </c>
      <c r="Y197" s="11">
        <f t="shared" ref="Y197:Y260" si="50">+IF(Z197&gt;=$W$1,1,0)</f>
        <v>0</v>
      </c>
      <c r="Z197" s="11">
        <f t="shared" ref="Z197:Z260" si="51">SUM($N$4:$N$183)*AA197/12-SUMPRODUCT($N$4:$N$183,$Q$4:$Q$183)*AA197/12</f>
        <v>10920.59429712722</v>
      </c>
      <c r="AA197" s="23">
        <f t="shared" si="44"/>
        <v>1.9299999999999939E-2</v>
      </c>
    </row>
    <row r="198" spans="5:27" x14ac:dyDescent="0.35">
      <c r="E198" s="64"/>
      <c r="F198" s="18"/>
      <c r="L198" s="103"/>
      <c r="M198" s="32"/>
      <c r="N198" s="77"/>
      <c r="Q198" s="24"/>
      <c r="R198" s="24"/>
      <c r="S198" s="32">
        <f>+_xlfn.XLOOKUP($P198,Užstatai!$L$3:$IR$3,Užstatai!$L$1:$IR$1,"bla",0,1)</f>
        <v>0</v>
      </c>
      <c r="W198" s="11">
        <f t="shared" si="48"/>
        <v>0</v>
      </c>
      <c r="X198" s="11">
        <f t="shared" si="49"/>
        <v>0</v>
      </c>
      <c r="Y198" s="11">
        <f t="shared" si="50"/>
        <v>0</v>
      </c>
      <c r="Z198" s="11">
        <f t="shared" si="51"/>
        <v>10977.177687267775</v>
      </c>
      <c r="AA198" s="23">
        <f t="shared" ref="AA198:AA261" si="52">+AA197+0.0001</f>
        <v>1.9399999999999938E-2</v>
      </c>
    </row>
    <row r="199" spans="5:27" x14ac:dyDescent="0.35">
      <c r="E199" s="64"/>
      <c r="F199" s="18"/>
      <c r="L199" s="103"/>
      <c r="M199" s="32"/>
      <c r="N199" s="77"/>
      <c r="Q199" s="24"/>
      <c r="R199" s="24"/>
      <c r="S199" s="32">
        <f>+_xlfn.XLOOKUP($P199,Užstatai!$L$3:$IR$3,Užstatai!$L$1:$IR$1,"bla",0,1)</f>
        <v>0</v>
      </c>
      <c r="W199" s="11">
        <f t="shared" si="48"/>
        <v>0</v>
      </c>
      <c r="X199" s="11">
        <f t="shared" si="49"/>
        <v>0</v>
      </c>
      <c r="Y199" s="11">
        <f t="shared" si="50"/>
        <v>0</v>
      </c>
      <c r="Z199" s="11">
        <f t="shared" si="51"/>
        <v>11033.761077408328</v>
      </c>
      <c r="AA199" s="23">
        <f t="shared" si="52"/>
        <v>1.9499999999999938E-2</v>
      </c>
    </row>
    <row r="200" spans="5:27" x14ac:dyDescent="0.35">
      <c r="E200" s="64"/>
      <c r="F200" s="18"/>
      <c r="L200" s="103"/>
      <c r="M200" s="32"/>
      <c r="N200" s="77"/>
      <c r="Q200" s="24"/>
      <c r="R200" s="24"/>
      <c r="S200" s="32">
        <f>+_xlfn.XLOOKUP($P200,Užstatai!$L$3:$IR$3,Užstatai!$L$1:$IR$1,"bla",0,1)</f>
        <v>0</v>
      </c>
      <c r="W200" s="11">
        <f t="shared" si="48"/>
        <v>0</v>
      </c>
      <c r="X200" s="11">
        <f t="shared" si="49"/>
        <v>0</v>
      </c>
      <c r="Y200" s="11">
        <f t="shared" si="50"/>
        <v>0</v>
      </c>
      <c r="Z200" s="11">
        <f t="shared" si="51"/>
        <v>11090.344467548884</v>
      </c>
      <c r="AA200" s="23">
        <f t="shared" si="52"/>
        <v>1.9599999999999937E-2</v>
      </c>
    </row>
    <row r="201" spans="5:27" x14ac:dyDescent="0.35">
      <c r="E201" s="64"/>
      <c r="F201" s="18"/>
      <c r="L201" s="103"/>
      <c r="M201" s="32"/>
      <c r="N201" s="77"/>
      <c r="Q201" s="24"/>
      <c r="R201" s="24"/>
      <c r="S201" s="32">
        <f>+_xlfn.XLOOKUP($P201,Užstatai!$L$3:$IR$3,Užstatai!$L$1:$IR$1,"bla",0,1)</f>
        <v>0</v>
      </c>
      <c r="W201" s="11">
        <f t="shared" si="48"/>
        <v>0</v>
      </c>
      <c r="X201" s="11">
        <f t="shared" si="49"/>
        <v>0</v>
      </c>
      <c r="Y201" s="11">
        <f t="shared" si="50"/>
        <v>0</v>
      </c>
      <c r="Z201" s="11">
        <f t="shared" si="51"/>
        <v>11146.927857689439</v>
      </c>
      <c r="AA201" s="23">
        <f t="shared" si="52"/>
        <v>1.9699999999999936E-2</v>
      </c>
    </row>
    <row r="202" spans="5:27" x14ac:dyDescent="0.35">
      <c r="L202" s="103"/>
      <c r="M202" s="32"/>
      <c r="N202" s="77"/>
      <c r="Q202" s="24"/>
      <c r="R202" s="24"/>
      <c r="S202" s="32">
        <f>+_xlfn.XLOOKUP($P202,Užstatai!$L$3:$IR$3,Užstatai!$L$1:$IR$1,"bla",0,1)</f>
        <v>0</v>
      </c>
      <c r="W202" s="11">
        <f t="shared" si="48"/>
        <v>0</v>
      </c>
      <c r="X202" s="11">
        <f t="shared" si="49"/>
        <v>0</v>
      </c>
      <c r="Y202" s="11">
        <f t="shared" si="50"/>
        <v>0</v>
      </c>
      <c r="Z202" s="11">
        <f t="shared" si="51"/>
        <v>11203.511247829996</v>
      </c>
      <c r="AA202" s="23">
        <f t="shared" si="52"/>
        <v>1.9799999999999936E-2</v>
      </c>
    </row>
    <row r="203" spans="5:27" x14ac:dyDescent="0.35">
      <c r="L203" s="103"/>
      <c r="M203" s="32"/>
      <c r="N203" s="77"/>
      <c r="Q203" s="24"/>
      <c r="R203" s="24"/>
      <c r="S203" s="32">
        <f>+_xlfn.XLOOKUP($P203,Užstatai!$L$3:$IR$3,Užstatai!$L$1:$IR$1,"bla",0,1)</f>
        <v>0</v>
      </c>
      <c r="W203" s="11">
        <f t="shared" si="48"/>
        <v>0</v>
      </c>
      <c r="X203" s="11">
        <f t="shared" si="49"/>
        <v>0</v>
      </c>
      <c r="Y203" s="11">
        <f t="shared" si="50"/>
        <v>0</v>
      </c>
      <c r="Z203" s="11">
        <f t="shared" si="51"/>
        <v>11260.094637970549</v>
      </c>
      <c r="AA203" s="23">
        <f t="shared" si="52"/>
        <v>1.9899999999999935E-2</v>
      </c>
    </row>
    <row r="204" spans="5:27" x14ac:dyDescent="0.35">
      <c r="L204" s="103"/>
      <c r="M204" s="32"/>
      <c r="N204" s="77"/>
      <c r="Q204" s="24"/>
      <c r="R204" s="24"/>
      <c r="S204" s="32">
        <f>+_xlfn.XLOOKUP($P204,Užstatai!$L$3:$IR$3,Užstatai!$L$1:$IR$1,"bla",0,1)</f>
        <v>0</v>
      </c>
      <c r="W204" s="11">
        <f t="shared" si="48"/>
        <v>0</v>
      </c>
      <c r="X204" s="11">
        <f t="shared" si="49"/>
        <v>0</v>
      </c>
      <c r="Y204" s="11">
        <f t="shared" si="50"/>
        <v>0</v>
      </c>
      <c r="Z204" s="11">
        <f t="shared" si="51"/>
        <v>11316.678028111108</v>
      </c>
      <c r="AA204" s="23">
        <f t="shared" si="52"/>
        <v>1.9999999999999934E-2</v>
      </c>
    </row>
    <row r="205" spans="5:27" x14ac:dyDescent="0.35">
      <c r="L205" s="103"/>
      <c r="M205" s="32"/>
      <c r="N205" s="77"/>
      <c r="Q205" s="24"/>
      <c r="R205" s="24"/>
      <c r="S205" s="32">
        <f>+_xlfn.XLOOKUP($P205,Užstatai!$L$3:$IR$3,Užstatai!$L$1:$IR$1,"bla",0,1)</f>
        <v>0</v>
      </c>
      <c r="W205" s="11">
        <f t="shared" si="48"/>
        <v>0</v>
      </c>
      <c r="X205" s="11">
        <f t="shared" si="49"/>
        <v>0</v>
      </c>
      <c r="Y205" s="11">
        <f t="shared" si="50"/>
        <v>0</v>
      </c>
      <c r="Z205" s="11">
        <f t="shared" si="51"/>
        <v>11373.261418251663</v>
      </c>
      <c r="AA205" s="23">
        <f t="shared" si="52"/>
        <v>2.0099999999999934E-2</v>
      </c>
    </row>
    <row r="206" spans="5:27" x14ac:dyDescent="0.35">
      <c r="L206" s="103"/>
      <c r="M206" s="32"/>
      <c r="N206" s="77"/>
      <c r="Q206" s="24"/>
      <c r="R206" s="24"/>
      <c r="S206" s="32">
        <f>+_xlfn.XLOOKUP($P206,Užstatai!$L$3:$IR$3,Užstatai!$L$1:$IR$1,"bla",0,1)</f>
        <v>0</v>
      </c>
      <c r="W206" s="11">
        <f t="shared" si="48"/>
        <v>0</v>
      </c>
      <c r="X206" s="11">
        <f t="shared" si="49"/>
        <v>0</v>
      </c>
      <c r="Y206" s="11">
        <f t="shared" si="50"/>
        <v>0</v>
      </c>
      <c r="Z206" s="11">
        <f t="shared" si="51"/>
        <v>11429.844808392216</v>
      </c>
      <c r="AA206" s="23">
        <f t="shared" si="52"/>
        <v>2.0199999999999933E-2</v>
      </c>
    </row>
    <row r="207" spans="5:27" x14ac:dyDescent="0.35">
      <c r="L207" s="103"/>
      <c r="M207" s="32"/>
      <c r="N207" s="77"/>
      <c r="Q207" s="24"/>
      <c r="R207" s="24"/>
      <c r="S207" s="32">
        <f>+_xlfn.XLOOKUP($P207,Užstatai!$L$3:$IR$3,Užstatai!$L$1:$IR$1,"bla",0,1)</f>
        <v>0</v>
      </c>
      <c r="W207" s="11">
        <f t="shared" si="48"/>
        <v>0</v>
      </c>
      <c r="X207" s="11">
        <f t="shared" si="49"/>
        <v>0</v>
      </c>
      <c r="Y207" s="11">
        <f t="shared" si="50"/>
        <v>0</v>
      </c>
      <c r="Z207" s="11">
        <f t="shared" si="51"/>
        <v>11486.428198532773</v>
      </c>
      <c r="AA207" s="23">
        <f t="shared" si="52"/>
        <v>2.0299999999999933E-2</v>
      </c>
    </row>
    <row r="208" spans="5:27" x14ac:dyDescent="0.35">
      <c r="L208" s="103"/>
      <c r="M208" s="32"/>
      <c r="N208" s="77"/>
      <c r="Q208" s="24"/>
      <c r="R208" s="24"/>
      <c r="S208" s="32">
        <f>+_xlfn.XLOOKUP($P208,Užstatai!$L$3:$IR$3,Užstatai!$L$1:$IR$1,"bla",0,1)</f>
        <v>0</v>
      </c>
      <c r="W208" s="11">
        <f t="shared" si="48"/>
        <v>0</v>
      </c>
      <c r="X208" s="11">
        <f t="shared" si="49"/>
        <v>0</v>
      </c>
      <c r="Y208" s="11">
        <f t="shared" si="50"/>
        <v>0</v>
      </c>
      <c r="Z208" s="11">
        <f t="shared" si="51"/>
        <v>11543.011588673327</v>
      </c>
      <c r="AA208" s="23">
        <f t="shared" si="52"/>
        <v>2.0399999999999932E-2</v>
      </c>
    </row>
    <row r="209" spans="5:27" x14ac:dyDescent="0.35">
      <c r="L209" s="103"/>
      <c r="M209" s="32"/>
      <c r="N209" s="77"/>
      <c r="Q209" s="24"/>
      <c r="R209" s="24"/>
      <c r="S209" s="32">
        <f>+_xlfn.XLOOKUP($P209,Užstatai!$L$3:$IR$3,Užstatai!$L$1:$IR$1,"bla",0,1)</f>
        <v>0</v>
      </c>
      <c r="W209" s="11">
        <f t="shared" si="48"/>
        <v>0</v>
      </c>
      <c r="X209" s="11">
        <f t="shared" si="49"/>
        <v>0</v>
      </c>
      <c r="Y209" s="11">
        <f t="shared" si="50"/>
        <v>0</v>
      </c>
      <c r="Z209" s="11">
        <f t="shared" si="51"/>
        <v>11599.594978813884</v>
      </c>
      <c r="AA209" s="23">
        <f t="shared" si="52"/>
        <v>2.0499999999999931E-2</v>
      </c>
    </row>
    <row r="210" spans="5:27" x14ac:dyDescent="0.35">
      <c r="L210" s="103"/>
      <c r="M210" s="32"/>
      <c r="N210" s="77"/>
      <c r="Q210" s="24"/>
      <c r="R210" s="24"/>
      <c r="S210" s="32">
        <f>+_xlfn.XLOOKUP($P210,Užstatai!$L$3:$IR$3,Užstatai!$L$1:$IR$1,"bla",0,1)</f>
        <v>0</v>
      </c>
      <c r="W210" s="11">
        <f t="shared" si="48"/>
        <v>0</v>
      </c>
      <c r="X210" s="11">
        <f t="shared" si="49"/>
        <v>0</v>
      </c>
      <c r="Y210" s="11">
        <f t="shared" si="50"/>
        <v>0</v>
      </c>
      <c r="Z210" s="11">
        <f t="shared" si="51"/>
        <v>11656.178368954437</v>
      </c>
      <c r="AA210" s="23">
        <f t="shared" si="52"/>
        <v>2.0599999999999931E-2</v>
      </c>
    </row>
    <row r="211" spans="5:27" x14ac:dyDescent="0.35">
      <c r="L211" s="103"/>
      <c r="M211" s="32"/>
      <c r="N211" s="77"/>
      <c r="Q211" s="24"/>
      <c r="R211" s="24"/>
      <c r="S211" s="32">
        <f>+_xlfn.XLOOKUP($P211,Užstatai!$L$3:$IR$3,Užstatai!$L$1:$IR$1,"bla",0,1)</f>
        <v>0</v>
      </c>
      <c r="W211" s="11">
        <f t="shared" si="48"/>
        <v>0</v>
      </c>
      <c r="X211" s="11">
        <f t="shared" si="49"/>
        <v>0</v>
      </c>
      <c r="Y211" s="11">
        <f t="shared" si="50"/>
        <v>0</v>
      </c>
      <c r="Z211" s="11">
        <f t="shared" si="51"/>
        <v>11712.761759094996</v>
      </c>
      <c r="AA211" s="23">
        <f t="shared" si="52"/>
        <v>2.069999999999993E-2</v>
      </c>
    </row>
    <row r="212" spans="5:27" x14ac:dyDescent="0.35">
      <c r="E212" s="64"/>
      <c r="F212" s="18"/>
      <c r="L212" s="103"/>
      <c r="M212" s="32"/>
      <c r="N212" s="77"/>
      <c r="Q212" s="24"/>
      <c r="R212" s="24"/>
      <c r="S212" s="32">
        <f>+_xlfn.XLOOKUP($P212,Užstatai!$L$3:$IR$3,Užstatai!$L$1:$IR$1,"bla",0,1)</f>
        <v>0</v>
      </c>
      <c r="W212" s="11">
        <f t="shared" si="48"/>
        <v>0</v>
      </c>
      <c r="X212" s="11">
        <f t="shared" si="49"/>
        <v>0</v>
      </c>
      <c r="Y212" s="11">
        <f t="shared" si="50"/>
        <v>0</v>
      </c>
      <c r="Z212" s="11">
        <f t="shared" si="51"/>
        <v>11769.345149235549</v>
      </c>
      <c r="AA212" s="23">
        <f t="shared" si="52"/>
        <v>2.079999999999993E-2</v>
      </c>
    </row>
    <row r="213" spans="5:27" x14ac:dyDescent="0.35">
      <c r="E213" s="64"/>
      <c r="F213" s="18"/>
      <c r="L213" s="103"/>
      <c r="M213" s="32"/>
      <c r="N213" s="77"/>
      <c r="Q213" s="24"/>
      <c r="R213" s="24"/>
      <c r="S213" s="32">
        <f>+_xlfn.XLOOKUP($P213,Užstatai!$L$3:$IR$3,Užstatai!$L$1:$IR$1,"bla",0,1)</f>
        <v>0</v>
      </c>
      <c r="W213" s="11">
        <f t="shared" si="48"/>
        <v>0</v>
      </c>
      <c r="X213" s="11">
        <f t="shared" si="49"/>
        <v>0</v>
      </c>
      <c r="Y213" s="11">
        <f t="shared" si="50"/>
        <v>0</v>
      </c>
      <c r="Z213" s="11">
        <f t="shared" si="51"/>
        <v>11825.928539376104</v>
      </c>
      <c r="AA213" s="23">
        <f t="shared" si="52"/>
        <v>2.0899999999999929E-2</v>
      </c>
    </row>
    <row r="214" spans="5:27" x14ac:dyDescent="0.35">
      <c r="E214" s="64"/>
      <c r="F214" s="18"/>
      <c r="L214" s="103"/>
      <c r="M214" s="32"/>
      <c r="N214" s="77"/>
      <c r="Q214" s="24"/>
      <c r="R214" s="24"/>
      <c r="S214" s="32">
        <f>+_xlfn.XLOOKUP($P214,Užstatai!$L$3:$IR$3,Užstatai!$L$1:$IR$1,"bla",0,1)</f>
        <v>0</v>
      </c>
      <c r="W214" s="11">
        <f t="shared" si="48"/>
        <v>0</v>
      </c>
      <c r="X214" s="11">
        <f t="shared" si="49"/>
        <v>0</v>
      </c>
      <c r="Y214" s="11">
        <f t="shared" si="50"/>
        <v>0</v>
      </c>
      <c r="Z214" s="11">
        <f t="shared" si="51"/>
        <v>11882.511929516659</v>
      </c>
      <c r="AA214" s="23">
        <f t="shared" si="52"/>
        <v>2.0999999999999928E-2</v>
      </c>
    </row>
    <row r="215" spans="5:27" x14ac:dyDescent="0.35">
      <c r="E215" s="64"/>
      <c r="F215" s="18"/>
      <c r="L215" s="103"/>
      <c r="M215" s="32"/>
      <c r="N215" s="77"/>
      <c r="Q215" s="24"/>
      <c r="R215" s="24"/>
      <c r="S215" s="32">
        <f>+_xlfn.XLOOKUP($P215,Užstatai!$L$3:$IR$3,Užstatai!$L$1:$IR$1,"bla",0,1)</f>
        <v>0</v>
      </c>
      <c r="W215" s="11">
        <f t="shared" si="48"/>
        <v>0</v>
      </c>
      <c r="X215" s="11">
        <f t="shared" si="49"/>
        <v>0</v>
      </c>
      <c r="Y215" s="11">
        <f t="shared" si="50"/>
        <v>0</v>
      </c>
      <c r="Z215" s="11">
        <f t="shared" si="51"/>
        <v>11939.095319657215</v>
      </c>
      <c r="AA215" s="23">
        <f t="shared" si="52"/>
        <v>2.1099999999999928E-2</v>
      </c>
    </row>
    <row r="216" spans="5:27" x14ac:dyDescent="0.35">
      <c r="E216" s="64"/>
      <c r="F216" s="18"/>
      <c r="L216" s="103"/>
      <c r="M216" s="32"/>
      <c r="N216" s="77"/>
      <c r="Q216" s="24"/>
      <c r="R216" s="24"/>
      <c r="S216" s="32">
        <f>+_xlfn.XLOOKUP($P216,Užstatai!$L$3:$IR$3,Užstatai!$L$1:$IR$1,"bla",0,1)</f>
        <v>0</v>
      </c>
      <c r="W216" s="11">
        <f t="shared" si="48"/>
        <v>0</v>
      </c>
      <c r="X216" s="11">
        <f t="shared" si="49"/>
        <v>0</v>
      </c>
      <c r="Y216" s="11">
        <f t="shared" si="50"/>
        <v>0</v>
      </c>
      <c r="Z216" s="11">
        <f t="shared" si="51"/>
        <v>11995.678709797772</v>
      </c>
      <c r="AA216" s="23">
        <f t="shared" si="52"/>
        <v>2.1199999999999927E-2</v>
      </c>
    </row>
    <row r="217" spans="5:27" x14ac:dyDescent="0.35">
      <c r="E217" s="64"/>
      <c r="F217" s="18"/>
      <c r="L217" s="103"/>
      <c r="M217" s="32"/>
      <c r="N217" s="77"/>
      <c r="Q217" s="24"/>
      <c r="R217" s="24"/>
      <c r="S217" s="32">
        <f>+_xlfn.XLOOKUP($P217,Užstatai!$L$3:$IR$3,Užstatai!$L$1:$IR$1,"bla",0,1)</f>
        <v>0</v>
      </c>
      <c r="W217" s="11">
        <f t="shared" si="48"/>
        <v>0</v>
      </c>
      <c r="X217" s="11">
        <f t="shared" si="49"/>
        <v>0</v>
      </c>
      <c r="Y217" s="11">
        <f t="shared" si="50"/>
        <v>0</v>
      </c>
      <c r="Z217" s="11">
        <f t="shared" si="51"/>
        <v>12052.262099938325</v>
      </c>
      <c r="AA217" s="23">
        <f t="shared" si="52"/>
        <v>2.1299999999999927E-2</v>
      </c>
    </row>
    <row r="218" spans="5:27" x14ac:dyDescent="0.35">
      <c r="E218" s="64"/>
      <c r="F218" s="18"/>
      <c r="L218" s="103"/>
      <c r="M218" s="32"/>
      <c r="N218" s="77"/>
      <c r="Q218" s="24"/>
      <c r="R218" s="24"/>
      <c r="S218" s="32">
        <f>+_xlfn.XLOOKUP($P218,Užstatai!$L$3:$IR$3,Užstatai!$L$1:$IR$1,"bla",0,1)</f>
        <v>0</v>
      </c>
      <c r="W218" s="11">
        <f t="shared" si="48"/>
        <v>0</v>
      </c>
      <c r="X218" s="11">
        <f t="shared" si="49"/>
        <v>0</v>
      </c>
      <c r="Y218" s="11">
        <f t="shared" si="50"/>
        <v>0</v>
      </c>
      <c r="Z218" s="11">
        <f t="shared" si="51"/>
        <v>12108.845490078884</v>
      </c>
      <c r="AA218" s="23">
        <f t="shared" si="52"/>
        <v>2.1399999999999926E-2</v>
      </c>
    </row>
    <row r="219" spans="5:27" x14ac:dyDescent="0.35">
      <c r="E219" s="64"/>
      <c r="F219" s="18"/>
      <c r="L219" s="103"/>
      <c r="M219" s="32"/>
      <c r="N219" s="77"/>
      <c r="Q219" s="24"/>
      <c r="R219" s="24"/>
      <c r="S219" s="32">
        <f>+_xlfn.XLOOKUP($P219,Užstatai!$L$3:$IR$3,Užstatai!$L$1:$IR$1,"bla",0,1)</f>
        <v>0</v>
      </c>
      <c r="W219" s="11">
        <f t="shared" si="48"/>
        <v>0</v>
      </c>
      <c r="X219" s="11">
        <f t="shared" si="49"/>
        <v>0</v>
      </c>
      <c r="Y219" s="11">
        <f t="shared" si="50"/>
        <v>0</v>
      </c>
      <c r="Z219" s="11">
        <f t="shared" si="51"/>
        <v>12165.428880219437</v>
      </c>
      <c r="AA219" s="23">
        <f t="shared" si="52"/>
        <v>2.1499999999999925E-2</v>
      </c>
    </row>
    <row r="220" spans="5:27" x14ac:dyDescent="0.35">
      <c r="E220" s="64"/>
      <c r="F220" s="18"/>
      <c r="L220" s="103"/>
      <c r="M220" s="32"/>
      <c r="N220" s="77"/>
      <c r="Q220" s="24"/>
      <c r="R220" s="24"/>
      <c r="S220" s="32">
        <f>+_xlfn.XLOOKUP($P220,Užstatai!$L$3:$IR$3,Užstatai!$L$1:$IR$1,"bla",0,1)</f>
        <v>0</v>
      </c>
      <c r="W220" s="11">
        <f t="shared" si="48"/>
        <v>0</v>
      </c>
      <c r="X220" s="11">
        <f t="shared" si="49"/>
        <v>0</v>
      </c>
      <c r="Y220" s="11">
        <f t="shared" si="50"/>
        <v>0</v>
      </c>
      <c r="Z220" s="11">
        <f t="shared" si="51"/>
        <v>12222.012270359992</v>
      </c>
      <c r="AA220" s="23">
        <f t="shared" si="52"/>
        <v>2.1599999999999925E-2</v>
      </c>
    </row>
    <row r="221" spans="5:27" x14ac:dyDescent="0.35">
      <c r="E221" s="64"/>
      <c r="F221" s="18"/>
      <c r="L221" s="103"/>
      <c r="M221" s="32"/>
      <c r="N221" s="77"/>
      <c r="Q221" s="24"/>
      <c r="R221" s="24"/>
      <c r="S221" s="32">
        <f>+_xlfn.XLOOKUP($P221,Užstatai!$L$3:$IR$3,Užstatai!$L$1:$IR$1,"bla",0,1)</f>
        <v>0</v>
      </c>
      <c r="W221" s="11">
        <f t="shared" si="48"/>
        <v>0</v>
      </c>
      <c r="X221" s="11">
        <f t="shared" si="49"/>
        <v>0</v>
      </c>
      <c r="Y221" s="11">
        <f t="shared" si="50"/>
        <v>0</v>
      </c>
      <c r="Z221" s="11">
        <f t="shared" si="51"/>
        <v>12278.595660500547</v>
      </c>
      <c r="AA221" s="23">
        <f t="shared" si="52"/>
        <v>2.1699999999999924E-2</v>
      </c>
    </row>
    <row r="222" spans="5:27" x14ac:dyDescent="0.35">
      <c r="E222" s="64"/>
      <c r="F222" s="18"/>
      <c r="L222" s="103"/>
      <c r="M222" s="32"/>
      <c r="N222" s="77"/>
      <c r="Q222" s="24"/>
      <c r="R222" s="24"/>
      <c r="S222" s="32">
        <f>+_xlfn.XLOOKUP($P222,Užstatai!$L$3:$IR$3,Užstatai!$L$1:$IR$1,"bla",0,1)</f>
        <v>0</v>
      </c>
      <c r="W222" s="11">
        <f t="shared" si="48"/>
        <v>0</v>
      </c>
      <c r="X222" s="11">
        <f t="shared" si="49"/>
        <v>0</v>
      </c>
      <c r="Y222" s="11">
        <f t="shared" si="50"/>
        <v>0</v>
      </c>
      <c r="Z222" s="11">
        <f t="shared" si="51"/>
        <v>12335.179050641103</v>
      </c>
      <c r="AA222" s="23">
        <f t="shared" si="52"/>
        <v>2.1799999999999924E-2</v>
      </c>
    </row>
    <row r="223" spans="5:27" x14ac:dyDescent="0.35">
      <c r="E223" s="64"/>
      <c r="F223" s="18"/>
      <c r="L223" s="103"/>
      <c r="M223" s="32"/>
      <c r="N223" s="77"/>
      <c r="Q223" s="24"/>
      <c r="R223" s="24"/>
      <c r="S223" s="32">
        <f>+_xlfn.XLOOKUP($P223,Užstatai!$L$3:$IR$3,Užstatai!$L$1:$IR$1,"bla",0,1)</f>
        <v>0</v>
      </c>
      <c r="W223" s="11">
        <f t="shared" si="48"/>
        <v>0</v>
      </c>
      <c r="X223" s="11">
        <f t="shared" si="49"/>
        <v>0</v>
      </c>
      <c r="Y223" s="11">
        <f t="shared" si="50"/>
        <v>0</v>
      </c>
      <c r="Z223" s="11">
        <f t="shared" si="51"/>
        <v>12391.762440781658</v>
      </c>
      <c r="AA223" s="23">
        <f t="shared" si="52"/>
        <v>2.1899999999999923E-2</v>
      </c>
    </row>
    <row r="224" spans="5:27" x14ac:dyDescent="0.35">
      <c r="E224" s="64"/>
      <c r="F224" s="18"/>
      <c r="L224" s="103"/>
      <c r="M224" s="32"/>
      <c r="N224" s="77"/>
      <c r="Q224" s="24"/>
      <c r="R224" s="24"/>
      <c r="S224" s="32">
        <f>+_xlfn.XLOOKUP($P224,Užstatai!$L$3:$IR$3,Užstatai!$L$1:$IR$1,"bla",0,1)</f>
        <v>0</v>
      </c>
      <c r="W224" s="11">
        <f t="shared" si="48"/>
        <v>0</v>
      </c>
      <c r="X224" s="11">
        <f t="shared" si="49"/>
        <v>0</v>
      </c>
      <c r="Y224" s="11">
        <f t="shared" si="50"/>
        <v>0</v>
      </c>
      <c r="Z224" s="11">
        <f t="shared" si="51"/>
        <v>12448.345830922213</v>
      </c>
      <c r="AA224" s="23">
        <f t="shared" si="52"/>
        <v>2.1999999999999922E-2</v>
      </c>
    </row>
    <row r="225" spans="5:27" x14ac:dyDescent="0.35">
      <c r="E225" s="64"/>
      <c r="F225" s="18"/>
      <c r="L225" s="103"/>
      <c r="M225" s="32"/>
      <c r="N225" s="77"/>
      <c r="Q225" s="24"/>
      <c r="R225" s="24"/>
      <c r="S225" s="32">
        <f>+_xlfn.XLOOKUP($P225,Užstatai!$L$3:$IR$3,Užstatai!$L$1:$IR$1,"bla",0,1)</f>
        <v>0</v>
      </c>
      <c r="W225" s="11">
        <f t="shared" si="48"/>
        <v>0</v>
      </c>
      <c r="X225" s="11">
        <f t="shared" si="49"/>
        <v>0</v>
      </c>
      <c r="Y225" s="11">
        <f t="shared" si="50"/>
        <v>0</v>
      </c>
      <c r="Z225" s="11">
        <f t="shared" si="51"/>
        <v>12504.929221062772</v>
      </c>
      <c r="AA225" s="23">
        <f t="shared" si="52"/>
        <v>2.2099999999999922E-2</v>
      </c>
    </row>
    <row r="226" spans="5:27" x14ac:dyDescent="0.35">
      <c r="E226" s="64"/>
      <c r="F226" s="18"/>
      <c r="L226" s="103"/>
      <c r="M226" s="32"/>
      <c r="N226" s="77"/>
      <c r="Q226" s="24"/>
      <c r="R226" s="24"/>
      <c r="S226" s="32">
        <f>+_xlfn.XLOOKUP($P226,Užstatai!$L$3:$IR$3,Užstatai!$L$1:$IR$1,"bla",0,1)</f>
        <v>0</v>
      </c>
      <c r="W226" s="11">
        <f t="shared" si="48"/>
        <v>0</v>
      </c>
      <c r="X226" s="11">
        <f t="shared" si="49"/>
        <v>0</v>
      </c>
      <c r="Y226" s="11">
        <f t="shared" si="50"/>
        <v>0</v>
      </c>
      <c r="Z226" s="11">
        <f t="shared" si="51"/>
        <v>12561.512611203325</v>
      </c>
      <c r="AA226" s="23">
        <f t="shared" si="52"/>
        <v>2.2199999999999921E-2</v>
      </c>
    </row>
    <row r="227" spans="5:27" x14ac:dyDescent="0.35">
      <c r="E227" s="64"/>
      <c r="F227" s="18"/>
      <c r="L227" s="103"/>
      <c r="M227" s="32"/>
      <c r="N227" s="77"/>
      <c r="Q227" s="24"/>
      <c r="R227" s="24"/>
      <c r="S227" s="32">
        <f>+_xlfn.XLOOKUP($P227,Užstatai!$L$3:$IR$3,Užstatai!$L$1:$IR$1,"bla",0,1)</f>
        <v>0</v>
      </c>
      <c r="W227" s="11">
        <f t="shared" si="48"/>
        <v>0</v>
      </c>
      <c r="X227" s="11">
        <f t="shared" si="49"/>
        <v>0</v>
      </c>
      <c r="Y227" s="11">
        <f t="shared" si="50"/>
        <v>0</v>
      </c>
      <c r="Z227" s="11">
        <f t="shared" si="51"/>
        <v>12618.09600134388</v>
      </c>
      <c r="AA227" s="23">
        <f t="shared" si="52"/>
        <v>2.2299999999999921E-2</v>
      </c>
    </row>
    <row r="228" spans="5:27" x14ac:dyDescent="0.35">
      <c r="E228" s="64"/>
      <c r="F228" s="18"/>
      <c r="L228" s="103"/>
      <c r="M228" s="32"/>
      <c r="N228" s="77"/>
      <c r="Q228" s="24"/>
      <c r="R228" s="24"/>
      <c r="S228" s="32">
        <f>+_xlfn.XLOOKUP($P228,Užstatai!$L$3:$IR$3,Užstatai!$L$1:$IR$1,"bla",0,1)</f>
        <v>0</v>
      </c>
      <c r="W228" s="11">
        <f t="shared" si="48"/>
        <v>0</v>
      </c>
      <c r="X228" s="11">
        <f t="shared" si="49"/>
        <v>0</v>
      </c>
      <c r="Y228" s="11">
        <f t="shared" si="50"/>
        <v>0</v>
      </c>
      <c r="Z228" s="11">
        <f t="shared" si="51"/>
        <v>12674.679391484435</v>
      </c>
      <c r="AA228" s="23">
        <f t="shared" si="52"/>
        <v>2.239999999999992E-2</v>
      </c>
    </row>
    <row r="229" spans="5:27" x14ac:dyDescent="0.35">
      <c r="E229" s="64"/>
      <c r="F229" s="18"/>
      <c r="L229" s="103"/>
      <c r="M229" s="32"/>
      <c r="N229" s="77"/>
      <c r="Q229" s="24"/>
      <c r="R229" s="24"/>
      <c r="S229" s="32">
        <f>+_xlfn.XLOOKUP($P229,Užstatai!$L$3:$IR$3,Užstatai!$L$1:$IR$1,"bla",0,1)</f>
        <v>0</v>
      </c>
      <c r="W229" s="11">
        <f t="shared" si="48"/>
        <v>0</v>
      </c>
      <c r="X229" s="11">
        <f t="shared" si="49"/>
        <v>0</v>
      </c>
      <c r="Y229" s="11">
        <f t="shared" si="50"/>
        <v>0</v>
      </c>
      <c r="Z229" s="11">
        <f t="shared" si="51"/>
        <v>12731.262781624991</v>
      </c>
      <c r="AA229" s="23">
        <f t="shared" si="52"/>
        <v>2.2499999999999919E-2</v>
      </c>
    </row>
    <row r="230" spans="5:27" x14ac:dyDescent="0.35">
      <c r="E230" s="64"/>
      <c r="F230" s="18"/>
      <c r="L230" s="103"/>
      <c r="M230" s="32"/>
      <c r="N230" s="77"/>
      <c r="Q230" s="24"/>
      <c r="R230" s="24"/>
      <c r="S230" s="32">
        <f>+_xlfn.XLOOKUP($P230,Užstatai!$L$3:$IR$3,Užstatai!$L$1:$IR$1,"bla",0,1)</f>
        <v>0</v>
      </c>
      <c r="W230" s="11">
        <f t="shared" si="48"/>
        <v>0</v>
      </c>
      <c r="X230" s="11">
        <f t="shared" si="49"/>
        <v>0</v>
      </c>
      <c r="Y230" s="11">
        <f t="shared" si="50"/>
        <v>0</v>
      </c>
      <c r="Z230" s="11">
        <f t="shared" si="51"/>
        <v>12787.846171765546</v>
      </c>
      <c r="AA230" s="23">
        <f t="shared" si="52"/>
        <v>2.2599999999999919E-2</v>
      </c>
    </row>
    <row r="231" spans="5:27" x14ac:dyDescent="0.35">
      <c r="E231" s="64"/>
      <c r="F231" s="18"/>
      <c r="L231" s="103"/>
      <c r="M231" s="32"/>
      <c r="N231" s="77"/>
      <c r="Q231" s="24"/>
      <c r="R231" s="24"/>
      <c r="S231" s="32">
        <f>+_xlfn.XLOOKUP($P231,Užstatai!$L$3:$IR$3,Užstatai!$L$1:$IR$1,"bla",0,1)</f>
        <v>0</v>
      </c>
      <c r="W231" s="11">
        <f t="shared" si="48"/>
        <v>0</v>
      </c>
      <c r="X231" s="11">
        <f t="shared" si="49"/>
        <v>0</v>
      </c>
      <c r="Y231" s="11">
        <f t="shared" si="50"/>
        <v>0</v>
      </c>
      <c r="Z231" s="11">
        <f t="shared" si="51"/>
        <v>12844.429561906101</v>
      </c>
      <c r="AA231" s="23">
        <f t="shared" si="52"/>
        <v>2.2699999999999918E-2</v>
      </c>
    </row>
    <row r="232" spans="5:27" x14ac:dyDescent="0.35">
      <c r="E232" s="64"/>
      <c r="F232" s="18"/>
      <c r="L232" s="103"/>
      <c r="M232" s="32"/>
      <c r="N232" s="77"/>
      <c r="Q232" s="24"/>
      <c r="R232" s="24"/>
      <c r="S232" s="32">
        <f>+_xlfn.XLOOKUP($P232,Užstatai!$L$3:$IR$3,Užstatai!$L$1:$IR$1,"bla",0,1)</f>
        <v>0</v>
      </c>
      <c r="W232" s="11">
        <f t="shared" si="48"/>
        <v>0</v>
      </c>
      <c r="X232" s="11">
        <f t="shared" si="49"/>
        <v>0</v>
      </c>
      <c r="Y232" s="11">
        <f t="shared" si="50"/>
        <v>0</v>
      </c>
      <c r="Z232" s="11">
        <f t="shared" si="51"/>
        <v>12901.012952046658</v>
      </c>
      <c r="AA232" s="23">
        <f t="shared" si="52"/>
        <v>2.2799999999999918E-2</v>
      </c>
    </row>
    <row r="233" spans="5:27" x14ac:dyDescent="0.35">
      <c r="E233" s="64"/>
      <c r="F233" s="18"/>
      <c r="L233" s="103"/>
      <c r="M233" s="32"/>
      <c r="N233" s="77"/>
      <c r="Q233" s="24"/>
      <c r="R233" s="24"/>
      <c r="S233" s="32">
        <f>+_xlfn.XLOOKUP($P233,Užstatai!$L$3:$IR$3,Užstatai!$L$1:$IR$1,"bla",0,1)</f>
        <v>0</v>
      </c>
      <c r="W233" s="11">
        <f t="shared" si="48"/>
        <v>0</v>
      </c>
      <c r="X233" s="11">
        <f t="shared" si="49"/>
        <v>0</v>
      </c>
      <c r="Y233" s="11">
        <f t="shared" si="50"/>
        <v>0</v>
      </c>
      <c r="Z233" s="11">
        <f t="shared" si="51"/>
        <v>12957.596342187213</v>
      </c>
      <c r="AA233" s="23">
        <f t="shared" si="52"/>
        <v>2.2899999999999917E-2</v>
      </c>
    </row>
    <row r="234" spans="5:27" x14ac:dyDescent="0.35">
      <c r="E234" s="64"/>
      <c r="F234" s="18"/>
      <c r="L234" s="103"/>
      <c r="M234" s="32"/>
      <c r="N234" s="77"/>
      <c r="Q234" s="24"/>
      <c r="R234" s="24"/>
      <c r="S234" s="32">
        <f>+_xlfn.XLOOKUP($P234,Užstatai!$L$3:$IR$3,Užstatai!$L$1:$IR$1,"bla",0,1)</f>
        <v>0</v>
      </c>
      <c r="W234" s="11">
        <f t="shared" si="48"/>
        <v>0</v>
      </c>
      <c r="X234" s="11">
        <f t="shared" si="49"/>
        <v>0</v>
      </c>
      <c r="Y234" s="11">
        <f t="shared" si="50"/>
        <v>0</v>
      </c>
      <c r="Z234" s="11">
        <f t="shared" si="51"/>
        <v>13014.179732327768</v>
      </c>
      <c r="AA234" s="23">
        <f t="shared" si="52"/>
        <v>2.2999999999999916E-2</v>
      </c>
    </row>
    <row r="235" spans="5:27" x14ac:dyDescent="0.35">
      <c r="E235" s="64"/>
      <c r="F235" s="18"/>
      <c r="L235" s="103"/>
      <c r="M235" s="32"/>
      <c r="N235" s="77"/>
      <c r="Q235" s="24"/>
      <c r="R235" s="24"/>
      <c r="S235" s="32">
        <f>+_xlfn.XLOOKUP($P235,Užstatai!$L$3:$IR$3,Užstatai!$L$1:$IR$1,"bla",0,1)</f>
        <v>0</v>
      </c>
      <c r="W235" s="11">
        <f t="shared" si="48"/>
        <v>0</v>
      </c>
      <c r="X235" s="11">
        <f t="shared" si="49"/>
        <v>0</v>
      </c>
      <c r="Y235" s="11">
        <f t="shared" si="50"/>
        <v>0</v>
      </c>
      <c r="Z235" s="11">
        <f t="shared" si="51"/>
        <v>13070.763122468323</v>
      </c>
      <c r="AA235" s="23">
        <f t="shared" si="52"/>
        <v>2.3099999999999916E-2</v>
      </c>
    </row>
    <row r="236" spans="5:27" x14ac:dyDescent="0.35">
      <c r="E236" s="64"/>
      <c r="F236" s="18"/>
      <c r="L236" s="103"/>
      <c r="M236" s="32"/>
      <c r="N236" s="77"/>
      <c r="Q236" s="24"/>
      <c r="R236" s="24"/>
      <c r="S236" s="32">
        <f>+_xlfn.XLOOKUP($P236,Užstatai!$L$3:$IR$3,Užstatai!$L$1:$IR$1,"bla",0,1)</f>
        <v>0</v>
      </c>
      <c r="W236" s="11">
        <f t="shared" si="48"/>
        <v>0</v>
      </c>
      <c r="X236" s="11">
        <f t="shared" si="49"/>
        <v>0</v>
      </c>
      <c r="Y236" s="11">
        <f t="shared" si="50"/>
        <v>0</v>
      </c>
      <c r="Z236" s="11">
        <f t="shared" si="51"/>
        <v>13127.346512608878</v>
      </c>
      <c r="AA236" s="23">
        <f t="shared" si="52"/>
        <v>2.3199999999999915E-2</v>
      </c>
    </row>
    <row r="237" spans="5:27" x14ac:dyDescent="0.35">
      <c r="E237" s="64"/>
      <c r="F237" s="18"/>
      <c r="L237" s="103"/>
      <c r="M237" s="32"/>
      <c r="N237" s="77"/>
      <c r="Q237" s="24"/>
      <c r="R237" s="24"/>
      <c r="S237" s="32">
        <f>+_xlfn.XLOOKUP($P237,Užstatai!$L$3:$IR$3,Užstatai!$L$1:$IR$1,"bla",0,1)</f>
        <v>0</v>
      </c>
      <c r="W237" s="11">
        <f t="shared" si="48"/>
        <v>0</v>
      </c>
      <c r="X237" s="11">
        <f t="shared" si="49"/>
        <v>0</v>
      </c>
      <c r="Y237" s="11">
        <f t="shared" si="50"/>
        <v>0</v>
      </c>
      <c r="Z237" s="11">
        <f t="shared" si="51"/>
        <v>13183.929902749434</v>
      </c>
      <c r="AA237" s="23">
        <f t="shared" si="52"/>
        <v>2.3299999999999915E-2</v>
      </c>
    </row>
    <row r="238" spans="5:27" x14ac:dyDescent="0.35">
      <c r="E238" s="64"/>
      <c r="F238" s="18"/>
      <c r="L238" s="103"/>
      <c r="M238" s="32"/>
      <c r="N238" s="77"/>
      <c r="Q238" s="24"/>
      <c r="R238" s="24"/>
      <c r="S238" s="32">
        <f>+_xlfn.XLOOKUP($P238,Užstatai!$L$3:$IR$3,Užstatai!$L$1:$IR$1,"bla",0,1)</f>
        <v>0</v>
      </c>
      <c r="W238" s="11">
        <f t="shared" si="48"/>
        <v>0</v>
      </c>
      <c r="X238" s="11">
        <f t="shared" si="49"/>
        <v>0</v>
      </c>
      <c r="Y238" s="11">
        <f t="shared" si="50"/>
        <v>0</v>
      </c>
      <c r="Z238" s="11">
        <f t="shared" si="51"/>
        <v>13240.513292889989</v>
      </c>
      <c r="AA238" s="23">
        <f t="shared" si="52"/>
        <v>2.3399999999999914E-2</v>
      </c>
    </row>
    <row r="239" spans="5:27" x14ac:dyDescent="0.35">
      <c r="E239" s="64"/>
      <c r="F239" s="18"/>
      <c r="L239" s="103"/>
      <c r="M239" s="32"/>
      <c r="N239" s="77"/>
      <c r="Q239" s="24"/>
      <c r="R239" s="24"/>
      <c r="S239" s="32">
        <f>+_xlfn.XLOOKUP($P239,Užstatai!$L$3:$IR$3,Užstatai!$L$1:$IR$1,"bla",0,1)</f>
        <v>0</v>
      </c>
      <c r="W239" s="11">
        <f t="shared" si="48"/>
        <v>0</v>
      </c>
      <c r="X239" s="11">
        <f t="shared" si="49"/>
        <v>0</v>
      </c>
      <c r="Y239" s="11">
        <f t="shared" si="50"/>
        <v>0</v>
      </c>
      <c r="Z239" s="11">
        <f t="shared" si="51"/>
        <v>13297.096683030546</v>
      </c>
      <c r="AA239" s="23">
        <f t="shared" si="52"/>
        <v>2.3499999999999913E-2</v>
      </c>
    </row>
    <row r="240" spans="5:27" x14ac:dyDescent="0.35">
      <c r="E240" s="64"/>
      <c r="F240" s="18"/>
      <c r="L240" s="103"/>
      <c r="M240" s="32"/>
      <c r="N240" s="77"/>
      <c r="Q240" s="24"/>
      <c r="R240" s="24"/>
      <c r="S240" s="32">
        <f>+_xlfn.XLOOKUP($P240,Užstatai!$L$3:$IR$3,Užstatai!$L$1:$IR$1,"bla",0,1)</f>
        <v>0</v>
      </c>
      <c r="W240" s="11">
        <f t="shared" si="48"/>
        <v>0</v>
      </c>
      <c r="X240" s="11">
        <f t="shared" si="49"/>
        <v>0</v>
      </c>
      <c r="Y240" s="11">
        <f t="shared" si="50"/>
        <v>0</v>
      </c>
      <c r="Z240" s="11">
        <f t="shared" si="51"/>
        <v>13353.680073171101</v>
      </c>
      <c r="AA240" s="23">
        <f t="shared" si="52"/>
        <v>2.3599999999999913E-2</v>
      </c>
    </row>
    <row r="241" spans="5:27" x14ac:dyDescent="0.35">
      <c r="E241" s="64"/>
      <c r="F241" s="18"/>
      <c r="L241" s="103"/>
      <c r="M241" s="32"/>
      <c r="N241" s="77"/>
      <c r="Q241" s="24"/>
      <c r="R241" s="24"/>
      <c r="S241" s="32">
        <f>+_xlfn.XLOOKUP($P241,Užstatai!$L$3:$IR$3,Užstatai!$L$1:$IR$1,"bla",0,1)</f>
        <v>0</v>
      </c>
      <c r="W241" s="11">
        <f t="shared" si="48"/>
        <v>0</v>
      </c>
      <c r="X241" s="11">
        <f t="shared" si="49"/>
        <v>0</v>
      </c>
      <c r="Y241" s="11">
        <f t="shared" si="50"/>
        <v>0</v>
      </c>
      <c r="Z241" s="11">
        <f t="shared" si="51"/>
        <v>13410.263463311654</v>
      </c>
      <c r="AA241" s="23">
        <f t="shared" si="52"/>
        <v>2.3699999999999912E-2</v>
      </c>
    </row>
    <row r="242" spans="5:27" x14ac:dyDescent="0.35">
      <c r="E242" s="64"/>
      <c r="F242" s="18"/>
      <c r="L242" s="103"/>
      <c r="M242" s="32"/>
      <c r="N242" s="77"/>
      <c r="Q242" s="24"/>
      <c r="R242" s="24"/>
      <c r="S242" s="32">
        <f>+_xlfn.XLOOKUP($P242,Užstatai!$L$3:$IR$3,Užstatai!$L$1:$IR$1,"bla",0,1)</f>
        <v>0</v>
      </c>
      <c r="W242" s="11">
        <f t="shared" si="48"/>
        <v>0</v>
      </c>
      <c r="X242" s="11">
        <f t="shared" si="49"/>
        <v>0</v>
      </c>
      <c r="Y242" s="11">
        <f t="shared" si="50"/>
        <v>0</v>
      </c>
      <c r="Z242" s="11">
        <f t="shared" si="51"/>
        <v>13466.846853452211</v>
      </c>
      <c r="AA242" s="23">
        <f t="shared" si="52"/>
        <v>2.3799999999999912E-2</v>
      </c>
    </row>
    <row r="243" spans="5:27" x14ac:dyDescent="0.35">
      <c r="E243" s="64"/>
      <c r="F243" s="18"/>
      <c r="L243" s="103"/>
      <c r="M243" s="32"/>
      <c r="N243" s="77"/>
      <c r="Q243" s="24"/>
      <c r="R243" s="24"/>
      <c r="S243" s="32">
        <f>+_xlfn.XLOOKUP($P243,Užstatai!$L$3:$IR$3,Užstatai!$L$1:$IR$1,"bla",0,1)</f>
        <v>0</v>
      </c>
      <c r="W243" s="11">
        <f t="shared" si="48"/>
        <v>0</v>
      </c>
      <c r="X243" s="11">
        <f t="shared" si="49"/>
        <v>0</v>
      </c>
      <c r="Y243" s="11">
        <f t="shared" si="50"/>
        <v>0</v>
      </c>
      <c r="Z243" s="11">
        <f t="shared" si="51"/>
        <v>13523.430243592766</v>
      </c>
      <c r="AA243" s="23">
        <f t="shared" si="52"/>
        <v>2.3899999999999911E-2</v>
      </c>
    </row>
    <row r="244" spans="5:27" x14ac:dyDescent="0.35">
      <c r="E244" s="64"/>
      <c r="F244" s="18"/>
      <c r="L244" s="103"/>
      <c r="S244" s="32">
        <f>+_xlfn.XLOOKUP($P244,Užstatai!$L$3:$IR$3,Užstatai!$L$1:$IR$1,"bla",0,1)</f>
        <v>0</v>
      </c>
      <c r="W244" s="11">
        <f t="shared" si="48"/>
        <v>0</v>
      </c>
      <c r="X244" s="11">
        <f t="shared" si="49"/>
        <v>0</v>
      </c>
      <c r="Y244" s="11">
        <f t="shared" si="50"/>
        <v>0</v>
      </c>
      <c r="Z244" s="11">
        <f t="shared" si="51"/>
        <v>13580.013633733322</v>
      </c>
      <c r="AA244" s="23">
        <f t="shared" si="52"/>
        <v>2.399999999999991E-2</v>
      </c>
    </row>
    <row r="245" spans="5:27" x14ac:dyDescent="0.35">
      <c r="E245" s="64"/>
      <c r="F245" s="18"/>
      <c r="L245" s="103"/>
      <c r="S245" s="32">
        <f>+_xlfn.XLOOKUP($P245,Užstatai!$L$3:$IR$3,Užstatai!$L$1:$IR$1,"bla",0,1)</f>
        <v>0</v>
      </c>
      <c r="W245" s="11">
        <f t="shared" si="48"/>
        <v>0</v>
      </c>
      <c r="X245" s="11">
        <f t="shared" si="49"/>
        <v>0</v>
      </c>
      <c r="Y245" s="11">
        <f t="shared" si="50"/>
        <v>0</v>
      </c>
      <c r="Z245" s="11">
        <f t="shared" si="51"/>
        <v>13636.597023873877</v>
      </c>
      <c r="AA245" s="23">
        <f t="shared" si="52"/>
        <v>2.409999999999991E-2</v>
      </c>
    </row>
    <row r="246" spans="5:27" x14ac:dyDescent="0.35">
      <c r="E246" s="64"/>
      <c r="F246" s="18"/>
      <c r="L246" s="103"/>
      <c r="S246" s="32">
        <f>+_xlfn.XLOOKUP($P246,Užstatai!$L$3:$IR$3,Užstatai!$L$1:$IR$1,"bla",0,1)</f>
        <v>0</v>
      </c>
      <c r="W246" s="11">
        <f t="shared" si="48"/>
        <v>0</v>
      </c>
      <c r="X246" s="11">
        <f t="shared" si="49"/>
        <v>0</v>
      </c>
      <c r="Y246" s="11">
        <f t="shared" si="50"/>
        <v>0</v>
      </c>
      <c r="Z246" s="11">
        <f t="shared" si="51"/>
        <v>13693.180414014434</v>
      </c>
      <c r="AA246" s="23">
        <f t="shared" si="52"/>
        <v>2.4199999999999909E-2</v>
      </c>
    </row>
    <row r="247" spans="5:27" x14ac:dyDescent="0.35">
      <c r="E247" s="64"/>
      <c r="F247" s="18"/>
      <c r="L247" s="103"/>
      <c r="S247" s="32">
        <f>+_xlfn.XLOOKUP($P247,Užstatai!$L$3:$IR$3,Užstatai!$L$1:$IR$1,"bla",0,1)</f>
        <v>0</v>
      </c>
      <c r="W247" s="11">
        <f t="shared" si="48"/>
        <v>0</v>
      </c>
      <c r="X247" s="11">
        <f t="shared" si="49"/>
        <v>0</v>
      </c>
      <c r="Y247" s="11">
        <f t="shared" si="50"/>
        <v>0</v>
      </c>
      <c r="Z247" s="11">
        <f t="shared" si="51"/>
        <v>13749.763804154987</v>
      </c>
      <c r="AA247" s="23">
        <f t="shared" si="52"/>
        <v>2.4299999999999908E-2</v>
      </c>
    </row>
    <row r="248" spans="5:27" x14ac:dyDescent="0.35">
      <c r="E248" s="64"/>
      <c r="F248" s="18"/>
      <c r="L248" s="103"/>
      <c r="S248" s="32">
        <f>+_xlfn.XLOOKUP($P248,Užstatai!$L$3:$IR$3,Užstatai!$L$1:$IR$1,"bla",0,1)</f>
        <v>0</v>
      </c>
      <c r="W248" s="11">
        <f t="shared" si="48"/>
        <v>0</v>
      </c>
      <c r="X248" s="11">
        <f t="shared" si="49"/>
        <v>0</v>
      </c>
      <c r="Y248" s="11">
        <f t="shared" si="50"/>
        <v>0</v>
      </c>
      <c r="Z248" s="11">
        <f t="shared" si="51"/>
        <v>13806.347194295542</v>
      </c>
      <c r="AA248" s="23">
        <f t="shared" si="52"/>
        <v>2.4399999999999908E-2</v>
      </c>
    </row>
    <row r="249" spans="5:27" x14ac:dyDescent="0.35">
      <c r="E249" s="64"/>
      <c r="F249" s="18"/>
      <c r="L249" s="103"/>
      <c r="S249" s="32">
        <f>+_xlfn.XLOOKUP($P249,Užstatai!$L$3:$IR$3,Užstatai!$L$1:$IR$1,"bla",0,1)</f>
        <v>0</v>
      </c>
      <c r="W249" s="11">
        <f t="shared" si="48"/>
        <v>0</v>
      </c>
      <c r="X249" s="11">
        <f t="shared" si="49"/>
        <v>0</v>
      </c>
      <c r="Y249" s="11">
        <f t="shared" si="50"/>
        <v>0</v>
      </c>
      <c r="Z249" s="11">
        <f t="shared" si="51"/>
        <v>13862.930584436099</v>
      </c>
      <c r="AA249" s="23">
        <f t="shared" si="52"/>
        <v>2.4499999999999907E-2</v>
      </c>
    </row>
    <row r="250" spans="5:27" x14ac:dyDescent="0.35">
      <c r="E250" s="64"/>
      <c r="F250" s="18"/>
      <c r="L250" s="103"/>
      <c r="S250" s="32">
        <f>+_xlfn.XLOOKUP($P250,Užstatai!$L$3:$IR$3,Užstatai!$L$1:$IR$1,"bla",0,1)</f>
        <v>0</v>
      </c>
      <c r="W250" s="11">
        <f t="shared" si="48"/>
        <v>0</v>
      </c>
      <c r="X250" s="11">
        <f t="shared" si="49"/>
        <v>0</v>
      </c>
      <c r="Y250" s="11">
        <f t="shared" si="50"/>
        <v>0</v>
      </c>
      <c r="Z250" s="11">
        <f t="shared" si="51"/>
        <v>13919.513974576654</v>
      </c>
      <c r="AA250" s="23">
        <f t="shared" si="52"/>
        <v>2.4599999999999907E-2</v>
      </c>
    </row>
    <row r="251" spans="5:27" x14ac:dyDescent="0.35">
      <c r="E251" s="64"/>
      <c r="F251" s="18"/>
      <c r="L251" s="103"/>
      <c r="S251" s="32">
        <f>+_xlfn.XLOOKUP($P251,Užstatai!$L$3:$IR$3,Užstatai!$L$1:$IR$1,"bla",0,1)</f>
        <v>0</v>
      </c>
      <c r="W251" s="11">
        <f t="shared" si="48"/>
        <v>0</v>
      </c>
      <c r="X251" s="11">
        <f t="shared" si="49"/>
        <v>0</v>
      </c>
      <c r="Y251" s="11">
        <f t="shared" si="50"/>
        <v>0</v>
      </c>
      <c r="Z251" s="11">
        <f t="shared" si="51"/>
        <v>13976.09736471721</v>
      </c>
      <c r="AA251" s="23">
        <f t="shared" si="52"/>
        <v>2.4699999999999906E-2</v>
      </c>
    </row>
    <row r="252" spans="5:27" x14ac:dyDescent="0.35">
      <c r="E252" s="64"/>
      <c r="F252" s="18"/>
      <c r="L252" s="103"/>
      <c r="S252" s="32">
        <f>+_xlfn.XLOOKUP($P252,Užstatai!$L$3:$IR$3,Užstatai!$L$1:$IR$1,"bla",0,1)</f>
        <v>0</v>
      </c>
      <c r="W252" s="11">
        <f t="shared" si="48"/>
        <v>0</v>
      </c>
      <c r="X252" s="11">
        <f t="shared" si="49"/>
        <v>0</v>
      </c>
      <c r="Y252" s="11">
        <f t="shared" si="50"/>
        <v>0</v>
      </c>
      <c r="Z252" s="11">
        <f t="shared" si="51"/>
        <v>14032.680754857764</v>
      </c>
      <c r="AA252" s="23">
        <f t="shared" si="52"/>
        <v>2.4799999999999905E-2</v>
      </c>
    </row>
    <row r="253" spans="5:27" x14ac:dyDescent="0.35">
      <c r="E253" s="64"/>
      <c r="F253" s="18"/>
      <c r="L253" s="103"/>
      <c r="S253" s="32">
        <f>+_xlfn.XLOOKUP($P253,Užstatai!$L$3:$IR$3,Užstatai!$L$1:$IR$1,"bla",0,1)</f>
        <v>0</v>
      </c>
      <c r="W253" s="11">
        <f t="shared" si="48"/>
        <v>0</v>
      </c>
      <c r="X253" s="11">
        <f t="shared" si="49"/>
        <v>0</v>
      </c>
      <c r="Y253" s="11">
        <f t="shared" si="50"/>
        <v>0</v>
      </c>
      <c r="Z253" s="11">
        <f t="shared" si="51"/>
        <v>14089.264144998318</v>
      </c>
      <c r="AA253" s="23">
        <f t="shared" si="52"/>
        <v>2.4899999999999905E-2</v>
      </c>
    </row>
    <row r="254" spans="5:27" x14ac:dyDescent="0.35">
      <c r="E254" s="64"/>
      <c r="F254" s="18"/>
      <c r="L254" s="103"/>
      <c r="S254" s="32">
        <f>+_xlfn.XLOOKUP($P254,Užstatai!$L$3:$IR$3,Užstatai!$L$1:$IR$1,"bla",0,1)</f>
        <v>0</v>
      </c>
      <c r="W254" s="11">
        <f t="shared" si="48"/>
        <v>0</v>
      </c>
      <c r="X254" s="11">
        <f t="shared" si="49"/>
        <v>0</v>
      </c>
      <c r="Y254" s="11">
        <f t="shared" si="50"/>
        <v>0</v>
      </c>
      <c r="Z254" s="11">
        <f t="shared" si="51"/>
        <v>14145.847535138875</v>
      </c>
      <c r="AA254" s="23">
        <f t="shared" si="52"/>
        <v>2.4999999999999904E-2</v>
      </c>
    </row>
    <row r="255" spans="5:27" x14ac:dyDescent="0.35">
      <c r="E255" s="64"/>
      <c r="F255" s="18"/>
      <c r="L255" s="103"/>
      <c r="S255" s="32">
        <f>+_xlfn.XLOOKUP($P255,Užstatai!$L$3:$IR$3,Užstatai!$L$1:$IR$1,"bla",0,1)</f>
        <v>0</v>
      </c>
      <c r="W255" s="11">
        <f t="shared" si="48"/>
        <v>0</v>
      </c>
      <c r="X255" s="11">
        <f t="shared" si="49"/>
        <v>0</v>
      </c>
      <c r="Y255" s="11">
        <f t="shared" si="50"/>
        <v>0</v>
      </c>
      <c r="Z255" s="11">
        <f t="shared" si="51"/>
        <v>14202.430925279432</v>
      </c>
      <c r="AA255" s="23">
        <f t="shared" si="52"/>
        <v>2.5099999999999904E-2</v>
      </c>
    </row>
    <row r="256" spans="5:27" x14ac:dyDescent="0.35">
      <c r="E256" s="64"/>
      <c r="F256" s="18"/>
      <c r="L256" s="103"/>
      <c r="S256" s="32">
        <f>+_xlfn.XLOOKUP($P256,Užstatai!$L$3:$IR$3,Užstatai!$L$1:$IR$1,"bla",0,1)</f>
        <v>0</v>
      </c>
      <c r="W256" s="11">
        <f t="shared" si="48"/>
        <v>0</v>
      </c>
      <c r="X256" s="11">
        <f t="shared" si="49"/>
        <v>0</v>
      </c>
      <c r="Y256" s="11">
        <f t="shared" si="50"/>
        <v>0</v>
      </c>
      <c r="Z256" s="11">
        <f t="shared" si="51"/>
        <v>14259.014315419983</v>
      </c>
      <c r="AA256" s="23">
        <f t="shared" si="52"/>
        <v>2.5199999999999903E-2</v>
      </c>
    </row>
    <row r="257" spans="5:27" x14ac:dyDescent="0.35">
      <c r="E257" s="64"/>
      <c r="F257" s="18"/>
      <c r="L257" s="103"/>
      <c r="S257" s="32">
        <f>+_xlfn.XLOOKUP($P257,Užstatai!$L$3:$IR$3,Užstatai!$L$1:$IR$1,"bla",0,1)</f>
        <v>0</v>
      </c>
      <c r="W257" s="11">
        <f t="shared" si="48"/>
        <v>0</v>
      </c>
      <c r="X257" s="11">
        <f t="shared" si="49"/>
        <v>0</v>
      </c>
      <c r="Y257" s="11">
        <f t="shared" si="50"/>
        <v>0</v>
      </c>
      <c r="Z257" s="11">
        <f t="shared" si="51"/>
        <v>14315.597705560544</v>
      </c>
      <c r="AA257" s="23">
        <f t="shared" si="52"/>
        <v>2.5299999999999902E-2</v>
      </c>
    </row>
    <row r="258" spans="5:27" x14ac:dyDescent="0.35">
      <c r="E258" s="64"/>
      <c r="F258" s="18"/>
      <c r="L258" s="103"/>
      <c r="S258" s="32">
        <f>+_xlfn.XLOOKUP($P258,Užstatai!$L$3:$IR$3,Užstatai!$L$1:$IR$1,"bla",0,1)</f>
        <v>0</v>
      </c>
      <c r="W258" s="11">
        <f t="shared" si="48"/>
        <v>0</v>
      </c>
      <c r="X258" s="11">
        <f t="shared" si="49"/>
        <v>0</v>
      </c>
      <c r="Y258" s="11">
        <f t="shared" si="50"/>
        <v>0</v>
      </c>
      <c r="Z258" s="11">
        <f t="shared" si="51"/>
        <v>14372.181095701097</v>
      </c>
      <c r="AA258" s="23">
        <f t="shared" si="52"/>
        <v>2.5399999999999902E-2</v>
      </c>
    </row>
    <row r="259" spans="5:27" x14ac:dyDescent="0.35">
      <c r="E259" s="64"/>
      <c r="F259" s="18"/>
      <c r="L259" s="103"/>
      <c r="S259" s="32">
        <f>+_xlfn.XLOOKUP($P259,Užstatai!$L$3:$IR$3,Užstatai!$L$1:$IR$1,"bla",0,1)</f>
        <v>0</v>
      </c>
      <c r="W259" s="11">
        <f t="shared" si="48"/>
        <v>0</v>
      </c>
      <c r="X259" s="11">
        <f t="shared" si="49"/>
        <v>0</v>
      </c>
      <c r="Y259" s="11">
        <f t="shared" si="50"/>
        <v>0</v>
      </c>
      <c r="Z259" s="11">
        <f t="shared" si="51"/>
        <v>14428.764485841652</v>
      </c>
      <c r="AA259" s="23">
        <f t="shared" si="52"/>
        <v>2.5499999999999901E-2</v>
      </c>
    </row>
    <row r="260" spans="5:27" x14ac:dyDescent="0.35">
      <c r="E260" s="64"/>
      <c r="F260" s="18"/>
      <c r="L260" s="103"/>
      <c r="S260" s="32">
        <f>+_xlfn.XLOOKUP($P260,Užstatai!$L$3:$IR$3,Užstatai!$L$1:$IR$1,"bla",0,1)</f>
        <v>0</v>
      </c>
      <c r="W260" s="11">
        <f t="shared" ref="W260:W323" si="53">ROUND(M260*(Q260-Q259),2)</f>
        <v>0</v>
      </c>
      <c r="X260" s="11">
        <f t="shared" ref="X260:X323" si="54">ROUND(N260*$Y$2/12*(1-Q260),2)</f>
        <v>0</v>
      </c>
      <c r="Y260" s="11">
        <f t="shared" si="50"/>
        <v>0</v>
      </c>
      <c r="Z260" s="11">
        <f t="shared" si="51"/>
        <v>14485.347875982206</v>
      </c>
      <c r="AA260" s="23">
        <f t="shared" si="52"/>
        <v>2.5599999999999901E-2</v>
      </c>
    </row>
    <row r="261" spans="5:27" x14ac:dyDescent="0.35">
      <c r="E261" s="64"/>
      <c r="F261" s="18"/>
      <c r="L261" s="103"/>
      <c r="S261" s="32">
        <f>+_xlfn.XLOOKUP($P261,Užstatai!$L$3:$IR$3,Užstatai!$L$1:$IR$1,"bla",0,1)</f>
        <v>0</v>
      </c>
      <c r="W261" s="11">
        <f t="shared" si="53"/>
        <v>0</v>
      </c>
      <c r="X261" s="11">
        <f t="shared" si="54"/>
        <v>0</v>
      </c>
      <c r="Y261" s="11">
        <f t="shared" ref="Y261:Y324" si="55">+IF(Z261&gt;=$W$1,1,0)</f>
        <v>0</v>
      </c>
      <c r="Z261" s="11">
        <f t="shared" ref="Z261:Z324" si="56">SUM($N$4:$N$183)*AA261/12-SUMPRODUCT($N$4:$N$183,$Q$4:$Q$183)*AA261/12</f>
        <v>14541.931266122763</v>
      </c>
      <c r="AA261" s="23">
        <f t="shared" si="52"/>
        <v>2.56999999999999E-2</v>
      </c>
    </row>
    <row r="262" spans="5:27" x14ac:dyDescent="0.35">
      <c r="E262" s="64"/>
      <c r="F262" s="18"/>
      <c r="L262" s="103"/>
      <c r="S262" s="32">
        <f>+_xlfn.XLOOKUP($P262,Užstatai!$L$3:$IR$3,Užstatai!$L$1:$IR$1,"bla",0,1)</f>
        <v>0</v>
      </c>
      <c r="W262" s="11">
        <f t="shared" si="53"/>
        <v>0</v>
      </c>
      <c r="X262" s="11">
        <f t="shared" si="54"/>
        <v>0</v>
      </c>
      <c r="Y262" s="11">
        <f t="shared" si="55"/>
        <v>0</v>
      </c>
      <c r="Z262" s="11">
        <f t="shared" si="56"/>
        <v>14598.51465626332</v>
      </c>
      <c r="AA262" s="23">
        <f t="shared" ref="AA262:AA325" si="57">+AA261+0.0001</f>
        <v>2.5799999999999899E-2</v>
      </c>
    </row>
    <row r="263" spans="5:27" x14ac:dyDescent="0.35">
      <c r="E263" s="64"/>
      <c r="F263" s="18"/>
      <c r="L263" s="103"/>
      <c r="S263" s="32">
        <f>+_xlfn.XLOOKUP($P263,Užstatai!$L$3:$IR$3,Užstatai!$L$1:$IR$1,"bla",0,1)</f>
        <v>0</v>
      </c>
      <c r="W263" s="11">
        <f t="shared" si="53"/>
        <v>0</v>
      </c>
      <c r="X263" s="11">
        <f t="shared" si="54"/>
        <v>0</v>
      </c>
      <c r="Y263" s="11">
        <f t="shared" si="55"/>
        <v>0</v>
      </c>
      <c r="Z263" s="11">
        <f t="shared" si="56"/>
        <v>14655.098046403871</v>
      </c>
      <c r="AA263" s="23">
        <f t="shared" si="57"/>
        <v>2.5899999999999899E-2</v>
      </c>
    </row>
    <row r="264" spans="5:27" x14ac:dyDescent="0.35">
      <c r="E264" s="64"/>
      <c r="F264" s="18"/>
      <c r="L264" s="103"/>
      <c r="S264" s="32">
        <f>+_xlfn.XLOOKUP($P264,Užstatai!$L$3:$IR$3,Užstatai!$L$1:$IR$1,"bla",0,1)</f>
        <v>0</v>
      </c>
      <c r="W264" s="11">
        <f t="shared" si="53"/>
        <v>0</v>
      </c>
      <c r="X264" s="11">
        <f t="shared" si="54"/>
        <v>0</v>
      </c>
      <c r="Y264" s="11">
        <f t="shared" si="55"/>
        <v>0</v>
      </c>
      <c r="Z264" s="11">
        <f t="shared" si="56"/>
        <v>14711.681436544432</v>
      </c>
      <c r="AA264" s="23">
        <f t="shared" si="57"/>
        <v>2.5999999999999898E-2</v>
      </c>
    </row>
    <row r="265" spans="5:27" x14ac:dyDescent="0.35">
      <c r="E265" s="64"/>
      <c r="F265" s="18"/>
      <c r="L265" s="103"/>
      <c r="S265" s="32">
        <f>+_xlfn.XLOOKUP($P265,Užstatai!$L$3:$IR$3,Užstatai!$L$1:$IR$1,"bla",0,1)</f>
        <v>0</v>
      </c>
      <c r="W265" s="11">
        <f t="shared" si="53"/>
        <v>0</v>
      </c>
      <c r="X265" s="11">
        <f t="shared" si="54"/>
        <v>0</v>
      </c>
      <c r="Y265" s="11">
        <f t="shared" si="55"/>
        <v>0</v>
      </c>
      <c r="Z265" s="11">
        <f t="shared" si="56"/>
        <v>14768.264826684983</v>
      </c>
      <c r="AA265" s="23">
        <f t="shared" si="57"/>
        <v>2.6099999999999898E-2</v>
      </c>
    </row>
    <row r="266" spans="5:27" x14ac:dyDescent="0.35">
      <c r="E266" s="64"/>
      <c r="F266" s="18"/>
      <c r="L266" s="103"/>
      <c r="S266" s="32">
        <f>+_xlfn.XLOOKUP($P266,Užstatai!$L$3:$IR$3,Užstatai!$L$1:$IR$1,"bla",0,1)</f>
        <v>0</v>
      </c>
      <c r="W266" s="11">
        <f t="shared" si="53"/>
        <v>0</v>
      </c>
      <c r="X266" s="11">
        <f t="shared" si="54"/>
        <v>0</v>
      </c>
      <c r="Y266" s="11">
        <f t="shared" si="55"/>
        <v>0</v>
      </c>
      <c r="Z266" s="11">
        <f t="shared" si="56"/>
        <v>14824.84821682554</v>
      </c>
      <c r="AA266" s="23">
        <f t="shared" si="57"/>
        <v>2.6199999999999897E-2</v>
      </c>
    </row>
    <row r="267" spans="5:27" x14ac:dyDescent="0.35">
      <c r="E267" s="64"/>
      <c r="F267" s="18"/>
      <c r="L267" s="103"/>
      <c r="S267" s="32">
        <f>+_xlfn.XLOOKUP($P267,Užstatai!$L$3:$IR$3,Užstatai!$L$1:$IR$1,"bla",0,1)</f>
        <v>0</v>
      </c>
      <c r="W267" s="11">
        <f t="shared" si="53"/>
        <v>0</v>
      </c>
      <c r="X267" s="11">
        <f t="shared" si="54"/>
        <v>0</v>
      </c>
      <c r="Y267" s="11">
        <f t="shared" si="55"/>
        <v>0</v>
      </c>
      <c r="Z267" s="11">
        <f t="shared" si="56"/>
        <v>14881.431606966094</v>
      </c>
      <c r="AA267" s="23">
        <f t="shared" si="57"/>
        <v>2.6299999999999896E-2</v>
      </c>
    </row>
    <row r="268" spans="5:27" x14ac:dyDescent="0.35">
      <c r="E268" s="64"/>
      <c r="F268" s="18"/>
      <c r="L268" s="103"/>
      <c r="S268" s="32">
        <f>+_xlfn.XLOOKUP($P268,Užstatai!$L$3:$IR$3,Užstatai!$L$1:$IR$1,"bla",0,1)</f>
        <v>0</v>
      </c>
      <c r="W268" s="11">
        <f t="shared" si="53"/>
        <v>0</v>
      </c>
      <c r="X268" s="11">
        <f t="shared" si="54"/>
        <v>0</v>
      </c>
      <c r="Y268" s="11">
        <f t="shared" si="55"/>
        <v>0</v>
      </c>
      <c r="Z268" s="11">
        <f t="shared" si="56"/>
        <v>14938.014997106651</v>
      </c>
      <c r="AA268" s="23">
        <f t="shared" si="57"/>
        <v>2.6399999999999896E-2</v>
      </c>
    </row>
    <row r="269" spans="5:27" x14ac:dyDescent="0.35">
      <c r="E269" s="64"/>
      <c r="F269" s="18"/>
      <c r="L269" s="103"/>
      <c r="S269" s="32">
        <f>+_xlfn.XLOOKUP($P269,Užstatai!$L$3:$IR$3,Užstatai!$L$1:$IR$1,"bla",0,1)</f>
        <v>0</v>
      </c>
      <c r="W269" s="11">
        <f t="shared" si="53"/>
        <v>0</v>
      </c>
      <c r="X269" s="11">
        <f t="shared" si="54"/>
        <v>0</v>
      </c>
      <c r="Y269" s="11">
        <f t="shared" si="55"/>
        <v>0</v>
      </c>
      <c r="Z269" s="11">
        <f t="shared" si="56"/>
        <v>14994.598387247206</v>
      </c>
      <c r="AA269" s="23">
        <f t="shared" si="57"/>
        <v>2.6499999999999895E-2</v>
      </c>
    </row>
    <row r="270" spans="5:27" x14ac:dyDescent="0.35">
      <c r="E270" s="64"/>
      <c r="F270" s="18"/>
      <c r="L270" s="103"/>
      <c r="S270" s="32">
        <f>+_xlfn.XLOOKUP($P270,Užstatai!$L$3:$IR$3,Užstatai!$L$1:$IR$1,"bla",0,1)</f>
        <v>0</v>
      </c>
      <c r="W270" s="11">
        <f t="shared" si="53"/>
        <v>0</v>
      </c>
      <c r="X270" s="11">
        <f t="shared" si="54"/>
        <v>0</v>
      </c>
      <c r="Y270" s="11">
        <f t="shared" si="55"/>
        <v>0</v>
      </c>
      <c r="Z270" s="11">
        <f t="shared" si="56"/>
        <v>15051.181777387759</v>
      </c>
      <c r="AA270" s="23">
        <f t="shared" si="57"/>
        <v>2.6599999999999895E-2</v>
      </c>
    </row>
    <row r="271" spans="5:27" x14ac:dyDescent="0.35">
      <c r="E271" s="64"/>
      <c r="F271" s="18"/>
      <c r="L271" s="103"/>
      <c r="S271" s="32">
        <f>+_xlfn.XLOOKUP($P271,Užstatai!$L$3:$IR$3,Užstatai!$L$1:$IR$1,"bla",0,1)</f>
        <v>0</v>
      </c>
      <c r="W271" s="11">
        <f t="shared" si="53"/>
        <v>0</v>
      </c>
      <c r="X271" s="11">
        <f t="shared" si="54"/>
        <v>0</v>
      </c>
      <c r="Y271" s="11">
        <f t="shared" si="55"/>
        <v>0</v>
      </c>
      <c r="Z271" s="11">
        <f t="shared" si="56"/>
        <v>15107.76516752832</v>
      </c>
      <c r="AA271" s="23">
        <f t="shared" si="57"/>
        <v>2.6699999999999894E-2</v>
      </c>
    </row>
    <row r="272" spans="5:27" x14ac:dyDescent="0.35">
      <c r="L272" s="103"/>
      <c r="S272" s="32">
        <f>+_xlfn.XLOOKUP($P272,Užstatai!$L$3:$IR$3,Užstatai!$L$1:$IR$1,"bla",0,1)</f>
        <v>0</v>
      </c>
      <c r="W272" s="11">
        <f t="shared" si="53"/>
        <v>0</v>
      </c>
      <c r="X272" s="11">
        <f t="shared" si="54"/>
        <v>0</v>
      </c>
      <c r="Y272" s="11">
        <f t="shared" si="55"/>
        <v>0</v>
      </c>
      <c r="Z272" s="11">
        <f t="shared" si="56"/>
        <v>15164.348557668871</v>
      </c>
      <c r="AA272" s="23">
        <f t="shared" si="57"/>
        <v>2.6799999999999893E-2</v>
      </c>
    </row>
    <row r="273" spans="12:27" x14ac:dyDescent="0.35">
      <c r="L273" s="103"/>
      <c r="S273" s="32">
        <f>+_xlfn.XLOOKUP($P273,Užstatai!$L$3:$IR$3,Užstatai!$L$1:$IR$1,"bla",0,1)</f>
        <v>0</v>
      </c>
      <c r="W273" s="11">
        <f t="shared" si="53"/>
        <v>0</v>
      </c>
      <c r="X273" s="11">
        <f t="shared" si="54"/>
        <v>0</v>
      </c>
      <c r="Y273" s="11">
        <f t="shared" si="55"/>
        <v>0</v>
      </c>
      <c r="Z273" s="11">
        <f t="shared" si="56"/>
        <v>15220.931947809428</v>
      </c>
      <c r="AA273" s="23">
        <f t="shared" si="57"/>
        <v>2.6899999999999893E-2</v>
      </c>
    </row>
    <row r="274" spans="12:27" x14ac:dyDescent="0.35">
      <c r="L274" s="103"/>
      <c r="S274" s="32">
        <f>+_xlfn.XLOOKUP($P274,Užstatai!$L$3:$IR$3,Užstatai!$L$1:$IR$1,"bla",0,1)</f>
        <v>0</v>
      </c>
      <c r="W274" s="11">
        <f t="shared" si="53"/>
        <v>0</v>
      </c>
      <c r="X274" s="11">
        <f t="shared" si="54"/>
        <v>0</v>
      </c>
      <c r="Y274" s="11">
        <f t="shared" si="55"/>
        <v>0</v>
      </c>
      <c r="Z274" s="11">
        <f t="shared" si="56"/>
        <v>15277.515337949982</v>
      </c>
      <c r="AA274" s="23">
        <f t="shared" si="57"/>
        <v>2.6999999999999892E-2</v>
      </c>
    </row>
    <row r="275" spans="12:27" x14ac:dyDescent="0.35">
      <c r="L275" s="103"/>
      <c r="S275" s="32">
        <f>+_xlfn.XLOOKUP($P275,Užstatai!$L$3:$IR$3,Užstatai!$L$1:$IR$1,"bla",0,1)</f>
        <v>0</v>
      </c>
      <c r="W275" s="11">
        <f t="shared" si="53"/>
        <v>0</v>
      </c>
      <c r="X275" s="11">
        <f t="shared" si="54"/>
        <v>0</v>
      </c>
      <c r="Y275" s="11">
        <f t="shared" si="55"/>
        <v>0</v>
      </c>
      <c r="Z275" s="11">
        <f t="shared" si="56"/>
        <v>15334.098728090539</v>
      </c>
      <c r="AA275" s="23">
        <f t="shared" si="57"/>
        <v>2.7099999999999892E-2</v>
      </c>
    </row>
    <row r="276" spans="12:27" x14ac:dyDescent="0.35">
      <c r="L276" s="103"/>
      <c r="S276" s="32">
        <f>+_xlfn.XLOOKUP($P276,Užstatai!$L$3:$IR$3,Užstatai!$L$1:$IR$1,"bla",0,1)</f>
        <v>0</v>
      </c>
      <c r="W276" s="11">
        <f t="shared" si="53"/>
        <v>0</v>
      </c>
      <c r="X276" s="11">
        <f t="shared" si="54"/>
        <v>0</v>
      </c>
      <c r="Y276" s="11">
        <f t="shared" si="55"/>
        <v>0</v>
      </c>
      <c r="Z276" s="11">
        <f t="shared" si="56"/>
        <v>15390.682118231094</v>
      </c>
      <c r="AA276" s="23">
        <f t="shared" si="57"/>
        <v>2.7199999999999891E-2</v>
      </c>
    </row>
    <row r="277" spans="12:27" x14ac:dyDescent="0.35">
      <c r="L277" s="103"/>
      <c r="S277" s="32">
        <f>+_xlfn.XLOOKUP($P277,Užstatai!$L$3:$IR$3,Užstatai!$L$1:$IR$1,"bla",0,1)</f>
        <v>0</v>
      </c>
      <c r="W277" s="11">
        <f t="shared" si="53"/>
        <v>0</v>
      </c>
      <c r="X277" s="11">
        <f t="shared" si="54"/>
        <v>0</v>
      </c>
      <c r="Y277" s="11">
        <f t="shared" si="55"/>
        <v>0</v>
      </c>
      <c r="Z277" s="11">
        <f t="shared" si="56"/>
        <v>15447.265508371647</v>
      </c>
      <c r="AA277" s="23">
        <f t="shared" si="57"/>
        <v>2.729999999999989E-2</v>
      </c>
    </row>
    <row r="278" spans="12:27" x14ac:dyDescent="0.35">
      <c r="L278" s="103"/>
      <c r="S278" s="32">
        <f>+_xlfn.XLOOKUP($P278,Užstatai!$L$3:$IR$3,Užstatai!$L$1:$IR$1,"bla",0,1)</f>
        <v>0</v>
      </c>
      <c r="W278" s="11">
        <f t="shared" si="53"/>
        <v>0</v>
      </c>
      <c r="X278" s="11">
        <f t="shared" si="54"/>
        <v>0</v>
      </c>
      <c r="Y278" s="11">
        <f t="shared" si="55"/>
        <v>0</v>
      </c>
      <c r="Z278" s="11">
        <f t="shared" si="56"/>
        <v>15503.848898512206</v>
      </c>
      <c r="AA278" s="23">
        <f t="shared" si="57"/>
        <v>2.739999999999989E-2</v>
      </c>
    </row>
    <row r="279" spans="12:27" x14ac:dyDescent="0.35">
      <c r="L279" s="103"/>
      <c r="S279" s="32">
        <f>+_xlfn.XLOOKUP($P279,Užstatai!$L$3:$IR$3,Užstatai!$L$1:$IR$1,"bla",0,1)</f>
        <v>0</v>
      </c>
      <c r="W279" s="11">
        <f t="shared" si="53"/>
        <v>0</v>
      </c>
      <c r="X279" s="11">
        <f t="shared" si="54"/>
        <v>0</v>
      </c>
      <c r="Y279" s="11">
        <f t="shared" si="55"/>
        <v>0</v>
      </c>
      <c r="Z279" s="11">
        <f t="shared" si="56"/>
        <v>15560.432288652759</v>
      </c>
      <c r="AA279" s="23">
        <f t="shared" si="57"/>
        <v>2.7499999999999889E-2</v>
      </c>
    </row>
    <row r="280" spans="12:27" x14ac:dyDescent="0.35">
      <c r="L280" s="103"/>
      <c r="S280" s="32">
        <f>+_xlfn.XLOOKUP($P280,Užstatai!$L$3:$IR$3,Užstatai!$L$1:$IR$1,"bla",0,1)</f>
        <v>0</v>
      </c>
      <c r="W280" s="11">
        <f t="shared" si="53"/>
        <v>0</v>
      </c>
      <c r="X280" s="11">
        <f t="shared" si="54"/>
        <v>0</v>
      </c>
      <c r="Y280" s="11">
        <f t="shared" si="55"/>
        <v>0</v>
      </c>
      <c r="Z280" s="11">
        <f t="shared" si="56"/>
        <v>15617.015678793316</v>
      </c>
      <c r="AA280" s="23">
        <f t="shared" si="57"/>
        <v>2.7599999999999889E-2</v>
      </c>
    </row>
    <row r="281" spans="12:27" x14ac:dyDescent="0.35">
      <c r="L281" s="103"/>
      <c r="S281" s="32">
        <f>+_xlfn.XLOOKUP($P281,Užstatai!$L$3:$IR$3,Užstatai!$L$1:$IR$1,"bla",0,1)</f>
        <v>0</v>
      </c>
      <c r="W281" s="11">
        <f t="shared" si="53"/>
        <v>0</v>
      </c>
      <c r="X281" s="11">
        <f t="shared" si="54"/>
        <v>0</v>
      </c>
      <c r="Y281" s="11">
        <f t="shared" si="55"/>
        <v>0</v>
      </c>
      <c r="Z281" s="11">
        <f t="shared" si="56"/>
        <v>15673.599068933871</v>
      </c>
      <c r="AA281" s="23">
        <f t="shared" si="57"/>
        <v>2.7699999999999888E-2</v>
      </c>
    </row>
    <row r="282" spans="12:27" x14ac:dyDescent="0.35">
      <c r="L282" s="103"/>
      <c r="S282" s="32">
        <f>+_xlfn.XLOOKUP($P282,Užstatai!$L$3:$IR$3,Užstatai!$L$1:$IR$1,"bla",0,1)</f>
        <v>0</v>
      </c>
      <c r="W282" s="11">
        <f t="shared" si="53"/>
        <v>0</v>
      </c>
      <c r="X282" s="11">
        <f t="shared" si="54"/>
        <v>0</v>
      </c>
      <c r="Y282" s="11">
        <f t="shared" si="55"/>
        <v>0</v>
      </c>
      <c r="Z282" s="11">
        <f t="shared" si="56"/>
        <v>15730.182459074425</v>
      </c>
      <c r="AA282" s="23">
        <f t="shared" si="57"/>
        <v>2.7799999999999887E-2</v>
      </c>
    </row>
    <row r="283" spans="12:27" x14ac:dyDescent="0.35">
      <c r="L283" s="103"/>
      <c r="S283" s="32">
        <f>+_xlfn.XLOOKUP($P283,Užstatai!$L$3:$IR$3,Užstatai!$L$1:$IR$1,"bla",0,1)</f>
        <v>0</v>
      </c>
      <c r="W283" s="11">
        <f t="shared" si="53"/>
        <v>0</v>
      </c>
      <c r="X283" s="11">
        <f t="shared" si="54"/>
        <v>0</v>
      </c>
      <c r="Y283" s="11">
        <f t="shared" si="55"/>
        <v>0</v>
      </c>
      <c r="Z283" s="11">
        <f t="shared" si="56"/>
        <v>15786.765849214982</v>
      </c>
      <c r="AA283" s="23">
        <f t="shared" si="57"/>
        <v>2.7899999999999887E-2</v>
      </c>
    </row>
    <row r="284" spans="12:27" x14ac:dyDescent="0.35">
      <c r="L284" s="103"/>
      <c r="S284" s="32">
        <f>+_xlfn.XLOOKUP($P284,Užstatai!$L$3:$IR$3,Užstatai!$L$1:$IR$1,"bla",0,1)</f>
        <v>0</v>
      </c>
      <c r="W284" s="11">
        <f t="shared" si="53"/>
        <v>0</v>
      </c>
      <c r="X284" s="11">
        <f t="shared" si="54"/>
        <v>0</v>
      </c>
      <c r="Y284" s="11">
        <f t="shared" si="55"/>
        <v>0</v>
      </c>
      <c r="Z284" s="11">
        <f t="shared" si="56"/>
        <v>15843.349239355535</v>
      </c>
      <c r="AA284" s="23">
        <f t="shared" si="57"/>
        <v>2.7999999999999886E-2</v>
      </c>
    </row>
    <row r="285" spans="12:27" x14ac:dyDescent="0.35">
      <c r="L285" s="103"/>
      <c r="S285" s="32">
        <f>+_xlfn.XLOOKUP($P285,Užstatai!$L$3:$IR$3,Užstatai!$L$1:$IR$1,"bla",0,1)</f>
        <v>0</v>
      </c>
      <c r="W285" s="11">
        <f t="shared" si="53"/>
        <v>0</v>
      </c>
      <c r="X285" s="11">
        <f t="shared" si="54"/>
        <v>0</v>
      </c>
      <c r="Y285" s="11">
        <f t="shared" si="55"/>
        <v>0</v>
      </c>
      <c r="Z285" s="11">
        <f t="shared" si="56"/>
        <v>15899.932629496094</v>
      </c>
      <c r="AA285" s="23">
        <f t="shared" si="57"/>
        <v>2.8099999999999885E-2</v>
      </c>
    </row>
    <row r="286" spans="12:27" x14ac:dyDescent="0.35">
      <c r="L286" s="103"/>
      <c r="S286" s="32">
        <f>+_xlfn.XLOOKUP($P286,Užstatai!$L$3:$IR$3,Užstatai!$L$1:$IR$1,"bla",0,1)</f>
        <v>0</v>
      </c>
      <c r="W286" s="11">
        <f t="shared" si="53"/>
        <v>0</v>
      </c>
      <c r="X286" s="11">
        <f t="shared" si="54"/>
        <v>0</v>
      </c>
      <c r="Y286" s="11">
        <f t="shared" si="55"/>
        <v>0</v>
      </c>
      <c r="Z286" s="11">
        <f t="shared" si="56"/>
        <v>15956.516019636647</v>
      </c>
      <c r="AA286" s="23">
        <f t="shared" si="57"/>
        <v>2.8199999999999885E-2</v>
      </c>
    </row>
    <row r="287" spans="12:27" x14ac:dyDescent="0.35">
      <c r="L287" s="103"/>
      <c r="S287" s="32">
        <f>+_xlfn.XLOOKUP($P287,Užstatai!$L$3:$IR$3,Užstatai!$L$1:$IR$1,"bla",0,1)</f>
        <v>0</v>
      </c>
      <c r="W287" s="11">
        <f t="shared" si="53"/>
        <v>0</v>
      </c>
      <c r="X287" s="11">
        <f t="shared" si="54"/>
        <v>0</v>
      </c>
      <c r="Y287" s="11">
        <f t="shared" si="55"/>
        <v>0</v>
      </c>
      <c r="Z287" s="11">
        <f t="shared" si="56"/>
        <v>16013.099409777202</v>
      </c>
      <c r="AA287" s="23">
        <f t="shared" si="57"/>
        <v>2.8299999999999884E-2</v>
      </c>
    </row>
    <row r="288" spans="12:27" x14ac:dyDescent="0.35">
      <c r="L288" s="103"/>
      <c r="S288" s="32">
        <f>+_xlfn.XLOOKUP($P288,Užstatai!$L$3:$IR$3,Užstatai!$L$1:$IR$1,"bla",0,1)</f>
        <v>0</v>
      </c>
      <c r="W288" s="11">
        <f t="shared" si="53"/>
        <v>0</v>
      </c>
      <c r="X288" s="11">
        <f t="shared" si="54"/>
        <v>0</v>
      </c>
      <c r="Y288" s="11">
        <f t="shared" si="55"/>
        <v>0</v>
      </c>
      <c r="Z288" s="11">
        <f t="shared" si="56"/>
        <v>16069.682799917759</v>
      </c>
      <c r="AA288" s="23">
        <f t="shared" si="57"/>
        <v>2.8399999999999884E-2</v>
      </c>
    </row>
    <row r="289" spans="12:27" x14ac:dyDescent="0.35">
      <c r="L289" s="103"/>
      <c r="S289" s="32">
        <f>+_xlfn.XLOOKUP($P289,Užstatai!$L$3:$IR$3,Užstatai!$L$1:$IR$1,"bla",0,1)</f>
        <v>0</v>
      </c>
      <c r="W289" s="11">
        <f t="shared" si="53"/>
        <v>0</v>
      </c>
      <c r="X289" s="11">
        <f t="shared" si="54"/>
        <v>0</v>
      </c>
      <c r="Y289" s="11">
        <f t="shared" si="55"/>
        <v>0</v>
      </c>
      <c r="Z289" s="11">
        <f t="shared" si="56"/>
        <v>16126.266190058313</v>
      </c>
      <c r="AA289" s="23">
        <f t="shared" si="57"/>
        <v>2.8499999999999883E-2</v>
      </c>
    </row>
    <row r="290" spans="12:27" x14ac:dyDescent="0.35">
      <c r="L290" s="103"/>
      <c r="S290" s="32">
        <f>+_xlfn.XLOOKUP($P290,Užstatai!$L$3:$IR$3,Užstatai!$L$1:$IR$1,"bla",0,1)</f>
        <v>0</v>
      </c>
      <c r="W290" s="11">
        <f t="shared" si="53"/>
        <v>0</v>
      </c>
      <c r="X290" s="11">
        <f t="shared" si="54"/>
        <v>0</v>
      </c>
      <c r="Y290" s="11">
        <f t="shared" si="55"/>
        <v>0</v>
      </c>
      <c r="Z290" s="11">
        <f t="shared" si="56"/>
        <v>16182.84958019887</v>
      </c>
      <c r="AA290" s="23">
        <f t="shared" si="57"/>
        <v>2.8599999999999882E-2</v>
      </c>
    </row>
    <row r="291" spans="12:27" x14ac:dyDescent="0.35">
      <c r="L291" s="103"/>
      <c r="S291" s="32">
        <f>+_xlfn.XLOOKUP($P291,Užstatai!$L$3:$IR$3,Užstatai!$L$1:$IR$1,"bla",0,1)</f>
        <v>0</v>
      </c>
      <c r="W291" s="11">
        <f t="shared" si="53"/>
        <v>0</v>
      </c>
      <c r="X291" s="11">
        <f t="shared" si="54"/>
        <v>0</v>
      </c>
      <c r="Y291" s="11">
        <f t="shared" si="55"/>
        <v>0</v>
      </c>
      <c r="Z291" s="11">
        <f t="shared" si="56"/>
        <v>16239.432970339421</v>
      </c>
      <c r="AA291" s="23">
        <f t="shared" si="57"/>
        <v>2.8699999999999882E-2</v>
      </c>
    </row>
    <row r="292" spans="12:27" x14ac:dyDescent="0.35">
      <c r="L292" s="103"/>
      <c r="S292" s="32">
        <f>+_xlfn.XLOOKUP($P292,Užstatai!$L$3:$IR$3,Užstatai!$L$1:$IR$1,"bla",0,1)</f>
        <v>0</v>
      </c>
      <c r="W292" s="11">
        <f t="shared" si="53"/>
        <v>0</v>
      </c>
      <c r="X292" s="11">
        <f t="shared" si="54"/>
        <v>0</v>
      </c>
      <c r="Y292" s="11">
        <f t="shared" si="55"/>
        <v>0</v>
      </c>
      <c r="Z292" s="11">
        <f t="shared" si="56"/>
        <v>16296.016360479982</v>
      </c>
      <c r="AA292" s="23">
        <f t="shared" si="57"/>
        <v>2.8799999999999881E-2</v>
      </c>
    </row>
    <row r="293" spans="12:27" x14ac:dyDescent="0.35">
      <c r="L293" s="103"/>
      <c r="S293" s="32">
        <f>+_xlfn.XLOOKUP($P293,Užstatai!$L$3:$IR$3,Užstatai!$L$1:$IR$1,"bla",0,1)</f>
        <v>0</v>
      </c>
      <c r="W293" s="11">
        <f t="shared" si="53"/>
        <v>0</v>
      </c>
      <c r="X293" s="11">
        <f t="shared" si="54"/>
        <v>0</v>
      </c>
      <c r="Y293" s="11">
        <f t="shared" si="55"/>
        <v>0</v>
      </c>
      <c r="Z293" s="11">
        <f t="shared" si="56"/>
        <v>16352.599750620535</v>
      </c>
      <c r="AA293" s="23">
        <f t="shared" si="57"/>
        <v>2.8899999999999881E-2</v>
      </c>
    </row>
    <row r="294" spans="12:27" x14ac:dyDescent="0.35">
      <c r="L294" s="103"/>
      <c r="S294" s="32">
        <f>+_xlfn.XLOOKUP($P294,Užstatai!$L$3:$IR$3,Užstatai!$L$1:$IR$1,"bla",0,1)</f>
        <v>0</v>
      </c>
      <c r="W294" s="11">
        <f t="shared" si="53"/>
        <v>0</v>
      </c>
      <c r="X294" s="11">
        <f t="shared" si="54"/>
        <v>0</v>
      </c>
      <c r="Y294" s="11">
        <f t="shared" si="55"/>
        <v>0</v>
      </c>
      <c r="Z294" s="11">
        <f t="shared" si="56"/>
        <v>16409.183140761088</v>
      </c>
      <c r="AA294" s="23">
        <f t="shared" si="57"/>
        <v>2.899999999999988E-2</v>
      </c>
    </row>
    <row r="295" spans="12:27" x14ac:dyDescent="0.35">
      <c r="L295" s="103"/>
      <c r="S295" s="32">
        <f>+_xlfn.XLOOKUP($P295,Užstatai!$L$3:$IR$3,Užstatai!$L$1:$IR$1,"bla",0,1)</f>
        <v>0</v>
      </c>
      <c r="W295" s="11">
        <f t="shared" si="53"/>
        <v>0</v>
      </c>
      <c r="X295" s="11">
        <f t="shared" si="54"/>
        <v>0</v>
      </c>
      <c r="Y295" s="11">
        <f t="shared" si="55"/>
        <v>0</v>
      </c>
      <c r="Z295" s="11">
        <f t="shared" si="56"/>
        <v>16465.766530901645</v>
      </c>
      <c r="AA295" s="23">
        <f t="shared" si="57"/>
        <v>2.9099999999999879E-2</v>
      </c>
    </row>
    <row r="296" spans="12:27" x14ac:dyDescent="0.35">
      <c r="L296" s="103"/>
      <c r="S296" s="32">
        <f>+_xlfn.XLOOKUP($P296,Užstatai!$L$3:$IR$3,Užstatai!$L$1:$IR$1,"bla",0,1)</f>
        <v>0</v>
      </c>
      <c r="W296" s="11">
        <f t="shared" si="53"/>
        <v>0</v>
      </c>
      <c r="X296" s="11">
        <f t="shared" si="54"/>
        <v>0</v>
      </c>
      <c r="Y296" s="11">
        <f t="shared" si="55"/>
        <v>0</v>
      </c>
      <c r="Z296" s="11">
        <f t="shared" si="56"/>
        <v>16522.349921042201</v>
      </c>
      <c r="AA296" s="23">
        <f t="shared" si="57"/>
        <v>2.9199999999999879E-2</v>
      </c>
    </row>
    <row r="297" spans="12:27" x14ac:dyDescent="0.35">
      <c r="L297" s="103"/>
      <c r="S297" s="32">
        <f>+_xlfn.XLOOKUP($P297,Užstatai!$L$3:$IR$3,Užstatai!$L$1:$IR$1,"bla",0,1)</f>
        <v>0</v>
      </c>
      <c r="W297" s="11">
        <f t="shared" si="53"/>
        <v>0</v>
      </c>
      <c r="X297" s="11">
        <f t="shared" si="54"/>
        <v>0</v>
      </c>
      <c r="Y297" s="11">
        <f t="shared" si="55"/>
        <v>0</v>
      </c>
      <c r="Z297" s="11">
        <f t="shared" si="56"/>
        <v>16578.933311182758</v>
      </c>
      <c r="AA297" s="23">
        <f t="shared" si="57"/>
        <v>2.9299999999999878E-2</v>
      </c>
    </row>
    <row r="298" spans="12:27" x14ac:dyDescent="0.35">
      <c r="L298" s="103"/>
      <c r="S298" s="32">
        <f>+_xlfn.XLOOKUP($P298,Užstatai!$L$3:$IR$3,Užstatai!$L$1:$IR$1,"bla",0,1)</f>
        <v>0</v>
      </c>
      <c r="W298" s="11">
        <f t="shared" si="53"/>
        <v>0</v>
      </c>
      <c r="X298" s="11">
        <f t="shared" si="54"/>
        <v>0</v>
      </c>
      <c r="Y298" s="11">
        <f t="shared" si="55"/>
        <v>0</v>
      </c>
      <c r="Z298" s="11">
        <f t="shared" si="56"/>
        <v>16635.516701323311</v>
      </c>
      <c r="AA298" s="23">
        <f t="shared" si="57"/>
        <v>2.9399999999999878E-2</v>
      </c>
    </row>
    <row r="299" spans="12:27" x14ac:dyDescent="0.35">
      <c r="L299" s="103"/>
      <c r="S299" s="32">
        <f>+_xlfn.XLOOKUP($P299,Užstatai!$L$3:$IR$3,Užstatai!$L$1:$IR$1,"bla",0,1)</f>
        <v>0</v>
      </c>
      <c r="W299" s="11">
        <f t="shared" si="53"/>
        <v>0</v>
      </c>
      <c r="X299" s="11">
        <f t="shared" si="54"/>
        <v>0</v>
      </c>
      <c r="Y299" s="11">
        <f t="shared" si="55"/>
        <v>0</v>
      </c>
      <c r="Z299" s="11">
        <f t="shared" si="56"/>
        <v>16692.100091463868</v>
      </c>
      <c r="AA299" s="23">
        <f t="shared" si="57"/>
        <v>2.9499999999999877E-2</v>
      </c>
    </row>
    <row r="300" spans="12:27" x14ac:dyDescent="0.35">
      <c r="L300" s="103"/>
      <c r="S300" s="32">
        <f>+_xlfn.XLOOKUP($P300,Užstatai!$L$3:$IR$3,Užstatai!$L$1:$IR$1,"bla",0,1)</f>
        <v>0</v>
      </c>
      <c r="W300" s="11">
        <f t="shared" si="53"/>
        <v>0</v>
      </c>
      <c r="X300" s="11">
        <f t="shared" si="54"/>
        <v>0</v>
      </c>
      <c r="Y300" s="11">
        <f t="shared" si="55"/>
        <v>0</v>
      </c>
      <c r="Z300" s="11">
        <f t="shared" si="56"/>
        <v>16748.683481604421</v>
      </c>
      <c r="AA300" s="23">
        <f t="shared" si="57"/>
        <v>2.9599999999999876E-2</v>
      </c>
    </row>
    <row r="301" spans="12:27" x14ac:dyDescent="0.35">
      <c r="L301" s="103"/>
      <c r="S301" s="32">
        <f>+_xlfn.XLOOKUP($P301,Užstatai!$L$3:$IR$3,Užstatai!$L$1:$IR$1,"bla",0,1)</f>
        <v>0</v>
      </c>
      <c r="W301" s="11">
        <f t="shared" si="53"/>
        <v>0</v>
      </c>
      <c r="X301" s="11">
        <f t="shared" si="54"/>
        <v>0</v>
      </c>
      <c r="Y301" s="11">
        <f t="shared" si="55"/>
        <v>0</v>
      </c>
      <c r="Z301" s="11">
        <f t="shared" si="56"/>
        <v>16805.266871744978</v>
      </c>
      <c r="AA301" s="23">
        <f t="shared" si="57"/>
        <v>2.9699999999999876E-2</v>
      </c>
    </row>
    <row r="302" spans="12:27" x14ac:dyDescent="0.35">
      <c r="L302" s="103"/>
      <c r="S302" s="32">
        <f>+_xlfn.XLOOKUP($P302,Užstatai!$L$3:$IR$3,Užstatai!$L$1:$IR$1,"bla",0,1)</f>
        <v>0</v>
      </c>
      <c r="W302" s="11">
        <f t="shared" si="53"/>
        <v>0</v>
      </c>
      <c r="X302" s="11">
        <f t="shared" si="54"/>
        <v>0</v>
      </c>
      <c r="Y302" s="11">
        <f t="shared" si="55"/>
        <v>0</v>
      </c>
      <c r="Z302" s="11">
        <f t="shared" si="56"/>
        <v>16861.850261885535</v>
      </c>
      <c r="AA302" s="23">
        <f t="shared" si="57"/>
        <v>2.9799999999999875E-2</v>
      </c>
    </row>
    <row r="303" spans="12:27" x14ac:dyDescent="0.35">
      <c r="L303" s="103"/>
      <c r="S303" s="32">
        <f>+_xlfn.XLOOKUP($P303,Užstatai!$L$3:$IR$3,Užstatai!$L$1:$IR$1,"bla",0,1)</f>
        <v>0</v>
      </c>
      <c r="W303" s="11">
        <f t="shared" si="53"/>
        <v>0</v>
      </c>
      <c r="X303" s="11">
        <f t="shared" si="54"/>
        <v>0</v>
      </c>
      <c r="Y303" s="11">
        <f t="shared" si="55"/>
        <v>0</v>
      </c>
      <c r="Z303" s="11">
        <f t="shared" si="56"/>
        <v>16918.433652026091</v>
      </c>
      <c r="AA303" s="23">
        <f t="shared" si="57"/>
        <v>2.9899999999999875E-2</v>
      </c>
    </row>
    <row r="304" spans="12:27" x14ac:dyDescent="0.35">
      <c r="L304" s="103"/>
      <c r="S304" s="32">
        <f>+_xlfn.XLOOKUP($P304,Užstatai!$L$3:$IR$3,Užstatai!$L$1:$IR$1,"bla",0,1)</f>
        <v>0</v>
      </c>
      <c r="W304" s="11">
        <f t="shared" si="53"/>
        <v>0</v>
      </c>
      <c r="X304" s="11">
        <f t="shared" si="54"/>
        <v>0</v>
      </c>
      <c r="Y304" s="11">
        <f t="shared" si="55"/>
        <v>0</v>
      </c>
      <c r="Z304" s="11">
        <f t="shared" si="56"/>
        <v>16975.017042166644</v>
      </c>
      <c r="AA304" s="23">
        <f t="shared" si="57"/>
        <v>2.9999999999999874E-2</v>
      </c>
    </row>
    <row r="305" spans="12:27" x14ac:dyDescent="0.35">
      <c r="L305" s="103"/>
      <c r="S305" s="32">
        <f>+_xlfn.XLOOKUP($P305,Užstatai!$L$3:$IR$3,Užstatai!$L$1:$IR$1,"bla",0,1)</f>
        <v>0</v>
      </c>
      <c r="W305" s="11">
        <f t="shared" si="53"/>
        <v>0</v>
      </c>
      <c r="X305" s="11">
        <f t="shared" si="54"/>
        <v>0</v>
      </c>
      <c r="Y305" s="11">
        <f t="shared" si="55"/>
        <v>0</v>
      </c>
      <c r="Z305" s="11">
        <f t="shared" si="56"/>
        <v>17031.600432307197</v>
      </c>
      <c r="AA305" s="23">
        <f t="shared" si="57"/>
        <v>3.0099999999999873E-2</v>
      </c>
    </row>
    <row r="306" spans="12:27" x14ac:dyDescent="0.35">
      <c r="L306" s="103"/>
      <c r="S306" s="32">
        <f>+_xlfn.XLOOKUP($P306,Užstatai!$L$3:$IR$3,Užstatai!$L$1:$IR$1,"bla",0,1)</f>
        <v>0</v>
      </c>
      <c r="W306" s="11">
        <f t="shared" si="53"/>
        <v>0</v>
      </c>
      <c r="X306" s="11">
        <f t="shared" si="54"/>
        <v>0</v>
      </c>
      <c r="Y306" s="11">
        <f t="shared" si="55"/>
        <v>0</v>
      </c>
      <c r="Z306" s="11">
        <f t="shared" si="56"/>
        <v>17088.183822447754</v>
      </c>
      <c r="AA306" s="23">
        <f t="shared" si="57"/>
        <v>3.0199999999999873E-2</v>
      </c>
    </row>
    <row r="307" spans="12:27" x14ac:dyDescent="0.35">
      <c r="L307" s="103"/>
      <c r="S307" s="32">
        <f>+_xlfn.XLOOKUP($P307,Užstatai!$L$3:$IR$3,Užstatai!$L$1:$IR$1,"bla",0,1)</f>
        <v>0</v>
      </c>
      <c r="W307" s="11">
        <f t="shared" si="53"/>
        <v>0</v>
      </c>
      <c r="X307" s="11">
        <f t="shared" si="54"/>
        <v>0</v>
      </c>
      <c r="Y307" s="11">
        <f t="shared" si="55"/>
        <v>0</v>
      </c>
      <c r="Z307" s="11">
        <f t="shared" si="56"/>
        <v>17144.767212588311</v>
      </c>
      <c r="AA307" s="23">
        <f t="shared" si="57"/>
        <v>3.0299999999999872E-2</v>
      </c>
    </row>
    <row r="308" spans="12:27" x14ac:dyDescent="0.35">
      <c r="L308" s="103"/>
      <c r="S308" s="32">
        <f>+_xlfn.XLOOKUP($P308,Užstatai!$L$3:$IR$3,Užstatai!$L$1:$IR$1,"bla",0,1)</f>
        <v>0</v>
      </c>
      <c r="W308" s="11">
        <f t="shared" si="53"/>
        <v>0</v>
      </c>
      <c r="X308" s="11">
        <f t="shared" si="54"/>
        <v>0</v>
      </c>
      <c r="Y308" s="11">
        <f t="shared" si="55"/>
        <v>0</v>
      </c>
      <c r="Z308" s="11">
        <f t="shared" si="56"/>
        <v>17201.350602728864</v>
      </c>
      <c r="AA308" s="23">
        <f t="shared" si="57"/>
        <v>3.0399999999999872E-2</v>
      </c>
    </row>
    <row r="309" spans="12:27" x14ac:dyDescent="0.35">
      <c r="L309" s="103"/>
      <c r="S309" s="32">
        <f>+_xlfn.XLOOKUP($P309,Užstatai!$L$3:$IR$3,Užstatai!$L$1:$IR$1,"bla",0,1)</f>
        <v>0</v>
      </c>
      <c r="W309" s="11">
        <f t="shared" si="53"/>
        <v>0</v>
      </c>
      <c r="X309" s="11">
        <f t="shared" si="54"/>
        <v>0</v>
      </c>
      <c r="Y309" s="11">
        <f t="shared" si="55"/>
        <v>0</v>
      </c>
      <c r="Z309" s="11">
        <f t="shared" si="56"/>
        <v>17257.933992869421</v>
      </c>
      <c r="AA309" s="23">
        <f t="shared" si="57"/>
        <v>3.0499999999999871E-2</v>
      </c>
    </row>
    <row r="310" spans="12:27" x14ac:dyDescent="0.35">
      <c r="L310" s="103"/>
      <c r="S310" s="32">
        <f>+_xlfn.XLOOKUP($P310,Užstatai!$L$3:$IR$3,Užstatai!$L$1:$IR$1,"bla",0,1)</f>
        <v>0</v>
      </c>
      <c r="W310" s="11">
        <f t="shared" si="53"/>
        <v>0</v>
      </c>
      <c r="X310" s="11">
        <f t="shared" si="54"/>
        <v>0</v>
      </c>
      <c r="Y310" s="11">
        <f t="shared" si="55"/>
        <v>0</v>
      </c>
      <c r="Z310" s="11">
        <f t="shared" si="56"/>
        <v>17314.517383009977</v>
      </c>
      <c r="AA310" s="23">
        <f t="shared" si="57"/>
        <v>3.059999999999987E-2</v>
      </c>
    </row>
    <row r="311" spans="12:27" x14ac:dyDescent="0.35">
      <c r="L311" s="103"/>
      <c r="S311" s="32">
        <f>+_xlfn.XLOOKUP($P311,Užstatai!$L$3:$IR$3,Užstatai!$L$1:$IR$1,"bla",0,1)</f>
        <v>0</v>
      </c>
      <c r="W311" s="11">
        <f t="shared" si="53"/>
        <v>0</v>
      </c>
      <c r="X311" s="11">
        <f t="shared" si="54"/>
        <v>0</v>
      </c>
      <c r="Y311" s="11">
        <f t="shared" si="55"/>
        <v>0</v>
      </c>
      <c r="Z311" s="11">
        <f t="shared" si="56"/>
        <v>17371.100773150534</v>
      </c>
      <c r="AA311" s="23">
        <f t="shared" si="57"/>
        <v>3.069999999999987E-2</v>
      </c>
    </row>
    <row r="312" spans="12:27" x14ac:dyDescent="0.35">
      <c r="L312" s="103"/>
      <c r="S312" s="32">
        <f>+_xlfn.XLOOKUP($P312,Užstatai!$L$3:$IR$3,Užstatai!$L$1:$IR$1,"bla",0,1)</f>
        <v>0</v>
      </c>
      <c r="W312" s="11">
        <f t="shared" si="53"/>
        <v>0</v>
      </c>
      <c r="X312" s="11">
        <f t="shared" si="54"/>
        <v>0</v>
      </c>
      <c r="Y312" s="11">
        <f t="shared" si="55"/>
        <v>0</v>
      </c>
      <c r="Z312" s="11">
        <f t="shared" si="56"/>
        <v>17427.684163291084</v>
      </c>
      <c r="AA312" s="23">
        <f t="shared" si="57"/>
        <v>3.0799999999999869E-2</v>
      </c>
    </row>
    <row r="313" spans="12:27" x14ac:dyDescent="0.35">
      <c r="L313" s="103"/>
      <c r="S313" s="32">
        <f>+_xlfn.XLOOKUP($P313,Užstatai!$L$3:$IR$3,Užstatai!$L$1:$IR$1,"bla",0,1)</f>
        <v>0</v>
      </c>
      <c r="W313" s="11">
        <f t="shared" si="53"/>
        <v>0</v>
      </c>
      <c r="X313" s="11">
        <f t="shared" si="54"/>
        <v>0</v>
      </c>
      <c r="Y313" s="11">
        <f t="shared" si="55"/>
        <v>0</v>
      </c>
      <c r="Z313" s="11">
        <f t="shared" si="56"/>
        <v>17484.26755343164</v>
      </c>
      <c r="AA313" s="23">
        <f t="shared" si="57"/>
        <v>3.0899999999999869E-2</v>
      </c>
    </row>
    <row r="314" spans="12:27" x14ac:dyDescent="0.35">
      <c r="L314" s="103"/>
      <c r="S314" s="32">
        <f>+_xlfn.XLOOKUP($P314,Užstatai!$L$3:$IR$3,Užstatai!$L$1:$IR$1,"bla",0,1)</f>
        <v>0</v>
      </c>
      <c r="W314" s="11">
        <f t="shared" si="53"/>
        <v>0</v>
      </c>
      <c r="X314" s="11">
        <f t="shared" si="54"/>
        <v>0</v>
      </c>
      <c r="Y314" s="11">
        <f t="shared" si="55"/>
        <v>0</v>
      </c>
      <c r="Z314" s="11">
        <f t="shared" si="56"/>
        <v>17540.850943572197</v>
      </c>
      <c r="AA314" s="23">
        <f t="shared" si="57"/>
        <v>3.0999999999999868E-2</v>
      </c>
    </row>
    <row r="315" spans="12:27" x14ac:dyDescent="0.35">
      <c r="L315" s="103"/>
      <c r="S315" s="32">
        <f>+_xlfn.XLOOKUP($P315,Užstatai!$L$3:$IR$3,Užstatai!$L$1:$IR$1,"bla",0,1)</f>
        <v>0</v>
      </c>
      <c r="W315" s="11">
        <f t="shared" si="53"/>
        <v>0</v>
      </c>
      <c r="X315" s="11">
        <f t="shared" si="54"/>
        <v>0</v>
      </c>
      <c r="Y315" s="11">
        <f t="shared" si="55"/>
        <v>0</v>
      </c>
      <c r="Z315" s="11">
        <f t="shared" si="56"/>
        <v>17597.434333712754</v>
      </c>
      <c r="AA315" s="23">
        <f t="shared" si="57"/>
        <v>3.1099999999999867E-2</v>
      </c>
    </row>
    <row r="316" spans="12:27" x14ac:dyDescent="0.35">
      <c r="L316" s="103"/>
      <c r="S316" s="32">
        <f>+_xlfn.XLOOKUP($P316,Užstatai!$L$3:$IR$3,Užstatai!$L$1:$IR$1,"bla",0,1)</f>
        <v>0</v>
      </c>
      <c r="W316" s="11">
        <f t="shared" si="53"/>
        <v>0</v>
      </c>
      <c r="X316" s="11">
        <f t="shared" si="54"/>
        <v>0</v>
      </c>
      <c r="Y316" s="11">
        <f t="shared" si="55"/>
        <v>0</v>
      </c>
      <c r="Z316" s="11">
        <f t="shared" si="56"/>
        <v>17654.017723853307</v>
      </c>
      <c r="AA316" s="23">
        <f t="shared" si="57"/>
        <v>3.1199999999999867E-2</v>
      </c>
    </row>
    <row r="317" spans="12:27" x14ac:dyDescent="0.35">
      <c r="L317" s="103"/>
      <c r="S317" s="32">
        <f>+_xlfn.XLOOKUP($P317,Užstatai!$L$3:$IR$3,Užstatai!$L$1:$IR$1,"bla",0,1)</f>
        <v>0</v>
      </c>
      <c r="W317" s="11">
        <f t="shared" si="53"/>
        <v>0</v>
      </c>
      <c r="X317" s="11">
        <f t="shared" si="54"/>
        <v>0</v>
      </c>
      <c r="Y317" s="11">
        <f t="shared" si="55"/>
        <v>0</v>
      </c>
      <c r="Z317" s="11">
        <f t="shared" si="56"/>
        <v>17710.601113993867</v>
      </c>
      <c r="AA317" s="23">
        <f t="shared" si="57"/>
        <v>3.129999999999987E-2</v>
      </c>
    </row>
    <row r="318" spans="12:27" x14ac:dyDescent="0.35">
      <c r="L318" s="103"/>
      <c r="S318" s="32">
        <f>+_xlfn.XLOOKUP($P318,Užstatai!$L$3:$IR$3,Užstatai!$L$1:$IR$1,"bla",0,1)</f>
        <v>0</v>
      </c>
      <c r="W318" s="11">
        <f t="shared" si="53"/>
        <v>0</v>
      </c>
      <c r="X318" s="11">
        <f t="shared" si="54"/>
        <v>0</v>
      </c>
      <c r="Y318" s="11">
        <f t="shared" si="55"/>
        <v>0</v>
      </c>
      <c r="Z318" s="11">
        <f t="shared" si="56"/>
        <v>17767.184504134424</v>
      </c>
      <c r="AA318" s="23">
        <f t="shared" si="57"/>
        <v>3.1399999999999872E-2</v>
      </c>
    </row>
    <row r="319" spans="12:27" x14ac:dyDescent="0.35">
      <c r="L319" s="103"/>
      <c r="S319" s="32">
        <f>+_xlfn.XLOOKUP($P319,Užstatai!$L$3:$IR$3,Užstatai!$L$1:$IR$1,"bla",0,1)</f>
        <v>0</v>
      </c>
      <c r="W319" s="11">
        <f t="shared" si="53"/>
        <v>0</v>
      </c>
      <c r="X319" s="11">
        <f t="shared" si="54"/>
        <v>0</v>
      </c>
      <c r="Y319" s="11">
        <f t="shared" si="55"/>
        <v>0</v>
      </c>
      <c r="Z319" s="11">
        <f t="shared" si="56"/>
        <v>17823.767894274981</v>
      </c>
      <c r="AA319" s="23">
        <f t="shared" si="57"/>
        <v>3.1499999999999875E-2</v>
      </c>
    </row>
    <row r="320" spans="12:27" x14ac:dyDescent="0.35">
      <c r="L320" s="103"/>
      <c r="S320" s="32">
        <f>+_xlfn.XLOOKUP($P320,Užstatai!$L$3:$IR$3,Užstatai!$L$1:$IR$1,"bla",0,1)</f>
        <v>0</v>
      </c>
      <c r="W320" s="11">
        <f t="shared" si="53"/>
        <v>0</v>
      </c>
      <c r="X320" s="11">
        <f t="shared" si="54"/>
        <v>0</v>
      </c>
      <c r="Y320" s="11">
        <f t="shared" si="55"/>
        <v>0</v>
      </c>
      <c r="Z320" s="11">
        <f t="shared" si="56"/>
        <v>17880.351284415538</v>
      </c>
      <c r="AA320" s="23">
        <f t="shared" si="57"/>
        <v>3.1599999999999878E-2</v>
      </c>
    </row>
    <row r="321" spans="12:27" x14ac:dyDescent="0.35">
      <c r="L321" s="103"/>
      <c r="S321" s="32">
        <f>+_xlfn.XLOOKUP($P321,Užstatai!$L$3:$IR$3,Užstatai!$L$1:$IR$1,"bla",0,1)</f>
        <v>0</v>
      </c>
      <c r="W321" s="11">
        <f t="shared" si="53"/>
        <v>0</v>
      </c>
      <c r="X321" s="11">
        <f t="shared" si="54"/>
        <v>0</v>
      </c>
      <c r="Y321" s="11">
        <f t="shared" si="55"/>
        <v>0</v>
      </c>
      <c r="Z321" s="11">
        <f t="shared" si="56"/>
        <v>17936.934674556094</v>
      </c>
      <c r="AA321" s="23">
        <f t="shared" si="57"/>
        <v>3.1699999999999881E-2</v>
      </c>
    </row>
    <row r="322" spans="12:27" x14ac:dyDescent="0.35">
      <c r="L322" s="103"/>
      <c r="S322" s="32">
        <f>+_xlfn.XLOOKUP($P322,Užstatai!$L$3:$IR$3,Užstatai!$L$1:$IR$1,"bla",0,1)</f>
        <v>0</v>
      </c>
      <c r="W322" s="11">
        <f t="shared" si="53"/>
        <v>0</v>
      </c>
      <c r="X322" s="11">
        <f t="shared" si="54"/>
        <v>0</v>
      </c>
      <c r="Y322" s="11">
        <f t="shared" si="55"/>
        <v>0</v>
      </c>
      <c r="Z322" s="11">
        <f t="shared" si="56"/>
        <v>17993.518064696655</v>
      </c>
      <c r="AA322" s="23">
        <f t="shared" si="57"/>
        <v>3.1799999999999884E-2</v>
      </c>
    </row>
    <row r="323" spans="12:27" x14ac:dyDescent="0.35">
      <c r="L323" s="103"/>
      <c r="S323" s="32">
        <f>+_xlfn.XLOOKUP($P323,Užstatai!$L$3:$IR$3,Užstatai!$L$1:$IR$1,"bla",0,1)</f>
        <v>0</v>
      </c>
      <c r="W323" s="11">
        <f t="shared" si="53"/>
        <v>0</v>
      </c>
      <c r="X323" s="11">
        <f t="shared" si="54"/>
        <v>0</v>
      </c>
      <c r="Y323" s="11">
        <f t="shared" si="55"/>
        <v>0</v>
      </c>
      <c r="Z323" s="11">
        <f t="shared" si="56"/>
        <v>18050.101454837208</v>
      </c>
      <c r="AA323" s="23">
        <f t="shared" si="57"/>
        <v>3.1899999999999887E-2</v>
      </c>
    </row>
    <row r="324" spans="12:27" x14ac:dyDescent="0.35">
      <c r="L324" s="103"/>
      <c r="S324" s="32">
        <f>+_xlfn.XLOOKUP($P324,Užstatai!$L$3:$IR$3,Užstatai!$L$1:$IR$1,"bla",0,1)</f>
        <v>0</v>
      </c>
      <c r="W324" s="11">
        <f t="shared" ref="W324:W387" si="58">ROUND(M324*(Q324-Q323),2)</f>
        <v>0</v>
      </c>
      <c r="X324" s="11">
        <f t="shared" ref="X324:X387" si="59">ROUND(N324*$Y$2/12*(1-Q324),2)</f>
        <v>0</v>
      </c>
      <c r="Y324" s="11">
        <f t="shared" si="55"/>
        <v>0</v>
      </c>
      <c r="Z324" s="11">
        <f t="shared" si="56"/>
        <v>18106.684844977768</v>
      </c>
      <c r="AA324" s="23">
        <f t="shared" si="57"/>
        <v>3.199999999999989E-2</v>
      </c>
    </row>
    <row r="325" spans="12:27" x14ac:dyDescent="0.35">
      <c r="L325" s="103"/>
      <c r="S325" s="32">
        <f>+_xlfn.XLOOKUP($P325,Užstatai!$L$3:$IR$3,Užstatai!$L$1:$IR$1,"bla",0,1)</f>
        <v>0</v>
      </c>
      <c r="W325" s="11">
        <f t="shared" si="58"/>
        <v>0</v>
      </c>
      <c r="X325" s="11">
        <f t="shared" si="59"/>
        <v>0</v>
      </c>
      <c r="Y325" s="11">
        <f t="shared" ref="Y325:Y388" si="60">+IF(Z325&gt;=$W$1,1,0)</f>
        <v>0</v>
      </c>
      <c r="Z325" s="11">
        <f t="shared" ref="Z325:Z388" si="61">SUM($N$4:$N$183)*AA325/12-SUMPRODUCT($N$4:$N$183,$Q$4:$Q$183)*AA325/12</f>
        <v>18163.268235118325</v>
      </c>
      <c r="AA325" s="23">
        <f t="shared" si="57"/>
        <v>3.2099999999999893E-2</v>
      </c>
    </row>
    <row r="326" spans="12:27" x14ac:dyDescent="0.35">
      <c r="L326" s="103"/>
      <c r="S326" s="32">
        <f>+_xlfn.XLOOKUP($P326,Užstatai!$L$3:$IR$3,Užstatai!$L$1:$IR$1,"bla",0,1)</f>
        <v>0</v>
      </c>
      <c r="W326" s="11">
        <f t="shared" si="58"/>
        <v>0</v>
      </c>
      <c r="X326" s="11">
        <f t="shared" si="59"/>
        <v>0</v>
      </c>
      <c r="Y326" s="11">
        <f t="shared" si="60"/>
        <v>0</v>
      </c>
      <c r="Z326" s="11">
        <f t="shared" si="61"/>
        <v>18219.851625258882</v>
      </c>
      <c r="AA326" s="23">
        <f t="shared" ref="AA326:AA389" si="62">+AA325+0.0001</f>
        <v>3.2199999999999895E-2</v>
      </c>
    </row>
    <row r="327" spans="12:27" x14ac:dyDescent="0.35">
      <c r="L327" s="103"/>
      <c r="S327" s="32">
        <f>+_xlfn.XLOOKUP($P327,Užstatai!$L$3:$IR$3,Užstatai!$L$1:$IR$1,"bla",0,1)</f>
        <v>0</v>
      </c>
      <c r="W327" s="11">
        <f t="shared" si="58"/>
        <v>0</v>
      </c>
      <c r="X327" s="11">
        <f t="shared" si="59"/>
        <v>0</v>
      </c>
      <c r="Y327" s="11">
        <f t="shared" si="60"/>
        <v>0</v>
      </c>
      <c r="Z327" s="11">
        <f t="shared" si="61"/>
        <v>18276.435015399438</v>
      </c>
      <c r="AA327" s="23">
        <f t="shared" si="62"/>
        <v>3.2299999999999898E-2</v>
      </c>
    </row>
    <row r="328" spans="12:27" x14ac:dyDescent="0.35">
      <c r="L328" s="103"/>
      <c r="S328" s="32">
        <f>+_xlfn.XLOOKUP($P328,Užstatai!$L$3:$IR$3,Užstatai!$L$1:$IR$1,"bla",0,1)</f>
        <v>0</v>
      </c>
      <c r="W328" s="11">
        <f t="shared" si="58"/>
        <v>0</v>
      </c>
      <c r="X328" s="11">
        <f t="shared" si="59"/>
        <v>0</v>
      </c>
      <c r="Y328" s="11">
        <f t="shared" si="60"/>
        <v>0</v>
      </c>
      <c r="Z328" s="11">
        <f t="shared" si="61"/>
        <v>18333.018405539999</v>
      </c>
      <c r="AA328" s="23">
        <f t="shared" si="62"/>
        <v>3.2399999999999901E-2</v>
      </c>
    </row>
    <row r="329" spans="12:27" x14ac:dyDescent="0.35">
      <c r="L329" s="103"/>
      <c r="S329" s="32">
        <f>+_xlfn.XLOOKUP($P329,Užstatai!$L$3:$IR$3,Užstatai!$L$1:$IR$1,"bla",0,1)</f>
        <v>0</v>
      </c>
      <c r="W329" s="11">
        <f t="shared" si="58"/>
        <v>0</v>
      </c>
      <c r="X329" s="11">
        <f t="shared" si="59"/>
        <v>0</v>
      </c>
      <c r="Y329" s="11">
        <f t="shared" si="60"/>
        <v>0</v>
      </c>
      <c r="Z329" s="11">
        <f t="shared" si="61"/>
        <v>18389.601795680552</v>
      </c>
      <c r="AA329" s="23">
        <f t="shared" si="62"/>
        <v>3.2499999999999904E-2</v>
      </c>
    </row>
    <row r="330" spans="12:27" x14ac:dyDescent="0.35">
      <c r="L330" s="103"/>
      <c r="S330" s="32">
        <f>+_xlfn.XLOOKUP($P330,Užstatai!$L$3:$IR$3,Užstatai!$L$1:$IR$1,"bla",0,1)</f>
        <v>0</v>
      </c>
      <c r="W330" s="11">
        <f t="shared" si="58"/>
        <v>0</v>
      </c>
      <c r="X330" s="11">
        <f t="shared" si="59"/>
        <v>0</v>
      </c>
      <c r="Y330" s="11">
        <f t="shared" si="60"/>
        <v>0</v>
      </c>
      <c r="Z330" s="11">
        <f t="shared" si="61"/>
        <v>18446.185185821108</v>
      </c>
      <c r="AA330" s="23">
        <f t="shared" si="62"/>
        <v>3.2599999999999907E-2</v>
      </c>
    </row>
    <row r="331" spans="12:27" x14ac:dyDescent="0.35">
      <c r="L331" s="103"/>
      <c r="S331" s="32">
        <f>+_xlfn.XLOOKUP($P331,Užstatai!$L$3:$IR$3,Užstatai!$L$1:$IR$1,"bla",0,1)</f>
        <v>0</v>
      </c>
      <c r="W331" s="11">
        <f t="shared" si="58"/>
        <v>0</v>
      </c>
      <c r="X331" s="11">
        <f t="shared" si="59"/>
        <v>0</v>
      </c>
      <c r="Y331" s="11">
        <f t="shared" si="60"/>
        <v>0</v>
      </c>
      <c r="Z331" s="11">
        <f t="shared" si="61"/>
        <v>18502.768575961669</v>
      </c>
      <c r="AA331" s="23">
        <f t="shared" si="62"/>
        <v>3.269999999999991E-2</v>
      </c>
    </row>
    <row r="332" spans="12:27" x14ac:dyDescent="0.35">
      <c r="L332" s="103"/>
      <c r="S332" s="32">
        <f>+_xlfn.XLOOKUP($P332,Užstatai!$L$3:$IR$3,Užstatai!$L$1:$IR$1,"bla",0,1)</f>
        <v>0</v>
      </c>
      <c r="W332" s="11">
        <f t="shared" si="58"/>
        <v>0</v>
      </c>
      <c r="X332" s="11">
        <f t="shared" si="59"/>
        <v>0</v>
      </c>
      <c r="Y332" s="11">
        <f t="shared" si="60"/>
        <v>0</v>
      </c>
      <c r="Z332" s="11">
        <f t="shared" si="61"/>
        <v>18559.351966102229</v>
      </c>
      <c r="AA332" s="23">
        <f t="shared" si="62"/>
        <v>3.2799999999999913E-2</v>
      </c>
    </row>
    <row r="333" spans="12:27" x14ac:dyDescent="0.35">
      <c r="L333" s="103"/>
      <c r="S333" s="32">
        <f>+_xlfn.XLOOKUP($P333,Užstatai!$L$3:$IR$3,Užstatai!$L$1:$IR$1,"bla",0,1)</f>
        <v>0</v>
      </c>
      <c r="W333" s="11">
        <f t="shared" si="58"/>
        <v>0</v>
      </c>
      <c r="X333" s="11">
        <f t="shared" si="59"/>
        <v>0</v>
      </c>
      <c r="Y333" s="11">
        <f t="shared" si="60"/>
        <v>0</v>
      </c>
      <c r="Z333" s="11">
        <f t="shared" si="61"/>
        <v>18615.935356242782</v>
      </c>
      <c r="AA333" s="23">
        <f t="shared" si="62"/>
        <v>3.2899999999999915E-2</v>
      </c>
    </row>
    <row r="334" spans="12:27" x14ac:dyDescent="0.35">
      <c r="L334" s="103"/>
      <c r="S334" s="32">
        <f>+_xlfn.XLOOKUP($P334,Užstatai!$L$3:$IR$3,Užstatai!$L$1:$IR$1,"bla",0,1)</f>
        <v>0</v>
      </c>
      <c r="W334" s="11">
        <f t="shared" si="58"/>
        <v>0</v>
      </c>
      <c r="X334" s="11">
        <f t="shared" si="59"/>
        <v>0</v>
      </c>
      <c r="Y334" s="11">
        <f t="shared" si="60"/>
        <v>0</v>
      </c>
      <c r="Z334" s="11">
        <f t="shared" si="61"/>
        <v>18672.518746383339</v>
      </c>
      <c r="AA334" s="23">
        <f t="shared" si="62"/>
        <v>3.2999999999999918E-2</v>
      </c>
    </row>
    <row r="335" spans="12:27" x14ac:dyDescent="0.35">
      <c r="L335" s="103"/>
      <c r="S335" s="32">
        <f>+_xlfn.XLOOKUP($P335,Užstatai!$L$3:$IR$3,Užstatai!$L$1:$IR$1,"bla",0,1)</f>
        <v>0</v>
      </c>
      <c r="W335" s="11">
        <f t="shared" si="58"/>
        <v>0</v>
      </c>
      <c r="X335" s="11">
        <f t="shared" si="59"/>
        <v>0</v>
      </c>
      <c r="Y335" s="11">
        <f t="shared" si="60"/>
        <v>0</v>
      </c>
      <c r="Z335" s="11">
        <f t="shared" si="61"/>
        <v>18729.102136523899</v>
      </c>
      <c r="AA335" s="23">
        <f t="shared" si="62"/>
        <v>3.3099999999999921E-2</v>
      </c>
    </row>
    <row r="336" spans="12:27" x14ac:dyDescent="0.35">
      <c r="L336" s="103"/>
      <c r="S336" s="32">
        <f>+_xlfn.XLOOKUP($P336,Užstatai!$L$3:$IR$3,Užstatai!$L$1:$IR$1,"bla",0,1)</f>
        <v>0</v>
      </c>
      <c r="W336" s="11">
        <f t="shared" si="58"/>
        <v>0</v>
      </c>
      <c r="X336" s="11">
        <f t="shared" si="59"/>
        <v>0</v>
      </c>
      <c r="Y336" s="11">
        <f t="shared" si="60"/>
        <v>0</v>
      </c>
      <c r="Z336" s="11">
        <f t="shared" si="61"/>
        <v>18785.685526664456</v>
      </c>
      <c r="AA336" s="23">
        <f t="shared" si="62"/>
        <v>3.3199999999999924E-2</v>
      </c>
    </row>
    <row r="337" spans="12:27" x14ac:dyDescent="0.35">
      <c r="L337" s="103"/>
      <c r="S337" s="32">
        <f>+_xlfn.XLOOKUP($P337,Užstatai!$L$3:$IR$3,Užstatai!$L$1:$IR$1,"bla",0,1)</f>
        <v>0</v>
      </c>
      <c r="W337" s="11">
        <f t="shared" si="58"/>
        <v>0</v>
      </c>
      <c r="X337" s="11">
        <f t="shared" si="59"/>
        <v>0</v>
      </c>
      <c r="Y337" s="11">
        <f t="shared" si="60"/>
        <v>0</v>
      </c>
      <c r="Z337" s="11">
        <f t="shared" si="61"/>
        <v>18842.268916805013</v>
      </c>
      <c r="AA337" s="23">
        <f t="shared" si="62"/>
        <v>3.3299999999999927E-2</v>
      </c>
    </row>
    <row r="338" spans="12:27" x14ac:dyDescent="0.35">
      <c r="L338" s="103"/>
      <c r="S338" s="32">
        <f>+_xlfn.XLOOKUP($P338,Užstatai!$L$3:$IR$3,Užstatai!$L$1:$IR$1,"bla",0,1)</f>
        <v>0</v>
      </c>
      <c r="W338" s="11">
        <f t="shared" si="58"/>
        <v>0</v>
      </c>
      <c r="X338" s="11">
        <f t="shared" si="59"/>
        <v>0</v>
      </c>
      <c r="Y338" s="11">
        <f t="shared" si="60"/>
        <v>0</v>
      </c>
      <c r="Z338" s="11">
        <f t="shared" si="61"/>
        <v>18898.85230694557</v>
      </c>
      <c r="AA338" s="23">
        <f t="shared" si="62"/>
        <v>3.339999999999993E-2</v>
      </c>
    </row>
    <row r="339" spans="12:27" x14ac:dyDescent="0.35">
      <c r="L339" s="103"/>
      <c r="S339" s="32">
        <f>+_xlfn.XLOOKUP($P339,Užstatai!$L$3:$IR$3,Užstatai!$L$1:$IR$1,"bla",0,1)</f>
        <v>0</v>
      </c>
      <c r="W339" s="11">
        <f t="shared" si="58"/>
        <v>0</v>
      </c>
      <c r="X339" s="11">
        <f t="shared" si="59"/>
        <v>0</v>
      </c>
      <c r="Y339" s="11">
        <f t="shared" si="60"/>
        <v>0</v>
      </c>
      <c r="Z339" s="11">
        <f t="shared" si="61"/>
        <v>18955.435697086126</v>
      </c>
      <c r="AA339" s="23">
        <f t="shared" si="62"/>
        <v>3.3499999999999933E-2</v>
      </c>
    </row>
    <row r="340" spans="12:27" x14ac:dyDescent="0.35">
      <c r="L340" s="103"/>
      <c r="S340" s="32">
        <f>+_xlfn.XLOOKUP($P340,Užstatai!$L$3:$IR$3,Užstatai!$L$1:$IR$1,"bla",0,1)</f>
        <v>0</v>
      </c>
      <c r="W340" s="11">
        <f t="shared" si="58"/>
        <v>0</v>
      </c>
      <c r="X340" s="11">
        <f t="shared" si="59"/>
        <v>0</v>
      </c>
      <c r="Y340" s="11">
        <f t="shared" si="60"/>
        <v>0</v>
      </c>
      <c r="Z340" s="11">
        <f t="shared" si="61"/>
        <v>19012.019087226683</v>
      </c>
      <c r="AA340" s="23">
        <f t="shared" si="62"/>
        <v>3.3599999999999935E-2</v>
      </c>
    </row>
    <row r="341" spans="12:27" x14ac:dyDescent="0.35">
      <c r="L341" s="103"/>
      <c r="S341" s="32">
        <f>+_xlfn.XLOOKUP($P341,Užstatai!$L$3:$IR$3,Užstatai!$L$1:$IR$1,"bla",0,1)</f>
        <v>0</v>
      </c>
      <c r="W341" s="11">
        <f t="shared" si="58"/>
        <v>0</v>
      </c>
      <c r="X341" s="11">
        <f t="shared" si="59"/>
        <v>0</v>
      </c>
      <c r="Y341" s="11">
        <f t="shared" si="60"/>
        <v>0</v>
      </c>
      <c r="Z341" s="11">
        <f t="shared" si="61"/>
        <v>19068.60247736724</v>
      </c>
      <c r="AA341" s="23">
        <f t="shared" si="62"/>
        <v>3.3699999999999938E-2</v>
      </c>
    </row>
    <row r="342" spans="12:27" x14ac:dyDescent="0.35">
      <c r="L342" s="103"/>
      <c r="S342" s="32">
        <f>+_xlfn.XLOOKUP($P342,Užstatai!$L$3:$IR$3,Užstatai!$L$1:$IR$1,"bla",0,1)</f>
        <v>0</v>
      </c>
      <c r="W342" s="11">
        <f t="shared" si="58"/>
        <v>0</v>
      </c>
      <c r="X342" s="11">
        <f t="shared" si="59"/>
        <v>0</v>
      </c>
      <c r="Y342" s="11">
        <f t="shared" si="60"/>
        <v>0</v>
      </c>
      <c r="Z342" s="11">
        <f t="shared" si="61"/>
        <v>19125.1858675078</v>
      </c>
      <c r="AA342" s="23">
        <f t="shared" si="62"/>
        <v>3.3799999999999941E-2</v>
      </c>
    </row>
    <row r="343" spans="12:27" x14ac:dyDescent="0.35">
      <c r="L343" s="103"/>
      <c r="S343" s="32">
        <f>+_xlfn.XLOOKUP($P343,Užstatai!$L$3:$IR$3,Užstatai!$L$1:$IR$1,"bla",0,1)</f>
        <v>0</v>
      </c>
      <c r="W343" s="11">
        <f t="shared" si="58"/>
        <v>0</v>
      </c>
      <c r="X343" s="11">
        <f t="shared" si="59"/>
        <v>0</v>
      </c>
      <c r="Y343" s="11">
        <f t="shared" si="60"/>
        <v>0</v>
      </c>
      <c r="Z343" s="11">
        <f t="shared" si="61"/>
        <v>19181.769257648357</v>
      </c>
      <c r="AA343" s="23">
        <f t="shared" si="62"/>
        <v>3.3899999999999944E-2</v>
      </c>
    </row>
    <row r="344" spans="12:27" x14ac:dyDescent="0.35">
      <c r="L344" s="103"/>
      <c r="S344" s="32">
        <f>+_xlfn.XLOOKUP($P344,Užstatai!$L$3:$IR$3,Užstatai!$L$1:$IR$1,"bla",0,1)</f>
        <v>0</v>
      </c>
      <c r="W344" s="11">
        <f t="shared" si="58"/>
        <v>0</v>
      </c>
      <c r="X344" s="11">
        <f t="shared" si="59"/>
        <v>0</v>
      </c>
      <c r="Y344" s="11">
        <f t="shared" si="60"/>
        <v>0</v>
      </c>
      <c r="Z344" s="11">
        <f t="shared" si="61"/>
        <v>19238.352647788917</v>
      </c>
      <c r="AA344" s="23">
        <f t="shared" si="62"/>
        <v>3.3999999999999947E-2</v>
      </c>
    </row>
    <row r="345" spans="12:27" x14ac:dyDescent="0.35">
      <c r="L345" s="103"/>
      <c r="S345" s="32">
        <f>+_xlfn.XLOOKUP($P345,Užstatai!$L$3:$IR$3,Užstatai!$L$1:$IR$1,"bla",0,1)</f>
        <v>0</v>
      </c>
      <c r="W345" s="11">
        <f t="shared" si="58"/>
        <v>0</v>
      </c>
      <c r="X345" s="11">
        <f t="shared" si="59"/>
        <v>0</v>
      </c>
      <c r="Y345" s="11">
        <f t="shared" si="60"/>
        <v>0</v>
      </c>
      <c r="Z345" s="11">
        <f t="shared" si="61"/>
        <v>19294.936037929474</v>
      </c>
      <c r="AA345" s="23">
        <f t="shared" si="62"/>
        <v>3.409999999999995E-2</v>
      </c>
    </row>
    <row r="346" spans="12:27" x14ac:dyDescent="0.35">
      <c r="L346" s="103"/>
      <c r="S346" s="32">
        <f>+_xlfn.XLOOKUP($P346,Užstatai!$L$3:$IR$3,Užstatai!$L$1:$IR$1,"bla",0,1)</f>
        <v>0</v>
      </c>
      <c r="W346" s="11">
        <f t="shared" si="58"/>
        <v>0</v>
      </c>
      <c r="X346" s="11">
        <f t="shared" si="59"/>
        <v>0</v>
      </c>
      <c r="Y346" s="11">
        <f t="shared" si="60"/>
        <v>0</v>
      </c>
      <c r="Z346" s="11">
        <f t="shared" si="61"/>
        <v>19351.519428070027</v>
      </c>
      <c r="AA346" s="23">
        <f t="shared" si="62"/>
        <v>3.4199999999999953E-2</v>
      </c>
    </row>
    <row r="347" spans="12:27" x14ac:dyDescent="0.35">
      <c r="L347" s="103"/>
      <c r="S347" s="32">
        <f>+_xlfn.XLOOKUP($P347,Užstatai!$L$3:$IR$3,Užstatai!$L$1:$IR$1,"bla",0,1)</f>
        <v>0</v>
      </c>
      <c r="W347" s="11">
        <f t="shared" si="58"/>
        <v>0</v>
      </c>
      <c r="X347" s="11">
        <f t="shared" si="59"/>
        <v>0</v>
      </c>
      <c r="Y347" s="11">
        <f t="shared" si="60"/>
        <v>0</v>
      </c>
      <c r="Z347" s="11">
        <f t="shared" si="61"/>
        <v>19408.102818210587</v>
      </c>
      <c r="AA347" s="23">
        <f t="shared" si="62"/>
        <v>3.4299999999999956E-2</v>
      </c>
    </row>
    <row r="348" spans="12:27" x14ac:dyDescent="0.35">
      <c r="L348" s="103"/>
      <c r="S348" s="32">
        <f>+_xlfn.XLOOKUP($P348,Užstatai!$L$3:$IR$3,Užstatai!$L$1:$IR$1,"bla",0,1)</f>
        <v>0</v>
      </c>
      <c r="W348" s="11">
        <f t="shared" si="58"/>
        <v>0</v>
      </c>
      <c r="X348" s="11">
        <f t="shared" si="59"/>
        <v>0</v>
      </c>
      <c r="Y348" s="11">
        <f t="shared" si="60"/>
        <v>0</v>
      </c>
      <c r="Z348" s="11">
        <f t="shared" si="61"/>
        <v>19464.686208351144</v>
      </c>
      <c r="AA348" s="23">
        <f t="shared" si="62"/>
        <v>3.4399999999999958E-2</v>
      </c>
    </row>
    <row r="349" spans="12:27" x14ac:dyDescent="0.35">
      <c r="L349" s="103"/>
      <c r="S349" s="32">
        <f>+_xlfn.XLOOKUP($P349,Užstatai!$L$3:$IR$3,Užstatai!$L$1:$IR$1,"bla",0,1)</f>
        <v>0</v>
      </c>
      <c r="W349" s="11">
        <f t="shared" si="58"/>
        <v>0</v>
      </c>
      <c r="X349" s="11">
        <f t="shared" si="59"/>
        <v>0</v>
      </c>
      <c r="Y349" s="11">
        <f t="shared" si="60"/>
        <v>0</v>
      </c>
      <c r="Z349" s="11">
        <f t="shared" si="61"/>
        <v>19521.269598491697</v>
      </c>
      <c r="AA349" s="23">
        <f t="shared" si="62"/>
        <v>3.4499999999999961E-2</v>
      </c>
    </row>
    <row r="350" spans="12:27" x14ac:dyDescent="0.35">
      <c r="L350" s="103"/>
      <c r="S350" s="32">
        <f>+_xlfn.XLOOKUP($P350,Užstatai!$L$3:$IR$3,Užstatai!$L$1:$IR$1,"bla",0,1)</f>
        <v>0</v>
      </c>
      <c r="W350" s="11">
        <f t="shared" si="58"/>
        <v>0</v>
      </c>
      <c r="X350" s="11">
        <f t="shared" si="59"/>
        <v>0</v>
      </c>
      <c r="Y350" s="11">
        <f t="shared" si="60"/>
        <v>0</v>
      </c>
      <c r="Z350" s="11">
        <f t="shared" si="61"/>
        <v>19577.852988632258</v>
      </c>
      <c r="AA350" s="23">
        <f t="shared" si="62"/>
        <v>3.4599999999999964E-2</v>
      </c>
    </row>
    <row r="351" spans="12:27" x14ac:dyDescent="0.35">
      <c r="L351" s="103"/>
      <c r="S351" s="32">
        <f>+_xlfn.XLOOKUP($P351,Užstatai!$L$3:$IR$3,Užstatai!$L$1:$IR$1,"bla",0,1)</f>
        <v>0</v>
      </c>
      <c r="W351" s="11">
        <f t="shared" si="58"/>
        <v>0</v>
      </c>
      <c r="X351" s="11">
        <f t="shared" si="59"/>
        <v>0</v>
      </c>
      <c r="Y351" s="11">
        <f t="shared" si="60"/>
        <v>0</v>
      </c>
      <c r="Z351" s="11">
        <f t="shared" si="61"/>
        <v>19634.436378772814</v>
      </c>
      <c r="AA351" s="23">
        <f t="shared" si="62"/>
        <v>3.4699999999999967E-2</v>
      </c>
    </row>
    <row r="352" spans="12:27" x14ac:dyDescent="0.35">
      <c r="L352" s="103"/>
      <c r="S352" s="32">
        <f>+_xlfn.XLOOKUP($P352,Užstatai!$L$3:$IR$3,Užstatai!$L$1:$IR$1,"bla",0,1)</f>
        <v>0</v>
      </c>
      <c r="W352" s="11">
        <f t="shared" si="58"/>
        <v>0</v>
      </c>
      <c r="X352" s="11">
        <f t="shared" si="59"/>
        <v>0</v>
      </c>
      <c r="Y352" s="11">
        <f t="shared" si="60"/>
        <v>0</v>
      </c>
      <c r="Z352" s="11">
        <f t="shared" si="61"/>
        <v>19691.019768913375</v>
      </c>
      <c r="AA352" s="23">
        <f t="shared" si="62"/>
        <v>3.479999999999997E-2</v>
      </c>
    </row>
    <row r="353" spans="12:27" x14ac:dyDescent="0.35">
      <c r="L353" s="103"/>
      <c r="S353" s="32">
        <f>+_xlfn.XLOOKUP($P353,Užstatai!$L$3:$IR$3,Užstatai!$L$1:$IR$1,"bla",0,1)</f>
        <v>0</v>
      </c>
      <c r="W353" s="11">
        <f t="shared" si="58"/>
        <v>0</v>
      </c>
      <c r="X353" s="11">
        <f t="shared" si="59"/>
        <v>0</v>
      </c>
      <c r="Y353" s="11">
        <f t="shared" si="60"/>
        <v>0</v>
      </c>
      <c r="Z353" s="11">
        <f t="shared" si="61"/>
        <v>19747.603159053931</v>
      </c>
      <c r="AA353" s="23">
        <f t="shared" si="62"/>
        <v>3.4899999999999973E-2</v>
      </c>
    </row>
    <row r="354" spans="12:27" x14ac:dyDescent="0.35">
      <c r="L354" s="103"/>
      <c r="S354" s="32">
        <f>+_xlfn.XLOOKUP($P354,Užstatai!$L$3:$IR$3,Užstatai!$L$1:$IR$1,"bla",0,1)</f>
        <v>0</v>
      </c>
      <c r="W354" s="11">
        <f t="shared" si="58"/>
        <v>0</v>
      </c>
      <c r="X354" s="11">
        <f t="shared" si="59"/>
        <v>0</v>
      </c>
      <c r="Y354" s="11">
        <f t="shared" si="60"/>
        <v>0</v>
      </c>
      <c r="Z354" s="11">
        <f t="shared" si="61"/>
        <v>19804.186549194488</v>
      </c>
      <c r="AA354" s="23">
        <f t="shared" si="62"/>
        <v>3.4999999999999976E-2</v>
      </c>
    </row>
    <row r="355" spans="12:27" x14ac:dyDescent="0.35">
      <c r="L355" s="103"/>
      <c r="S355" s="32">
        <f>+_xlfn.XLOOKUP($P355,Užstatai!$L$3:$IR$3,Užstatai!$L$1:$IR$1,"bla",0,1)</f>
        <v>0</v>
      </c>
      <c r="W355" s="11">
        <f t="shared" si="58"/>
        <v>0</v>
      </c>
      <c r="X355" s="11">
        <f t="shared" si="59"/>
        <v>0</v>
      </c>
      <c r="Y355" s="11">
        <f t="shared" si="60"/>
        <v>0</v>
      </c>
      <c r="Z355" s="11">
        <f t="shared" si="61"/>
        <v>19860.769939335045</v>
      </c>
      <c r="AA355" s="23">
        <f t="shared" si="62"/>
        <v>3.5099999999999978E-2</v>
      </c>
    </row>
    <row r="356" spans="12:27" x14ac:dyDescent="0.35">
      <c r="L356" s="103"/>
      <c r="S356" s="32">
        <f>+_xlfn.XLOOKUP($P356,Užstatai!$L$3:$IR$3,Užstatai!$L$1:$IR$1,"bla",0,1)</f>
        <v>0</v>
      </c>
      <c r="W356" s="11">
        <f t="shared" si="58"/>
        <v>0</v>
      </c>
      <c r="X356" s="11">
        <f t="shared" si="59"/>
        <v>0</v>
      </c>
      <c r="Y356" s="11">
        <f t="shared" si="60"/>
        <v>0</v>
      </c>
      <c r="Z356" s="11">
        <f t="shared" si="61"/>
        <v>19917.353329475602</v>
      </c>
      <c r="AA356" s="23">
        <f t="shared" si="62"/>
        <v>3.5199999999999981E-2</v>
      </c>
    </row>
    <row r="357" spans="12:27" x14ac:dyDescent="0.35">
      <c r="L357" s="103"/>
      <c r="S357" s="32">
        <f>+_xlfn.XLOOKUP($P357,Užstatai!$L$3:$IR$3,Užstatai!$L$1:$IR$1,"bla",0,1)</f>
        <v>0</v>
      </c>
      <c r="W357" s="11">
        <f t="shared" si="58"/>
        <v>0</v>
      </c>
      <c r="X357" s="11">
        <f t="shared" si="59"/>
        <v>0</v>
      </c>
      <c r="Y357" s="11">
        <f t="shared" si="60"/>
        <v>0</v>
      </c>
      <c r="Z357" s="11">
        <f t="shared" si="61"/>
        <v>19973.936719616158</v>
      </c>
      <c r="AA357" s="23">
        <f t="shared" si="62"/>
        <v>3.5299999999999984E-2</v>
      </c>
    </row>
    <row r="358" spans="12:27" x14ac:dyDescent="0.35">
      <c r="L358" s="103"/>
      <c r="S358" s="32">
        <f>+_xlfn.XLOOKUP($P358,Užstatai!$L$3:$IR$3,Užstatai!$L$1:$IR$1,"bla",0,1)</f>
        <v>0</v>
      </c>
      <c r="W358" s="11">
        <f t="shared" si="58"/>
        <v>0</v>
      </c>
      <c r="X358" s="11">
        <f t="shared" si="59"/>
        <v>0</v>
      </c>
      <c r="Y358" s="11">
        <f t="shared" si="60"/>
        <v>0</v>
      </c>
      <c r="Z358" s="11">
        <f t="shared" si="61"/>
        <v>20030.520109756715</v>
      </c>
      <c r="AA358" s="23">
        <f t="shared" si="62"/>
        <v>3.5399999999999987E-2</v>
      </c>
    </row>
    <row r="359" spans="12:27" x14ac:dyDescent="0.35">
      <c r="L359" s="103"/>
      <c r="S359" s="32">
        <f>+_xlfn.XLOOKUP($P359,Užstatai!$L$3:$IR$3,Užstatai!$L$1:$IR$1,"bla",0,1)</f>
        <v>0</v>
      </c>
      <c r="W359" s="11">
        <f t="shared" si="58"/>
        <v>0</v>
      </c>
      <c r="X359" s="11">
        <f t="shared" si="59"/>
        <v>0</v>
      </c>
      <c r="Y359" s="11">
        <f t="shared" si="60"/>
        <v>0</v>
      </c>
      <c r="Z359" s="11">
        <f t="shared" si="61"/>
        <v>20087.103499897272</v>
      </c>
      <c r="AA359" s="23">
        <f t="shared" si="62"/>
        <v>3.549999999999999E-2</v>
      </c>
    </row>
    <row r="360" spans="12:27" x14ac:dyDescent="0.35">
      <c r="L360" s="103"/>
      <c r="S360" s="32">
        <f>+_xlfn.XLOOKUP($P360,Užstatai!$L$3:$IR$3,Užstatai!$L$1:$IR$1,"bla",0,1)</f>
        <v>0</v>
      </c>
      <c r="W360" s="11">
        <f t="shared" si="58"/>
        <v>0</v>
      </c>
      <c r="X360" s="11">
        <f t="shared" si="59"/>
        <v>0</v>
      </c>
      <c r="Y360" s="11">
        <f t="shared" si="60"/>
        <v>0</v>
      </c>
      <c r="Z360" s="11">
        <f t="shared" si="61"/>
        <v>20143.686890037829</v>
      </c>
      <c r="AA360" s="23">
        <f t="shared" si="62"/>
        <v>3.5599999999999993E-2</v>
      </c>
    </row>
    <row r="361" spans="12:27" x14ac:dyDescent="0.35">
      <c r="L361" s="103"/>
      <c r="S361" s="32">
        <f>+_xlfn.XLOOKUP($P361,Užstatai!$L$3:$IR$3,Užstatai!$L$1:$IR$1,"bla",0,1)</f>
        <v>0</v>
      </c>
      <c r="W361" s="11">
        <f t="shared" si="58"/>
        <v>0</v>
      </c>
      <c r="X361" s="11">
        <f t="shared" si="59"/>
        <v>0</v>
      </c>
      <c r="Y361" s="11">
        <f t="shared" si="60"/>
        <v>0</v>
      </c>
      <c r="Z361" s="11">
        <f t="shared" si="61"/>
        <v>20200.270280178389</v>
      </c>
      <c r="AA361" s="23">
        <f t="shared" si="62"/>
        <v>3.5699999999999996E-2</v>
      </c>
    </row>
    <row r="362" spans="12:27" x14ac:dyDescent="0.35">
      <c r="L362" s="103"/>
      <c r="S362" s="32">
        <f>+_xlfn.XLOOKUP($P362,Užstatai!$L$3:$IR$3,Užstatai!$L$1:$IR$1,"bla",0,1)</f>
        <v>0</v>
      </c>
      <c r="W362" s="11">
        <f t="shared" si="58"/>
        <v>0</v>
      </c>
      <c r="X362" s="11">
        <f t="shared" si="59"/>
        <v>0</v>
      </c>
      <c r="Y362" s="11">
        <f t="shared" si="60"/>
        <v>0</v>
      </c>
      <c r="Z362" s="11">
        <f t="shared" si="61"/>
        <v>20256.853670318946</v>
      </c>
      <c r="AA362" s="23">
        <f t="shared" si="62"/>
        <v>3.5799999999999998E-2</v>
      </c>
    </row>
    <row r="363" spans="12:27" x14ac:dyDescent="0.35">
      <c r="L363" s="103"/>
      <c r="S363" s="32">
        <f>+_xlfn.XLOOKUP($P363,Užstatai!$L$3:$IR$3,Užstatai!$L$1:$IR$1,"bla",0,1)</f>
        <v>0</v>
      </c>
      <c r="W363" s="11">
        <f t="shared" si="58"/>
        <v>0</v>
      </c>
      <c r="X363" s="11">
        <f t="shared" si="59"/>
        <v>0</v>
      </c>
      <c r="Y363" s="11">
        <f t="shared" si="60"/>
        <v>0</v>
      </c>
      <c r="Z363" s="11">
        <f t="shared" si="61"/>
        <v>20313.437060459506</v>
      </c>
      <c r="AA363" s="23">
        <f t="shared" si="62"/>
        <v>3.5900000000000001E-2</v>
      </c>
    </row>
    <row r="364" spans="12:27" x14ac:dyDescent="0.35">
      <c r="L364" s="103"/>
      <c r="S364" s="32">
        <f>+_xlfn.XLOOKUP($P364,Užstatai!$L$3:$IR$3,Užstatai!$L$1:$IR$1,"bla",0,1)</f>
        <v>0</v>
      </c>
      <c r="W364" s="11">
        <f t="shared" si="58"/>
        <v>0</v>
      </c>
      <c r="X364" s="11">
        <f t="shared" si="59"/>
        <v>0</v>
      </c>
      <c r="Y364" s="11">
        <f t="shared" si="60"/>
        <v>0</v>
      </c>
      <c r="Z364" s="11">
        <f t="shared" si="61"/>
        <v>20370.020450600059</v>
      </c>
      <c r="AA364" s="23">
        <f t="shared" si="62"/>
        <v>3.6000000000000004E-2</v>
      </c>
    </row>
    <row r="365" spans="12:27" x14ac:dyDescent="0.35">
      <c r="L365" s="103"/>
      <c r="S365" s="32">
        <f>+_xlfn.XLOOKUP($P365,Užstatai!$L$3:$IR$3,Užstatai!$L$1:$IR$1,"bla",0,1)</f>
        <v>0</v>
      </c>
      <c r="W365" s="11">
        <f t="shared" si="58"/>
        <v>0</v>
      </c>
      <c r="X365" s="11">
        <f t="shared" si="59"/>
        <v>0</v>
      </c>
      <c r="Y365" s="11">
        <f t="shared" si="60"/>
        <v>0</v>
      </c>
      <c r="Z365" s="11">
        <f t="shared" si="61"/>
        <v>20426.603840740616</v>
      </c>
      <c r="AA365" s="23">
        <f t="shared" si="62"/>
        <v>3.6100000000000007E-2</v>
      </c>
    </row>
    <row r="366" spans="12:27" x14ac:dyDescent="0.35">
      <c r="L366" s="103"/>
      <c r="S366" s="32">
        <f>+_xlfn.XLOOKUP($P366,Užstatai!$L$3:$IR$3,Užstatai!$L$1:$IR$1,"bla",0,1)</f>
        <v>0</v>
      </c>
      <c r="W366" s="11">
        <f t="shared" si="58"/>
        <v>0</v>
      </c>
      <c r="X366" s="11">
        <f t="shared" si="59"/>
        <v>0</v>
      </c>
      <c r="Y366" s="11">
        <f t="shared" si="60"/>
        <v>0</v>
      </c>
      <c r="Z366" s="11">
        <f t="shared" si="61"/>
        <v>20483.187230881176</v>
      </c>
      <c r="AA366" s="23">
        <f t="shared" si="62"/>
        <v>3.620000000000001E-2</v>
      </c>
    </row>
    <row r="367" spans="12:27" x14ac:dyDescent="0.35">
      <c r="L367" s="103"/>
      <c r="S367" s="32">
        <f>+_xlfn.XLOOKUP($P367,Užstatai!$L$3:$IR$3,Užstatai!$L$1:$IR$1,"bla",0,1)</f>
        <v>0</v>
      </c>
      <c r="W367" s="11">
        <f t="shared" si="58"/>
        <v>0</v>
      </c>
      <c r="X367" s="11">
        <f t="shared" si="59"/>
        <v>0</v>
      </c>
      <c r="Y367" s="11">
        <f t="shared" si="60"/>
        <v>0</v>
      </c>
      <c r="Z367" s="11">
        <f t="shared" si="61"/>
        <v>20539.770621021733</v>
      </c>
      <c r="AA367" s="23">
        <f t="shared" si="62"/>
        <v>3.6300000000000013E-2</v>
      </c>
    </row>
    <row r="368" spans="12:27" x14ac:dyDescent="0.35">
      <c r="L368" s="103"/>
      <c r="S368" s="32">
        <f>+_xlfn.XLOOKUP($P368,Užstatai!$L$3:$IR$3,Užstatai!$L$1:$IR$1,"bla",0,1)</f>
        <v>0</v>
      </c>
      <c r="W368" s="11">
        <f t="shared" si="58"/>
        <v>0</v>
      </c>
      <c r="X368" s="11">
        <f t="shared" si="59"/>
        <v>0</v>
      </c>
      <c r="Y368" s="11">
        <f t="shared" si="60"/>
        <v>0</v>
      </c>
      <c r="Z368" s="11">
        <f t="shared" si="61"/>
        <v>20596.354011162286</v>
      </c>
      <c r="AA368" s="23">
        <f t="shared" si="62"/>
        <v>3.6400000000000016E-2</v>
      </c>
    </row>
    <row r="369" spans="12:27" x14ac:dyDescent="0.35">
      <c r="L369" s="103"/>
      <c r="S369" s="32">
        <f>+_xlfn.XLOOKUP($P369,Užstatai!$L$3:$IR$3,Užstatai!$L$1:$IR$1,"bla",0,1)</f>
        <v>0</v>
      </c>
      <c r="W369" s="11">
        <f t="shared" si="58"/>
        <v>0</v>
      </c>
      <c r="X369" s="11">
        <f t="shared" si="59"/>
        <v>0</v>
      </c>
      <c r="Y369" s="11">
        <f t="shared" si="60"/>
        <v>0</v>
      </c>
      <c r="Z369" s="11">
        <f t="shared" si="61"/>
        <v>20652.937401302846</v>
      </c>
      <c r="AA369" s="23">
        <f t="shared" si="62"/>
        <v>3.6500000000000019E-2</v>
      </c>
    </row>
    <row r="370" spans="12:27" x14ac:dyDescent="0.35">
      <c r="L370" s="103"/>
      <c r="S370" s="32">
        <f>+_xlfn.XLOOKUP($P370,Užstatai!$L$3:$IR$3,Užstatai!$L$1:$IR$1,"bla",0,1)</f>
        <v>0</v>
      </c>
      <c r="W370" s="11">
        <f t="shared" si="58"/>
        <v>0</v>
      </c>
      <c r="X370" s="11">
        <f t="shared" si="59"/>
        <v>0</v>
      </c>
      <c r="Y370" s="11">
        <f t="shared" si="60"/>
        <v>0</v>
      </c>
      <c r="Z370" s="11">
        <f t="shared" si="61"/>
        <v>20709.520791443407</v>
      </c>
      <c r="AA370" s="23">
        <f t="shared" si="62"/>
        <v>3.6600000000000021E-2</v>
      </c>
    </row>
    <row r="371" spans="12:27" x14ac:dyDescent="0.35">
      <c r="L371" s="103"/>
      <c r="S371" s="32">
        <f>+_xlfn.XLOOKUP($P371,Užstatai!$L$3:$IR$3,Užstatai!$L$1:$IR$1,"bla",0,1)</f>
        <v>0</v>
      </c>
      <c r="W371" s="11">
        <f t="shared" si="58"/>
        <v>0</v>
      </c>
      <c r="X371" s="11">
        <f t="shared" si="59"/>
        <v>0</v>
      </c>
      <c r="Y371" s="11">
        <f t="shared" si="60"/>
        <v>0</v>
      </c>
      <c r="Z371" s="11">
        <f t="shared" si="61"/>
        <v>20766.104181583964</v>
      </c>
      <c r="AA371" s="23">
        <f t="shared" si="62"/>
        <v>3.6700000000000024E-2</v>
      </c>
    </row>
    <row r="372" spans="12:27" x14ac:dyDescent="0.35">
      <c r="L372" s="103"/>
      <c r="S372" s="32">
        <f>+_xlfn.XLOOKUP($P372,Užstatai!$L$3:$IR$3,Užstatai!$L$1:$IR$1,"bla",0,1)</f>
        <v>0</v>
      </c>
      <c r="W372" s="11">
        <f t="shared" si="58"/>
        <v>0</v>
      </c>
      <c r="X372" s="11">
        <f t="shared" si="59"/>
        <v>0</v>
      </c>
      <c r="Y372" s="11">
        <f t="shared" si="60"/>
        <v>0</v>
      </c>
      <c r="Z372" s="11">
        <f t="shared" si="61"/>
        <v>20822.68757172452</v>
      </c>
      <c r="AA372" s="23">
        <f t="shared" si="62"/>
        <v>3.6800000000000027E-2</v>
      </c>
    </row>
    <row r="373" spans="12:27" x14ac:dyDescent="0.35">
      <c r="L373" s="103"/>
      <c r="S373" s="32">
        <f>+_xlfn.XLOOKUP($P373,Užstatai!$L$3:$IR$3,Užstatai!$L$1:$IR$1,"bla",0,1)</f>
        <v>0</v>
      </c>
      <c r="W373" s="11">
        <f t="shared" si="58"/>
        <v>0</v>
      </c>
      <c r="X373" s="11">
        <f t="shared" si="59"/>
        <v>0</v>
      </c>
      <c r="Y373" s="11">
        <f t="shared" si="60"/>
        <v>0</v>
      </c>
      <c r="Z373" s="11">
        <f t="shared" si="61"/>
        <v>20879.270961865077</v>
      </c>
      <c r="AA373" s="23">
        <f t="shared" si="62"/>
        <v>3.690000000000003E-2</v>
      </c>
    </row>
    <row r="374" spans="12:27" x14ac:dyDescent="0.35">
      <c r="L374" s="103"/>
      <c r="S374" s="32">
        <f>+_xlfn.XLOOKUP($P374,Užstatai!$L$3:$IR$3,Užstatai!$L$1:$IR$1,"bla",0,1)</f>
        <v>0</v>
      </c>
      <c r="W374" s="11">
        <f t="shared" si="58"/>
        <v>0</v>
      </c>
      <c r="X374" s="11">
        <f t="shared" si="59"/>
        <v>0</v>
      </c>
      <c r="Y374" s="11">
        <f t="shared" si="60"/>
        <v>0</v>
      </c>
      <c r="Z374" s="11">
        <f t="shared" si="61"/>
        <v>20935.854352005634</v>
      </c>
      <c r="AA374" s="23">
        <f t="shared" si="62"/>
        <v>3.7000000000000033E-2</v>
      </c>
    </row>
    <row r="375" spans="12:27" x14ac:dyDescent="0.35">
      <c r="L375" s="103"/>
      <c r="S375" s="32">
        <f>+_xlfn.XLOOKUP($P375,Užstatai!$L$3:$IR$3,Užstatai!$L$1:$IR$1,"bla",0,1)</f>
        <v>0</v>
      </c>
      <c r="W375" s="11">
        <f t="shared" si="58"/>
        <v>0</v>
      </c>
      <c r="X375" s="11">
        <f t="shared" si="59"/>
        <v>0</v>
      </c>
      <c r="Y375" s="11">
        <f t="shared" si="60"/>
        <v>0</v>
      </c>
      <c r="Z375" s="11">
        <f t="shared" si="61"/>
        <v>20992.43774214619</v>
      </c>
      <c r="AA375" s="23">
        <f t="shared" si="62"/>
        <v>3.7100000000000036E-2</v>
      </c>
    </row>
    <row r="376" spans="12:27" x14ac:dyDescent="0.35">
      <c r="L376" s="103"/>
      <c r="S376" s="32">
        <f>+_xlfn.XLOOKUP($P376,Užstatai!$L$3:$IR$3,Užstatai!$L$1:$IR$1,"bla",0,1)</f>
        <v>0</v>
      </c>
      <c r="W376" s="11">
        <f t="shared" si="58"/>
        <v>0</v>
      </c>
      <c r="X376" s="11">
        <f t="shared" si="59"/>
        <v>0</v>
      </c>
      <c r="Y376" s="11">
        <f t="shared" si="60"/>
        <v>0</v>
      </c>
      <c r="Z376" s="11">
        <f t="shared" si="61"/>
        <v>21049.021132286747</v>
      </c>
      <c r="AA376" s="23">
        <f t="shared" si="62"/>
        <v>3.7200000000000039E-2</v>
      </c>
    </row>
    <row r="377" spans="12:27" x14ac:dyDescent="0.35">
      <c r="L377" s="103"/>
      <c r="S377" s="32">
        <f>+_xlfn.XLOOKUP($P377,Užstatai!$L$3:$IR$3,Užstatai!$L$1:$IR$1,"bla",0,1)</f>
        <v>0</v>
      </c>
      <c r="W377" s="11">
        <f t="shared" si="58"/>
        <v>0</v>
      </c>
      <c r="X377" s="11">
        <f t="shared" si="59"/>
        <v>0</v>
      </c>
      <c r="Y377" s="11">
        <f t="shared" si="60"/>
        <v>0</v>
      </c>
      <c r="Z377" s="11">
        <f t="shared" si="61"/>
        <v>21105.604522427304</v>
      </c>
      <c r="AA377" s="23">
        <f t="shared" si="62"/>
        <v>3.7300000000000041E-2</v>
      </c>
    </row>
    <row r="378" spans="12:27" x14ac:dyDescent="0.35">
      <c r="L378" s="103"/>
      <c r="S378" s="32">
        <f>+_xlfn.XLOOKUP($P378,Užstatai!$L$3:$IR$3,Užstatai!$L$1:$IR$1,"bla",0,1)</f>
        <v>0</v>
      </c>
      <c r="W378" s="11">
        <f t="shared" si="58"/>
        <v>0</v>
      </c>
      <c r="X378" s="11">
        <f t="shared" si="59"/>
        <v>0</v>
      </c>
      <c r="Y378" s="11">
        <f t="shared" si="60"/>
        <v>0</v>
      </c>
      <c r="Z378" s="11">
        <f t="shared" si="61"/>
        <v>21162.187912567861</v>
      </c>
      <c r="AA378" s="23">
        <f t="shared" si="62"/>
        <v>3.7400000000000044E-2</v>
      </c>
    </row>
    <row r="379" spans="12:27" x14ac:dyDescent="0.35">
      <c r="L379" s="103"/>
      <c r="S379" s="32">
        <f>+_xlfn.XLOOKUP($P379,Užstatai!$L$3:$IR$3,Užstatai!$L$1:$IR$1,"bla",0,1)</f>
        <v>0</v>
      </c>
      <c r="W379" s="11">
        <f t="shared" si="58"/>
        <v>0</v>
      </c>
      <c r="X379" s="11">
        <f t="shared" si="59"/>
        <v>0</v>
      </c>
      <c r="Y379" s="11">
        <f t="shared" si="60"/>
        <v>0</v>
      </c>
      <c r="Z379" s="11">
        <f t="shared" si="61"/>
        <v>21218.771302708425</v>
      </c>
      <c r="AA379" s="23">
        <f t="shared" si="62"/>
        <v>3.7500000000000047E-2</v>
      </c>
    </row>
    <row r="380" spans="12:27" x14ac:dyDescent="0.35">
      <c r="L380" s="103"/>
      <c r="S380" s="32">
        <f>+_xlfn.XLOOKUP($P380,Užstatai!$L$3:$IR$3,Užstatai!$L$1:$IR$1,"bla",0,1)</f>
        <v>0</v>
      </c>
      <c r="W380" s="11">
        <f t="shared" si="58"/>
        <v>0</v>
      </c>
      <c r="X380" s="11">
        <f t="shared" si="59"/>
        <v>0</v>
      </c>
      <c r="Y380" s="11">
        <f t="shared" si="60"/>
        <v>0</v>
      </c>
      <c r="Z380" s="11">
        <f t="shared" si="61"/>
        <v>21275.354692848981</v>
      </c>
      <c r="AA380" s="23">
        <f t="shared" si="62"/>
        <v>3.760000000000005E-2</v>
      </c>
    </row>
    <row r="381" spans="12:27" x14ac:dyDescent="0.35">
      <c r="L381" s="103"/>
      <c r="S381" s="32">
        <f>+_xlfn.XLOOKUP($P381,Užstatai!$L$3:$IR$3,Užstatai!$L$1:$IR$1,"bla",0,1)</f>
        <v>0</v>
      </c>
      <c r="W381" s="11">
        <f t="shared" si="58"/>
        <v>0</v>
      </c>
      <c r="X381" s="11">
        <f t="shared" si="59"/>
        <v>0</v>
      </c>
      <c r="Y381" s="11">
        <f t="shared" si="60"/>
        <v>0</v>
      </c>
      <c r="Z381" s="11">
        <f t="shared" si="61"/>
        <v>21331.938082989534</v>
      </c>
      <c r="AA381" s="23">
        <f t="shared" si="62"/>
        <v>3.7700000000000053E-2</v>
      </c>
    </row>
    <row r="382" spans="12:27" x14ac:dyDescent="0.35">
      <c r="L382" s="103"/>
      <c r="S382" s="32">
        <f>+_xlfn.XLOOKUP($P382,Užstatai!$L$3:$IR$3,Užstatai!$L$1:$IR$1,"bla",0,1)</f>
        <v>0</v>
      </c>
      <c r="W382" s="11">
        <f t="shared" si="58"/>
        <v>0</v>
      </c>
      <c r="X382" s="11">
        <f t="shared" si="59"/>
        <v>0</v>
      </c>
      <c r="Y382" s="11">
        <f t="shared" si="60"/>
        <v>0</v>
      </c>
      <c r="Z382" s="11">
        <f t="shared" si="61"/>
        <v>21388.521473130095</v>
      </c>
      <c r="AA382" s="23">
        <f t="shared" si="62"/>
        <v>3.7800000000000056E-2</v>
      </c>
    </row>
    <row r="383" spans="12:27" x14ac:dyDescent="0.35">
      <c r="L383" s="103"/>
      <c r="S383" s="32">
        <f>+_xlfn.XLOOKUP($P383,Užstatai!$L$3:$IR$3,Užstatai!$L$1:$IR$1,"bla",0,1)</f>
        <v>0</v>
      </c>
      <c r="W383" s="11">
        <f t="shared" si="58"/>
        <v>0</v>
      </c>
      <c r="X383" s="11">
        <f t="shared" si="59"/>
        <v>0</v>
      </c>
      <c r="Y383" s="11">
        <f t="shared" si="60"/>
        <v>0</v>
      </c>
      <c r="Z383" s="11">
        <f t="shared" si="61"/>
        <v>21445.104863270652</v>
      </c>
      <c r="AA383" s="23">
        <f t="shared" si="62"/>
        <v>3.7900000000000059E-2</v>
      </c>
    </row>
    <row r="384" spans="12:27" x14ac:dyDescent="0.35">
      <c r="L384" s="103"/>
      <c r="S384" s="32">
        <f>+_xlfn.XLOOKUP($P384,Užstatai!$L$3:$IR$3,Užstatai!$L$1:$IR$1,"bla",0,1)</f>
        <v>0</v>
      </c>
      <c r="W384" s="11">
        <f t="shared" si="58"/>
        <v>0</v>
      </c>
      <c r="X384" s="11">
        <f t="shared" si="59"/>
        <v>0</v>
      </c>
      <c r="Y384" s="11">
        <f t="shared" si="60"/>
        <v>0</v>
      </c>
      <c r="Z384" s="11">
        <f t="shared" si="61"/>
        <v>21501.688253411205</v>
      </c>
      <c r="AA384" s="23">
        <f t="shared" si="62"/>
        <v>3.8000000000000062E-2</v>
      </c>
    </row>
    <row r="385" spans="12:27" x14ac:dyDescent="0.35">
      <c r="L385" s="103"/>
      <c r="S385" s="32">
        <f>+_xlfn.XLOOKUP($P385,Užstatai!$L$3:$IR$3,Užstatai!$L$1:$IR$1,"bla",0,1)</f>
        <v>0</v>
      </c>
      <c r="W385" s="11">
        <f t="shared" si="58"/>
        <v>0</v>
      </c>
      <c r="X385" s="11">
        <f t="shared" si="59"/>
        <v>0</v>
      </c>
      <c r="Y385" s="11">
        <f t="shared" si="60"/>
        <v>0</v>
      </c>
      <c r="Z385" s="11">
        <f t="shared" si="61"/>
        <v>21558.271643551765</v>
      </c>
      <c r="AA385" s="23">
        <f t="shared" si="62"/>
        <v>3.8100000000000064E-2</v>
      </c>
    </row>
    <row r="386" spans="12:27" x14ac:dyDescent="0.35">
      <c r="L386" s="103"/>
      <c r="S386" s="32">
        <f>+_xlfn.XLOOKUP($P386,Užstatai!$L$3:$IR$3,Užstatai!$L$1:$IR$1,"bla",0,1)</f>
        <v>0</v>
      </c>
      <c r="W386" s="11">
        <f t="shared" si="58"/>
        <v>0</v>
      </c>
      <c r="X386" s="11">
        <f t="shared" si="59"/>
        <v>0</v>
      </c>
      <c r="Y386" s="11">
        <f t="shared" si="60"/>
        <v>0</v>
      </c>
      <c r="Z386" s="11">
        <f t="shared" si="61"/>
        <v>21614.855033692322</v>
      </c>
      <c r="AA386" s="23">
        <f t="shared" si="62"/>
        <v>3.8200000000000067E-2</v>
      </c>
    </row>
    <row r="387" spans="12:27" x14ac:dyDescent="0.35">
      <c r="L387" s="103"/>
      <c r="S387" s="32">
        <f>+_xlfn.XLOOKUP($P387,Užstatai!$L$3:$IR$3,Užstatai!$L$1:$IR$1,"bla",0,1)</f>
        <v>0</v>
      </c>
      <c r="W387" s="11">
        <f t="shared" si="58"/>
        <v>0</v>
      </c>
      <c r="X387" s="11">
        <f t="shared" si="59"/>
        <v>0</v>
      </c>
      <c r="Y387" s="11">
        <f t="shared" si="60"/>
        <v>0</v>
      </c>
      <c r="Z387" s="11">
        <f t="shared" si="61"/>
        <v>21671.438423832875</v>
      </c>
      <c r="AA387" s="23">
        <f t="shared" si="62"/>
        <v>3.830000000000007E-2</v>
      </c>
    </row>
    <row r="388" spans="12:27" x14ac:dyDescent="0.35">
      <c r="L388" s="103"/>
      <c r="S388" s="32">
        <f>+_xlfn.XLOOKUP($P388,Užstatai!$L$3:$IR$3,Užstatai!$L$1:$IR$1,"bla",0,1)</f>
        <v>0</v>
      </c>
      <c r="W388" s="11">
        <f t="shared" ref="W388:W451" si="63">ROUND(M388*(Q388-Q387),2)</f>
        <v>0</v>
      </c>
      <c r="X388" s="11">
        <f t="shared" ref="X388:X451" si="64">ROUND(N388*$Y$2/12*(1-Q388),2)</f>
        <v>0</v>
      </c>
      <c r="Y388" s="11">
        <f t="shared" si="60"/>
        <v>0</v>
      </c>
      <c r="Z388" s="11">
        <f t="shared" si="61"/>
        <v>21728.021813973439</v>
      </c>
      <c r="AA388" s="23">
        <f t="shared" si="62"/>
        <v>3.8400000000000073E-2</v>
      </c>
    </row>
    <row r="389" spans="12:27" x14ac:dyDescent="0.35">
      <c r="L389" s="103"/>
      <c r="S389" s="32">
        <f>+_xlfn.XLOOKUP($P389,Užstatai!$L$3:$IR$3,Užstatai!$L$1:$IR$1,"bla",0,1)</f>
        <v>0</v>
      </c>
      <c r="W389" s="11">
        <f t="shared" si="63"/>
        <v>0</v>
      </c>
      <c r="X389" s="11">
        <f t="shared" si="64"/>
        <v>0</v>
      </c>
      <c r="Y389" s="11">
        <f t="shared" ref="Y389:Y452" si="65">+IF(Z389&gt;=$W$1,1,0)</f>
        <v>0</v>
      </c>
      <c r="Z389" s="11">
        <f t="shared" ref="Z389:Z452" si="66">SUM($N$4:$N$183)*AA389/12-SUMPRODUCT($N$4:$N$183,$Q$4:$Q$183)*AA389/12</f>
        <v>21784.605204113996</v>
      </c>
      <c r="AA389" s="23">
        <f t="shared" si="62"/>
        <v>3.8500000000000076E-2</v>
      </c>
    </row>
    <row r="390" spans="12:27" x14ac:dyDescent="0.35">
      <c r="L390" s="103"/>
      <c r="S390" s="32">
        <f>+_xlfn.XLOOKUP($P390,Užstatai!$L$3:$IR$3,Užstatai!$L$1:$IR$1,"bla",0,1)</f>
        <v>0</v>
      </c>
      <c r="W390" s="11">
        <f t="shared" si="63"/>
        <v>0</v>
      </c>
      <c r="X390" s="11">
        <f t="shared" si="64"/>
        <v>0</v>
      </c>
      <c r="Y390" s="11">
        <f t="shared" si="65"/>
        <v>0</v>
      </c>
      <c r="Z390" s="11">
        <f t="shared" si="66"/>
        <v>21841.188594254556</v>
      </c>
      <c r="AA390" s="23">
        <f t="shared" ref="AA390:AA453" si="67">+AA389+0.0001</f>
        <v>3.8600000000000079E-2</v>
      </c>
    </row>
    <row r="391" spans="12:27" x14ac:dyDescent="0.35">
      <c r="L391" s="103"/>
      <c r="S391" s="32">
        <f>+_xlfn.XLOOKUP($P391,Užstatai!$L$3:$IR$3,Užstatai!$L$1:$IR$1,"bla",0,1)</f>
        <v>0</v>
      </c>
      <c r="W391" s="11">
        <f t="shared" si="63"/>
        <v>0</v>
      </c>
      <c r="X391" s="11">
        <f t="shared" si="64"/>
        <v>0</v>
      </c>
      <c r="Y391" s="11">
        <f t="shared" si="65"/>
        <v>0</v>
      </c>
      <c r="Z391" s="11">
        <f t="shared" si="66"/>
        <v>21897.771984395109</v>
      </c>
      <c r="AA391" s="23">
        <f t="shared" si="67"/>
        <v>3.8700000000000082E-2</v>
      </c>
    </row>
    <row r="392" spans="12:27" x14ac:dyDescent="0.35">
      <c r="L392" s="103"/>
      <c r="S392" s="32">
        <f>+_xlfn.XLOOKUP($P392,Užstatai!$L$3:$IR$3,Užstatai!$L$1:$IR$1,"bla",0,1)</f>
        <v>0</v>
      </c>
      <c r="W392" s="11">
        <f t="shared" si="63"/>
        <v>0</v>
      </c>
      <c r="X392" s="11">
        <f t="shared" si="64"/>
        <v>0</v>
      </c>
      <c r="Y392" s="11">
        <f t="shared" si="65"/>
        <v>0</v>
      </c>
      <c r="Z392" s="11">
        <f t="shared" si="66"/>
        <v>21954.355374535666</v>
      </c>
      <c r="AA392" s="23">
        <f t="shared" si="67"/>
        <v>3.8800000000000084E-2</v>
      </c>
    </row>
    <row r="393" spans="12:27" x14ac:dyDescent="0.35">
      <c r="L393" s="103"/>
      <c r="S393" s="32">
        <f>+_xlfn.XLOOKUP($P393,Užstatai!$L$3:$IR$3,Užstatai!$L$1:$IR$1,"bla",0,1)</f>
        <v>0</v>
      </c>
      <c r="W393" s="11">
        <f t="shared" si="63"/>
        <v>0</v>
      </c>
      <c r="X393" s="11">
        <f t="shared" si="64"/>
        <v>0</v>
      </c>
      <c r="Y393" s="11">
        <f t="shared" si="65"/>
        <v>0</v>
      </c>
      <c r="Z393" s="11">
        <f t="shared" si="66"/>
        <v>22010.938764676226</v>
      </c>
      <c r="AA393" s="23">
        <f t="shared" si="67"/>
        <v>3.8900000000000087E-2</v>
      </c>
    </row>
    <row r="394" spans="12:27" x14ac:dyDescent="0.35">
      <c r="L394" s="103"/>
      <c r="S394" s="32">
        <f>+_xlfn.XLOOKUP($P394,Užstatai!$L$3:$IR$3,Užstatai!$L$1:$IR$1,"bla",0,1)</f>
        <v>0</v>
      </c>
      <c r="W394" s="11">
        <f t="shared" si="63"/>
        <v>0</v>
      </c>
      <c r="X394" s="11">
        <f t="shared" si="64"/>
        <v>0</v>
      </c>
      <c r="Y394" s="11">
        <f t="shared" si="65"/>
        <v>0</v>
      </c>
      <c r="Z394" s="11">
        <f t="shared" si="66"/>
        <v>22067.522154816779</v>
      </c>
      <c r="AA394" s="23">
        <f t="shared" si="67"/>
        <v>3.900000000000009E-2</v>
      </c>
    </row>
    <row r="395" spans="12:27" x14ac:dyDescent="0.35">
      <c r="L395" s="103"/>
      <c r="S395" s="32">
        <f>+_xlfn.XLOOKUP($P395,Užstatai!$L$3:$IR$3,Užstatai!$L$1:$IR$1,"bla",0,1)</f>
        <v>0</v>
      </c>
      <c r="W395" s="11">
        <f t="shared" si="63"/>
        <v>0</v>
      </c>
      <c r="X395" s="11">
        <f t="shared" si="64"/>
        <v>0</v>
      </c>
      <c r="Y395" s="11">
        <f t="shared" si="65"/>
        <v>0</v>
      </c>
      <c r="Z395" s="11">
        <f t="shared" si="66"/>
        <v>22124.105544957336</v>
      </c>
      <c r="AA395" s="23">
        <f t="shared" si="67"/>
        <v>3.9100000000000093E-2</v>
      </c>
    </row>
    <row r="396" spans="12:27" x14ac:dyDescent="0.35">
      <c r="L396" s="103"/>
      <c r="S396" s="32">
        <f>+_xlfn.XLOOKUP($P396,Užstatai!$L$3:$IR$3,Užstatai!$L$1:$IR$1,"bla",0,1)</f>
        <v>0</v>
      </c>
      <c r="W396" s="11">
        <f t="shared" si="63"/>
        <v>0</v>
      </c>
      <c r="X396" s="11">
        <f t="shared" si="64"/>
        <v>0</v>
      </c>
      <c r="Y396" s="11">
        <f t="shared" si="65"/>
        <v>0</v>
      </c>
      <c r="Z396" s="11">
        <f t="shared" si="66"/>
        <v>22180.688935097896</v>
      </c>
      <c r="AA396" s="23">
        <f t="shared" si="67"/>
        <v>3.9200000000000096E-2</v>
      </c>
    </row>
    <row r="397" spans="12:27" x14ac:dyDescent="0.35">
      <c r="L397" s="103"/>
      <c r="S397" s="32">
        <f>+_xlfn.XLOOKUP($P397,Užstatai!$L$3:$IR$3,Užstatai!$L$1:$IR$1,"bla",0,1)</f>
        <v>0</v>
      </c>
      <c r="W397" s="11">
        <f t="shared" si="63"/>
        <v>0</v>
      </c>
      <c r="X397" s="11">
        <f t="shared" si="64"/>
        <v>0</v>
      </c>
      <c r="Y397" s="11">
        <f t="shared" si="65"/>
        <v>0</v>
      </c>
      <c r="Z397" s="11">
        <f t="shared" si="66"/>
        <v>22237.272325238453</v>
      </c>
      <c r="AA397" s="23">
        <f t="shared" si="67"/>
        <v>3.9300000000000099E-2</v>
      </c>
    </row>
    <row r="398" spans="12:27" x14ac:dyDescent="0.35">
      <c r="L398" s="103"/>
      <c r="S398" s="32">
        <f>+_xlfn.XLOOKUP($P398,Užstatai!$L$3:$IR$3,Užstatai!$L$1:$IR$1,"bla",0,1)</f>
        <v>0</v>
      </c>
      <c r="W398" s="11">
        <f t="shared" si="63"/>
        <v>0</v>
      </c>
      <c r="X398" s="11">
        <f t="shared" si="64"/>
        <v>0</v>
      </c>
      <c r="Y398" s="11">
        <f t="shared" si="65"/>
        <v>0</v>
      </c>
      <c r="Z398" s="11">
        <f t="shared" si="66"/>
        <v>22293.855715379013</v>
      </c>
      <c r="AA398" s="23">
        <f t="shared" si="67"/>
        <v>3.9400000000000102E-2</v>
      </c>
    </row>
    <row r="399" spans="12:27" x14ac:dyDescent="0.35">
      <c r="L399" s="103"/>
      <c r="S399" s="32">
        <f>+_xlfn.XLOOKUP($P399,Užstatai!$L$3:$IR$3,Užstatai!$L$1:$IR$1,"bla",0,1)</f>
        <v>0</v>
      </c>
      <c r="W399" s="11">
        <f t="shared" si="63"/>
        <v>0</v>
      </c>
      <c r="X399" s="11">
        <f t="shared" si="64"/>
        <v>0</v>
      </c>
      <c r="Y399" s="11">
        <f t="shared" si="65"/>
        <v>0</v>
      </c>
      <c r="Z399" s="11">
        <f t="shared" si="66"/>
        <v>22350.43910551957</v>
      </c>
      <c r="AA399" s="23">
        <f t="shared" si="67"/>
        <v>3.9500000000000104E-2</v>
      </c>
    </row>
    <row r="400" spans="12:27" x14ac:dyDescent="0.35">
      <c r="L400" s="103"/>
      <c r="S400" s="32">
        <f>+_xlfn.XLOOKUP($P400,Užstatai!$L$3:$IR$3,Užstatai!$L$1:$IR$1,"bla",0,1)</f>
        <v>0</v>
      </c>
      <c r="W400" s="11">
        <f t="shared" si="63"/>
        <v>0</v>
      </c>
      <c r="X400" s="11">
        <f t="shared" si="64"/>
        <v>0</v>
      </c>
      <c r="Y400" s="11">
        <f t="shared" si="65"/>
        <v>0</v>
      </c>
      <c r="Z400" s="11">
        <f t="shared" si="66"/>
        <v>22407.022495660123</v>
      </c>
      <c r="AA400" s="23">
        <f t="shared" si="67"/>
        <v>3.9600000000000107E-2</v>
      </c>
    </row>
    <row r="401" spans="12:27" x14ac:dyDescent="0.35">
      <c r="L401" s="103"/>
      <c r="S401" s="32">
        <f>+_xlfn.XLOOKUP($P401,Užstatai!$L$3:$IR$3,Užstatai!$L$1:$IR$1,"bla",0,1)</f>
        <v>0</v>
      </c>
      <c r="W401" s="11">
        <f t="shared" si="63"/>
        <v>0</v>
      </c>
      <c r="X401" s="11">
        <f t="shared" si="64"/>
        <v>0</v>
      </c>
      <c r="Y401" s="11">
        <f t="shared" si="65"/>
        <v>0</v>
      </c>
      <c r="Z401" s="11">
        <f t="shared" si="66"/>
        <v>22463.605885800684</v>
      </c>
      <c r="AA401" s="23">
        <f t="shared" si="67"/>
        <v>3.970000000000011E-2</v>
      </c>
    </row>
    <row r="402" spans="12:27" x14ac:dyDescent="0.35">
      <c r="L402" s="103"/>
      <c r="S402" s="32">
        <f>+_xlfn.XLOOKUP($P402,Užstatai!$L$3:$IR$3,Užstatai!$L$1:$IR$1,"bla",0,1)</f>
        <v>0</v>
      </c>
      <c r="W402" s="11">
        <f t="shared" si="63"/>
        <v>0</v>
      </c>
      <c r="X402" s="11">
        <f t="shared" si="64"/>
        <v>0</v>
      </c>
      <c r="Y402" s="11">
        <f t="shared" si="65"/>
        <v>0</v>
      </c>
      <c r="Z402" s="11">
        <f t="shared" si="66"/>
        <v>22520.18927594124</v>
      </c>
      <c r="AA402" s="23">
        <f t="shared" si="67"/>
        <v>3.9800000000000113E-2</v>
      </c>
    </row>
    <row r="403" spans="12:27" x14ac:dyDescent="0.35">
      <c r="L403" s="103"/>
      <c r="S403" s="32">
        <f>+_xlfn.XLOOKUP($P403,Užstatai!$L$3:$IR$3,Užstatai!$L$1:$IR$1,"bla",0,1)</f>
        <v>0</v>
      </c>
      <c r="W403" s="11">
        <f t="shared" si="63"/>
        <v>0</v>
      </c>
      <c r="X403" s="11">
        <f t="shared" si="64"/>
        <v>0</v>
      </c>
      <c r="Y403" s="11">
        <f t="shared" si="65"/>
        <v>0</v>
      </c>
      <c r="Z403" s="11">
        <f t="shared" si="66"/>
        <v>22576.772666081793</v>
      </c>
      <c r="AA403" s="23">
        <f t="shared" si="67"/>
        <v>3.9900000000000116E-2</v>
      </c>
    </row>
    <row r="404" spans="12:27" x14ac:dyDescent="0.35">
      <c r="L404" s="103"/>
      <c r="S404" s="32">
        <f>+_xlfn.XLOOKUP($P404,Užstatai!$L$3:$IR$3,Užstatai!$L$1:$IR$1,"bla",0,1)</f>
        <v>0</v>
      </c>
      <c r="W404" s="11">
        <f t="shared" si="63"/>
        <v>0</v>
      </c>
      <c r="X404" s="11">
        <f t="shared" si="64"/>
        <v>0</v>
      </c>
      <c r="Y404" s="11">
        <f t="shared" si="65"/>
        <v>0</v>
      </c>
      <c r="Z404" s="11">
        <f t="shared" si="66"/>
        <v>22633.356056222354</v>
      </c>
      <c r="AA404" s="23">
        <f t="shared" si="67"/>
        <v>4.0000000000000119E-2</v>
      </c>
    </row>
    <row r="405" spans="12:27" x14ac:dyDescent="0.35">
      <c r="L405" s="103"/>
      <c r="S405" s="32">
        <f>+_xlfn.XLOOKUP($P405,Užstatai!$L$3:$IR$3,Užstatai!$L$1:$IR$1,"bla",0,1)</f>
        <v>0</v>
      </c>
      <c r="W405" s="11">
        <f t="shared" si="63"/>
        <v>0</v>
      </c>
      <c r="X405" s="11">
        <f t="shared" si="64"/>
        <v>0</v>
      </c>
      <c r="Y405" s="11">
        <f t="shared" si="65"/>
        <v>0</v>
      </c>
      <c r="Z405" s="11">
        <f t="shared" si="66"/>
        <v>22689.939446362911</v>
      </c>
      <c r="AA405" s="23">
        <f t="shared" si="67"/>
        <v>4.0100000000000122E-2</v>
      </c>
    </row>
    <row r="406" spans="12:27" x14ac:dyDescent="0.35">
      <c r="L406" s="103"/>
      <c r="S406" s="32">
        <f>+_xlfn.XLOOKUP($P406,Užstatai!$L$3:$IR$3,Užstatai!$L$1:$IR$1,"bla",0,1)</f>
        <v>0</v>
      </c>
      <c r="W406" s="11">
        <f t="shared" si="63"/>
        <v>0</v>
      </c>
      <c r="X406" s="11">
        <f t="shared" si="64"/>
        <v>0</v>
      </c>
      <c r="Y406" s="11">
        <f t="shared" si="65"/>
        <v>0</v>
      </c>
      <c r="Z406" s="11">
        <f t="shared" si="66"/>
        <v>22746.522836503471</v>
      </c>
      <c r="AA406" s="23">
        <f t="shared" si="67"/>
        <v>4.0200000000000125E-2</v>
      </c>
    </row>
    <row r="407" spans="12:27" x14ac:dyDescent="0.35">
      <c r="L407" s="103"/>
      <c r="S407" s="32">
        <f>+_xlfn.XLOOKUP($P407,Užstatai!$L$3:$IR$3,Užstatai!$L$1:$IR$1,"bla",0,1)</f>
        <v>0</v>
      </c>
      <c r="W407" s="11">
        <f t="shared" si="63"/>
        <v>0</v>
      </c>
      <c r="X407" s="11">
        <f t="shared" si="64"/>
        <v>0</v>
      </c>
      <c r="Y407" s="11">
        <f t="shared" si="65"/>
        <v>0</v>
      </c>
      <c r="Z407" s="11">
        <f t="shared" si="66"/>
        <v>22803.106226644028</v>
      </c>
      <c r="AA407" s="23">
        <f t="shared" si="67"/>
        <v>4.0300000000000127E-2</v>
      </c>
    </row>
    <row r="408" spans="12:27" x14ac:dyDescent="0.35">
      <c r="L408" s="103"/>
      <c r="S408" s="32">
        <f>+_xlfn.XLOOKUP($P408,Užstatai!$L$3:$IR$3,Užstatai!$L$1:$IR$1,"bla",0,1)</f>
        <v>0</v>
      </c>
      <c r="W408" s="11">
        <f t="shared" si="63"/>
        <v>0</v>
      </c>
      <c r="X408" s="11">
        <f t="shared" si="64"/>
        <v>0</v>
      </c>
      <c r="Y408" s="11">
        <f t="shared" si="65"/>
        <v>0</v>
      </c>
      <c r="Z408" s="11">
        <f t="shared" si="66"/>
        <v>22859.689616784584</v>
      </c>
      <c r="AA408" s="23">
        <f t="shared" si="67"/>
        <v>4.040000000000013E-2</v>
      </c>
    </row>
    <row r="409" spans="12:27" x14ac:dyDescent="0.35">
      <c r="L409" s="103"/>
      <c r="S409" s="32">
        <f>+_xlfn.XLOOKUP($P409,Užstatai!$L$3:$IR$3,Užstatai!$L$1:$IR$1,"bla",0,1)</f>
        <v>0</v>
      </c>
      <c r="W409" s="11">
        <f t="shared" si="63"/>
        <v>0</v>
      </c>
      <c r="X409" s="11">
        <f t="shared" si="64"/>
        <v>0</v>
      </c>
      <c r="Y409" s="11">
        <f t="shared" si="65"/>
        <v>0</v>
      </c>
      <c r="Z409" s="11">
        <f t="shared" si="66"/>
        <v>22916.273006925141</v>
      </c>
      <c r="AA409" s="23">
        <f t="shared" si="67"/>
        <v>4.0500000000000133E-2</v>
      </c>
    </row>
    <row r="410" spans="12:27" x14ac:dyDescent="0.35">
      <c r="L410" s="103"/>
      <c r="S410" s="32">
        <f>+_xlfn.XLOOKUP($P410,Užstatai!$L$3:$IR$3,Užstatai!$L$1:$IR$1,"bla",0,1)</f>
        <v>0</v>
      </c>
      <c r="W410" s="11">
        <f t="shared" si="63"/>
        <v>0</v>
      </c>
      <c r="X410" s="11">
        <f t="shared" si="64"/>
        <v>0</v>
      </c>
      <c r="Y410" s="11">
        <f t="shared" si="65"/>
        <v>0</v>
      </c>
      <c r="Z410" s="11">
        <f t="shared" si="66"/>
        <v>22972.856397065698</v>
      </c>
      <c r="AA410" s="23">
        <f t="shared" si="67"/>
        <v>4.0600000000000136E-2</v>
      </c>
    </row>
    <row r="411" spans="12:27" x14ac:dyDescent="0.35">
      <c r="L411" s="103"/>
      <c r="S411" s="32">
        <f>+_xlfn.XLOOKUP($P411,Užstatai!$L$3:$IR$3,Užstatai!$L$1:$IR$1,"bla",0,1)</f>
        <v>0</v>
      </c>
      <c r="W411" s="11">
        <f t="shared" si="63"/>
        <v>0</v>
      </c>
      <c r="X411" s="11">
        <f t="shared" si="64"/>
        <v>0</v>
      </c>
      <c r="Y411" s="11">
        <f t="shared" si="65"/>
        <v>0</v>
      </c>
      <c r="Z411" s="11">
        <f t="shared" si="66"/>
        <v>23029.439787206255</v>
      </c>
      <c r="AA411" s="23">
        <f t="shared" si="67"/>
        <v>4.0700000000000139E-2</v>
      </c>
    </row>
    <row r="412" spans="12:27" x14ac:dyDescent="0.35">
      <c r="L412" s="103"/>
      <c r="S412" s="32">
        <f>+_xlfn.XLOOKUP($P412,Užstatai!$L$3:$IR$3,Užstatai!$L$1:$IR$1,"bla",0,1)</f>
        <v>0</v>
      </c>
      <c r="W412" s="11">
        <f t="shared" si="63"/>
        <v>0</v>
      </c>
      <c r="X412" s="11">
        <f t="shared" si="64"/>
        <v>0</v>
      </c>
      <c r="Y412" s="11">
        <f t="shared" si="65"/>
        <v>0</v>
      </c>
      <c r="Z412" s="11">
        <f t="shared" si="66"/>
        <v>23086.023177346811</v>
      </c>
      <c r="AA412" s="23">
        <f t="shared" si="67"/>
        <v>4.0800000000000142E-2</v>
      </c>
    </row>
    <row r="413" spans="12:27" x14ac:dyDescent="0.35">
      <c r="L413" s="103"/>
      <c r="S413" s="32">
        <f>+_xlfn.XLOOKUP($P413,Užstatai!$L$3:$IR$3,Užstatai!$L$1:$IR$1,"bla",0,1)</f>
        <v>0</v>
      </c>
      <c r="W413" s="11">
        <f t="shared" si="63"/>
        <v>0</v>
      </c>
      <c r="X413" s="11">
        <f t="shared" si="64"/>
        <v>0</v>
      </c>
      <c r="Y413" s="11">
        <f t="shared" si="65"/>
        <v>0</v>
      </c>
      <c r="Z413" s="11">
        <f t="shared" si="66"/>
        <v>23142.606567487368</v>
      </c>
      <c r="AA413" s="23">
        <f t="shared" si="67"/>
        <v>4.0900000000000145E-2</v>
      </c>
    </row>
    <row r="414" spans="12:27" x14ac:dyDescent="0.35">
      <c r="L414" s="103"/>
      <c r="S414" s="32">
        <f>+_xlfn.XLOOKUP($P414,Užstatai!$L$3:$IR$3,Užstatai!$L$1:$IR$1,"bla",0,1)</f>
        <v>0</v>
      </c>
      <c r="W414" s="11">
        <f t="shared" si="63"/>
        <v>0</v>
      </c>
      <c r="X414" s="11">
        <f t="shared" si="64"/>
        <v>0</v>
      </c>
      <c r="Y414" s="11">
        <f t="shared" si="65"/>
        <v>0</v>
      </c>
      <c r="Z414" s="11">
        <f t="shared" si="66"/>
        <v>23199.189957627925</v>
      </c>
      <c r="AA414" s="23">
        <f t="shared" si="67"/>
        <v>4.1000000000000147E-2</v>
      </c>
    </row>
    <row r="415" spans="12:27" x14ac:dyDescent="0.35">
      <c r="L415" s="103"/>
      <c r="S415" s="32">
        <f>+_xlfn.XLOOKUP($P415,Užstatai!$L$3:$IR$3,Užstatai!$L$1:$IR$1,"bla",0,1)</f>
        <v>0</v>
      </c>
      <c r="W415" s="11">
        <f t="shared" si="63"/>
        <v>0</v>
      </c>
      <c r="X415" s="11">
        <f t="shared" si="64"/>
        <v>0</v>
      </c>
      <c r="Y415" s="11">
        <f t="shared" si="65"/>
        <v>0</v>
      </c>
      <c r="Z415" s="11">
        <f t="shared" si="66"/>
        <v>23255.773347768489</v>
      </c>
      <c r="AA415" s="23">
        <f t="shared" si="67"/>
        <v>4.110000000000015E-2</v>
      </c>
    </row>
    <row r="416" spans="12:27" x14ac:dyDescent="0.35">
      <c r="L416" s="103"/>
      <c r="S416" s="32">
        <f>+_xlfn.XLOOKUP($P416,Užstatai!$L$3:$IR$3,Užstatai!$L$1:$IR$1,"bla",0,1)</f>
        <v>0</v>
      </c>
      <c r="W416" s="11">
        <f t="shared" si="63"/>
        <v>0</v>
      </c>
      <c r="X416" s="11">
        <f t="shared" si="64"/>
        <v>0</v>
      </c>
      <c r="Y416" s="11">
        <f t="shared" si="65"/>
        <v>0</v>
      </c>
      <c r="Z416" s="11">
        <f t="shared" si="66"/>
        <v>23312.356737909042</v>
      </c>
      <c r="AA416" s="23">
        <f t="shared" si="67"/>
        <v>4.1200000000000153E-2</v>
      </c>
    </row>
    <row r="417" spans="12:27" x14ac:dyDescent="0.35">
      <c r="L417" s="103"/>
      <c r="S417" s="32">
        <f>+_xlfn.XLOOKUP($P417,Užstatai!$L$3:$IR$3,Užstatai!$L$1:$IR$1,"bla",0,1)</f>
        <v>0</v>
      </c>
      <c r="W417" s="11">
        <f t="shared" si="63"/>
        <v>0</v>
      </c>
      <c r="X417" s="11">
        <f t="shared" si="64"/>
        <v>0</v>
      </c>
      <c r="Y417" s="11">
        <f t="shared" si="65"/>
        <v>0</v>
      </c>
      <c r="Z417" s="11">
        <f t="shared" si="66"/>
        <v>23368.940128049602</v>
      </c>
      <c r="AA417" s="23">
        <f t="shared" si="67"/>
        <v>4.1300000000000156E-2</v>
      </c>
    </row>
    <row r="418" spans="12:27" x14ac:dyDescent="0.35">
      <c r="L418" s="103"/>
      <c r="S418" s="32">
        <f>+_xlfn.XLOOKUP($P418,Užstatai!$L$3:$IR$3,Užstatai!$L$1:$IR$1,"bla",0,1)</f>
        <v>0</v>
      </c>
      <c r="W418" s="11">
        <f t="shared" si="63"/>
        <v>0</v>
      </c>
      <c r="X418" s="11">
        <f t="shared" si="64"/>
        <v>0</v>
      </c>
      <c r="Y418" s="11">
        <f t="shared" si="65"/>
        <v>1</v>
      </c>
      <c r="Z418" s="11">
        <f t="shared" si="66"/>
        <v>23425.523518190159</v>
      </c>
      <c r="AA418" s="23">
        <f t="shared" si="67"/>
        <v>4.1400000000000159E-2</v>
      </c>
    </row>
    <row r="419" spans="12:27" x14ac:dyDescent="0.35">
      <c r="L419" s="103"/>
      <c r="S419" s="32">
        <f>+_xlfn.XLOOKUP($P419,Užstatai!$L$3:$IR$3,Užstatai!$L$1:$IR$1,"bla",0,1)</f>
        <v>0</v>
      </c>
      <c r="W419" s="11">
        <f t="shared" si="63"/>
        <v>0</v>
      </c>
      <c r="X419" s="11">
        <f t="shared" si="64"/>
        <v>0</v>
      </c>
      <c r="Y419" s="11">
        <f t="shared" si="65"/>
        <v>1</v>
      </c>
      <c r="Z419" s="11">
        <f t="shared" si="66"/>
        <v>23482.106908330712</v>
      </c>
      <c r="AA419" s="23">
        <f t="shared" si="67"/>
        <v>4.1500000000000162E-2</v>
      </c>
    </row>
    <row r="420" spans="12:27" x14ac:dyDescent="0.35">
      <c r="L420" s="103"/>
      <c r="S420" s="32">
        <f>+_xlfn.XLOOKUP($P420,Užstatai!$L$3:$IR$3,Užstatai!$L$1:$IR$1,"bla",0,1)</f>
        <v>0</v>
      </c>
      <c r="W420" s="11">
        <f t="shared" si="63"/>
        <v>0</v>
      </c>
      <c r="X420" s="11">
        <f t="shared" si="64"/>
        <v>0</v>
      </c>
      <c r="Y420" s="11">
        <f t="shared" si="65"/>
        <v>1</v>
      </c>
      <c r="Z420" s="11">
        <f t="shared" si="66"/>
        <v>23538.690298471272</v>
      </c>
      <c r="AA420" s="23">
        <f t="shared" si="67"/>
        <v>4.1600000000000165E-2</v>
      </c>
    </row>
    <row r="421" spans="12:27" x14ac:dyDescent="0.35">
      <c r="L421" s="103"/>
      <c r="S421" s="32">
        <f>+_xlfn.XLOOKUP($P421,Užstatai!$L$3:$IR$3,Užstatai!$L$1:$IR$1,"bla",0,1)</f>
        <v>0</v>
      </c>
      <c r="W421" s="11">
        <f t="shared" si="63"/>
        <v>0</v>
      </c>
      <c r="X421" s="11">
        <f t="shared" si="64"/>
        <v>0</v>
      </c>
      <c r="Y421" s="11">
        <f t="shared" si="65"/>
        <v>1</v>
      </c>
      <c r="Z421" s="11">
        <f t="shared" si="66"/>
        <v>23595.273688611829</v>
      </c>
      <c r="AA421" s="23">
        <f t="shared" si="67"/>
        <v>4.1700000000000167E-2</v>
      </c>
    </row>
    <row r="422" spans="12:27" x14ac:dyDescent="0.35">
      <c r="L422" s="103"/>
      <c r="S422" s="32">
        <f>+_xlfn.XLOOKUP($P422,Užstatai!$L$3:$IR$3,Užstatai!$L$1:$IR$1,"bla",0,1)</f>
        <v>0</v>
      </c>
      <c r="W422" s="11">
        <f t="shared" si="63"/>
        <v>0</v>
      </c>
      <c r="X422" s="11">
        <f t="shared" si="64"/>
        <v>0</v>
      </c>
      <c r="Y422" s="11">
        <f t="shared" si="65"/>
        <v>1</v>
      </c>
      <c r="Z422" s="11">
        <f t="shared" si="66"/>
        <v>23651.857078752386</v>
      </c>
      <c r="AA422" s="23">
        <f t="shared" si="67"/>
        <v>4.180000000000017E-2</v>
      </c>
    </row>
    <row r="423" spans="12:27" x14ac:dyDescent="0.35">
      <c r="L423" s="103"/>
      <c r="S423" s="32">
        <f>+_xlfn.XLOOKUP($P423,Užstatai!$L$3:$IR$3,Užstatai!$L$1:$IR$1,"bla",0,1)</f>
        <v>0</v>
      </c>
      <c r="W423" s="11">
        <f t="shared" si="63"/>
        <v>0</v>
      </c>
      <c r="X423" s="11">
        <f t="shared" si="64"/>
        <v>0</v>
      </c>
      <c r="Y423" s="11">
        <f t="shared" si="65"/>
        <v>1</v>
      </c>
      <c r="Z423" s="11">
        <f t="shared" si="66"/>
        <v>23708.440468892943</v>
      </c>
      <c r="AA423" s="23">
        <f t="shared" si="67"/>
        <v>4.1900000000000173E-2</v>
      </c>
    </row>
    <row r="424" spans="12:27" x14ac:dyDescent="0.35">
      <c r="L424" s="103"/>
      <c r="S424" s="32">
        <f>+_xlfn.XLOOKUP($P424,Užstatai!$L$3:$IR$3,Užstatai!$L$1:$IR$1,"bla",0,1)</f>
        <v>0</v>
      </c>
      <c r="W424" s="11">
        <f t="shared" si="63"/>
        <v>0</v>
      </c>
      <c r="X424" s="11">
        <f t="shared" si="64"/>
        <v>0</v>
      </c>
      <c r="Y424" s="11">
        <f t="shared" si="65"/>
        <v>1</v>
      </c>
      <c r="Z424" s="11">
        <f t="shared" si="66"/>
        <v>23765.023859033499</v>
      </c>
      <c r="AA424" s="23">
        <f t="shared" si="67"/>
        <v>4.2000000000000176E-2</v>
      </c>
    </row>
    <row r="425" spans="12:27" x14ac:dyDescent="0.35">
      <c r="L425" s="103"/>
      <c r="S425" s="32">
        <f>+_xlfn.XLOOKUP($P425,Užstatai!$L$3:$IR$3,Užstatai!$L$1:$IR$1,"bla",0,1)</f>
        <v>0</v>
      </c>
      <c r="W425" s="11">
        <f t="shared" si="63"/>
        <v>0</v>
      </c>
      <c r="X425" s="11">
        <f t="shared" si="64"/>
        <v>0</v>
      </c>
      <c r="Y425" s="11">
        <f t="shared" si="65"/>
        <v>1</v>
      </c>
      <c r="Z425" s="11">
        <f t="shared" si="66"/>
        <v>23821.607249174063</v>
      </c>
      <c r="AA425" s="23">
        <f t="shared" si="67"/>
        <v>4.2100000000000179E-2</v>
      </c>
    </row>
    <row r="426" spans="12:27" x14ac:dyDescent="0.35">
      <c r="L426" s="103"/>
      <c r="S426" s="32">
        <f>+_xlfn.XLOOKUP($P426,Užstatai!$L$3:$IR$3,Užstatai!$L$1:$IR$1,"bla",0,1)</f>
        <v>0</v>
      </c>
      <c r="W426" s="11">
        <f t="shared" si="63"/>
        <v>0</v>
      </c>
      <c r="X426" s="11">
        <f t="shared" si="64"/>
        <v>0</v>
      </c>
      <c r="Y426" s="11">
        <f t="shared" si="65"/>
        <v>1</v>
      </c>
      <c r="Z426" s="11">
        <f t="shared" si="66"/>
        <v>23878.190639314616</v>
      </c>
      <c r="AA426" s="23">
        <f t="shared" si="67"/>
        <v>4.2200000000000182E-2</v>
      </c>
    </row>
    <row r="427" spans="12:27" x14ac:dyDescent="0.35">
      <c r="L427" s="103"/>
      <c r="S427" s="32">
        <f>+_xlfn.XLOOKUP($P427,Užstatai!$L$3:$IR$3,Užstatai!$L$1:$IR$1,"bla",0,1)</f>
        <v>0</v>
      </c>
      <c r="W427" s="11">
        <f t="shared" si="63"/>
        <v>0</v>
      </c>
      <c r="X427" s="11">
        <f t="shared" si="64"/>
        <v>0</v>
      </c>
      <c r="Y427" s="11">
        <f t="shared" si="65"/>
        <v>1</v>
      </c>
      <c r="Z427" s="11">
        <f t="shared" si="66"/>
        <v>23934.774029455173</v>
      </c>
      <c r="AA427" s="23">
        <f t="shared" si="67"/>
        <v>4.2300000000000185E-2</v>
      </c>
    </row>
    <row r="428" spans="12:27" x14ac:dyDescent="0.35">
      <c r="L428" s="103"/>
      <c r="S428" s="32">
        <f>+_xlfn.XLOOKUP($P428,Užstatai!$L$3:$IR$3,Užstatai!$L$1:$IR$1,"bla",0,1)</f>
        <v>0</v>
      </c>
      <c r="W428" s="11">
        <f t="shared" si="63"/>
        <v>0</v>
      </c>
      <c r="X428" s="11">
        <f t="shared" si="64"/>
        <v>0</v>
      </c>
      <c r="Y428" s="11">
        <f t="shared" si="65"/>
        <v>1</v>
      </c>
      <c r="Z428" s="11">
        <f t="shared" si="66"/>
        <v>23991.357419595734</v>
      </c>
      <c r="AA428" s="23">
        <f t="shared" si="67"/>
        <v>4.2400000000000188E-2</v>
      </c>
    </row>
    <row r="429" spans="12:27" x14ac:dyDescent="0.35">
      <c r="L429" s="103"/>
      <c r="S429" s="32">
        <f>+_xlfn.XLOOKUP($P429,Užstatai!$L$3:$IR$3,Užstatai!$L$1:$IR$1,"bla",0,1)</f>
        <v>0</v>
      </c>
      <c r="W429" s="11">
        <f t="shared" si="63"/>
        <v>0</v>
      </c>
      <c r="X429" s="11">
        <f t="shared" si="64"/>
        <v>0</v>
      </c>
      <c r="Y429" s="11">
        <f t="shared" si="65"/>
        <v>1</v>
      </c>
      <c r="Z429" s="11">
        <f t="shared" si="66"/>
        <v>24047.940809736287</v>
      </c>
      <c r="AA429" s="23">
        <f t="shared" si="67"/>
        <v>4.250000000000019E-2</v>
      </c>
    </row>
    <row r="430" spans="12:27" x14ac:dyDescent="0.35">
      <c r="L430" s="103"/>
      <c r="S430" s="32">
        <f>+_xlfn.XLOOKUP($P430,Užstatai!$L$3:$IR$3,Užstatai!$L$1:$IR$1,"bla",0,1)</f>
        <v>0</v>
      </c>
      <c r="W430" s="11">
        <f t="shared" si="63"/>
        <v>0</v>
      </c>
      <c r="X430" s="11">
        <f t="shared" si="64"/>
        <v>0</v>
      </c>
      <c r="Y430" s="11">
        <f t="shared" si="65"/>
        <v>1</v>
      </c>
      <c r="Z430" s="11">
        <f t="shared" si="66"/>
        <v>24104.524199876843</v>
      </c>
      <c r="AA430" s="23">
        <f t="shared" si="67"/>
        <v>4.2600000000000193E-2</v>
      </c>
    </row>
    <row r="431" spans="12:27" x14ac:dyDescent="0.35">
      <c r="L431" s="103"/>
      <c r="S431" s="32">
        <f>+_xlfn.XLOOKUP($P431,Užstatai!$L$3:$IR$3,Užstatai!$L$1:$IR$1,"bla",0,1)</f>
        <v>0</v>
      </c>
      <c r="W431" s="11">
        <f t="shared" si="63"/>
        <v>0</v>
      </c>
      <c r="X431" s="11">
        <f t="shared" si="64"/>
        <v>0</v>
      </c>
      <c r="Y431" s="11">
        <f t="shared" si="65"/>
        <v>1</v>
      </c>
      <c r="Z431" s="11">
        <f t="shared" si="66"/>
        <v>24161.107590017404</v>
      </c>
      <c r="AA431" s="23">
        <f t="shared" si="67"/>
        <v>4.2700000000000196E-2</v>
      </c>
    </row>
    <row r="432" spans="12:27" x14ac:dyDescent="0.35">
      <c r="L432" s="103"/>
      <c r="S432" s="32">
        <f>+_xlfn.XLOOKUP($P432,Užstatai!$L$3:$IR$3,Užstatai!$L$1:$IR$1,"bla",0,1)</f>
        <v>0</v>
      </c>
      <c r="W432" s="11">
        <f t="shared" si="63"/>
        <v>0</v>
      </c>
      <c r="X432" s="11">
        <f t="shared" si="64"/>
        <v>0</v>
      </c>
      <c r="Y432" s="11">
        <f t="shared" si="65"/>
        <v>1</v>
      </c>
      <c r="Z432" s="11">
        <f t="shared" si="66"/>
        <v>24217.690980157957</v>
      </c>
      <c r="AA432" s="23">
        <f t="shared" si="67"/>
        <v>4.2800000000000199E-2</v>
      </c>
    </row>
    <row r="433" spans="12:27" x14ac:dyDescent="0.35">
      <c r="L433" s="103"/>
      <c r="S433" s="32">
        <f>+_xlfn.XLOOKUP($P433,Užstatai!$L$3:$IR$3,Užstatai!$L$1:$IR$1,"bla",0,1)</f>
        <v>0</v>
      </c>
      <c r="W433" s="11">
        <f t="shared" si="63"/>
        <v>0</v>
      </c>
      <c r="X433" s="11">
        <f t="shared" si="64"/>
        <v>0</v>
      </c>
      <c r="Y433" s="11">
        <f t="shared" si="65"/>
        <v>1</v>
      </c>
      <c r="Z433" s="11">
        <f t="shared" si="66"/>
        <v>24274.274370298514</v>
      </c>
      <c r="AA433" s="23">
        <f t="shared" si="67"/>
        <v>4.2900000000000202E-2</v>
      </c>
    </row>
    <row r="434" spans="12:27" x14ac:dyDescent="0.35">
      <c r="L434" s="103"/>
      <c r="S434" s="32">
        <f>+_xlfn.XLOOKUP($P434,Užstatai!$L$3:$IR$3,Užstatai!$L$1:$IR$1,"bla",0,1)</f>
        <v>0</v>
      </c>
      <c r="W434" s="11">
        <f t="shared" si="63"/>
        <v>0</v>
      </c>
      <c r="X434" s="11">
        <f t="shared" si="64"/>
        <v>0</v>
      </c>
      <c r="Y434" s="11">
        <f t="shared" si="65"/>
        <v>1</v>
      </c>
      <c r="Z434" s="11">
        <f t="shared" si="66"/>
        <v>24330.857760439078</v>
      </c>
      <c r="AA434" s="23">
        <f t="shared" si="67"/>
        <v>4.3000000000000205E-2</v>
      </c>
    </row>
    <row r="435" spans="12:27" x14ac:dyDescent="0.35">
      <c r="L435" s="103"/>
      <c r="S435" s="32">
        <f>+_xlfn.XLOOKUP($P435,Užstatai!$L$3:$IR$3,Užstatai!$L$1:$IR$1,"bla",0,1)</f>
        <v>0</v>
      </c>
      <c r="W435" s="11">
        <f t="shared" si="63"/>
        <v>0</v>
      </c>
      <c r="X435" s="11">
        <f t="shared" si="64"/>
        <v>0</v>
      </c>
      <c r="Y435" s="11">
        <f t="shared" si="65"/>
        <v>1</v>
      </c>
      <c r="Z435" s="11">
        <f t="shared" si="66"/>
        <v>24387.441150579631</v>
      </c>
      <c r="AA435" s="23">
        <f t="shared" si="67"/>
        <v>4.3100000000000208E-2</v>
      </c>
    </row>
    <row r="436" spans="12:27" x14ac:dyDescent="0.35">
      <c r="L436" s="103"/>
      <c r="S436" s="32">
        <f>+_xlfn.XLOOKUP($P436,Užstatai!$L$3:$IR$3,Užstatai!$L$1:$IR$1,"bla",0,1)</f>
        <v>0</v>
      </c>
      <c r="W436" s="11">
        <f t="shared" si="63"/>
        <v>0</v>
      </c>
      <c r="X436" s="11">
        <f t="shared" si="64"/>
        <v>0</v>
      </c>
      <c r="Y436" s="11">
        <f t="shared" si="65"/>
        <v>1</v>
      </c>
      <c r="Z436" s="11">
        <f t="shared" si="66"/>
        <v>24444.024540720191</v>
      </c>
      <c r="AA436" s="23">
        <f t="shared" si="67"/>
        <v>4.320000000000021E-2</v>
      </c>
    </row>
    <row r="437" spans="12:27" x14ac:dyDescent="0.35">
      <c r="L437" s="103"/>
      <c r="S437" s="32">
        <f>+_xlfn.XLOOKUP($P437,Užstatai!$L$3:$IR$3,Užstatai!$L$1:$IR$1,"bla",0,1)</f>
        <v>0</v>
      </c>
      <c r="W437" s="11">
        <f t="shared" si="63"/>
        <v>0</v>
      </c>
      <c r="X437" s="11">
        <f t="shared" si="64"/>
        <v>0</v>
      </c>
      <c r="Y437" s="11">
        <f t="shared" si="65"/>
        <v>1</v>
      </c>
      <c r="Z437" s="11">
        <f t="shared" si="66"/>
        <v>24500.607930860748</v>
      </c>
      <c r="AA437" s="23">
        <f t="shared" si="67"/>
        <v>4.3300000000000213E-2</v>
      </c>
    </row>
    <row r="438" spans="12:27" x14ac:dyDescent="0.35">
      <c r="L438" s="103"/>
      <c r="S438" s="32">
        <f>+_xlfn.XLOOKUP($P438,Užstatai!$L$3:$IR$3,Užstatai!$L$1:$IR$1,"bla",0,1)</f>
        <v>0</v>
      </c>
      <c r="W438" s="11">
        <f t="shared" si="63"/>
        <v>0</v>
      </c>
      <c r="X438" s="11">
        <f t="shared" si="64"/>
        <v>0</v>
      </c>
      <c r="Y438" s="11">
        <f t="shared" si="65"/>
        <v>1</v>
      </c>
      <c r="Z438" s="11">
        <f t="shared" si="66"/>
        <v>24557.191321001301</v>
      </c>
      <c r="AA438" s="23">
        <f t="shared" si="67"/>
        <v>4.3400000000000216E-2</v>
      </c>
    </row>
    <row r="439" spans="12:27" x14ac:dyDescent="0.35">
      <c r="L439" s="103"/>
      <c r="S439" s="32">
        <f>+_xlfn.XLOOKUP($P439,Užstatai!$L$3:$IR$3,Užstatai!$L$1:$IR$1,"bla",0,1)</f>
        <v>0</v>
      </c>
      <c r="W439" s="11">
        <f t="shared" si="63"/>
        <v>0</v>
      </c>
      <c r="X439" s="11">
        <f t="shared" si="64"/>
        <v>0</v>
      </c>
      <c r="Y439" s="11">
        <f t="shared" si="65"/>
        <v>1</v>
      </c>
      <c r="Z439" s="11">
        <f t="shared" si="66"/>
        <v>24613.774711141861</v>
      </c>
      <c r="AA439" s="23">
        <f t="shared" si="67"/>
        <v>4.3500000000000219E-2</v>
      </c>
    </row>
    <row r="440" spans="12:27" x14ac:dyDescent="0.35">
      <c r="L440" s="103"/>
      <c r="S440" s="32">
        <f>+_xlfn.XLOOKUP($P440,Užstatai!$L$3:$IR$3,Užstatai!$L$1:$IR$1,"bla",0,1)</f>
        <v>0</v>
      </c>
      <c r="W440" s="11">
        <f t="shared" si="63"/>
        <v>0</v>
      </c>
      <c r="X440" s="11">
        <f t="shared" si="64"/>
        <v>0</v>
      </c>
      <c r="Y440" s="11">
        <f t="shared" si="65"/>
        <v>1</v>
      </c>
      <c r="Z440" s="11">
        <f t="shared" si="66"/>
        <v>24670.358101282418</v>
      </c>
      <c r="AA440" s="23">
        <f t="shared" si="67"/>
        <v>4.3600000000000222E-2</v>
      </c>
    </row>
    <row r="441" spans="12:27" x14ac:dyDescent="0.35">
      <c r="L441" s="103"/>
      <c r="S441" s="32">
        <f>+_xlfn.XLOOKUP($P441,Užstatai!$L$3:$IR$3,Užstatai!$L$1:$IR$1,"bla",0,1)</f>
        <v>0</v>
      </c>
      <c r="W441" s="11">
        <f t="shared" si="63"/>
        <v>0</v>
      </c>
      <c r="X441" s="11">
        <f t="shared" si="64"/>
        <v>0</v>
      </c>
      <c r="Y441" s="11">
        <f t="shared" si="65"/>
        <v>1</v>
      </c>
      <c r="Z441" s="11">
        <f t="shared" si="66"/>
        <v>24726.941491422971</v>
      </c>
      <c r="AA441" s="23">
        <f t="shared" si="67"/>
        <v>4.3700000000000225E-2</v>
      </c>
    </row>
    <row r="442" spans="12:27" x14ac:dyDescent="0.35">
      <c r="L442" s="103"/>
      <c r="S442" s="32">
        <f>+_xlfn.XLOOKUP($P442,Užstatai!$L$3:$IR$3,Užstatai!$L$1:$IR$1,"bla",0,1)</f>
        <v>0</v>
      </c>
      <c r="W442" s="11">
        <f t="shared" si="63"/>
        <v>0</v>
      </c>
      <c r="X442" s="11">
        <f t="shared" si="64"/>
        <v>0</v>
      </c>
      <c r="Y442" s="11">
        <f t="shared" si="65"/>
        <v>1</v>
      </c>
      <c r="Z442" s="11">
        <f t="shared" si="66"/>
        <v>24783.524881563531</v>
      </c>
      <c r="AA442" s="23">
        <f t="shared" si="67"/>
        <v>4.3800000000000228E-2</v>
      </c>
    </row>
    <row r="443" spans="12:27" x14ac:dyDescent="0.35">
      <c r="L443" s="103"/>
      <c r="S443" s="32">
        <f>+_xlfn.XLOOKUP($P443,Užstatai!$L$3:$IR$3,Užstatai!$L$1:$IR$1,"bla",0,1)</f>
        <v>0</v>
      </c>
      <c r="W443" s="11">
        <f t="shared" si="63"/>
        <v>0</v>
      </c>
      <c r="X443" s="11">
        <f t="shared" si="64"/>
        <v>0</v>
      </c>
      <c r="Y443" s="11">
        <f t="shared" si="65"/>
        <v>1</v>
      </c>
      <c r="Z443" s="11">
        <f t="shared" si="66"/>
        <v>24840.108271704092</v>
      </c>
      <c r="AA443" s="23">
        <f t="shared" si="67"/>
        <v>4.3900000000000231E-2</v>
      </c>
    </row>
    <row r="444" spans="12:27" x14ac:dyDescent="0.35">
      <c r="L444" s="103"/>
      <c r="S444" s="32">
        <f>+_xlfn.XLOOKUP($P444,Užstatai!$L$3:$IR$3,Užstatai!$L$1:$IR$1,"bla",0,1)</f>
        <v>0</v>
      </c>
      <c r="W444" s="11">
        <f t="shared" si="63"/>
        <v>0</v>
      </c>
      <c r="X444" s="11">
        <f t="shared" si="64"/>
        <v>0</v>
      </c>
      <c r="Y444" s="11">
        <f t="shared" si="65"/>
        <v>1</v>
      </c>
      <c r="Z444" s="11">
        <f t="shared" si="66"/>
        <v>24896.691661844648</v>
      </c>
      <c r="AA444" s="23">
        <f t="shared" si="67"/>
        <v>4.4000000000000233E-2</v>
      </c>
    </row>
    <row r="445" spans="12:27" x14ac:dyDescent="0.35">
      <c r="L445" s="103"/>
      <c r="S445" s="32">
        <f>+_xlfn.XLOOKUP($P445,Užstatai!$L$3:$IR$3,Užstatai!$L$1:$IR$1,"bla",0,1)</f>
        <v>0</v>
      </c>
      <c r="W445" s="11">
        <f t="shared" si="63"/>
        <v>0</v>
      </c>
      <c r="X445" s="11">
        <f t="shared" si="64"/>
        <v>0</v>
      </c>
      <c r="Y445" s="11">
        <f t="shared" si="65"/>
        <v>1</v>
      </c>
      <c r="Z445" s="11">
        <f t="shared" si="66"/>
        <v>24953.275051985205</v>
      </c>
      <c r="AA445" s="23">
        <f t="shared" si="67"/>
        <v>4.4100000000000236E-2</v>
      </c>
    </row>
    <row r="446" spans="12:27" x14ac:dyDescent="0.35">
      <c r="L446" s="103"/>
      <c r="S446" s="32">
        <f>+_xlfn.XLOOKUP($P446,Užstatai!$L$3:$IR$3,Užstatai!$L$1:$IR$1,"bla",0,1)</f>
        <v>0</v>
      </c>
      <c r="W446" s="11">
        <f t="shared" si="63"/>
        <v>0</v>
      </c>
      <c r="X446" s="11">
        <f t="shared" si="64"/>
        <v>0</v>
      </c>
      <c r="Y446" s="11">
        <f t="shared" si="65"/>
        <v>1</v>
      </c>
      <c r="Z446" s="11">
        <f t="shared" si="66"/>
        <v>25009.858442125762</v>
      </c>
      <c r="AA446" s="23">
        <f t="shared" si="67"/>
        <v>4.4200000000000239E-2</v>
      </c>
    </row>
    <row r="447" spans="12:27" x14ac:dyDescent="0.35">
      <c r="L447" s="103"/>
      <c r="S447" s="32">
        <f>+_xlfn.XLOOKUP($P447,Užstatai!$L$3:$IR$3,Užstatai!$L$1:$IR$1,"bla",0,1)</f>
        <v>0</v>
      </c>
      <c r="W447" s="11">
        <f t="shared" si="63"/>
        <v>0</v>
      </c>
      <c r="X447" s="11">
        <f t="shared" si="64"/>
        <v>0</v>
      </c>
      <c r="Y447" s="11">
        <f t="shared" si="65"/>
        <v>1</v>
      </c>
      <c r="Z447" s="11">
        <f t="shared" si="66"/>
        <v>25066.441832266322</v>
      </c>
      <c r="AA447" s="23">
        <f t="shared" si="67"/>
        <v>4.4300000000000242E-2</v>
      </c>
    </row>
    <row r="448" spans="12:27" x14ac:dyDescent="0.35">
      <c r="L448" s="103"/>
      <c r="S448" s="32">
        <f>+_xlfn.XLOOKUP($P448,Užstatai!$L$3:$IR$3,Užstatai!$L$1:$IR$1,"bla",0,1)</f>
        <v>0</v>
      </c>
      <c r="W448" s="11">
        <f t="shared" si="63"/>
        <v>0</v>
      </c>
      <c r="X448" s="11">
        <f t="shared" si="64"/>
        <v>0</v>
      </c>
      <c r="Y448" s="11">
        <f t="shared" si="65"/>
        <v>1</v>
      </c>
      <c r="Z448" s="11">
        <f t="shared" si="66"/>
        <v>25123.025222406875</v>
      </c>
      <c r="AA448" s="23">
        <f t="shared" si="67"/>
        <v>4.4400000000000245E-2</v>
      </c>
    </row>
    <row r="449" spans="12:27" x14ac:dyDescent="0.35">
      <c r="L449" s="103"/>
      <c r="S449" s="32">
        <f>+_xlfn.XLOOKUP($P449,Užstatai!$L$3:$IR$3,Užstatai!$L$1:$IR$1,"bla",0,1)</f>
        <v>0</v>
      </c>
      <c r="W449" s="11">
        <f t="shared" si="63"/>
        <v>0</v>
      </c>
      <c r="X449" s="11">
        <f t="shared" si="64"/>
        <v>0</v>
      </c>
      <c r="Y449" s="11">
        <f t="shared" si="65"/>
        <v>1</v>
      </c>
      <c r="Z449" s="11">
        <f t="shared" si="66"/>
        <v>25179.608612547432</v>
      </c>
      <c r="AA449" s="23">
        <f t="shared" si="67"/>
        <v>4.4500000000000248E-2</v>
      </c>
    </row>
    <row r="450" spans="12:27" x14ac:dyDescent="0.35">
      <c r="L450" s="103"/>
      <c r="S450" s="32">
        <f>+_xlfn.XLOOKUP($P450,Užstatai!$L$3:$IR$3,Užstatai!$L$1:$IR$1,"bla",0,1)</f>
        <v>0</v>
      </c>
      <c r="W450" s="11">
        <f t="shared" si="63"/>
        <v>0</v>
      </c>
      <c r="X450" s="11">
        <f t="shared" si="64"/>
        <v>0</v>
      </c>
      <c r="Y450" s="11">
        <f t="shared" si="65"/>
        <v>1</v>
      </c>
      <c r="Z450" s="11">
        <f t="shared" si="66"/>
        <v>25236.192002687992</v>
      </c>
      <c r="AA450" s="23">
        <f t="shared" si="67"/>
        <v>4.4600000000000251E-2</v>
      </c>
    </row>
    <row r="451" spans="12:27" x14ac:dyDescent="0.35">
      <c r="L451" s="103"/>
      <c r="S451" s="32">
        <f>+_xlfn.XLOOKUP($P451,Užstatai!$L$3:$IR$3,Užstatai!$L$1:$IR$1,"bla",0,1)</f>
        <v>0</v>
      </c>
      <c r="W451" s="11">
        <f t="shared" si="63"/>
        <v>0</v>
      </c>
      <c r="X451" s="11">
        <f t="shared" si="64"/>
        <v>0</v>
      </c>
      <c r="Y451" s="11">
        <f t="shared" si="65"/>
        <v>1</v>
      </c>
      <c r="Z451" s="11">
        <f t="shared" si="66"/>
        <v>25292.775392828546</v>
      </c>
      <c r="AA451" s="23">
        <f t="shared" si="67"/>
        <v>4.4700000000000253E-2</v>
      </c>
    </row>
    <row r="452" spans="12:27" x14ac:dyDescent="0.35">
      <c r="L452" s="103"/>
      <c r="S452" s="32">
        <f>+_xlfn.XLOOKUP($P452,Užstatai!$L$3:$IR$3,Užstatai!$L$1:$IR$1,"bla",0,1)</f>
        <v>0</v>
      </c>
      <c r="W452" s="11">
        <f t="shared" ref="W452:W515" si="68">ROUND(M452*(Q452-Q451),2)</f>
        <v>0</v>
      </c>
      <c r="X452" s="11">
        <f t="shared" ref="X452:X515" si="69">ROUND(N452*$Y$2/12*(1-Q452),2)</f>
        <v>0</v>
      </c>
      <c r="Y452" s="11">
        <f t="shared" si="65"/>
        <v>1</v>
      </c>
      <c r="Z452" s="11">
        <f t="shared" si="66"/>
        <v>25349.35878296911</v>
      </c>
      <c r="AA452" s="23">
        <f t="shared" si="67"/>
        <v>4.4800000000000256E-2</v>
      </c>
    </row>
    <row r="453" spans="12:27" x14ac:dyDescent="0.35">
      <c r="L453" s="103"/>
      <c r="S453" s="32">
        <f>+_xlfn.XLOOKUP($P453,Užstatai!$L$3:$IR$3,Užstatai!$L$1:$IR$1,"bla",0,1)</f>
        <v>0</v>
      </c>
      <c r="W453" s="11">
        <f t="shared" si="68"/>
        <v>0</v>
      </c>
      <c r="X453" s="11">
        <f t="shared" si="69"/>
        <v>0</v>
      </c>
      <c r="Y453" s="11">
        <f t="shared" ref="Y453:Y516" si="70">+IF(Z453&gt;=$W$1,1,0)</f>
        <v>1</v>
      </c>
      <c r="Z453" s="11">
        <f t="shared" ref="Z453:Z516" si="71">SUM($N$4:$N$183)*AA453/12-SUMPRODUCT($N$4:$N$183,$Q$4:$Q$183)*AA453/12</f>
        <v>25405.942173109666</v>
      </c>
      <c r="AA453" s="23">
        <f t="shared" si="67"/>
        <v>4.4900000000000259E-2</v>
      </c>
    </row>
    <row r="454" spans="12:27" x14ac:dyDescent="0.35">
      <c r="L454" s="103"/>
      <c r="S454" s="32">
        <f>+_xlfn.XLOOKUP($P454,Užstatai!$L$3:$IR$3,Užstatai!$L$1:$IR$1,"bla",0,1)</f>
        <v>0</v>
      </c>
      <c r="W454" s="11">
        <f t="shared" si="68"/>
        <v>0</v>
      </c>
      <c r="X454" s="11">
        <f t="shared" si="69"/>
        <v>0</v>
      </c>
      <c r="Y454" s="11">
        <f t="shared" si="70"/>
        <v>1</v>
      </c>
      <c r="Z454" s="11">
        <f t="shared" si="71"/>
        <v>25462.525563250223</v>
      </c>
      <c r="AA454" s="23">
        <f t="shared" ref="AA454:AA517" si="72">+AA453+0.0001</f>
        <v>4.5000000000000262E-2</v>
      </c>
    </row>
    <row r="455" spans="12:27" x14ac:dyDescent="0.35">
      <c r="L455" s="103"/>
      <c r="S455" s="32">
        <f>+_xlfn.XLOOKUP($P455,Užstatai!$L$3:$IR$3,Užstatai!$L$1:$IR$1,"bla",0,1)</f>
        <v>0</v>
      </c>
      <c r="W455" s="11">
        <f t="shared" si="68"/>
        <v>0</v>
      </c>
      <c r="X455" s="11">
        <f t="shared" si="69"/>
        <v>0</v>
      </c>
      <c r="Y455" s="11">
        <f t="shared" si="70"/>
        <v>1</v>
      </c>
      <c r="Z455" s="11">
        <f t="shared" si="71"/>
        <v>25519.10895339078</v>
      </c>
      <c r="AA455" s="23">
        <f t="shared" si="72"/>
        <v>4.5100000000000265E-2</v>
      </c>
    </row>
    <row r="456" spans="12:27" x14ac:dyDescent="0.35">
      <c r="L456" s="103"/>
      <c r="S456" s="32">
        <f>+_xlfn.XLOOKUP($P456,Užstatai!$L$3:$IR$3,Užstatai!$L$1:$IR$1,"bla",0,1)</f>
        <v>0</v>
      </c>
      <c r="W456" s="11">
        <f t="shared" si="68"/>
        <v>0</v>
      </c>
      <c r="X456" s="11">
        <f t="shared" si="69"/>
        <v>0</v>
      </c>
      <c r="Y456" s="11">
        <f t="shared" si="70"/>
        <v>1</v>
      </c>
      <c r="Z456" s="11">
        <f t="shared" si="71"/>
        <v>25575.692343531337</v>
      </c>
      <c r="AA456" s="23">
        <f t="shared" si="72"/>
        <v>4.5200000000000268E-2</v>
      </c>
    </row>
    <row r="457" spans="12:27" x14ac:dyDescent="0.35">
      <c r="L457" s="103"/>
      <c r="S457" s="32">
        <f>+_xlfn.XLOOKUP($P457,Užstatai!$L$3:$IR$3,Užstatai!$L$1:$IR$1,"bla",0,1)</f>
        <v>0</v>
      </c>
      <c r="W457" s="11">
        <f t="shared" si="68"/>
        <v>0</v>
      </c>
      <c r="X457" s="11">
        <f t="shared" si="69"/>
        <v>0</v>
      </c>
      <c r="Y457" s="11">
        <f t="shared" si="70"/>
        <v>1</v>
      </c>
      <c r="Z457" s="11">
        <f t="shared" si="71"/>
        <v>25632.275733671893</v>
      </c>
      <c r="AA457" s="23">
        <f t="shared" si="72"/>
        <v>4.5300000000000271E-2</v>
      </c>
    </row>
    <row r="458" spans="12:27" x14ac:dyDescent="0.35">
      <c r="L458" s="103"/>
      <c r="S458" s="32">
        <f>+_xlfn.XLOOKUP($P458,Užstatai!$L$3:$IR$3,Užstatai!$L$1:$IR$1,"bla",0,1)</f>
        <v>0</v>
      </c>
      <c r="W458" s="11">
        <f t="shared" si="68"/>
        <v>0</v>
      </c>
      <c r="X458" s="11">
        <f t="shared" si="69"/>
        <v>0</v>
      </c>
      <c r="Y458" s="11">
        <f t="shared" si="70"/>
        <v>1</v>
      </c>
      <c r="Z458" s="11">
        <f t="shared" si="71"/>
        <v>25688.85912381245</v>
      </c>
      <c r="AA458" s="23">
        <f t="shared" si="72"/>
        <v>4.5400000000000273E-2</v>
      </c>
    </row>
    <row r="459" spans="12:27" x14ac:dyDescent="0.35">
      <c r="L459" s="103"/>
      <c r="S459" s="32">
        <f>+_xlfn.XLOOKUP($P459,Užstatai!$L$3:$IR$3,Užstatai!$L$1:$IR$1,"bla",0,1)</f>
        <v>0</v>
      </c>
      <c r="W459" s="11">
        <f t="shared" si="68"/>
        <v>0</v>
      </c>
      <c r="X459" s="11">
        <f t="shared" si="69"/>
        <v>0</v>
      </c>
      <c r="Y459" s="11">
        <f t="shared" si="70"/>
        <v>1</v>
      </c>
      <c r="Z459" s="11">
        <f t="shared" si="71"/>
        <v>25745.442513953007</v>
      </c>
      <c r="AA459" s="23">
        <f t="shared" si="72"/>
        <v>4.5500000000000276E-2</v>
      </c>
    </row>
    <row r="460" spans="12:27" x14ac:dyDescent="0.35">
      <c r="L460" s="103"/>
      <c r="S460" s="32">
        <f>+_xlfn.XLOOKUP($P460,Užstatai!$L$3:$IR$3,Užstatai!$L$1:$IR$1,"bla",0,1)</f>
        <v>0</v>
      </c>
      <c r="W460" s="11">
        <f t="shared" si="68"/>
        <v>0</v>
      </c>
      <c r="X460" s="11">
        <f t="shared" si="69"/>
        <v>0</v>
      </c>
      <c r="Y460" s="11">
        <f t="shared" si="70"/>
        <v>1</v>
      </c>
      <c r="Z460" s="11">
        <f t="shared" si="71"/>
        <v>25802.025904093563</v>
      </c>
      <c r="AA460" s="23">
        <f t="shared" si="72"/>
        <v>4.5600000000000279E-2</v>
      </c>
    </row>
    <row r="461" spans="12:27" x14ac:dyDescent="0.35">
      <c r="L461" s="103"/>
      <c r="S461" s="32">
        <f>+_xlfn.XLOOKUP($P461,Užstatai!$L$3:$IR$3,Užstatai!$L$1:$IR$1,"bla",0,1)</f>
        <v>0</v>
      </c>
      <c r="W461" s="11">
        <f t="shared" si="68"/>
        <v>0</v>
      </c>
      <c r="X461" s="11">
        <f t="shared" si="69"/>
        <v>0</v>
      </c>
      <c r="Y461" s="11">
        <f t="shared" si="70"/>
        <v>1</v>
      </c>
      <c r="Z461" s="11">
        <f t="shared" si="71"/>
        <v>25858.609294234124</v>
      </c>
      <c r="AA461" s="23">
        <f t="shared" si="72"/>
        <v>4.5700000000000282E-2</v>
      </c>
    </row>
    <row r="462" spans="12:27" x14ac:dyDescent="0.35">
      <c r="L462" s="103"/>
      <c r="S462" s="32">
        <f>+_xlfn.XLOOKUP($P462,Užstatai!$L$3:$IR$3,Užstatai!$L$1:$IR$1,"bla",0,1)</f>
        <v>0</v>
      </c>
      <c r="W462" s="11">
        <f t="shared" si="68"/>
        <v>0</v>
      </c>
      <c r="X462" s="11">
        <f t="shared" si="69"/>
        <v>0</v>
      </c>
      <c r="Y462" s="11">
        <f t="shared" si="70"/>
        <v>1</v>
      </c>
      <c r="Z462" s="11">
        <f t="shared" si="71"/>
        <v>25915.192684374681</v>
      </c>
      <c r="AA462" s="23">
        <f t="shared" si="72"/>
        <v>4.5800000000000285E-2</v>
      </c>
    </row>
    <row r="463" spans="12:27" x14ac:dyDescent="0.35">
      <c r="L463" s="103"/>
      <c r="S463" s="32">
        <f>+_xlfn.XLOOKUP($P463,Užstatai!$L$3:$IR$3,Užstatai!$L$1:$IR$1,"bla",0,1)</f>
        <v>0</v>
      </c>
      <c r="W463" s="11">
        <f t="shared" si="68"/>
        <v>0</v>
      </c>
      <c r="X463" s="11">
        <f t="shared" si="69"/>
        <v>0</v>
      </c>
      <c r="Y463" s="11">
        <f t="shared" si="70"/>
        <v>1</v>
      </c>
      <c r="Z463" s="11">
        <f t="shared" si="71"/>
        <v>25971.776074515241</v>
      </c>
      <c r="AA463" s="23">
        <f t="shared" si="72"/>
        <v>4.5900000000000288E-2</v>
      </c>
    </row>
    <row r="464" spans="12:27" x14ac:dyDescent="0.35">
      <c r="L464" s="103"/>
      <c r="S464" s="32">
        <f>+_xlfn.XLOOKUP($P464,Užstatai!$L$3:$IR$3,Užstatai!$L$1:$IR$1,"bla",0,1)</f>
        <v>0</v>
      </c>
      <c r="W464" s="11">
        <f t="shared" si="68"/>
        <v>0</v>
      </c>
      <c r="X464" s="11">
        <f t="shared" si="69"/>
        <v>0</v>
      </c>
      <c r="Y464" s="11">
        <f t="shared" si="70"/>
        <v>1</v>
      </c>
      <c r="Z464" s="11">
        <f t="shared" si="71"/>
        <v>26028.359464655794</v>
      </c>
      <c r="AA464" s="23">
        <f t="shared" si="72"/>
        <v>4.6000000000000291E-2</v>
      </c>
    </row>
    <row r="465" spans="12:27" x14ac:dyDescent="0.35">
      <c r="L465" s="103"/>
      <c r="S465" s="32">
        <f>+_xlfn.XLOOKUP($P465,Užstatai!$L$3:$IR$3,Užstatai!$L$1:$IR$1,"bla",0,1)</f>
        <v>0</v>
      </c>
      <c r="W465" s="11">
        <f t="shared" si="68"/>
        <v>0</v>
      </c>
      <c r="X465" s="11">
        <f t="shared" si="69"/>
        <v>0</v>
      </c>
      <c r="Y465" s="11">
        <f t="shared" si="70"/>
        <v>1</v>
      </c>
      <c r="Z465" s="11">
        <f t="shared" si="71"/>
        <v>26084.942854796351</v>
      </c>
      <c r="AA465" s="23">
        <f t="shared" si="72"/>
        <v>4.6100000000000294E-2</v>
      </c>
    </row>
    <row r="466" spans="12:27" x14ac:dyDescent="0.35">
      <c r="L466" s="103"/>
      <c r="S466" s="32">
        <f>+_xlfn.XLOOKUP($P466,Užstatai!$L$3:$IR$3,Užstatai!$L$1:$IR$1,"bla",0,1)</f>
        <v>0</v>
      </c>
      <c r="W466" s="11">
        <f t="shared" si="68"/>
        <v>0</v>
      </c>
      <c r="X466" s="11">
        <f t="shared" si="69"/>
        <v>0</v>
      </c>
      <c r="Y466" s="11">
        <f t="shared" si="70"/>
        <v>1</v>
      </c>
      <c r="Z466" s="11">
        <f t="shared" si="71"/>
        <v>26141.526244936911</v>
      </c>
      <c r="AA466" s="23">
        <f t="shared" si="72"/>
        <v>4.6200000000000296E-2</v>
      </c>
    </row>
    <row r="467" spans="12:27" x14ac:dyDescent="0.35">
      <c r="L467" s="103"/>
      <c r="S467" s="32">
        <f>+_xlfn.XLOOKUP($P467,Užstatai!$L$3:$IR$3,Užstatai!$L$1:$IR$1,"bla",0,1)</f>
        <v>0</v>
      </c>
      <c r="W467" s="11">
        <f t="shared" si="68"/>
        <v>0</v>
      </c>
      <c r="X467" s="11">
        <f t="shared" si="69"/>
        <v>0</v>
      </c>
      <c r="Y467" s="11">
        <f t="shared" si="70"/>
        <v>1</v>
      </c>
      <c r="Z467" s="11">
        <f t="shared" si="71"/>
        <v>26198.109635077464</v>
      </c>
      <c r="AA467" s="23">
        <f t="shared" si="72"/>
        <v>4.6300000000000299E-2</v>
      </c>
    </row>
    <row r="468" spans="12:27" x14ac:dyDescent="0.35">
      <c r="L468" s="103"/>
      <c r="S468" s="32">
        <f>+_xlfn.XLOOKUP($P468,Užstatai!$L$3:$IR$3,Užstatai!$L$1:$IR$1,"bla",0,1)</f>
        <v>0</v>
      </c>
      <c r="W468" s="11">
        <f t="shared" si="68"/>
        <v>0</v>
      </c>
      <c r="X468" s="11">
        <f t="shared" si="69"/>
        <v>0</v>
      </c>
      <c r="Y468" s="11">
        <f t="shared" si="70"/>
        <v>1</v>
      </c>
      <c r="Z468" s="11">
        <f t="shared" si="71"/>
        <v>26254.693025218021</v>
      </c>
      <c r="AA468" s="23">
        <f t="shared" si="72"/>
        <v>4.6400000000000302E-2</v>
      </c>
    </row>
    <row r="469" spans="12:27" x14ac:dyDescent="0.35">
      <c r="L469" s="103"/>
      <c r="S469" s="32">
        <f>+_xlfn.XLOOKUP($P469,Užstatai!$L$3:$IR$3,Užstatai!$L$1:$IR$1,"bla",0,1)</f>
        <v>0</v>
      </c>
      <c r="W469" s="11">
        <f t="shared" si="68"/>
        <v>0</v>
      </c>
      <c r="X469" s="11">
        <f t="shared" si="69"/>
        <v>0</v>
      </c>
      <c r="Y469" s="11">
        <f t="shared" si="70"/>
        <v>1</v>
      </c>
      <c r="Z469" s="11">
        <f t="shared" si="71"/>
        <v>26311.276415358581</v>
      </c>
      <c r="AA469" s="23">
        <f t="shared" si="72"/>
        <v>4.6500000000000305E-2</v>
      </c>
    </row>
    <row r="470" spans="12:27" x14ac:dyDescent="0.35">
      <c r="L470" s="103"/>
      <c r="S470" s="32">
        <f>+_xlfn.XLOOKUP($P470,Užstatai!$L$3:$IR$3,Užstatai!$L$1:$IR$1,"bla",0,1)</f>
        <v>0</v>
      </c>
      <c r="W470" s="11">
        <f t="shared" si="68"/>
        <v>0</v>
      </c>
      <c r="X470" s="11">
        <f t="shared" si="69"/>
        <v>0</v>
      </c>
      <c r="Y470" s="11">
        <f t="shared" si="70"/>
        <v>1</v>
      </c>
      <c r="Z470" s="11">
        <f t="shared" si="71"/>
        <v>26367.859805499138</v>
      </c>
      <c r="AA470" s="23">
        <f t="shared" si="72"/>
        <v>4.6600000000000308E-2</v>
      </c>
    </row>
    <row r="471" spans="12:27" x14ac:dyDescent="0.35">
      <c r="L471" s="103"/>
      <c r="S471" s="32">
        <f>+_xlfn.XLOOKUP($P471,Užstatai!$L$3:$IR$3,Užstatai!$L$1:$IR$1,"bla",0,1)</f>
        <v>0</v>
      </c>
      <c r="W471" s="11">
        <f t="shared" si="68"/>
        <v>0</v>
      </c>
      <c r="X471" s="11">
        <f t="shared" si="69"/>
        <v>0</v>
      </c>
      <c r="Y471" s="11">
        <f t="shared" si="70"/>
        <v>1</v>
      </c>
      <c r="Z471" s="11">
        <f t="shared" si="71"/>
        <v>26424.443195639698</v>
      </c>
      <c r="AA471" s="23">
        <f t="shared" si="72"/>
        <v>4.6700000000000311E-2</v>
      </c>
    </row>
    <row r="472" spans="12:27" x14ac:dyDescent="0.35">
      <c r="L472" s="103"/>
      <c r="S472" s="32">
        <f>+_xlfn.XLOOKUP($P472,Užstatai!$L$3:$IR$3,Užstatai!$L$1:$IR$1,"bla",0,1)</f>
        <v>0</v>
      </c>
      <c r="W472" s="11">
        <f t="shared" si="68"/>
        <v>0</v>
      </c>
      <c r="X472" s="11">
        <f t="shared" si="69"/>
        <v>0</v>
      </c>
      <c r="Y472" s="11">
        <f t="shared" si="70"/>
        <v>1</v>
      </c>
      <c r="Z472" s="11">
        <f t="shared" si="71"/>
        <v>26481.026585780255</v>
      </c>
      <c r="AA472" s="23">
        <f t="shared" si="72"/>
        <v>4.6800000000000314E-2</v>
      </c>
    </row>
    <row r="473" spans="12:27" x14ac:dyDescent="0.35">
      <c r="L473" s="103"/>
      <c r="S473" s="32">
        <f>+_xlfn.XLOOKUP($P473,Užstatai!$L$3:$IR$3,Užstatai!$L$1:$IR$1,"bla",0,1)</f>
        <v>0</v>
      </c>
      <c r="W473" s="11">
        <f t="shared" si="68"/>
        <v>0</v>
      </c>
      <c r="X473" s="11">
        <f t="shared" si="69"/>
        <v>0</v>
      </c>
      <c r="Y473" s="11">
        <f t="shared" si="70"/>
        <v>1</v>
      </c>
      <c r="Z473" s="11">
        <f t="shared" si="71"/>
        <v>26537.609975920808</v>
      </c>
      <c r="AA473" s="23">
        <f t="shared" si="72"/>
        <v>4.6900000000000316E-2</v>
      </c>
    </row>
    <row r="474" spans="12:27" x14ac:dyDescent="0.35">
      <c r="L474" s="103"/>
      <c r="S474" s="32">
        <f>+_xlfn.XLOOKUP($P474,Užstatai!$L$3:$IR$3,Užstatai!$L$1:$IR$1,"bla",0,1)</f>
        <v>0</v>
      </c>
      <c r="W474" s="11">
        <f t="shared" si="68"/>
        <v>0</v>
      </c>
      <c r="X474" s="11">
        <f t="shared" si="69"/>
        <v>0</v>
      </c>
      <c r="Y474" s="11">
        <f t="shared" si="70"/>
        <v>1</v>
      </c>
      <c r="Z474" s="11">
        <f t="shared" si="71"/>
        <v>26594.193366061369</v>
      </c>
      <c r="AA474" s="23">
        <f t="shared" si="72"/>
        <v>4.7000000000000319E-2</v>
      </c>
    </row>
    <row r="475" spans="12:27" x14ac:dyDescent="0.35">
      <c r="L475" s="103"/>
      <c r="S475" s="32">
        <f>+_xlfn.XLOOKUP($P475,Užstatai!$L$3:$IR$3,Užstatai!$L$1:$IR$1,"bla",0,1)</f>
        <v>0</v>
      </c>
      <c r="W475" s="11">
        <f t="shared" si="68"/>
        <v>0</v>
      </c>
      <c r="X475" s="11">
        <f t="shared" si="69"/>
        <v>0</v>
      </c>
      <c r="Y475" s="11">
        <f t="shared" si="70"/>
        <v>1</v>
      </c>
      <c r="Z475" s="11">
        <f t="shared" si="71"/>
        <v>26650.776756201925</v>
      </c>
      <c r="AA475" s="23">
        <f t="shared" si="72"/>
        <v>4.7100000000000322E-2</v>
      </c>
    </row>
    <row r="476" spans="12:27" x14ac:dyDescent="0.35">
      <c r="L476" s="103"/>
      <c r="S476" s="32">
        <f>+_xlfn.XLOOKUP($P476,Užstatai!$L$3:$IR$3,Užstatai!$L$1:$IR$1,"bla",0,1)</f>
        <v>0</v>
      </c>
      <c r="W476" s="11">
        <f t="shared" si="68"/>
        <v>0</v>
      </c>
      <c r="X476" s="11">
        <f t="shared" si="69"/>
        <v>0</v>
      </c>
      <c r="Y476" s="11">
        <f t="shared" si="70"/>
        <v>1</v>
      </c>
      <c r="Z476" s="11">
        <f t="shared" si="71"/>
        <v>26707.360146342478</v>
      </c>
      <c r="AA476" s="23">
        <f t="shared" si="72"/>
        <v>4.7200000000000325E-2</v>
      </c>
    </row>
    <row r="477" spans="12:27" x14ac:dyDescent="0.35">
      <c r="L477" s="103"/>
      <c r="S477" s="32">
        <f>+_xlfn.XLOOKUP($P477,Užstatai!$L$3:$IR$3,Užstatai!$L$1:$IR$1,"bla",0,1)</f>
        <v>0</v>
      </c>
      <c r="W477" s="11">
        <f t="shared" si="68"/>
        <v>0</v>
      </c>
      <c r="X477" s="11">
        <f t="shared" si="69"/>
        <v>0</v>
      </c>
      <c r="Y477" s="11">
        <f t="shared" si="70"/>
        <v>1</v>
      </c>
      <c r="Z477" s="11">
        <f t="shared" si="71"/>
        <v>26763.943536483039</v>
      </c>
      <c r="AA477" s="23">
        <f t="shared" si="72"/>
        <v>4.7300000000000328E-2</v>
      </c>
    </row>
    <row r="478" spans="12:27" x14ac:dyDescent="0.35">
      <c r="L478" s="103"/>
      <c r="S478" s="32">
        <f>+_xlfn.XLOOKUP($P478,Užstatai!$L$3:$IR$3,Užstatai!$L$1:$IR$1,"bla",0,1)</f>
        <v>0</v>
      </c>
      <c r="W478" s="11">
        <f t="shared" si="68"/>
        <v>0</v>
      </c>
      <c r="X478" s="11">
        <f t="shared" si="69"/>
        <v>0</v>
      </c>
      <c r="Y478" s="11">
        <f t="shared" si="70"/>
        <v>1</v>
      </c>
      <c r="Z478" s="11">
        <f t="shared" si="71"/>
        <v>26820.526926623596</v>
      </c>
      <c r="AA478" s="23">
        <f t="shared" si="72"/>
        <v>4.7400000000000331E-2</v>
      </c>
    </row>
    <row r="479" spans="12:27" x14ac:dyDescent="0.35">
      <c r="L479" s="103"/>
      <c r="S479" s="32">
        <f>+_xlfn.XLOOKUP($P479,Užstatai!$L$3:$IR$3,Užstatai!$L$1:$IR$1,"bla",0,1)</f>
        <v>0</v>
      </c>
      <c r="W479" s="11">
        <f t="shared" si="68"/>
        <v>0</v>
      </c>
      <c r="X479" s="11">
        <f t="shared" si="69"/>
        <v>0</v>
      </c>
      <c r="Y479" s="11">
        <f t="shared" si="70"/>
        <v>1</v>
      </c>
      <c r="Z479" s="11">
        <f t="shared" si="71"/>
        <v>26877.11031676416</v>
      </c>
      <c r="AA479" s="23">
        <f t="shared" si="72"/>
        <v>4.7500000000000334E-2</v>
      </c>
    </row>
    <row r="480" spans="12:27" x14ac:dyDescent="0.35">
      <c r="L480" s="103"/>
      <c r="S480" s="32">
        <f>+_xlfn.XLOOKUP($P480,Užstatai!$L$3:$IR$3,Užstatai!$L$1:$IR$1,"bla",0,1)</f>
        <v>0</v>
      </c>
      <c r="W480" s="11">
        <f t="shared" si="68"/>
        <v>0</v>
      </c>
      <c r="X480" s="11">
        <f t="shared" si="69"/>
        <v>0</v>
      </c>
      <c r="Y480" s="11">
        <f t="shared" si="70"/>
        <v>1</v>
      </c>
      <c r="Z480" s="11">
        <f t="shared" si="71"/>
        <v>26933.693706904713</v>
      </c>
      <c r="AA480" s="23">
        <f t="shared" si="72"/>
        <v>4.7600000000000336E-2</v>
      </c>
    </row>
    <row r="481" spans="12:27" x14ac:dyDescent="0.35">
      <c r="L481" s="103"/>
      <c r="S481" s="32">
        <f>+_xlfn.XLOOKUP($P481,Užstatai!$L$3:$IR$3,Užstatai!$L$1:$IR$1,"bla",0,1)</f>
        <v>0</v>
      </c>
      <c r="W481" s="11">
        <f t="shared" si="68"/>
        <v>0</v>
      </c>
      <c r="X481" s="11">
        <f t="shared" si="69"/>
        <v>0</v>
      </c>
      <c r="Y481" s="11">
        <f t="shared" si="70"/>
        <v>1</v>
      </c>
      <c r="Z481" s="11">
        <f t="shared" si="71"/>
        <v>26990.277097045269</v>
      </c>
      <c r="AA481" s="23">
        <f t="shared" si="72"/>
        <v>4.7700000000000339E-2</v>
      </c>
    </row>
    <row r="482" spans="12:27" x14ac:dyDescent="0.35">
      <c r="L482" s="103"/>
      <c r="S482" s="32">
        <f>+_xlfn.XLOOKUP($P482,Užstatai!$L$3:$IR$3,Užstatai!$L$1:$IR$1,"bla",0,1)</f>
        <v>0</v>
      </c>
      <c r="W482" s="11">
        <f t="shared" si="68"/>
        <v>0</v>
      </c>
      <c r="X482" s="11">
        <f t="shared" si="69"/>
        <v>0</v>
      </c>
      <c r="Y482" s="11">
        <f t="shared" si="70"/>
        <v>1</v>
      </c>
      <c r="Z482" s="11">
        <f t="shared" si="71"/>
        <v>27046.86048718583</v>
      </c>
      <c r="AA482" s="23">
        <f t="shared" si="72"/>
        <v>4.7800000000000342E-2</v>
      </c>
    </row>
    <row r="483" spans="12:27" x14ac:dyDescent="0.35">
      <c r="L483" s="103"/>
      <c r="S483" s="32">
        <f>+_xlfn.XLOOKUP($P483,Užstatai!$L$3:$IR$3,Užstatai!$L$1:$IR$1,"bla",0,1)</f>
        <v>0</v>
      </c>
      <c r="W483" s="11">
        <f t="shared" si="68"/>
        <v>0</v>
      </c>
      <c r="X483" s="11">
        <f t="shared" si="69"/>
        <v>0</v>
      </c>
      <c r="Y483" s="11">
        <f t="shared" si="70"/>
        <v>1</v>
      </c>
      <c r="Z483" s="11">
        <f t="shared" si="71"/>
        <v>27103.443877326383</v>
      </c>
      <c r="AA483" s="23">
        <f t="shared" si="72"/>
        <v>4.7900000000000345E-2</v>
      </c>
    </row>
    <row r="484" spans="12:27" x14ac:dyDescent="0.35">
      <c r="L484" s="103"/>
      <c r="S484" s="32">
        <f>+_xlfn.XLOOKUP($P484,Užstatai!$L$3:$IR$3,Užstatai!$L$1:$IR$1,"bla",0,1)</f>
        <v>0</v>
      </c>
      <c r="W484" s="11">
        <f t="shared" si="68"/>
        <v>0</v>
      </c>
      <c r="X484" s="11">
        <f t="shared" si="69"/>
        <v>0</v>
      </c>
      <c r="Y484" s="11">
        <f t="shared" si="70"/>
        <v>1</v>
      </c>
      <c r="Z484" s="11">
        <f t="shared" si="71"/>
        <v>27160.02726746694</v>
      </c>
      <c r="AA484" s="23">
        <f t="shared" si="72"/>
        <v>4.8000000000000348E-2</v>
      </c>
    </row>
    <row r="485" spans="12:27" x14ac:dyDescent="0.35">
      <c r="L485" s="103"/>
      <c r="S485" s="32">
        <f>+_xlfn.XLOOKUP($P485,Užstatai!$L$3:$IR$3,Užstatai!$L$1:$IR$1,"bla",0,1)</f>
        <v>0</v>
      </c>
      <c r="W485" s="11">
        <f t="shared" si="68"/>
        <v>0</v>
      </c>
      <c r="X485" s="11">
        <f t="shared" si="69"/>
        <v>0</v>
      </c>
      <c r="Y485" s="11">
        <f t="shared" si="70"/>
        <v>1</v>
      </c>
      <c r="Z485" s="11">
        <f t="shared" si="71"/>
        <v>27216.6106576075</v>
      </c>
      <c r="AA485" s="23">
        <f t="shared" si="72"/>
        <v>4.8100000000000351E-2</v>
      </c>
    </row>
    <row r="486" spans="12:27" x14ac:dyDescent="0.35">
      <c r="L486" s="103"/>
      <c r="S486" s="32">
        <f>+_xlfn.XLOOKUP($P486,Užstatai!$L$3:$IR$3,Užstatai!$L$1:$IR$1,"bla",0,1)</f>
        <v>0</v>
      </c>
      <c r="W486" s="11">
        <f t="shared" si="68"/>
        <v>0</v>
      </c>
      <c r="X486" s="11">
        <f t="shared" si="69"/>
        <v>0</v>
      </c>
      <c r="Y486" s="11">
        <f t="shared" si="70"/>
        <v>1</v>
      </c>
      <c r="Z486" s="11">
        <f t="shared" si="71"/>
        <v>27273.194047748053</v>
      </c>
      <c r="AA486" s="23">
        <f t="shared" si="72"/>
        <v>4.8200000000000354E-2</v>
      </c>
    </row>
    <row r="487" spans="12:27" x14ac:dyDescent="0.35">
      <c r="L487" s="103"/>
      <c r="S487" s="32">
        <f>+_xlfn.XLOOKUP($P487,Užstatai!$L$3:$IR$3,Užstatai!$L$1:$IR$1,"bla",0,1)</f>
        <v>0</v>
      </c>
      <c r="W487" s="11">
        <f t="shared" si="68"/>
        <v>0</v>
      </c>
      <c r="X487" s="11">
        <f t="shared" si="69"/>
        <v>0</v>
      </c>
      <c r="Y487" s="11">
        <f t="shared" si="70"/>
        <v>1</v>
      </c>
      <c r="Z487" s="11">
        <f t="shared" si="71"/>
        <v>27329.77743788861</v>
      </c>
      <c r="AA487" s="23">
        <f t="shared" si="72"/>
        <v>4.8300000000000357E-2</v>
      </c>
    </row>
    <row r="488" spans="12:27" x14ac:dyDescent="0.35">
      <c r="L488" s="103"/>
      <c r="S488" s="32">
        <f>+_xlfn.XLOOKUP($P488,Užstatai!$L$3:$IR$3,Užstatai!$L$1:$IR$1,"bla",0,1)</f>
        <v>0</v>
      </c>
      <c r="W488" s="11">
        <f t="shared" si="68"/>
        <v>0</v>
      </c>
      <c r="X488" s="11">
        <f t="shared" si="69"/>
        <v>0</v>
      </c>
      <c r="Y488" s="11">
        <f t="shared" si="70"/>
        <v>1</v>
      </c>
      <c r="Z488" s="11">
        <f t="shared" si="71"/>
        <v>27386.36082802917</v>
      </c>
      <c r="AA488" s="23">
        <f t="shared" si="72"/>
        <v>4.8400000000000359E-2</v>
      </c>
    </row>
    <row r="489" spans="12:27" x14ac:dyDescent="0.35">
      <c r="L489" s="103"/>
      <c r="S489" s="32">
        <f>+_xlfn.XLOOKUP($P489,Užstatai!$L$3:$IR$3,Užstatai!$L$1:$IR$1,"bla",0,1)</f>
        <v>0</v>
      </c>
      <c r="W489" s="11">
        <f t="shared" si="68"/>
        <v>0</v>
      </c>
      <c r="X489" s="11">
        <f t="shared" si="69"/>
        <v>0</v>
      </c>
      <c r="Y489" s="11">
        <f t="shared" si="70"/>
        <v>1</v>
      </c>
      <c r="Z489" s="11">
        <f t="shared" si="71"/>
        <v>27442.94421816973</v>
      </c>
      <c r="AA489" s="23">
        <f t="shared" si="72"/>
        <v>4.8500000000000362E-2</v>
      </c>
    </row>
    <row r="490" spans="12:27" x14ac:dyDescent="0.35">
      <c r="L490" s="103"/>
      <c r="S490" s="32">
        <f>+_xlfn.XLOOKUP($P490,Užstatai!$L$3:$IR$3,Užstatai!$L$1:$IR$1,"bla",0,1)</f>
        <v>0</v>
      </c>
      <c r="W490" s="11">
        <f t="shared" si="68"/>
        <v>0</v>
      </c>
      <c r="X490" s="11">
        <f t="shared" si="69"/>
        <v>0</v>
      </c>
      <c r="Y490" s="11">
        <f t="shared" si="70"/>
        <v>1</v>
      </c>
      <c r="Z490" s="11">
        <f t="shared" si="71"/>
        <v>27499.527608310287</v>
      </c>
      <c r="AA490" s="23">
        <f t="shared" si="72"/>
        <v>4.8600000000000365E-2</v>
      </c>
    </row>
    <row r="491" spans="12:27" x14ac:dyDescent="0.35">
      <c r="L491" s="103"/>
      <c r="S491" s="32">
        <f>+_xlfn.XLOOKUP($P491,Užstatai!$L$3:$IR$3,Užstatai!$L$1:$IR$1,"bla",0,1)</f>
        <v>0</v>
      </c>
      <c r="W491" s="11">
        <f t="shared" si="68"/>
        <v>0</v>
      </c>
      <c r="X491" s="11">
        <f t="shared" si="69"/>
        <v>0</v>
      </c>
      <c r="Y491" s="11">
        <f t="shared" si="70"/>
        <v>1</v>
      </c>
      <c r="Z491" s="11">
        <f t="shared" si="71"/>
        <v>27556.110998450844</v>
      </c>
      <c r="AA491" s="23">
        <f t="shared" si="72"/>
        <v>4.8700000000000368E-2</v>
      </c>
    </row>
    <row r="492" spans="12:27" x14ac:dyDescent="0.35">
      <c r="L492" s="103"/>
      <c r="S492" s="32">
        <f>+_xlfn.XLOOKUP($P492,Užstatai!$L$3:$IR$3,Užstatai!$L$1:$IR$1,"bla",0,1)</f>
        <v>0</v>
      </c>
      <c r="W492" s="11">
        <f t="shared" si="68"/>
        <v>0</v>
      </c>
      <c r="X492" s="11">
        <f t="shared" si="69"/>
        <v>0</v>
      </c>
      <c r="Y492" s="11">
        <f t="shared" si="70"/>
        <v>1</v>
      </c>
      <c r="Z492" s="11">
        <f t="shared" si="71"/>
        <v>27612.694388591401</v>
      </c>
      <c r="AA492" s="23">
        <f t="shared" si="72"/>
        <v>4.8800000000000371E-2</v>
      </c>
    </row>
    <row r="493" spans="12:27" x14ac:dyDescent="0.35">
      <c r="L493" s="103"/>
      <c r="S493" s="32">
        <f>+_xlfn.XLOOKUP($P493,Užstatai!$L$3:$IR$3,Užstatai!$L$1:$IR$1,"bla",0,1)</f>
        <v>0</v>
      </c>
      <c r="W493" s="11">
        <f t="shared" si="68"/>
        <v>0</v>
      </c>
      <c r="X493" s="11">
        <f t="shared" si="69"/>
        <v>0</v>
      </c>
      <c r="Y493" s="11">
        <f t="shared" si="70"/>
        <v>1</v>
      </c>
      <c r="Z493" s="11">
        <f t="shared" si="71"/>
        <v>27669.277778731957</v>
      </c>
      <c r="AA493" s="23">
        <f t="shared" si="72"/>
        <v>4.8900000000000374E-2</v>
      </c>
    </row>
    <row r="494" spans="12:27" x14ac:dyDescent="0.35">
      <c r="L494" s="103"/>
      <c r="S494" s="32">
        <f>+_xlfn.XLOOKUP($P494,Užstatai!$L$3:$IR$3,Užstatai!$L$1:$IR$1,"bla",0,1)</f>
        <v>0</v>
      </c>
      <c r="W494" s="11">
        <f t="shared" si="68"/>
        <v>0</v>
      </c>
      <c r="X494" s="11">
        <f t="shared" si="69"/>
        <v>0</v>
      </c>
      <c r="Y494" s="11">
        <f t="shared" si="70"/>
        <v>1</v>
      </c>
      <c r="Z494" s="11">
        <f t="shared" si="71"/>
        <v>27725.861168872514</v>
      </c>
      <c r="AA494" s="23">
        <f t="shared" si="72"/>
        <v>4.9000000000000377E-2</v>
      </c>
    </row>
    <row r="495" spans="12:27" x14ac:dyDescent="0.35">
      <c r="L495" s="103"/>
      <c r="S495" s="32">
        <f>+_xlfn.XLOOKUP($P495,Užstatai!$L$3:$IR$3,Užstatai!$L$1:$IR$1,"bla",0,1)</f>
        <v>0</v>
      </c>
      <c r="W495" s="11">
        <f t="shared" si="68"/>
        <v>0</v>
      </c>
      <c r="X495" s="11">
        <f t="shared" si="69"/>
        <v>0</v>
      </c>
      <c r="Y495" s="11">
        <f t="shared" si="70"/>
        <v>1</v>
      </c>
      <c r="Z495" s="11">
        <f t="shared" si="71"/>
        <v>27782.444559013071</v>
      </c>
      <c r="AA495" s="23">
        <f t="shared" si="72"/>
        <v>4.9100000000000379E-2</v>
      </c>
    </row>
    <row r="496" spans="12:27" x14ac:dyDescent="0.35">
      <c r="L496" s="103"/>
      <c r="S496" s="32">
        <f>+_xlfn.XLOOKUP($P496,Užstatai!$L$3:$IR$3,Užstatai!$L$1:$IR$1,"bla",0,1)</f>
        <v>0</v>
      </c>
      <c r="W496" s="11">
        <f t="shared" si="68"/>
        <v>0</v>
      </c>
      <c r="X496" s="11">
        <f t="shared" si="69"/>
        <v>0</v>
      </c>
      <c r="Y496" s="11">
        <f t="shared" si="70"/>
        <v>1</v>
      </c>
      <c r="Z496" s="11">
        <f t="shared" si="71"/>
        <v>27839.027949153628</v>
      </c>
      <c r="AA496" s="23">
        <f t="shared" si="72"/>
        <v>4.9200000000000382E-2</v>
      </c>
    </row>
    <row r="497" spans="12:27" x14ac:dyDescent="0.35">
      <c r="L497" s="103"/>
      <c r="S497" s="32">
        <f>+_xlfn.XLOOKUP($P497,Užstatai!$L$3:$IR$3,Užstatai!$L$1:$IR$1,"bla",0,1)</f>
        <v>0</v>
      </c>
      <c r="W497" s="11">
        <f t="shared" si="68"/>
        <v>0</v>
      </c>
      <c r="X497" s="11">
        <f t="shared" si="69"/>
        <v>0</v>
      </c>
      <c r="Y497" s="11">
        <f t="shared" si="70"/>
        <v>1</v>
      </c>
      <c r="Z497" s="11">
        <f t="shared" si="71"/>
        <v>27895.611339294184</v>
      </c>
      <c r="AA497" s="23">
        <f t="shared" si="72"/>
        <v>4.9300000000000385E-2</v>
      </c>
    </row>
    <row r="498" spans="12:27" x14ac:dyDescent="0.35">
      <c r="L498" s="103"/>
      <c r="S498" s="32">
        <f>+_xlfn.XLOOKUP($P498,Užstatai!$L$3:$IR$3,Užstatai!$L$1:$IR$1,"bla",0,1)</f>
        <v>0</v>
      </c>
      <c r="W498" s="11">
        <f t="shared" si="68"/>
        <v>0</v>
      </c>
      <c r="X498" s="11">
        <f t="shared" si="69"/>
        <v>0</v>
      </c>
      <c r="Y498" s="11">
        <f t="shared" si="70"/>
        <v>1</v>
      </c>
      <c r="Z498" s="11">
        <f t="shared" si="71"/>
        <v>27952.194729434748</v>
      </c>
      <c r="AA498" s="23">
        <f t="shared" si="72"/>
        <v>4.9400000000000388E-2</v>
      </c>
    </row>
    <row r="499" spans="12:27" x14ac:dyDescent="0.35">
      <c r="L499" s="103"/>
      <c r="S499" s="32">
        <f>+_xlfn.XLOOKUP($P499,Užstatai!$L$3:$IR$3,Užstatai!$L$1:$IR$1,"bla",0,1)</f>
        <v>0</v>
      </c>
      <c r="W499" s="11">
        <f t="shared" si="68"/>
        <v>0</v>
      </c>
      <c r="X499" s="11">
        <f t="shared" si="69"/>
        <v>0</v>
      </c>
      <c r="Y499" s="11">
        <f t="shared" si="70"/>
        <v>1</v>
      </c>
      <c r="Z499" s="11">
        <f t="shared" si="71"/>
        <v>28008.778119575301</v>
      </c>
      <c r="AA499" s="23">
        <f t="shared" si="72"/>
        <v>4.9500000000000391E-2</v>
      </c>
    </row>
    <row r="500" spans="12:27" x14ac:dyDescent="0.35">
      <c r="L500" s="103"/>
      <c r="S500" s="32">
        <f>+_xlfn.XLOOKUP($P500,Užstatai!$L$3:$IR$3,Užstatai!$L$1:$IR$1,"bla",0,1)</f>
        <v>0</v>
      </c>
      <c r="W500" s="11">
        <f t="shared" si="68"/>
        <v>0</v>
      </c>
      <c r="X500" s="11">
        <f t="shared" si="69"/>
        <v>0</v>
      </c>
      <c r="Y500" s="11">
        <f t="shared" si="70"/>
        <v>1</v>
      </c>
      <c r="Z500" s="11">
        <f t="shared" si="71"/>
        <v>28065.361509715858</v>
      </c>
      <c r="AA500" s="23">
        <f t="shared" si="72"/>
        <v>4.9600000000000394E-2</v>
      </c>
    </row>
    <row r="501" spans="12:27" x14ac:dyDescent="0.35">
      <c r="L501" s="103"/>
      <c r="S501" s="32">
        <f>+_xlfn.XLOOKUP($P501,Užstatai!$L$3:$IR$3,Užstatai!$L$1:$IR$1,"bla",0,1)</f>
        <v>0</v>
      </c>
      <c r="W501" s="11">
        <f t="shared" si="68"/>
        <v>0</v>
      </c>
      <c r="X501" s="11">
        <f t="shared" si="69"/>
        <v>0</v>
      </c>
      <c r="Y501" s="11">
        <f t="shared" si="70"/>
        <v>1</v>
      </c>
      <c r="Z501" s="11">
        <f t="shared" si="71"/>
        <v>28121.944899856418</v>
      </c>
      <c r="AA501" s="23">
        <f t="shared" si="72"/>
        <v>4.9700000000000397E-2</v>
      </c>
    </row>
    <row r="502" spans="12:27" x14ac:dyDescent="0.35">
      <c r="L502" s="103"/>
      <c r="S502" s="32">
        <f>+_xlfn.XLOOKUP($P502,Užstatai!$L$3:$IR$3,Užstatai!$L$1:$IR$1,"bla",0,1)</f>
        <v>0</v>
      </c>
      <c r="W502" s="11">
        <f t="shared" si="68"/>
        <v>0</v>
      </c>
      <c r="X502" s="11">
        <f t="shared" si="69"/>
        <v>0</v>
      </c>
      <c r="Y502" s="11">
        <f t="shared" si="70"/>
        <v>1</v>
      </c>
      <c r="Z502" s="11">
        <f t="shared" si="71"/>
        <v>28178.528289996975</v>
      </c>
      <c r="AA502" s="23">
        <f t="shared" si="72"/>
        <v>4.98000000000004E-2</v>
      </c>
    </row>
    <row r="503" spans="12:27" x14ac:dyDescent="0.35">
      <c r="L503" s="103"/>
      <c r="S503" s="32">
        <f>+_xlfn.XLOOKUP($P503,Užstatai!$L$3:$IR$3,Užstatai!$L$1:$IR$1,"bla",0,1)</f>
        <v>0</v>
      </c>
      <c r="W503" s="11">
        <f t="shared" si="68"/>
        <v>0</v>
      </c>
      <c r="X503" s="11">
        <f t="shared" si="69"/>
        <v>0</v>
      </c>
      <c r="Y503" s="11">
        <f t="shared" si="70"/>
        <v>1</v>
      </c>
      <c r="Z503" s="11">
        <f t="shared" si="71"/>
        <v>28235.111680137528</v>
      </c>
      <c r="AA503" s="23">
        <f t="shared" si="72"/>
        <v>4.9900000000000402E-2</v>
      </c>
    </row>
    <row r="504" spans="12:27" x14ac:dyDescent="0.35">
      <c r="L504" s="103"/>
      <c r="S504" s="32">
        <f>+_xlfn.XLOOKUP($P504,Užstatai!$L$3:$IR$3,Užstatai!$L$1:$IR$1,"bla",0,1)</f>
        <v>0</v>
      </c>
      <c r="W504" s="11">
        <f t="shared" si="68"/>
        <v>0</v>
      </c>
      <c r="X504" s="11">
        <f t="shared" si="69"/>
        <v>0</v>
      </c>
      <c r="Y504" s="11">
        <f t="shared" si="70"/>
        <v>1</v>
      </c>
      <c r="Z504" s="11">
        <f t="shared" si="71"/>
        <v>28291.695070278089</v>
      </c>
      <c r="AA504" s="23">
        <f t="shared" si="72"/>
        <v>5.0000000000000405E-2</v>
      </c>
    </row>
    <row r="505" spans="12:27" x14ac:dyDescent="0.35">
      <c r="L505" s="103"/>
      <c r="S505" s="32">
        <f>+_xlfn.XLOOKUP($P505,Užstatai!$L$3:$IR$3,Užstatai!$L$1:$IR$1,"bla",0,1)</f>
        <v>0</v>
      </c>
      <c r="W505" s="11">
        <f t="shared" si="68"/>
        <v>0</v>
      </c>
      <c r="X505" s="11">
        <f t="shared" si="69"/>
        <v>0</v>
      </c>
      <c r="Y505" s="11">
        <f t="shared" si="70"/>
        <v>1</v>
      </c>
      <c r="Z505" s="11">
        <f t="shared" si="71"/>
        <v>28348.278460418645</v>
      </c>
      <c r="AA505" s="23">
        <f t="shared" si="72"/>
        <v>5.0100000000000408E-2</v>
      </c>
    </row>
    <row r="506" spans="12:27" x14ac:dyDescent="0.35">
      <c r="L506" s="103"/>
      <c r="S506" s="32">
        <f>+_xlfn.XLOOKUP($P506,Užstatai!$L$3:$IR$3,Užstatai!$L$1:$IR$1,"bla",0,1)</f>
        <v>0</v>
      </c>
      <c r="W506" s="11">
        <f t="shared" si="68"/>
        <v>0</v>
      </c>
      <c r="X506" s="11">
        <f t="shared" si="69"/>
        <v>0</v>
      </c>
      <c r="Y506" s="11">
        <f t="shared" si="70"/>
        <v>1</v>
      </c>
      <c r="Z506" s="11">
        <f t="shared" si="71"/>
        <v>28404.861850559202</v>
      </c>
      <c r="AA506" s="23">
        <f t="shared" si="72"/>
        <v>5.0200000000000411E-2</v>
      </c>
    </row>
    <row r="507" spans="12:27" x14ac:dyDescent="0.35">
      <c r="L507" s="103"/>
      <c r="S507" s="32">
        <f>+_xlfn.XLOOKUP($P507,Užstatai!$L$3:$IR$3,Užstatai!$L$1:$IR$1,"bla",0,1)</f>
        <v>0</v>
      </c>
      <c r="W507" s="11">
        <f t="shared" si="68"/>
        <v>0</v>
      </c>
      <c r="X507" s="11">
        <f t="shared" si="69"/>
        <v>0</v>
      </c>
      <c r="Y507" s="11">
        <f t="shared" si="70"/>
        <v>1</v>
      </c>
      <c r="Z507" s="11">
        <f t="shared" si="71"/>
        <v>28461.445240699763</v>
      </c>
      <c r="AA507" s="23">
        <f t="shared" si="72"/>
        <v>5.0300000000000414E-2</v>
      </c>
    </row>
    <row r="508" spans="12:27" x14ac:dyDescent="0.35">
      <c r="L508" s="103"/>
      <c r="S508" s="32">
        <f>+_xlfn.XLOOKUP($P508,Užstatai!$L$3:$IR$3,Užstatai!$L$1:$IR$1,"bla",0,1)</f>
        <v>0</v>
      </c>
      <c r="W508" s="11">
        <f t="shared" si="68"/>
        <v>0</v>
      </c>
      <c r="X508" s="11">
        <f t="shared" si="69"/>
        <v>0</v>
      </c>
      <c r="Y508" s="11">
        <f t="shared" si="70"/>
        <v>1</v>
      </c>
      <c r="Z508" s="11">
        <f t="shared" si="71"/>
        <v>28518.028630840323</v>
      </c>
      <c r="AA508" s="23">
        <f t="shared" si="72"/>
        <v>5.0400000000000417E-2</v>
      </c>
    </row>
    <row r="509" spans="12:27" x14ac:dyDescent="0.35">
      <c r="L509" s="103"/>
      <c r="S509" s="32">
        <f>+_xlfn.XLOOKUP($P509,Užstatai!$L$3:$IR$3,Užstatai!$L$1:$IR$1,"bla",0,1)</f>
        <v>0</v>
      </c>
      <c r="W509" s="11">
        <f t="shared" si="68"/>
        <v>0</v>
      </c>
      <c r="X509" s="11">
        <f t="shared" si="69"/>
        <v>0</v>
      </c>
      <c r="Y509" s="11">
        <f t="shared" si="70"/>
        <v>1</v>
      </c>
      <c r="Z509" s="11">
        <f t="shared" si="71"/>
        <v>28574.612020980872</v>
      </c>
      <c r="AA509" s="23">
        <f t="shared" si="72"/>
        <v>5.050000000000042E-2</v>
      </c>
    </row>
    <row r="510" spans="12:27" x14ac:dyDescent="0.35">
      <c r="L510" s="103"/>
      <c r="S510" s="32">
        <f>+_xlfn.XLOOKUP($P510,Užstatai!$L$3:$IR$3,Užstatai!$L$1:$IR$1,"bla",0,1)</f>
        <v>0</v>
      </c>
      <c r="W510" s="11">
        <f t="shared" si="68"/>
        <v>0</v>
      </c>
      <c r="X510" s="11">
        <f t="shared" si="69"/>
        <v>0</v>
      </c>
      <c r="Y510" s="11">
        <f t="shared" si="70"/>
        <v>1</v>
      </c>
      <c r="Z510" s="11">
        <f t="shared" si="71"/>
        <v>28631.195411121433</v>
      </c>
      <c r="AA510" s="23">
        <f t="shared" si="72"/>
        <v>5.0600000000000422E-2</v>
      </c>
    </row>
    <row r="511" spans="12:27" x14ac:dyDescent="0.35">
      <c r="L511" s="103"/>
      <c r="S511" s="32">
        <f>+_xlfn.XLOOKUP($P511,Užstatai!$L$3:$IR$3,Užstatai!$L$1:$IR$1,"bla",0,1)</f>
        <v>0</v>
      </c>
      <c r="W511" s="11">
        <f t="shared" si="68"/>
        <v>0</v>
      </c>
      <c r="X511" s="11">
        <f t="shared" si="69"/>
        <v>0</v>
      </c>
      <c r="Y511" s="11">
        <f t="shared" si="70"/>
        <v>1</v>
      </c>
      <c r="Z511" s="11">
        <f t="shared" si="71"/>
        <v>28687.778801261993</v>
      </c>
      <c r="AA511" s="23">
        <f t="shared" si="72"/>
        <v>5.0700000000000425E-2</v>
      </c>
    </row>
    <row r="512" spans="12:27" x14ac:dyDescent="0.35">
      <c r="L512" s="103"/>
      <c r="S512" s="32">
        <f>+_xlfn.XLOOKUP($P512,Užstatai!$L$3:$IR$3,Užstatai!$L$1:$IR$1,"bla",0,1)</f>
        <v>0</v>
      </c>
      <c r="W512" s="11">
        <f t="shared" si="68"/>
        <v>0</v>
      </c>
      <c r="X512" s="11">
        <f t="shared" si="69"/>
        <v>0</v>
      </c>
      <c r="Y512" s="11">
        <f t="shared" si="70"/>
        <v>1</v>
      </c>
      <c r="Z512" s="11">
        <f t="shared" si="71"/>
        <v>28744.362191402543</v>
      </c>
      <c r="AA512" s="23">
        <f t="shared" si="72"/>
        <v>5.0800000000000428E-2</v>
      </c>
    </row>
    <row r="513" spans="12:27" x14ac:dyDescent="0.35">
      <c r="L513" s="103"/>
      <c r="S513" s="32">
        <f>+_xlfn.XLOOKUP($P513,Užstatai!$L$3:$IR$3,Užstatai!$L$1:$IR$1,"bla",0,1)</f>
        <v>0</v>
      </c>
      <c r="W513" s="11">
        <f t="shared" si="68"/>
        <v>0</v>
      </c>
      <c r="X513" s="11">
        <f t="shared" si="69"/>
        <v>0</v>
      </c>
      <c r="Y513" s="11">
        <f t="shared" si="70"/>
        <v>1</v>
      </c>
      <c r="Z513" s="11">
        <f t="shared" si="71"/>
        <v>28800.945581543103</v>
      </c>
      <c r="AA513" s="23">
        <f t="shared" si="72"/>
        <v>5.0900000000000431E-2</v>
      </c>
    </row>
    <row r="514" spans="12:27" x14ac:dyDescent="0.35">
      <c r="L514" s="103"/>
      <c r="S514" s="32">
        <f>+_xlfn.XLOOKUP($P514,Užstatai!$L$3:$IR$3,Užstatai!$L$1:$IR$1,"bla",0,1)</f>
        <v>0</v>
      </c>
      <c r="W514" s="11">
        <f t="shared" si="68"/>
        <v>0</v>
      </c>
      <c r="X514" s="11">
        <f t="shared" si="69"/>
        <v>0</v>
      </c>
      <c r="Y514" s="11">
        <f t="shared" si="70"/>
        <v>1</v>
      </c>
      <c r="Z514" s="11">
        <f t="shared" si="71"/>
        <v>28857.528971683663</v>
      </c>
      <c r="AA514" s="23">
        <f t="shared" si="72"/>
        <v>5.1000000000000434E-2</v>
      </c>
    </row>
    <row r="515" spans="12:27" x14ac:dyDescent="0.35">
      <c r="L515" s="103"/>
      <c r="S515" s="32">
        <f>+_xlfn.XLOOKUP($P515,Užstatai!$L$3:$IR$3,Užstatai!$L$1:$IR$1,"bla",0,1)</f>
        <v>0</v>
      </c>
      <c r="W515" s="11">
        <f t="shared" si="68"/>
        <v>0</v>
      </c>
      <c r="X515" s="11">
        <f t="shared" si="69"/>
        <v>0</v>
      </c>
      <c r="Y515" s="11">
        <f t="shared" si="70"/>
        <v>1</v>
      </c>
      <c r="Z515" s="11">
        <f t="shared" si="71"/>
        <v>28914.112361824213</v>
      </c>
      <c r="AA515" s="23">
        <f t="shared" si="72"/>
        <v>5.1100000000000437E-2</v>
      </c>
    </row>
    <row r="516" spans="12:27" x14ac:dyDescent="0.35">
      <c r="L516" s="103"/>
      <c r="S516" s="32">
        <f>+_xlfn.XLOOKUP($P516,Užstatai!$L$3:$IR$3,Užstatai!$L$1:$IR$1,"bla",0,1)</f>
        <v>0</v>
      </c>
      <c r="W516" s="11">
        <f t="shared" ref="W516:W579" si="73">ROUND(M516*(Q516-Q515),2)</f>
        <v>0</v>
      </c>
      <c r="X516" s="11">
        <f t="shared" ref="X516:X579" si="74">ROUND(N516*$Y$2/12*(1-Q516),2)</f>
        <v>0</v>
      </c>
      <c r="Y516" s="11">
        <f t="shared" si="70"/>
        <v>1</v>
      </c>
      <c r="Z516" s="11">
        <f t="shared" si="71"/>
        <v>28970.69575196478</v>
      </c>
      <c r="AA516" s="23">
        <f t="shared" si="72"/>
        <v>5.120000000000044E-2</v>
      </c>
    </row>
    <row r="517" spans="12:27" x14ac:dyDescent="0.35">
      <c r="L517" s="103"/>
      <c r="S517" s="32">
        <f>+_xlfn.XLOOKUP($P517,Užstatai!$L$3:$IR$3,Užstatai!$L$1:$IR$1,"bla",0,1)</f>
        <v>0</v>
      </c>
      <c r="W517" s="11">
        <f t="shared" si="73"/>
        <v>0</v>
      </c>
      <c r="X517" s="11">
        <f t="shared" si="74"/>
        <v>0</v>
      </c>
      <c r="Y517" s="11">
        <f t="shared" ref="Y517:Y580" si="75">+IF(Z517&gt;=$W$1,1,0)</f>
        <v>1</v>
      </c>
      <c r="Z517" s="11">
        <f t="shared" ref="Z517:Z580" si="76">SUM($N$4:$N$183)*AA517/12-SUMPRODUCT($N$4:$N$183,$Q$4:$Q$183)*AA517/12</f>
        <v>29027.279142105333</v>
      </c>
      <c r="AA517" s="23">
        <f t="shared" si="72"/>
        <v>5.1300000000000442E-2</v>
      </c>
    </row>
    <row r="518" spans="12:27" x14ac:dyDescent="0.35">
      <c r="L518" s="103"/>
      <c r="S518" s="32">
        <f>+_xlfn.XLOOKUP($P518,Užstatai!$L$3:$IR$3,Užstatai!$L$1:$IR$1,"bla",0,1)</f>
        <v>0</v>
      </c>
      <c r="W518" s="11">
        <f t="shared" si="73"/>
        <v>0</v>
      </c>
      <c r="X518" s="11">
        <f t="shared" si="74"/>
        <v>0</v>
      </c>
      <c r="Y518" s="11">
        <f t="shared" si="75"/>
        <v>1</v>
      </c>
      <c r="Z518" s="11">
        <f t="shared" si="76"/>
        <v>29083.86253224589</v>
      </c>
      <c r="AA518" s="23">
        <f t="shared" ref="AA518:AA581" si="77">+AA517+0.0001</f>
        <v>5.1400000000000445E-2</v>
      </c>
    </row>
    <row r="519" spans="12:27" x14ac:dyDescent="0.35">
      <c r="L519" s="103"/>
      <c r="S519" s="32">
        <f>+_xlfn.XLOOKUP($P519,Užstatai!$L$3:$IR$3,Užstatai!$L$1:$IR$1,"bla",0,1)</f>
        <v>0</v>
      </c>
      <c r="W519" s="11">
        <f t="shared" si="73"/>
        <v>0</v>
      </c>
      <c r="X519" s="11">
        <f t="shared" si="74"/>
        <v>0</v>
      </c>
      <c r="Y519" s="11">
        <f t="shared" si="75"/>
        <v>1</v>
      </c>
      <c r="Z519" s="11">
        <f t="shared" si="76"/>
        <v>29140.445922386451</v>
      </c>
      <c r="AA519" s="23">
        <f t="shared" si="77"/>
        <v>5.1500000000000448E-2</v>
      </c>
    </row>
    <row r="520" spans="12:27" x14ac:dyDescent="0.35">
      <c r="L520" s="103"/>
      <c r="S520" s="32">
        <f>+_xlfn.XLOOKUP($P520,Užstatai!$L$3:$IR$3,Užstatai!$L$1:$IR$1,"bla",0,1)</f>
        <v>0</v>
      </c>
      <c r="W520" s="11">
        <f t="shared" si="73"/>
        <v>0</v>
      </c>
      <c r="X520" s="11">
        <f t="shared" si="74"/>
        <v>0</v>
      </c>
      <c r="Y520" s="11">
        <f t="shared" si="75"/>
        <v>1</v>
      </c>
      <c r="Z520" s="11">
        <f t="shared" si="76"/>
        <v>29197.029312527004</v>
      </c>
      <c r="AA520" s="23">
        <f t="shared" si="77"/>
        <v>5.1600000000000451E-2</v>
      </c>
    </row>
    <row r="521" spans="12:27" x14ac:dyDescent="0.35">
      <c r="L521" s="103"/>
      <c r="S521" s="32">
        <f>+_xlfn.XLOOKUP($P521,Užstatai!$L$3:$IR$3,Užstatai!$L$1:$IR$1,"bla",0,1)</f>
        <v>0</v>
      </c>
      <c r="W521" s="11">
        <f t="shared" si="73"/>
        <v>0</v>
      </c>
      <c r="X521" s="11">
        <f t="shared" si="74"/>
        <v>0</v>
      </c>
      <c r="Y521" s="11">
        <f t="shared" si="75"/>
        <v>1</v>
      </c>
      <c r="Z521" s="11">
        <f t="shared" si="76"/>
        <v>29253.61270266756</v>
      </c>
      <c r="AA521" s="23">
        <f t="shared" si="77"/>
        <v>5.1700000000000454E-2</v>
      </c>
    </row>
    <row r="522" spans="12:27" x14ac:dyDescent="0.35">
      <c r="L522" s="103"/>
      <c r="S522" s="32">
        <f>+_xlfn.XLOOKUP($P522,Užstatai!$L$3:$IR$3,Užstatai!$L$1:$IR$1,"bla",0,1)</f>
        <v>0</v>
      </c>
      <c r="W522" s="11">
        <f t="shared" si="73"/>
        <v>0</v>
      </c>
      <c r="X522" s="11">
        <f t="shared" si="74"/>
        <v>0</v>
      </c>
      <c r="Y522" s="11">
        <f t="shared" si="75"/>
        <v>1</v>
      </c>
      <c r="Z522" s="11">
        <f t="shared" si="76"/>
        <v>29310.196092808121</v>
      </c>
      <c r="AA522" s="23">
        <f t="shared" si="77"/>
        <v>5.1800000000000457E-2</v>
      </c>
    </row>
    <row r="523" spans="12:27" x14ac:dyDescent="0.35">
      <c r="L523" s="103"/>
      <c r="S523" s="32">
        <f>+_xlfn.XLOOKUP($P523,Užstatai!$L$3:$IR$3,Užstatai!$L$1:$IR$1,"bla",0,1)</f>
        <v>0</v>
      </c>
      <c r="W523" s="11">
        <f t="shared" si="73"/>
        <v>0</v>
      </c>
      <c r="X523" s="11">
        <f t="shared" si="74"/>
        <v>0</v>
      </c>
      <c r="Y523" s="11">
        <f t="shared" si="75"/>
        <v>1</v>
      </c>
      <c r="Z523" s="11">
        <f t="shared" si="76"/>
        <v>29366.779482948674</v>
      </c>
      <c r="AA523" s="23">
        <f t="shared" si="77"/>
        <v>5.190000000000046E-2</v>
      </c>
    </row>
    <row r="524" spans="12:27" x14ac:dyDescent="0.35">
      <c r="L524" s="103"/>
      <c r="S524" s="32">
        <f>+_xlfn.XLOOKUP($P524,Užstatai!$L$3:$IR$3,Užstatai!$L$1:$IR$1,"bla",0,1)</f>
        <v>0</v>
      </c>
      <c r="W524" s="11">
        <f t="shared" si="73"/>
        <v>0</v>
      </c>
      <c r="X524" s="11">
        <f t="shared" si="74"/>
        <v>0</v>
      </c>
      <c r="Y524" s="11">
        <f t="shared" si="75"/>
        <v>1</v>
      </c>
      <c r="Z524" s="11">
        <f t="shared" si="76"/>
        <v>29423.362873089231</v>
      </c>
      <c r="AA524" s="23">
        <f t="shared" si="77"/>
        <v>5.2000000000000463E-2</v>
      </c>
    </row>
    <row r="525" spans="12:27" x14ac:dyDescent="0.35">
      <c r="L525" s="103"/>
      <c r="S525" s="32">
        <f>+_xlfn.XLOOKUP($P525,Užstatai!$L$3:$IR$3,Užstatai!$L$1:$IR$1,"bla",0,1)</f>
        <v>0</v>
      </c>
      <c r="W525" s="11">
        <f t="shared" si="73"/>
        <v>0</v>
      </c>
      <c r="X525" s="11">
        <f t="shared" si="74"/>
        <v>0</v>
      </c>
      <c r="Y525" s="11">
        <f t="shared" si="75"/>
        <v>1</v>
      </c>
      <c r="Z525" s="11">
        <f t="shared" si="76"/>
        <v>29479.946263229791</v>
      </c>
      <c r="AA525" s="23">
        <f t="shared" si="77"/>
        <v>5.2100000000000465E-2</v>
      </c>
    </row>
    <row r="526" spans="12:27" x14ac:dyDescent="0.35">
      <c r="L526" s="103"/>
      <c r="S526" s="32">
        <f>+_xlfn.XLOOKUP($P526,Užstatai!$L$3:$IR$3,Užstatai!$L$1:$IR$1,"bla",0,1)</f>
        <v>0</v>
      </c>
      <c r="W526" s="11">
        <f t="shared" si="73"/>
        <v>0</v>
      </c>
      <c r="X526" s="11">
        <f t="shared" si="74"/>
        <v>0</v>
      </c>
      <c r="Y526" s="11">
        <f t="shared" si="75"/>
        <v>1</v>
      </c>
      <c r="Z526" s="11">
        <f t="shared" si="76"/>
        <v>29536.529653370351</v>
      </c>
      <c r="AA526" s="23">
        <f t="shared" si="77"/>
        <v>5.2200000000000468E-2</v>
      </c>
    </row>
    <row r="527" spans="12:27" x14ac:dyDescent="0.35">
      <c r="L527" s="103"/>
      <c r="S527" s="32">
        <f>+_xlfn.XLOOKUP($P527,Užstatai!$L$3:$IR$3,Užstatai!$L$1:$IR$1,"bla",0,1)</f>
        <v>0</v>
      </c>
      <c r="W527" s="11">
        <f t="shared" si="73"/>
        <v>0</v>
      </c>
      <c r="X527" s="11">
        <f t="shared" si="74"/>
        <v>0</v>
      </c>
      <c r="Y527" s="11">
        <f t="shared" si="75"/>
        <v>1</v>
      </c>
      <c r="Z527" s="11">
        <f t="shared" si="76"/>
        <v>29593.113043510912</v>
      </c>
      <c r="AA527" s="23">
        <f t="shared" si="77"/>
        <v>5.2300000000000471E-2</v>
      </c>
    </row>
    <row r="528" spans="12:27" x14ac:dyDescent="0.35">
      <c r="L528" s="103"/>
      <c r="S528" s="32">
        <f>+_xlfn.XLOOKUP($P528,Užstatai!$L$3:$IR$3,Užstatai!$L$1:$IR$1,"bla",0,1)</f>
        <v>0</v>
      </c>
      <c r="W528" s="11">
        <f t="shared" si="73"/>
        <v>0</v>
      </c>
      <c r="X528" s="11">
        <f t="shared" si="74"/>
        <v>0</v>
      </c>
      <c r="Y528" s="11">
        <f t="shared" si="75"/>
        <v>1</v>
      </c>
      <c r="Z528" s="11">
        <f t="shared" si="76"/>
        <v>29649.696433651461</v>
      </c>
      <c r="AA528" s="23">
        <f t="shared" si="77"/>
        <v>5.2400000000000474E-2</v>
      </c>
    </row>
    <row r="529" spans="12:27" x14ac:dyDescent="0.35">
      <c r="L529" s="103"/>
      <c r="S529" s="32">
        <f>+_xlfn.XLOOKUP($P529,Užstatai!$L$3:$IR$3,Užstatai!$L$1:$IR$1,"bla",0,1)</f>
        <v>0</v>
      </c>
      <c r="W529" s="11">
        <f t="shared" si="73"/>
        <v>0</v>
      </c>
      <c r="X529" s="11">
        <f t="shared" si="74"/>
        <v>0</v>
      </c>
      <c r="Y529" s="11">
        <f t="shared" si="75"/>
        <v>1</v>
      </c>
      <c r="Z529" s="11">
        <f t="shared" si="76"/>
        <v>29706.279823792021</v>
      </c>
      <c r="AA529" s="23">
        <f t="shared" si="77"/>
        <v>5.2500000000000477E-2</v>
      </c>
    </row>
    <row r="530" spans="12:27" x14ac:dyDescent="0.35">
      <c r="L530" s="103"/>
      <c r="S530" s="32">
        <f>+_xlfn.XLOOKUP($P530,Užstatai!$L$3:$IR$3,Užstatai!$L$1:$IR$1,"bla",0,1)</f>
        <v>0</v>
      </c>
      <c r="W530" s="11">
        <f t="shared" si="73"/>
        <v>0</v>
      </c>
      <c r="X530" s="11">
        <f t="shared" si="74"/>
        <v>0</v>
      </c>
      <c r="Y530" s="11">
        <f t="shared" si="75"/>
        <v>1</v>
      </c>
      <c r="Z530" s="11">
        <f t="shared" si="76"/>
        <v>29762.863213932582</v>
      </c>
      <c r="AA530" s="23">
        <f t="shared" si="77"/>
        <v>5.260000000000048E-2</v>
      </c>
    </row>
    <row r="531" spans="12:27" x14ac:dyDescent="0.35">
      <c r="L531" s="103"/>
      <c r="S531" s="32">
        <f>+_xlfn.XLOOKUP($P531,Užstatai!$L$3:$IR$3,Užstatai!$L$1:$IR$1,"bla",0,1)</f>
        <v>0</v>
      </c>
      <c r="W531" s="11">
        <f t="shared" si="73"/>
        <v>0</v>
      </c>
      <c r="X531" s="11">
        <f t="shared" si="74"/>
        <v>0</v>
      </c>
      <c r="Y531" s="11">
        <f t="shared" si="75"/>
        <v>1</v>
      </c>
      <c r="Z531" s="11">
        <f t="shared" si="76"/>
        <v>29819.446604073131</v>
      </c>
      <c r="AA531" s="23">
        <f t="shared" si="77"/>
        <v>5.2700000000000483E-2</v>
      </c>
    </row>
    <row r="532" spans="12:27" x14ac:dyDescent="0.35">
      <c r="L532" s="103"/>
      <c r="S532" s="32">
        <f>+_xlfn.XLOOKUP($P532,Užstatai!$L$3:$IR$3,Užstatai!$L$1:$IR$1,"bla",0,1)</f>
        <v>0</v>
      </c>
      <c r="W532" s="11">
        <f t="shared" si="73"/>
        <v>0</v>
      </c>
      <c r="X532" s="11">
        <f t="shared" si="74"/>
        <v>0</v>
      </c>
      <c r="Y532" s="11">
        <f t="shared" si="75"/>
        <v>1</v>
      </c>
      <c r="Z532" s="11">
        <f t="shared" si="76"/>
        <v>29876.029994213692</v>
      </c>
      <c r="AA532" s="23">
        <f t="shared" si="77"/>
        <v>5.2800000000000485E-2</v>
      </c>
    </row>
    <row r="533" spans="12:27" x14ac:dyDescent="0.35">
      <c r="L533" s="103"/>
      <c r="S533" s="32">
        <f>+_xlfn.XLOOKUP($P533,Užstatai!$L$3:$IR$3,Užstatai!$L$1:$IR$1,"bla",0,1)</f>
        <v>0</v>
      </c>
      <c r="W533" s="11">
        <f t="shared" si="73"/>
        <v>0</v>
      </c>
      <c r="X533" s="11">
        <f t="shared" si="74"/>
        <v>0</v>
      </c>
      <c r="Y533" s="11">
        <f t="shared" si="75"/>
        <v>1</v>
      </c>
      <c r="Z533" s="11">
        <f t="shared" si="76"/>
        <v>29932.613384354252</v>
      </c>
      <c r="AA533" s="23">
        <f t="shared" si="77"/>
        <v>5.2900000000000488E-2</v>
      </c>
    </row>
    <row r="534" spans="12:27" x14ac:dyDescent="0.35">
      <c r="L534" s="103"/>
      <c r="S534" s="32">
        <f>+_xlfn.XLOOKUP($P534,Užstatai!$L$3:$IR$3,Užstatai!$L$1:$IR$1,"bla",0,1)</f>
        <v>0</v>
      </c>
      <c r="W534" s="11">
        <f t="shared" si="73"/>
        <v>0</v>
      </c>
      <c r="X534" s="11">
        <f t="shared" si="74"/>
        <v>0</v>
      </c>
      <c r="Y534" s="11">
        <f t="shared" si="75"/>
        <v>1</v>
      </c>
      <c r="Z534" s="11">
        <f t="shared" si="76"/>
        <v>29989.196774494812</v>
      </c>
      <c r="AA534" s="23">
        <f t="shared" si="77"/>
        <v>5.3000000000000491E-2</v>
      </c>
    </row>
    <row r="535" spans="12:27" x14ac:dyDescent="0.35">
      <c r="L535" s="103"/>
      <c r="S535" s="32">
        <f>+_xlfn.XLOOKUP($P535,Užstatai!$L$3:$IR$3,Užstatai!$L$1:$IR$1,"bla",0,1)</f>
        <v>0</v>
      </c>
      <c r="W535" s="11">
        <f t="shared" si="73"/>
        <v>0</v>
      </c>
      <c r="X535" s="11">
        <f t="shared" si="74"/>
        <v>0</v>
      </c>
      <c r="Y535" s="11">
        <f t="shared" si="75"/>
        <v>1</v>
      </c>
      <c r="Z535" s="11">
        <f t="shared" si="76"/>
        <v>30045.780164635369</v>
      </c>
      <c r="AA535" s="23">
        <f t="shared" si="77"/>
        <v>5.3100000000000494E-2</v>
      </c>
    </row>
    <row r="536" spans="12:27" x14ac:dyDescent="0.35">
      <c r="L536" s="103"/>
      <c r="S536" s="32">
        <f>+_xlfn.XLOOKUP($P536,Užstatai!$L$3:$IR$3,Užstatai!$L$1:$IR$1,"bla",0,1)</f>
        <v>0</v>
      </c>
      <c r="W536" s="11">
        <f t="shared" si="73"/>
        <v>0</v>
      </c>
      <c r="X536" s="11">
        <f t="shared" si="74"/>
        <v>0</v>
      </c>
      <c r="Y536" s="11">
        <f t="shared" si="75"/>
        <v>1</v>
      </c>
      <c r="Z536" s="11">
        <f t="shared" si="76"/>
        <v>30102.363554775922</v>
      </c>
      <c r="AA536" s="23">
        <f t="shared" si="77"/>
        <v>5.3200000000000497E-2</v>
      </c>
    </row>
    <row r="537" spans="12:27" x14ac:dyDescent="0.35">
      <c r="L537" s="103"/>
      <c r="S537" s="32">
        <f>+_xlfn.XLOOKUP($P537,Užstatai!$L$3:$IR$3,Užstatai!$L$1:$IR$1,"bla",0,1)</f>
        <v>0</v>
      </c>
      <c r="W537" s="11">
        <f t="shared" si="73"/>
        <v>0</v>
      </c>
      <c r="X537" s="11">
        <f t="shared" si="74"/>
        <v>0</v>
      </c>
      <c r="Y537" s="11">
        <f t="shared" si="75"/>
        <v>1</v>
      </c>
      <c r="Z537" s="11">
        <f t="shared" si="76"/>
        <v>30158.946944916483</v>
      </c>
      <c r="AA537" s="23">
        <f t="shared" si="77"/>
        <v>5.33000000000005E-2</v>
      </c>
    </row>
    <row r="538" spans="12:27" x14ac:dyDescent="0.35">
      <c r="L538" s="103"/>
      <c r="S538" s="32">
        <f>+_xlfn.XLOOKUP($P538,Užstatai!$L$3:$IR$3,Užstatai!$L$1:$IR$1,"bla",0,1)</f>
        <v>0</v>
      </c>
      <c r="W538" s="11">
        <f t="shared" si="73"/>
        <v>0</v>
      </c>
      <c r="X538" s="11">
        <f t="shared" si="74"/>
        <v>0</v>
      </c>
      <c r="Y538" s="11">
        <f t="shared" si="75"/>
        <v>1</v>
      </c>
      <c r="Z538" s="11">
        <f t="shared" si="76"/>
        <v>30215.530335057039</v>
      </c>
      <c r="AA538" s="23">
        <f t="shared" si="77"/>
        <v>5.3400000000000503E-2</v>
      </c>
    </row>
    <row r="539" spans="12:27" x14ac:dyDescent="0.35">
      <c r="L539" s="103"/>
      <c r="S539" s="32">
        <f>+_xlfn.XLOOKUP($P539,Užstatai!$L$3:$IR$3,Užstatai!$L$1:$IR$1,"bla",0,1)</f>
        <v>0</v>
      </c>
      <c r="W539" s="11">
        <f t="shared" si="73"/>
        <v>0</v>
      </c>
      <c r="X539" s="11">
        <f t="shared" si="74"/>
        <v>0</v>
      </c>
      <c r="Y539" s="11">
        <f t="shared" si="75"/>
        <v>1</v>
      </c>
      <c r="Z539" s="11">
        <f t="shared" si="76"/>
        <v>30272.113725197592</v>
      </c>
      <c r="AA539" s="23">
        <f t="shared" si="77"/>
        <v>5.3500000000000505E-2</v>
      </c>
    </row>
    <row r="540" spans="12:27" x14ac:dyDescent="0.35">
      <c r="L540" s="103"/>
      <c r="S540" s="32">
        <f>+_xlfn.XLOOKUP($P540,Užstatai!$L$3:$IR$3,Užstatai!$L$1:$IR$1,"bla",0,1)</f>
        <v>0</v>
      </c>
      <c r="W540" s="11">
        <f t="shared" si="73"/>
        <v>0</v>
      </c>
      <c r="X540" s="11">
        <f t="shared" si="74"/>
        <v>0</v>
      </c>
      <c r="Y540" s="11">
        <f t="shared" si="75"/>
        <v>1</v>
      </c>
      <c r="Z540" s="11">
        <f t="shared" si="76"/>
        <v>30328.697115338153</v>
      </c>
      <c r="AA540" s="23">
        <f t="shared" si="77"/>
        <v>5.3600000000000508E-2</v>
      </c>
    </row>
    <row r="541" spans="12:27" x14ac:dyDescent="0.35">
      <c r="L541" s="103"/>
      <c r="S541" s="32">
        <f>+_xlfn.XLOOKUP($P541,Užstatai!$L$3:$IR$3,Užstatai!$L$1:$IR$1,"bla",0,1)</f>
        <v>0</v>
      </c>
      <c r="W541" s="11">
        <f t="shared" si="73"/>
        <v>0</v>
      </c>
      <c r="X541" s="11">
        <f t="shared" si="74"/>
        <v>0</v>
      </c>
      <c r="Y541" s="11">
        <f t="shared" si="75"/>
        <v>1</v>
      </c>
      <c r="Z541" s="11">
        <f t="shared" si="76"/>
        <v>30385.28050547871</v>
      </c>
      <c r="AA541" s="23">
        <f t="shared" si="77"/>
        <v>5.3700000000000511E-2</v>
      </c>
    </row>
    <row r="542" spans="12:27" x14ac:dyDescent="0.35">
      <c r="L542" s="103"/>
      <c r="S542" s="32">
        <f>+_xlfn.XLOOKUP($P542,Užstatai!$L$3:$IR$3,Užstatai!$L$1:$IR$1,"bla",0,1)</f>
        <v>0</v>
      </c>
      <c r="W542" s="11">
        <f t="shared" si="73"/>
        <v>0</v>
      </c>
      <c r="X542" s="11">
        <f t="shared" si="74"/>
        <v>0</v>
      </c>
      <c r="Y542" s="11">
        <f t="shared" si="75"/>
        <v>1</v>
      </c>
      <c r="Z542" s="11">
        <f t="shared" si="76"/>
        <v>30441.863895619263</v>
      </c>
      <c r="AA542" s="23">
        <f t="shared" si="77"/>
        <v>5.3800000000000514E-2</v>
      </c>
    </row>
    <row r="543" spans="12:27" x14ac:dyDescent="0.35">
      <c r="L543" s="103"/>
      <c r="S543" s="32">
        <f>+_xlfn.XLOOKUP($P543,Užstatai!$L$3:$IR$3,Užstatai!$L$1:$IR$1,"bla",0,1)</f>
        <v>0</v>
      </c>
      <c r="W543" s="11">
        <f t="shared" si="73"/>
        <v>0</v>
      </c>
      <c r="X543" s="11">
        <f t="shared" si="74"/>
        <v>0</v>
      </c>
      <c r="Y543" s="11">
        <f t="shared" si="75"/>
        <v>1</v>
      </c>
      <c r="Z543" s="11">
        <f t="shared" si="76"/>
        <v>30498.44728575983</v>
      </c>
      <c r="AA543" s="23">
        <f t="shared" si="77"/>
        <v>5.3900000000000517E-2</v>
      </c>
    </row>
    <row r="544" spans="12:27" x14ac:dyDescent="0.35">
      <c r="L544" s="103"/>
      <c r="S544" s="32">
        <f>+_xlfn.XLOOKUP($P544,Užstatai!$L$3:$IR$3,Užstatai!$L$1:$IR$1,"bla",0,1)</f>
        <v>0</v>
      </c>
      <c r="W544" s="11">
        <f t="shared" si="73"/>
        <v>0</v>
      </c>
      <c r="X544" s="11">
        <f t="shared" si="74"/>
        <v>0</v>
      </c>
      <c r="Y544" s="11">
        <f t="shared" si="75"/>
        <v>1</v>
      </c>
      <c r="Z544" s="11">
        <f t="shared" si="76"/>
        <v>30555.03067590038</v>
      </c>
      <c r="AA544" s="23">
        <f t="shared" si="77"/>
        <v>5.400000000000052E-2</v>
      </c>
    </row>
    <row r="545" spans="12:27" x14ac:dyDescent="0.35">
      <c r="L545" s="103"/>
      <c r="S545" s="32">
        <f>+_xlfn.XLOOKUP($P545,Užstatai!$L$3:$IR$3,Užstatai!$L$1:$IR$1,"bla",0,1)</f>
        <v>0</v>
      </c>
      <c r="W545" s="11">
        <f t="shared" si="73"/>
        <v>0</v>
      </c>
      <c r="X545" s="11">
        <f t="shared" si="74"/>
        <v>0</v>
      </c>
      <c r="Y545" s="11">
        <f t="shared" si="75"/>
        <v>1</v>
      </c>
      <c r="Z545" s="11">
        <f t="shared" si="76"/>
        <v>30611.61406604094</v>
      </c>
      <c r="AA545" s="23">
        <f t="shared" si="77"/>
        <v>5.4100000000000523E-2</v>
      </c>
    </row>
    <row r="546" spans="12:27" x14ac:dyDescent="0.35">
      <c r="L546" s="103"/>
      <c r="S546" s="32">
        <f>+_xlfn.XLOOKUP($P546,Užstatai!$L$3:$IR$3,Užstatai!$L$1:$IR$1,"bla",0,1)</f>
        <v>0</v>
      </c>
      <c r="W546" s="11">
        <f t="shared" si="73"/>
        <v>0</v>
      </c>
      <c r="X546" s="11">
        <f t="shared" si="74"/>
        <v>0</v>
      </c>
      <c r="Y546" s="11">
        <f t="shared" si="75"/>
        <v>1</v>
      </c>
      <c r="Z546" s="11">
        <f t="shared" si="76"/>
        <v>30668.1974561815</v>
      </c>
      <c r="AA546" s="23">
        <f t="shared" si="77"/>
        <v>5.4200000000000526E-2</v>
      </c>
    </row>
    <row r="547" spans="12:27" x14ac:dyDescent="0.35">
      <c r="L547" s="103"/>
      <c r="S547" s="32">
        <f>+_xlfn.XLOOKUP($P547,Užstatai!$L$3:$IR$3,Užstatai!$L$1:$IR$1,"bla",0,1)</f>
        <v>0</v>
      </c>
      <c r="W547" s="11">
        <f t="shared" si="73"/>
        <v>0</v>
      </c>
      <c r="X547" s="11">
        <f t="shared" si="74"/>
        <v>0</v>
      </c>
      <c r="Y547" s="11">
        <f t="shared" si="75"/>
        <v>1</v>
      </c>
      <c r="Z547" s="11">
        <f t="shared" si="76"/>
        <v>30724.78084632205</v>
      </c>
      <c r="AA547" s="23">
        <f t="shared" si="77"/>
        <v>5.4300000000000528E-2</v>
      </c>
    </row>
    <row r="548" spans="12:27" x14ac:dyDescent="0.35">
      <c r="L548" s="103"/>
      <c r="S548" s="32">
        <f>+_xlfn.XLOOKUP($P548,Užstatai!$L$3:$IR$3,Užstatai!$L$1:$IR$1,"bla",0,1)</f>
        <v>0</v>
      </c>
      <c r="W548" s="11">
        <f t="shared" si="73"/>
        <v>0</v>
      </c>
      <c r="X548" s="11">
        <f t="shared" si="74"/>
        <v>0</v>
      </c>
      <c r="Y548" s="11">
        <f t="shared" si="75"/>
        <v>1</v>
      </c>
      <c r="Z548" s="11">
        <f t="shared" si="76"/>
        <v>30781.36423646261</v>
      </c>
      <c r="AA548" s="23">
        <f t="shared" si="77"/>
        <v>5.4400000000000531E-2</v>
      </c>
    </row>
    <row r="549" spans="12:27" x14ac:dyDescent="0.35">
      <c r="L549" s="103"/>
      <c r="S549" s="32">
        <f>+_xlfn.XLOOKUP($P549,Užstatai!$L$3:$IR$3,Užstatai!$L$1:$IR$1,"bla",0,1)</f>
        <v>0</v>
      </c>
      <c r="W549" s="11">
        <f t="shared" si="73"/>
        <v>0</v>
      </c>
      <c r="X549" s="11">
        <f t="shared" si="74"/>
        <v>0</v>
      </c>
      <c r="Y549" s="11">
        <f t="shared" si="75"/>
        <v>1</v>
      </c>
      <c r="Z549" s="11">
        <f t="shared" si="76"/>
        <v>30837.947626603171</v>
      </c>
      <c r="AA549" s="23">
        <f t="shared" si="77"/>
        <v>5.4500000000000534E-2</v>
      </c>
    </row>
    <row r="550" spans="12:27" x14ac:dyDescent="0.35">
      <c r="L550" s="103"/>
      <c r="S550" s="32">
        <f>+_xlfn.XLOOKUP($P550,Užstatai!$L$3:$IR$3,Užstatai!$L$1:$IR$1,"bla",0,1)</f>
        <v>0</v>
      </c>
      <c r="W550" s="11">
        <f t="shared" si="73"/>
        <v>0</v>
      </c>
      <c r="X550" s="11">
        <f t="shared" si="74"/>
        <v>0</v>
      </c>
      <c r="Y550" s="11">
        <f t="shared" si="75"/>
        <v>1</v>
      </c>
      <c r="Z550" s="11">
        <f t="shared" si="76"/>
        <v>30894.53101674372</v>
      </c>
      <c r="AA550" s="23">
        <f t="shared" si="77"/>
        <v>5.4600000000000537E-2</v>
      </c>
    </row>
    <row r="551" spans="12:27" x14ac:dyDescent="0.35">
      <c r="L551" s="103"/>
      <c r="S551" s="32">
        <f>+_xlfn.XLOOKUP($P551,Užstatai!$L$3:$IR$3,Užstatai!$L$1:$IR$1,"bla",0,1)</f>
        <v>0</v>
      </c>
      <c r="W551" s="11">
        <f t="shared" si="73"/>
        <v>0</v>
      </c>
      <c r="X551" s="11">
        <f t="shared" si="74"/>
        <v>0</v>
      </c>
      <c r="Y551" s="11">
        <f t="shared" si="75"/>
        <v>1</v>
      </c>
      <c r="Z551" s="11">
        <f t="shared" si="76"/>
        <v>30951.11440688428</v>
      </c>
      <c r="AA551" s="23">
        <f t="shared" si="77"/>
        <v>5.470000000000054E-2</v>
      </c>
    </row>
    <row r="552" spans="12:27" x14ac:dyDescent="0.35">
      <c r="L552" s="103"/>
      <c r="S552" s="32">
        <f>+_xlfn.XLOOKUP($P552,Užstatai!$L$3:$IR$3,Užstatai!$L$1:$IR$1,"bla",0,1)</f>
        <v>0</v>
      </c>
      <c r="W552" s="11">
        <f t="shared" si="73"/>
        <v>0</v>
      </c>
      <c r="X552" s="11">
        <f t="shared" si="74"/>
        <v>0</v>
      </c>
      <c r="Y552" s="11">
        <f t="shared" si="75"/>
        <v>1</v>
      </c>
      <c r="Z552" s="11">
        <f t="shared" si="76"/>
        <v>31007.697797024841</v>
      </c>
      <c r="AA552" s="23">
        <f t="shared" si="77"/>
        <v>5.4800000000000543E-2</v>
      </c>
    </row>
    <row r="553" spans="12:27" x14ac:dyDescent="0.35">
      <c r="L553" s="103"/>
      <c r="S553" s="32">
        <f>+_xlfn.XLOOKUP($P553,Užstatai!$L$3:$IR$3,Užstatai!$L$1:$IR$1,"bla",0,1)</f>
        <v>0</v>
      </c>
      <c r="W553" s="11">
        <f t="shared" si="73"/>
        <v>0</v>
      </c>
      <c r="X553" s="11">
        <f t="shared" si="74"/>
        <v>0</v>
      </c>
      <c r="Y553" s="11">
        <f t="shared" si="75"/>
        <v>1</v>
      </c>
      <c r="Z553" s="11">
        <f t="shared" si="76"/>
        <v>31064.281187165398</v>
      </c>
      <c r="AA553" s="23">
        <f t="shared" si="77"/>
        <v>5.4900000000000546E-2</v>
      </c>
    </row>
    <row r="554" spans="12:27" x14ac:dyDescent="0.35">
      <c r="L554" s="103"/>
      <c r="S554" s="32">
        <f>+_xlfn.XLOOKUP($P554,Užstatai!$L$3:$IR$3,Užstatai!$L$1:$IR$1,"bla",0,1)</f>
        <v>0</v>
      </c>
      <c r="W554" s="11">
        <f t="shared" si="73"/>
        <v>0</v>
      </c>
      <c r="X554" s="11">
        <f t="shared" si="74"/>
        <v>0</v>
      </c>
      <c r="Y554" s="11">
        <f t="shared" si="75"/>
        <v>1</v>
      </c>
      <c r="Z554" s="11">
        <f t="shared" si="76"/>
        <v>31120.864577305958</v>
      </c>
      <c r="AA554" s="23">
        <f t="shared" si="77"/>
        <v>5.5000000000000548E-2</v>
      </c>
    </row>
    <row r="555" spans="12:27" x14ac:dyDescent="0.35">
      <c r="L555" s="103"/>
      <c r="S555" s="32">
        <f>+_xlfn.XLOOKUP($P555,Užstatai!$L$3:$IR$3,Užstatai!$L$1:$IR$1,"bla",0,1)</f>
        <v>0</v>
      </c>
      <c r="W555" s="11">
        <f t="shared" si="73"/>
        <v>0</v>
      </c>
      <c r="X555" s="11">
        <f t="shared" si="74"/>
        <v>0</v>
      </c>
      <c r="Y555" s="11">
        <f t="shared" si="75"/>
        <v>1</v>
      </c>
      <c r="Z555" s="11">
        <f t="shared" si="76"/>
        <v>31177.447967446511</v>
      </c>
      <c r="AA555" s="23">
        <f t="shared" si="77"/>
        <v>5.5100000000000551E-2</v>
      </c>
    </row>
    <row r="556" spans="12:27" x14ac:dyDescent="0.35">
      <c r="L556" s="103"/>
      <c r="S556" s="32">
        <f>+_xlfn.XLOOKUP($P556,Užstatai!$L$3:$IR$3,Užstatai!$L$1:$IR$1,"bla",0,1)</f>
        <v>0</v>
      </c>
      <c r="W556" s="11">
        <f t="shared" si="73"/>
        <v>0</v>
      </c>
      <c r="X556" s="11">
        <f t="shared" si="74"/>
        <v>0</v>
      </c>
      <c r="Y556" s="11">
        <f t="shared" si="75"/>
        <v>1</v>
      </c>
      <c r="Z556" s="11">
        <f t="shared" si="76"/>
        <v>31234.031357587071</v>
      </c>
      <c r="AA556" s="23">
        <f t="shared" si="77"/>
        <v>5.5200000000000554E-2</v>
      </c>
    </row>
    <row r="557" spans="12:27" x14ac:dyDescent="0.35">
      <c r="L557" s="103"/>
      <c r="S557" s="32">
        <f>+_xlfn.XLOOKUP($P557,Užstatai!$L$3:$IR$3,Užstatai!$L$1:$IR$1,"bla",0,1)</f>
        <v>0</v>
      </c>
      <c r="W557" s="11">
        <f t="shared" si="73"/>
        <v>0</v>
      </c>
      <c r="X557" s="11">
        <f t="shared" si="74"/>
        <v>0</v>
      </c>
      <c r="Y557" s="11">
        <f t="shared" si="75"/>
        <v>1</v>
      </c>
      <c r="Z557" s="11">
        <f t="shared" si="76"/>
        <v>31290.614747727628</v>
      </c>
      <c r="AA557" s="23">
        <f t="shared" si="77"/>
        <v>5.5300000000000557E-2</v>
      </c>
    </row>
    <row r="558" spans="12:27" x14ac:dyDescent="0.35">
      <c r="L558" s="103"/>
      <c r="S558" s="32">
        <f>+_xlfn.XLOOKUP($P558,Užstatai!$L$3:$IR$3,Užstatai!$L$1:$IR$1,"bla",0,1)</f>
        <v>0</v>
      </c>
      <c r="W558" s="11">
        <f t="shared" si="73"/>
        <v>0</v>
      </c>
      <c r="X558" s="11">
        <f t="shared" si="74"/>
        <v>0</v>
      </c>
      <c r="Y558" s="11">
        <f t="shared" si="75"/>
        <v>1</v>
      </c>
      <c r="Z558" s="11">
        <f t="shared" si="76"/>
        <v>31347.198137868181</v>
      </c>
      <c r="AA558" s="23">
        <f t="shared" si="77"/>
        <v>5.540000000000056E-2</v>
      </c>
    </row>
    <row r="559" spans="12:27" x14ac:dyDescent="0.35">
      <c r="L559" s="103"/>
      <c r="S559" s="32">
        <f>+_xlfn.XLOOKUP($P559,Užstatai!$L$3:$IR$3,Užstatai!$L$1:$IR$1,"bla",0,1)</f>
        <v>0</v>
      </c>
      <c r="W559" s="11">
        <f t="shared" si="73"/>
        <v>0</v>
      </c>
      <c r="X559" s="11">
        <f t="shared" si="74"/>
        <v>0</v>
      </c>
      <c r="Y559" s="11">
        <f t="shared" si="75"/>
        <v>1</v>
      </c>
      <c r="Z559" s="11">
        <f t="shared" si="76"/>
        <v>31403.781528008742</v>
      </c>
      <c r="AA559" s="23">
        <f t="shared" si="77"/>
        <v>5.5500000000000563E-2</v>
      </c>
    </row>
    <row r="560" spans="12:27" x14ac:dyDescent="0.35">
      <c r="L560" s="103"/>
      <c r="S560" s="32">
        <f>+_xlfn.XLOOKUP($P560,Užstatai!$L$3:$IR$3,Užstatai!$L$1:$IR$1,"bla",0,1)</f>
        <v>0</v>
      </c>
      <c r="W560" s="11">
        <f t="shared" si="73"/>
        <v>0</v>
      </c>
      <c r="X560" s="11">
        <f t="shared" si="74"/>
        <v>0</v>
      </c>
      <c r="Y560" s="11">
        <f t="shared" si="75"/>
        <v>1</v>
      </c>
      <c r="Z560" s="11">
        <f t="shared" si="76"/>
        <v>31460.364918149298</v>
      </c>
      <c r="AA560" s="23">
        <f t="shared" si="77"/>
        <v>5.5600000000000566E-2</v>
      </c>
    </row>
    <row r="561" spans="12:27" x14ac:dyDescent="0.35">
      <c r="L561" s="103"/>
      <c r="S561" s="32">
        <f>+_xlfn.XLOOKUP($P561,Užstatai!$L$3:$IR$3,Užstatai!$L$1:$IR$1,"bla",0,1)</f>
        <v>0</v>
      </c>
      <c r="W561" s="11">
        <f t="shared" si="73"/>
        <v>0</v>
      </c>
      <c r="X561" s="11">
        <f t="shared" si="74"/>
        <v>0</v>
      </c>
      <c r="Y561" s="11">
        <f t="shared" si="75"/>
        <v>1</v>
      </c>
      <c r="Z561" s="11">
        <f t="shared" si="76"/>
        <v>31516.948308289851</v>
      </c>
      <c r="AA561" s="23">
        <f t="shared" si="77"/>
        <v>5.5700000000000569E-2</v>
      </c>
    </row>
    <row r="562" spans="12:27" x14ac:dyDescent="0.35">
      <c r="L562" s="103"/>
      <c r="S562" s="32">
        <f>+_xlfn.XLOOKUP($P562,Užstatai!$L$3:$IR$3,Užstatai!$L$1:$IR$1,"bla",0,1)</f>
        <v>0</v>
      </c>
      <c r="W562" s="11">
        <f t="shared" si="73"/>
        <v>0</v>
      </c>
      <c r="X562" s="11">
        <f t="shared" si="74"/>
        <v>0</v>
      </c>
      <c r="Y562" s="11">
        <f t="shared" si="75"/>
        <v>1</v>
      </c>
      <c r="Z562" s="11">
        <f t="shared" si="76"/>
        <v>31573.531698430419</v>
      </c>
      <c r="AA562" s="23">
        <f t="shared" si="77"/>
        <v>5.5800000000000571E-2</v>
      </c>
    </row>
    <row r="563" spans="12:27" x14ac:dyDescent="0.35">
      <c r="L563" s="103"/>
      <c r="S563" s="32">
        <f>+_xlfn.XLOOKUP($P563,Užstatai!$L$3:$IR$3,Užstatai!$L$1:$IR$1,"bla",0,1)</f>
        <v>0</v>
      </c>
      <c r="W563" s="11">
        <f t="shared" si="73"/>
        <v>0</v>
      </c>
      <c r="X563" s="11">
        <f t="shared" si="74"/>
        <v>0</v>
      </c>
      <c r="Y563" s="11">
        <f t="shared" si="75"/>
        <v>1</v>
      </c>
      <c r="Z563" s="11">
        <f t="shared" si="76"/>
        <v>31630.115088570969</v>
      </c>
      <c r="AA563" s="23">
        <f t="shared" si="77"/>
        <v>5.5900000000000574E-2</v>
      </c>
    </row>
    <row r="564" spans="12:27" x14ac:dyDescent="0.35">
      <c r="L564" s="103"/>
      <c r="S564" s="32">
        <f>+_xlfn.XLOOKUP($P564,Užstatai!$L$3:$IR$3,Užstatai!$L$1:$IR$1,"bla",0,1)</f>
        <v>0</v>
      </c>
      <c r="W564" s="11">
        <f t="shared" si="73"/>
        <v>0</v>
      </c>
      <c r="X564" s="11">
        <f t="shared" si="74"/>
        <v>0</v>
      </c>
      <c r="Y564" s="11">
        <f t="shared" si="75"/>
        <v>1</v>
      </c>
      <c r="Z564" s="11">
        <f t="shared" si="76"/>
        <v>31686.698478711529</v>
      </c>
      <c r="AA564" s="23">
        <f t="shared" si="77"/>
        <v>5.6000000000000577E-2</v>
      </c>
    </row>
    <row r="565" spans="12:27" x14ac:dyDescent="0.35">
      <c r="L565" s="103"/>
      <c r="S565" s="32">
        <f>+_xlfn.XLOOKUP($P565,Užstatai!$L$3:$IR$3,Užstatai!$L$1:$IR$1,"bla",0,1)</f>
        <v>0</v>
      </c>
      <c r="W565" s="11">
        <f t="shared" si="73"/>
        <v>0</v>
      </c>
      <c r="X565" s="11">
        <f t="shared" si="74"/>
        <v>0</v>
      </c>
      <c r="Y565" s="11">
        <f t="shared" si="75"/>
        <v>1</v>
      </c>
      <c r="Z565" s="11">
        <f t="shared" si="76"/>
        <v>31743.281868852089</v>
      </c>
      <c r="AA565" s="23">
        <f t="shared" si="77"/>
        <v>5.610000000000058E-2</v>
      </c>
    </row>
    <row r="566" spans="12:27" x14ac:dyDescent="0.35">
      <c r="L566" s="103"/>
      <c r="S566" s="32">
        <f>+_xlfn.XLOOKUP($P566,Užstatai!$L$3:$IR$3,Užstatai!$L$1:$IR$1,"bla",0,1)</f>
        <v>0</v>
      </c>
      <c r="W566" s="11">
        <f t="shared" si="73"/>
        <v>0</v>
      </c>
      <c r="X566" s="11">
        <f t="shared" si="74"/>
        <v>0</v>
      </c>
      <c r="Y566" s="11">
        <f t="shared" si="75"/>
        <v>1</v>
      </c>
      <c r="Z566" s="11">
        <f t="shared" si="76"/>
        <v>31799.865258992642</v>
      </c>
      <c r="AA566" s="23">
        <f t="shared" si="77"/>
        <v>5.6200000000000583E-2</v>
      </c>
    </row>
    <row r="567" spans="12:27" x14ac:dyDescent="0.35">
      <c r="L567" s="103"/>
      <c r="S567" s="32">
        <f>+_xlfn.XLOOKUP($P567,Užstatai!$L$3:$IR$3,Užstatai!$L$1:$IR$1,"bla",0,1)</f>
        <v>0</v>
      </c>
      <c r="W567" s="11">
        <f t="shared" si="73"/>
        <v>0</v>
      </c>
      <c r="X567" s="11">
        <f t="shared" si="74"/>
        <v>0</v>
      </c>
      <c r="Y567" s="11">
        <f t="shared" si="75"/>
        <v>1</v>
      </c>
      <c r="Z567" s="11">
        <f t="shared" si="76"/>
        <v>31856.448649133199</v>
      </c>
      <c r="AA567" s="23">
        <f t="shared" si="77"/>
        <v>5.6300000000000586E-2</v>
      </c>
    </row>
    <row r="568" spans="12:27" x14ac:dyDescent="0.35">
      <c r="L568" s="103"/>
      <c r="S568" s="32">
        <f>+_xlfn.XLOOKUP($P568,Užstatai!$L$3:$IR$3,Užstatai!$L$1:$IR$1,"bla",0,1)</f>
        <v>0</v>
      </c>
      <c r="W568" s="11">
        <f t="shared" si="73"/>
        <v>0</v>
      </c>
      <c r="X568" s="11">
        <f t="shared" si="74"/>
        <v>0</v>
      </c>
      <c r="Y568" s="11">
        <f t="shared" si="75"/>
        <v>1</v>
      </c>
      <c r="Z568" s="11">
        <f t="shared" si="76"/>
        <v>31913.032039273759</v>
      </c>
      <c r="AA568" s="23">
        <f t="shared" si="77"/>
        <v>5.6400000000000589E-2</v>
      </c>
    </row>
    <row r="569" spans="12:27" x14ac:dyDescent="0.35">
      <c r="L569" s="103"/>
      <c r="S569" s="32">
        <f>+_xlfn.XLOOKUP($P569,Užstatai!$L$3:$IR$3,Užstatai!$L$1:$IR$1,"bla",0,1)</f>
        <v>0</v>
      </c>
      <c r="W569" s="11">
        <f t="shared" si="73"/>
        <v>0</v>
      </c>
      <c r="X569" s="11">
        <f t="shared" si="74"/>
        <v>0</v>
      </c>
      <c r="Y569" s="11">
        <f t="shared" si="75"/>
        <v>1</v>
      </c>
      <c r="Z569" s="11">
        <f t="shared" si="76"/>
        <v>31969.615429414313</v>
      </c>
      <c r="AA569" s="23">
        <f t="shared" si="77"/>
        <v>5.6500000000000591E-2</v>
      </c>
    </row>
    <row r="570" spans="12:27" x14ac:dyDescent="0.35">
      <c r="L570" s="103"/>
      <c r="S570" s="32">
        <f>+_xlfn.XLOOKUP($P570,Užstatai!$L$3:$IR$3,Užstatai!$L$1:$IR$1,"bla",0,1)</f>
        <v>0</v>
      </c>
      <c r="W570" s="11">
        <f t="shared" si="73"/>
        <v>0</v>
      </c>
      <c r="X570" s="11">
        <f t="shared" si="74"/>
        <v>0</v>
      </c>
      <c r="Y570" s="11">
        <f t="shared" si="75"/>
        <v>1</v>
      </c>
      <c r="Z570" s="11">
        <f t="shared" si="76"/>
        <v>32026.198819554869</v>
      </c>
      <c r="AA570" s="23">
        <f t="shared" si="77"/>
        <v>5.6600000000000594E-2</v>
      </c>
    </row>
    <row r="571" spans="12:27" x14ac:dyDescent="0.35">
      <c r="L571" s="103"/>
      <c r="S571" s="32">
        <f>+_xlfn.XLOOKUP($P571,Užstatai!$L$3:$IR$3,Užstatai!$L$1:$IR$1,"bla",0,1)</f>
        <v>0</v>
      </c>
      <c r="W571" s="11">
        <f t="shared" si="73"/>
        <v>0</v>
      </c>
      <c r="X571" s="11">
        <f t="shared" si="74"/>
        <v>0</v>
      </c>
      <c r="Y571" s="11">
        <f t="shared" si="75"/>
        <v>1</v>
      </c>
      <c r="Z571" s="11">
        <f t="shared" si="76"/>
        <v>32082.78220969543</v>
      </c>
      <c r="AA571" s="23">
        <f t="shared" si="77"/>
        <v>5.6700000000000597E-2</v>
      </c>
    </row>
    <row r="572" spans="12:27" x14ac:dyDescent="0.35">
      <c r="L572" s="103"/>
      <c r="S572" s="32">
        <f>+_xlfn.XLOOKUP($P572,Užstatai!$L$3:$IR$3,Užstatai!$L$1:$IR$1,"bla",0,1)</f>
        <v>0</v>
      </c>
      <c r="W572" s="11">
        <f t="shared" si="73"/>
        <v>0</v>
      </c>
      <c r="X572" s="11">
        <f t="shared" si="74"/>
        <v>0</v>
      </c>
      <c r="Y572" s="11">
        <f t="shared" si="75"/>
        <v>1</v>
      </c>
      <c r="Z572" s="11">
        <f t="shared" si="76"/>
        <v>32139.36559983599</v>
      </c>
      <c r="AA572" s="23">
        <f t="shared" si="77"/>
        <v>5.68000000000006E-2</v>
      </c>
    </row>
    <row r="573" spans="12:27" x14ac:dyDescent="0.35">
      <c r="L573" s="103"/>
      <c r="S573" s="32">
        <f>+_xlfn.XLOOKUP($P573,Užstatai!$L$3:$IR$3,Užstatai!$L$1:$IR$1,"bla",0,1)</f>
        <v>0</v>
      </c>
      <c r="W573" s="11">
        <f t="shared" si="73"/>
        <v>0</v>
      </c>
      <c r="X573" s="11">
        <f t="shared" si="74"/>
        <v>0</v>
      </c>
      <c r="Y573" s="11">
        <f t="shared" si="75"/>
        <v>1</v>
      </c>
      <c r="Z573" s="11">
        <f t="shared" si="76"/>
        <v>32195.948989976547</v>
      </c>
      <c r="AA573" s="23">
        <f t="shared" si="77"/>
        <v>5.6900000000000603E-2</v>
      </c>
    </row>
    <row r="574" spans="12:27" x14ac:dyDescent="0.35">
      <c r="L574" s="103"/>
      <c r="S574" s="32">
        <f>+_xlfn.XLOOKUP($P574,Užstatai!$L$3:$IR$3,Užstatai!$L$1:$IR$1,"bla",0,1)</f>
        <v>0</v>
      </c>
      <c r="W574" s="11">
        <f t="shared" si="73"/>
        <v>0</v>
      </c>
      <c r="X574" s="11">
        <f t="shared" si="74"/>
        <v>0</v>
      </c>
      <c r="Y574" s="11">
        <f t="shared" si="75"/>
        <v>1</v>
      </c>
      <c r="Z574" s="11">
        <f t="shared" si="76"/>
        <v>32252.5323801171</v>
      </c>
      <c r="AA574" s="23">
        <f t="shared" si="77"/>
        <v>5.7000000000000606E-2</v>
      </c>
    </row>
    <row r="575" spans="12:27" x14ac:dyDescent="0.35">
      <c r="L575" s="103"/>
      <c r="S575" s="32">
        <f>+_xlfn.XLOOKUP($P575,Užstatai!$L$3:$IR$3,Užstatai!$L$1:$IR$1,"bla",0,1)</f>
        <v>0</v>
      </c>
      <c r="W575" s="11">
        <f t="shared" si="73"/>
        <v>0</v>
      </c>
      <c r="X575" s="11">
        <f t="shared" si="74"/>
        <v>0</v>
      </c>
      <c r="Y575" s="11">
        <f t="shared" si="75"/>
        <v>1</v>
      </c>
      <c r="Z575" s="11">
        <f t="shared" si="76"/>
        <v>32309.11577025766</v>
      </c>
      <c r="AA575" s="23">
        <f t="shared" si="77"/>
        <v>5.7100000000000609E-2</v>
      </c>
    </row>
    <row r="576" spans="12:27" x14ac:dyDescent="0.35">
      <c r="L576" s="103"/>
      <c r="S576" s="32">
        <f>+_xlfn.XLOOKUP($P576,Užstatai!$L$3:$IR$3,Užstatai!$L$1:$IR$1,"bla",0,1)</f>
        <v>0</v>
      </c>
      <c r="W576" s="11">
        <f t="shared" si="73"/>
        <v>0</v>
      </c>
      <c r="X576" s="11">
        <f t="shared" si="74"/>
        <v>0</v>
      </c>
      <c r="Y576" s="11">
        <f t="shared" si="75"/>
        <v>1</v>
      </c>
      <c r="Z576" s="11">
        <f t="shared" si="76"/>
        <v>32365.699160398217</v>
      </c>
      <c r="AA576" s="23">
        <f t="shared" si="77"/>
        <v>5.7200000000000611E-2</v>
      </c>
    </row>
    <row r="577" spans="12:27" x14ac:dyDescent="0.35">
      <c r="L577" s="103"/>
      <c r="S577" s="32">
        <f>+_xlfn.XLOOKUP($P577,Užstatai!$L$3:$IR$3,Užstatai!$L$1:$IR$1,"bla",0,1)</f>
        <v>0</v>
      </c>
      <c r="W577" s="11">
        <f t="shared" si="73"/>
        <v>0</v>
      </c>
      <c r="X577" s="11">
        <f t="shared" si="74"/>
        <v>0</v>
      </c>
      <c r="Y577" s="11">
        <f t="shared" si="75"/>
        <v>1</v>
      </c>
      <c r="Z577" s="11">
        <f t="shared" si="76"/>
        <v>32422.28255053877</v>
      </c>
      <c r="AA577" s="23">
        <f t="shared" si="77"/>
        <v>5.7300000000000614E-2</v>
      </c>
    </row>
    <row r="578" spans="12:27" x14ac:dyDescent="0.35">
      <c r="L578" s="103"/>
      <c r="S578" s="32">
        <f>+_xlfn.XLOOKUP($P578,Užstatai!$L$3:$IR$3,Užstatai!$L$1:$IR$1,"bla",0,1)</f>
        <v>0</v>
      </c>
      <c r="W578" s="11">
        <f t="shared" si="73"/>
        <v>0</v>
      </c>
      <c r="X578" s="11">
        <f t="shared" si="74"/>
        <v>0</v>
      </c>
      <c r="Y578" s="11">
        <f t="shared" si="75"/>
        <v>1</v>
      </c>
      <c r="Z578" s="11">
        <f t="shared" si="76"/>
        <v>32478.86594067933</v>
      </c>
      <c r="AA578" s="23">
        <f t="shared" si="77"/>
        <v>5.7400000000000617E-2</v>
      </c>
    </row>
    <row r="579" spans="12:27" x14ac:dyDescent="0.35">
      <c r="L579" s="103"/>
      <c r="S579" s="32">
        <f>+_xlfn.XLOOKUP($P579,Užstatai!$L$3:$IR$3,Užstatai!$L$1:$IR$1,"bla",0,1)</f>
        <v>0</v>
      </c>
      <c r="W579" s="11">
        <f t="shared" si="73"/>
        <v>0</v>
      </c>
      <c r="X579" s="11">
        <f t="shared" si="74"/>
        <v>0</v>
      </c>
      <c r="Y579" s="11">
        <f t="shared" si="75"/>
        <v>1</v>
      </c>
      <c r="Z579" s="11">
        <f t="shared" si="76"/>
        <v>32535.449330819887</v>
      </c>
      <c r="AA579" s="23">
        <f t="shared" si="77"/>
        <v>5.750000000000062E-2</v>
      </c>
    </row>
    <row r="580" spans="12:27" x14ac:dyDescent="0.35">
      <c r="L580" s="103"/>
      <c r="S580" s="32">
        <f>+_xlfn.XLOOKUP($P580,Užstatai!$L$3:$IR$3,Užstatai!$L$1:$IR$1,"bla",0,1)</f>
        <v>0</v>
      </c>
      <c r="W580" s="11">
        <f t="shared" ref="W580:W643" si="78">ROUND(M580*(Q580-Q579),2)</f>
        <v>0</v>
      </c>
      <c r="X580" s="11">
        <f t="shared" ref="X580:X643" si="79">ROUND(N580*$Y$2/12*(1-Q580),2)</f>
        <v>0</v>
      </c>
      <c r="Y580" s="11">
        <f t="shared" si="75"/>
        <v>1</v>
      </c>
      <c r="Z580" s="11">
        <f t="shared" si="76"/>
        <v>32592.032720960447</v>
      </c>
      <c r="AA580" s="23">
        <f t="shared" si="77"/>
        <v>5.7600000000000623E-2</v>
      </c>
    </row>
    <row r="581" spans="12:27" x14ac:dyDescent="0.35">
      <c r="L581" s="103"/>
      <c r="S581" s="32">
        <f>+_xlfn.XLOOKUP($P581,Užstatai!$L$3:$IR$3,Užstatai!$L$1:$IR$1,"bla",0,1)</f>
        <v>0</v>
      </c>
      <c r="W581" s="11">
        <f t="shared" si="78"/>
        <v>0</v>
      </c>
      <c r="X581" s="11">
        <f t="shared" si="79"/>
        <v>0</v>
      </c>
      <c r="Y581" s="11">
        <f t="shared" ref="Y581:Y644" si="80">+IF(Z581&gt;=$W$1,1,0)</f>
        <v>1</v>
      </c>
      <c r="Z581" s="11">
        <f t="shared" ref="Z581:Z644" si="81">SUM($N$4:$N$183)*AA581/12-SUMPRODUCT($N$4:$N$183,$Q$4:$Q$183)*AA581/12</f>
        <v>32648.616111101008</v>
      </c>
      <c r="AA581" s="23">
        <f t="shared" si="77"/>
        <v>5.7700000000000626E-2</v>
      </c>
    </row>
    <row r="582" spans="12:27" x14ac:dyDescent="0.35">
      <c r="L582" s="103"/>
      <c r="S582" s="32">
        <f>+_xlfn.XLOOKUP($P582,Užstatai!$L$3:$IR$3,Užstatai!$L$1:$IR$1,"bla",0,1)</f>
        <v>0</v>
      </c>
      <c r="W582" s="11">
        <f t="shared" si="78"/>
        <v>0</v>
      </c>
      <c r="X582" s="11">
        <f t="shared" si="79"/>
        <v>0</v>
      </c>
      <c r="Y582" s="11">
        <f t="shared" si="80"/>
        <v>1</v>
      </c>
      <c r="Z582" s="11">
        <f t="shared" si="81"/>
        <v>32705.199501241557</v>
      </c>
      <c r="AA582" s="23">
        <f t="shared" ref="AA582:AA645" si="82">+AA581+0.0001</f>
        <v>5.7800000000000629E-2</v>
      </c>
    </row>
    <row r="583" spans="12:27" x14ac:dyDescent="0.35">
      <c r="L583" s="103"/>
      <c r="S583" s="32">
        <f>+_xlfn.XLOOKUP($P583,Užstatai!$L$3:$IR$3,Užstatai!$L$1:$IR$1,"bla",0,1)</f>
        <v>0</v>
      </c>
      <c r="W583" s="11">
        <f t="shared" si="78"/>
        <v>0</v>
      </c>
      <c r="X583" s="11">
        <f t="shared" si="79"/>
        <v>0</v>
      </c>
      <c r="Y583" s="11">
        <f t="shared" si="80"/>
        <v>1</v>
      </c>
      <c r="Z583" s="11">
        <f t="shared" si="81"/>
        <v>32761.782891382118</v>
      </c>
      <c r="AA583" s="23">
        <f t="shared" si="82"/>
        <v>5.7900000000000632E-2</v>
      </c>
    </row>
    <row r="584" spans="12:27" x14ac:dyDescent="0.35">
      <c r="L584" s="103"/>
      <c r="S584" s="32">
        <f>+_xlfn.XLOOKUP($P584,Užstatai!$L$3:$IR$3,Užstatai!$L$1:$IR$1,"bla",0,1)</f>
        <v>0</v>
      </c>
      <c r="W584" s="11">
        <f t="shared" si="78"/>
        <v>0</v>
      </c>
      <c r="X584" s="11">
        <f t="shared" si="79"/>
        <v>0</v>
      </c>
      <c r="Y584" s="11">
        <f t="shared" si="80"/>
        <v>1</v>
      </c>
      <c r="Z584" s="11">
        <f t="shared" si="81"/>
        <v>32818.366281522678</v>
      </c>
      <c r="AA584" s="23">
        <f t="shared" si="82"/>
        <v>5.8000000000000634E-2</v>
      </c>
    </row>
    <row r="585" spans="12:27" x14ac:dyDescent="0.35">
      <c r="L585" s="103"/>
      <c r="S585" s="32">
        <f>+_xlfn.XLOOKUP($P585,Užstatai!$L$3:$IR$3,Užstatai!$L$1:$IR$1,"bla",0,1)</f>
        <v>0</v>
      </c>
      <c r="W585" s="11">
        <f t="shared" si="78"/>
        <v>0</v>
      </c>
      <c r="X585" s="11">
        <f t="shared" si="79"/>
        <v>0</v>
      </c>
      <c r="Y585" s="11">
        <f t="shared" si="80"/>
        <v>1</v>
      </c>
      <c r="Z585" s="11">
        <f t="shared" si="81"/>
        <v>32874.949671663227</v>
      </c>
      <c r="AA585" s="23">
        <f t="shared" si="82"/>
        <v>5.8100000000000637E-2</v>
      </c>
    </row>
    <row r="586" spans="12:27" x14ac:dyDescent="0.35">
      <c r="L586" s="103"/>
      <c r="S586" s="32">
        <f>+_xlfn.XLOOKUP($P586,Užstatai!$L$3:$IR$3,Užstatai!$L$1:$IR$1,"bla",0,1)</f>
        <v>0</v>
      </c>
      <c r="W586" s="11">
        <f t="shared" si="78"/>
        <v>0</v>
      </c>
      <c r="X586" s="11">
        <f t="shared" si="79"/>
        <v>0</v>
      </c>
      <c r="Y586" s="11">
        <f t="shared" si="80"/>
        <v>1</v>
      </c>
      <c r="Z586" s="11">
        <f t="shared" si="81"/>
        <v>32931.533061803791</v>
      </c>
      <c r="AA586" s="23">
        <f t="shared" si="82"/>
        <v>5.820000000000064E-2</v>
      </c>
    </row>
    <row r="587" spans="12:27" x14ac:dyDescent="0.35">
      <c r="L587" s="103"/>
      <c r="S587" s="32">
        <f>+_xlfn.XLOOKUP($P587,Užstatai!$L$3:$IR$3,Užstatai!$L$1:$IR$1,"bla",0,1)</f>
        <v>0</v>
      </c>
      <c r="W587" s="11">
        <f t="shared" si="78"/>
        <v>0</v>
      </c>
      <c r="X587" s="11">
        <f t="shared" si="79"/>
        <v>0</v>
      </c>
      <c r="Y587" s="11">
        <f t="shared" si="80"/>
        <v>1</v>
      </c>
      <c r="Z587" s="11">
        <f t="shared" si="81"/>
        <v>32988.116451944348</v>
      </c>
      <c r="AA587" s="23">
        <f t="shared" si="82"/>
        <v>5.8300000000000643E-2</v>
      </c>
    </row>
    <row r="588" spans="12:27" x14ac:dyDescent="0.35">
      <c r="L588" s="103"/>
      <c r="S588" s="32">
        <f>+_xlfn.XLOOKUP($P588,Užstatai!$L$3:$IR$3,Užstatai!$L$1:$IR$1,"bla",0,1)</f>
        <v>0</v>
      </c>
      <c r="W588" s="11">
        <f t="shared" si="78"/>
        <v>0</v>
      </c>
      <c r="X588" s="11">
        <f t="shared" si="79"/>
        <v>0</v>
      </c>
      <c r="Y588" s="11">
        <f t="shared" si="80"/>
        <v>1</v>
      </c>
      <c r="Z588" s="11">
        <f t="shared" si="81"/>
        <v>33044.699842084898</v>
      </c>
      <c r="AA588" s="23">
        <f t="shared" si="82"/>
        <v>5.8400000000000646E-2</v>
      </c>
    </row>
    <row r="589" spans="12:27" x14ac:dyDescent="0.35">
      <c r="L589" s="103"/>
      <c r="S589" s="32">
        <f>+_xlfn.XLOOKUP($P589,Užstatai!$L$3:$IR$3,Užstatai!$L$1:$IR$1,"bla",0,1)</f>
        <v>0</v>
      </c>
      <c r="W589" s="11">
        <f t="shared" si="78"/>
        <v>0</v>
      </c>
      <c r="X589" s="11">
        <f t="shared" si="79"/>
        <v>0</v>
      </c>
      <c r="Y589" s="11">
        <f t="shared" si="80"/>
        <v>1</v>
      </c>
      <c r="Z589" s="11">
        <f t="shared" si="81"/>
        <v>33101.283232225469</v>
      </c>
      <c r="AA589" s="23">
        <f t="shared" si="82"/>
        <v>5.8500000000000649E-2</v>
      </c>
    </row>
    <row r="590" spans="12:27" x14ac:dyDescent="0.35">
      <c r="L590" s="103"/>
      <c r="S590" s="32">
        <f>+_xlfn.XLOOKUP($P590,Užstatai!$L$3:$IR$3,Užstatai!$L$1:$IR$1,"bla",0,1)</f>
        <v>0</v>
      </c>
      <c r="W590" s="11">
        <f t="shared" si="78"/>
        <v>0</v>
      </c>
      <c r="X590" s="11">
        <f t="shared" si="79"/>
        <v>0</v>
      </c>
      <c r="Y590" s="11">
        <f t="shared" si="80"/>
        <v>1</v>
      </c>
      <c r="Z590" s="11">
        <f t="shared" si="81"/>
        <v>33157.866622366018</v>
      </c>
      <c r="AA590" s="23">
        <f t="shared" si="82"/>
        <v>5.8600000000000652E-2</v>
      </c>
    </row>
    <row r="591" spans="12:27" x14ac:dyDescent="0.35">
      <c r="L591" s="103"/>
      <c r="S591" s="32">
        <f>+_xlfn.XLOOKUP($P591,Užstatai!$L$3:$IR$3,Užstatai!$L$1:$IR$1,"bla",0,1)</f>
        <v>0</v>
      </c>
      <c r="W591" s="11">
        <f t="shared" si="78"/>
        <v>0</v>
      </c>
      <c r="X591" s="11">
        <f t="shared" si="79"/>
        <v>0</v>
      </c>
      <c r="Y591" s="11">
        <f t="shared" si="80"/>
        <v>1</v>
      </c>
      <c r="Z591" s="11">
        <f t="shared" si="81"/>
        <v>33214.450012506575</v>
      </c>
      <c r="AA591" s="23">
        <f t="shared" si="82"/>
        <v>5.8700000000000654E-2</v>
      </c>
    </row>
    <row r="592" spans="12:27" x14ac:dyDescent="0.35">
      <c r="L592" s="103"/>
      <c r="S592" s="32">
        <f>+_xlfn.XLOOKUP($P592,Užstatai!$L$3:$IR$3,Užstatai!$L$1:$IR$1,"bla",0,1)</f>
        <v>0</v>
      </c>
      <c r="W592" s="11">
        <f t="shared" si="78"/>
        <v>0</v>
      </c>
      <c r="X592" s="11">
        <f t="shared" si="79"/>
        <v>0</v>
      </c>
      <c r="Y592" s="11">
        <f t="shared" si="80"/>
        <v>1</v>
      </c>
      <c r="Z592" s="11">
        <f t="shared" si="81"/>
        <v>33271.033402647139</v>
      </c>
      <c r="AA592" s="23">
        <f t="shared" si="82"/>
        <v>5.8800000000000657E-2</v>
      </c>
    </row>
    <row r="593" spans="12:27" x14ac:dyDescent="0.35">
      <c r="L593" s="103"/>
      <c r="S593" s="32">
        <f>+_xlfn.XLOOKUP($P593,Užstatai!$L$3:$IR$3,Užstatai!$L$1:$IR$1,"bla",0,1)</f>
        <v>0</v>
      </c>
      <c r="W593" s="11">
        <f t="shared" si="78"/>
        <v>0</v>
      </c>
      <c r="X593" s="11">
        <f t="shared" si="79"/>
        <v>0</v>
      </c>
      <c r="Y593" s="11">
        <f t="shared" si="80"/>
        <v>1</v>
      </c>
      <c r="Z593" s="11">
        <f t="shared" si="81"/>
        <v>33327.616792787689</v>
      </c>
      <c r="AA593" s="23">
        <f t="shared" si="82"/>
        <v>5.890000000000066E-2</v>
      </c>
    </row>
    <row r="594" spans="12:27" x14ac:dyDescent="0.35">
      <c r="L594" s="103"/>
      <c r="S594" s="32">
        <f>+_xlfn.XLOOKUP($P594,Užstatai!$L$3:$IR$3,Užstatai!$L$1:$IR$1,"bla",0,1)</f>
        <v>0</v>
      </c>
      <c r="W594" s="11">
        <f t="shared" si="78"/>
        <v>0</v>
      </c>
      <c r="X594" s="11">
        <f t="shared" si="79"/>
        <v>0</v>
      </c>
      <c r="Y594" s="11">
        <f t="shared" si="80"/>
        <v>1</v>
      </c>
      <c r="Z594" s="11">
        <f t="shared" si="81"/>
        <v>33384.200182928245</v>
      </c>
      <c r="AA594" s="23">
        <f t="shared" si="82"/>
        <v>5.9000000000000663E-2</v>
      </c>
    </row>
    <row r="595" spans="12:27" x14ac:dyDescent="0.35">
      <c r="L595" s="103"/>
      <c r="S595" s="32">
        <f>+_xlfn.XLOOKUP($P595,Užstatai!$L$3:$IR$3,Užstatai!$L$1:$IR$1,"bla",0,1)</f>
        <v>0</v>
      </c>
      <c r="W595" s="11">
        <f t="shared" si="78"/>
        <v>0</v>
      </c>
      <c r="X595" s="11">
        <f t="shared" si="79"/>
        <v>0</v>
      </c>
      <c r="Y595" s="11">
        <f t="shared" si="80"/>
        <v>1</v>
      </c>
      <c r="Z595" s="11">
        <f t="shared" si="81"/>
        <v>33440.783573068809</v>
      </c>
      <c r="AA595" s="23">
        <f t="shared" si="82"/>
        <v>5.9100000000000666E-2</v>
      </c>
    </row>
    <row r="596" spans="12:27" x14ac:dyDescent="0.35">
      <c r="L596" s="103"/>
      <c r="S596" s="32">
        <f>+_xlfn.XLOOKUP($P596,Užstatai!$L$3:$IR$3,Užstatai!$L$1:$IR$1,"bla",0,1)</f>
        <v>0</v>
      </c>
      <c r="W596" s="11">
        <f t="shared" si="78"/>
        <v>0</v>
      </c>
      <c r="X596" s="11">
        <f t="shared" si="79"/>
        <v>0</v>
      </c>
      <c r="Y596" s="11">
        <f t="shared" si="80"/>
        <v>1</v>
      </c>
      <c r="Z596" s="11">
        <f t="shared" si="81"/>
        <v>33497.366963209359</v>
      </c>
      <c r="AA596" s="23">
        <f t="shared" si="82"/>
        <v>5.9200000000000669E-2</v>
      </c>
    </row>
    <row r="597" spans="12:27" x14ac:dyDescent="0.35">
      <c r="L597" s="103"/>
      <c r="S597" s="32">
        <f>+_xlfn.XLOOKUP($P597,Užstatai!$L$3:$IR$3,Užstatai!$L$1:$IR$1,"bla",0,1)</f>
        <v>0</v>
      </c>
      <c r="W597" s="11">
        <f t="shared" si="78"/>
        <v>0</v>
      </c>
      <c r="X597" s="11">
        <f t="shared" si="79"/>
        <v>0</v>
      </c>
      <c r="Y597" s="11">
        <f t="shared" si="80"/>
        <v>1</v>
      </c>
      <c r="Z597" s="11">
        <f t="shared" si="81"/>
        <v>33553.950353349916</v>
      </c>
      <c r="AA597" s="23">
        <f t="shared" si="82"/>
        <v>5.9300000000000672E-2</v>
      </c>
    </row>
    <row r="598" spans="12:27" x14ac:dyDescent="0.35">
      <c r="L598" s="103"/>
      <c r="S598" s="32">
        <f>+_xlfn.XLOOKUP($P598,Užstatai!$L$3:$IR$3,Užstatai!$L$1:$IR$1,"bla",0,1)</f>
        <v>0</v>
      </c>
      <c r="W598" s="11">
        <f t="shared" si="78"/>
        <v>0</v>
      </c>
      <c r="X598" s="11">
        <f t="shared" si="79"/>
        <v>0</v>
      </c>
      <c r="Y598" s="11">
        <f t="shared" si="80"/>
        <v>1</v>
      </c>
      <c r="Z598" s="11">
        <f t="shared" si="81"/>
        <v>33610.53374349048</v>
      </c>
      <c r="AA598" s="23">
        <f t="shared" si="82"/>
        <v>5.9400000000000674E-2</v>
      </c>
    </row>
    <row r="599" spans="12:27" x14ac:dyDescent="0.35">
      <c r="L599" s="103"/>
      <c r="S599" s="32">
        <f>+_xlfn.XLOOKUP($P599,Užstatai!$L$3:$IR$3,Užstatai!$L$1:$IR$1,"bla",0,1)</f>
        <v>0</v>
      </c>
      <c r="W599" s="11">
        <f t="shared" si="78"/>
        <v>0</v>
      </c>
      <c r="X599" s="11">
        <f t="shared" si="79"/>
        <v>0</v>
      </c>
      <c r="Y599" s="11">
        <f t="shared" si="80"/>
        <v>1</v>
      </c>
      <c r="Z599" s="11">
        <f t="shared" si="81"/>
        <v>33667.117133631036</v>
      </c>
      <c r="AA599" s="23">
        <f t="shared" si="82"/>
        <v>5.9500000000000677E-2</v>
      </c>
    </row>
    <row r="600" spans="12:27" x14ac:dyDescent="0.35">
      <c r="L600" s="103"/>
      <c r="S600" s="32">
        <f>+_xlfn.XLOOKUP($P600,Užstatai!$L$3:$IR$3,Užstatai!$L$1:$IR$1,"bla",0,1)</f>
        <v>0</v>
      </c>
      <c r="W600" s="11">
        <f t="shared" si="78"/>
        <v>0</v>
      </c>
      <c r="X600" s="11">
        <f t="shared" si="79"/>
        <v>0</v>
      </c>
      <c r="Y600" s="11">
        <f t="shared" si="80"/>
        <v>1</v>
      </c>
      <c r="Z600" s="11">
        <f t="shared" si="81"/>
        <v>33723.700523771593</v>
      </c>
      <c r="AA600" s="23">
        <f t="shared" si="82"/>
        <v>5.960000000000068E-2</v>
      </c>
    </row>
    <row r="601" spans="12:27" x14ac:dyDescent="0.35">
      <c r="L601" s="103"/>
      <c r="S601" s="32">
        <f>+_xlfn.XLOOKUP($P601,Užstatai!$L$3:$IR$3,Užstatai!$L$1:$IR$1,"bla",0,1)</f>
        <v>0</v>
      </c>
      <c r="W601" s="11">
        <f t="shared" si="78"/>
        <v>0</v>
      </c>
      <c r="X601" s="11">
        <f t="shared" si="79"/>
        <v>0</v>
      </c>
      <c r="Y601" s="11">
        <f t="shared" si="80"/>
        <v>1</v>
      </c>
      <c r="Z601" s="11">
        <f t="shared" si="81"/>
        <v>33780.28391391215</v>
      </c>
      <c r="AA601" s="23">
        <f t="shared" si="82"/>
        <v>5.9700000000000683E-2</v>
      </c>
    </row>
    <row r="602" spans="12:27" x14ac:dyDescent="0.35">
      <c r="L602" s="103"/>
      <c r="S602" s="32">
        <f>+_xlfn.XLOOKUP($P602,Užstatai!$L$3:$IR$3,Užstatai!$L$1:$IR$1,"bla",0,1)</f>
        <v>0</v>
      </c>
      <c r="W602" s="11">
        <f t="shared" si="78"/>
        <v>0</v>
      </c>
      <c r="X602" s="11">
        <f t="shared" si="79"/>
        <v>0</v>
      </c>
      <c r="Y602" s="11">
        <f t="shared" si="80"/>
        <v>1</v>
      </c>
      <c r="Z602" s="11">
        <f t="shared" si="81"/>
        <v>33836.867304052706</v>
      </c>
      <c r="AA602" s="23">
        <f t="shared" si="82"/>
        <v>5.9800000000000686E-2</v>
      </c>
    </row>
    <row r="603" spans="12:27" x14ac:dyDescent="0.35">
      <c r="L603" s="103"/>
      <c r="S603" s="32">
        <f>+_xlfn.XLOOKUP($P603,Užstatai!$L$3:$IR$3,Užstatai!$L$1:$IR$1,"bla",0,1)</f>
        <v>0</v>
      </c>
      <c r="W603" s="11">
        <f t="shared" si="78"/>
        <v>0</v>
      </c>
      <c r="X603" s="11">
        <f t="shared" si="79"/>
        <v>0</v>
      </c>
      <c r="Y603" s="11">
        <f t="shared" si="80"/>
        <v>1</v>
      </c>
      <c r="Z603" s="11">
        <f t="shared" si="81"/>
        <v>33893.450694193263</v>
      </c>
      <c r="AA603" s="23">
        <f t="shared" si="82"/>
        <v>5.9900000000000689E-2</v>
      </c>
    </row>
    <row r="604" spans="12:27" x14ac:dyDescent="0.35">
      <c r="L604" s="103"/>
      <c r="S604" s="32">
        <f>+_xlfn.XLOOKUP($P604,Užstatai!$L$3:$IR$3,Užstatai!$L$1:$IR$1,"bla",0,1)</f>
        <v>0</v>
      </c>
      <c r="W604" s="11">
        <f t="shared" si="78"/>
        <v>0</v>
      </c>
      <c r="X604" s="11">
        <f t="shared" si="79"/>
        <v>0</v>
      </c>
      <c r="Y604" s="11">
        <f t="shared" si="80"/>
        <v>1</v>
      </c>
      <c r="Z604" s="11">
        <f t="shared" si="81"/>
        <v>33950.03408433382</v>
      </c>
      <c r="AA604" s="23">
        <f t="shared" si="82"/>
        <v>6.0000000000000692E-2</v>
      </c>
    </row>
    <row r="605" spans="12:27" x14ac:dyDescent="0.35">
      <c r="L605" s="103"/>
      <c r="S605" s="32">
        <f>+_xlfn.XLOOKUP($P605,Užstatai!$L$3:$IR$3,Užstatai!$L$1:$IR$1,"bla",0,1)</f>
        <v>0</v>
      </c>
      <c r="W605" s="11">
        <f t="shared" si="78"/>
        <v>0</v>
      </c>
      <c r="X605" s="11">
        <f t="shared" si="79"/>
        <v>0</v>
      </c>
      <c r="Y605" s="11">
        <f t="shared" si="80"/>
        <v>1</v>
      </c>
      <c r="Z605" s="11">
        <f t="shared" si="81"/>
        <v>34006.617474474377</v>
      </c>
      <c r="AA605" s="23">
        <f t="shared" si="82"/>
        <v>6.0100000000000695E-2</v>
      </c>
    </row>
    <row r="606" spans="12:27" x14ac:dyDescent="0.35">
      <c r="L606" s="103"/>
      <c r="S606" s="32">
        <f>+_xlfn.XLOOKUP($P606,Užstatai!$L$3:$IR$3,Užstatai!$L$1:$IR$1,"bla",0,1)</f>
        <v>0</v>
      </c>
      <c r="W606" s="11">
        <f t="shared" si="78"/>
        <v>0</v>
      </c>
      <c r="X606" s="11">
        <f t="shared" si="79"/>
        <v>0</v>
      </c>
      <c r="Y606" s="11">
        <f t="shared" si="80"/>
        <v>1</v>
      </c>
      <c r="Z606" s="11">
        <f t="shared" si="81"/>
        <v>34063.200864614933</v>
      </c>
      <c r="AA606" s="23">
        <f t="shared" si="82"/>
        <v>6.0200000000000697E-2</v>
      </c>
    </row>
    <row r="607" spans="12:27" x14ac:dyDescent="0.35">
      <c r="L607" s="103"/>
      <c r="S607" s="32">
        <f>+_xlfn.XLOOKUP($P607,Užstatai!$L$3:$IR$3,Užstatai!$L$1:$IR$1,"bla",0,1)</f>
        <v>0</v>
      </c>
      <c r="W607" s="11">
        <f t="shared" si="78"/>
        <v>0</v>
      </c>
      <c r="X607" s="11">
        <f t="shared" si="79"/>
        <v>0</v>
      </c>
      <c r="Y607" s="11">
        <f t="shared" si="80"/>
        <v>1</v>
      </c>
      <c r="Z607" s="11">
        <f t="shared" si="81"/>
        <v>34119.784254755497</v>
      </c>
      <c r="AA607" s="23">
        <f t="shared" si="82"/>
        <v>6.03000000000007E-2</v>
      </c>
    </row>
    <row r="608" spans="12:27" x14ac:dyDescent="0.35">
      <c r="L608" s="103"/>
      <c r="S608" s="32">
        <f>+_xlfn.XLOOKUP($P608,Užstatai!$L$3:$IR$3,Užstatai!$L$1:$IR$1,"bla",0,1)</f>
        <v>0</v>
      </c>
      <c r="W608" s="11">
        <f t="shared" si="78"/>
        <v>0</v>
      </c>
      <c r="X608" s="11">
        <f t="shared" si="79"/>
        <v>0</v>
      </c>
      <c r="Y608" s="11">
        <f t="shared" si="80"/>
        <v>1</v>
      </c>
      <c r="Z608" s="11">
        <f t="shared" si="81"/>
        <v>34176.367644896054</v>
      </c>
      <c r="AA608" s="23">
        <f t="shared" si="82"/>
        <v>6.0400000000000703E-2</v>
      </c>
    </row>
    <row r="609" spans="12:27" x14ac:dyDescent="0.35">
      <c r="L609" s="103"/>
      <c r="S609" s="32">
        <f>+_xlfn.XLOOKUP($P609,Užstatai!$L$3:$IR$3,Užstatai!$L$1:$IR$1,"bla",0,1)</f>
        <v>0</v>
      </c>
      <c r="W609" s="11">
        <f t="shared" si="78"/>
        <v>0</v>
      </c>
      <c r="X609" s="11">
        <f t="shared" si="79"/>
        <v>0</v>
      </c>
      <c r="Y609" s="11">
        <f t="shared" si="80"/>
        <v>1</v>
      </c>
      <c r="Z609" s="11">
        <f t="shared" si="81"/>
        <v>34232.951035036604</v>
      </c>
      <c r="AA609" s="23">
        <f t="shared" si="82"/>
        <v>6.0500000000000706E-2</v>
      </c>
    </row>
    <row r="610" spans="12:27" x14ac:dyDescent="0.35">
      <c r="L610" s="103"/>
      <c r="S610" s="32">
        <f>+_xlfn.XLOOKUP($P610,Užstatai!$L$3:$IR$3,Užstatai!$L$1:$IR$1,"bla",0,1)</f>
        <v>0</v>
      </c>
      <c r="W610" s="11">
        <f t="shared" si="78"/>
        <v>0</v>
      </c>
      <c r="X610" s="11">
        <f t="shared" si="79"/>
        <v>0</v>
      </c>
      <c r="Y610" s="11">
        <f t="shared" si="80"/>
        <v>1</v>
      </c>
      <c r="Z610" s="11">
        <f t="shared" si="81"/>
        <v>34289.534425177168</v>
      </c>
      <c r="AA610" s="23">
        <f t="shared" si="82"/>
        <v>6.0600000000000709E-2</v>
      </c>
    </row>
    <row r="611" spans="12:27" x14ac:dyDescent="0.35">
      <c r="L611" s="103"/>
      <c r="S611" s="32">
        <f>+_xlfn.XLOOKUP($P611,Užstatai!$L$3:$IR$3,Užstatai!$L$1:$IR$1,"bla",0,1)</f>
        <v>0</v>
      </c>
      <c r="W611" s="11">
        <f t="shared" si="78"/>
        <v>0</v>
      </c>
      <c r="X611" s="11">
        <f t="shared" si="79"/>
        <v>0</v>
      </c>
      <c r="Y611" s="11">
        <f t="shared" si="80"/>
        <v>1</v>
      </c>
      <c r="Z611" s="11">
        <f t="shared" si="81"/>
        <v>34346.117815317724</v>
      </c>
      <c r="AA611" s="23">
        <f t="shared" si="82"/>
        <v>6.0700000000000712E-2</v>
      </c>
    </row>
    <row r="612" spans="12:27" x14ac:dyDescent="0.35">
      <c r="L612" s="103"/>
      <c r="S612" s="32">
        <f>+_xlfn.XLOOKUP($P612,Užstatai!$L$3:$IR$3,Užstatai!$L$1:$IR$1,"bla",0,1)</f>
        <v>0</v>
      </c>
      <c r="W612" s="11">
        <f t="shared" si="78"/>
        <v>0</v>
      </c>
      <c r="X612" s="11">
        <f t="shared" si="79"/>
        <v>0</v>
      </c>
      <c r="Y612" s="11">
        <f t="shared" si="80"/>
        <v>1</v>
      </c>
      <c r="Z612" s="11">
        <f t="shared" si="81"/>
        <v>34402.701205458281</v>
      </c>
      <c r="AA612" s="23">
        <f t="shared" si="82"/>
        <v>6.0800000000000715E-2</v>
      </c>
    </row>
    <row r="613" spans="12:27" x14ac:dyDescent="0.35">
      <c r="L613" s="103"/>
      <c r="S613" s="32">
        <f>+_xlfn.XLOOKUP($P613,Užstatai!$L$3:$IR$3,Užstatai!$L$1:$IR$1,"bla",0,1)</f>
        <v>0</v>
      </c>
      <c r="W613" s="11">
        <f t="shared" si="78"/>
        <v>0</v>
      </c>
      <c r="X613" s="11">
        <f t="shared" si="79"/>
        <v>0</v>
      </c>
      <c r="Y613" s="11">
        <f t="shared" si="80"/>
        <v>1</v>
      </c>
      <c r="Z613" s="11">
        <f t="shared" si="81"/>
        <v>34459.284595598838</v>
      </c>
      <c r="AA613" s="23">
        <f t="shared" si="82"/>
        <v>6.0900000000000717E-2</v>
      </c>
    </row>
    <row r="614" spans="12:27" x14ac:dyDescent="0.35">
      <c r="L614" s="103"/>
      <c r="S614" s="32">
        <f>+_xlfn.XLOOKUP($P614,Užstatai!$L$3:$IR$3,Užstatai!$L$1:$IR$1,"bla",0,1)</f>
        <v>0</v>
      </c>
      <c r="W614" s="11">
        <f t="shared" si="78"/>
        <v>0</v>
      </c>
      <c r="X614" s="11">
        <f t="shared" si="79"/>
        <v>0</v>
      </c>
      <c r="Y614" s="11">
        <f t="shared" si="80"/>
        <v>1</v>
      </c>
      <c r="Z614" s="11">
        <f t="shared" si="81"/>
        <v>34515.867985739394</v>
      </c>
      <c r="AA614" s="23">
        <f t="shared" si="82"/>
        <v>6.100000000000072E-2</v>
      </c>
    </row>
    <row r="615" spans="12:27" x14ac:dyDescent="0.35">
      <c r="L615" s="103"/>
      <c r="S615" s="32">
        <f>+_xlfn.XLOOKUP($P615,Užstatai!$L$3:$IR$3,Užstatai!$L$1:$IR$1,"bla",0,1)</f>
        <v>0</v>
      </c>
      <c r="W615" s="11">
        <f t="shared" si="78"/>
        <v>0</v>
      </c>
      <c r="X615" s="11">
        <f t="shared" si="79"/>
        <v>0</v>
      </c>
      <c r="Y615" s="11">
        <f t="shared" si="80"/>
        <v>1</v>
      </c>
      <c r="Z615" s="11">
        <f t="shared" si="81"/>
        <v>34572.451375879951</v>
      </c>
      <c r="AA615" s="23">
        <f t="shared" si="82"/>
        <v>6.1100000000000723E-2</v>
      </c>
    </row>
    <row r="616" spans="12:27" x14ac:dyDescent="0.35">
      <c r="L616" s="103"/>
      <c r="S616" s="32">
        <f>+_xlfn.XLOOKUP($P616,Užstatai!$L$3:$IR$3,Užstatai!$L$1:$IR$1,"bla",0,1)</f>
        <v>0</v>
      </c>
      <c r="W616" s="11">
        <f t="shared" si="78"/>
        <v>0</v>
      </c>
      <c r="X616" s="11">
        <f t="shared" si="79"/>
        <v>0</v>
      </c>
      <c r="Y616" s="11">
        <f t="shared" si="80"/>
        <v>1</v>
      </c>
      <c r="Z616" s="11">
        <f t="shared" si="81"/>
        <v>34629.034766020515</v>
      </c>
      <c r="AA616" s="23">
        <f t="shared" si="82"/>
        <v>6.1200000000000726E-2</v>
      </c>
    </row>
    <row r="617" spans="12:27" x14ac:dyDescent="0.35">
      <c r="L617" s="103"/>
      <c r="S617" s="32">
        <f>+_xlfn.XLOOKUP($P617,Užstatai!$L$3:$IR$3,Užstatai!$L$1:$IR$1,"bla",0,1)</f>
        <v>0</v>
      </c>
      <c r="W617" s="11">
        <f t="shared" si="78"/>
        <v>0</v>
      </c>
      <c r="X617" s="11">
        <f t="shared" si="79"/>
        <v>0</v>
      </c>
      <c r="Y617" s="11">
        <f t="shared" si="80"/>
        <v>1</v>
      </c>
      <c r="Z617" s="11">
        <f t="shared" si="81"/>
        <v>34685.618156161065</v>
      </c>
      <c r="AA617" s="23">
        <f t="shared" si="82"/>
        <v>6.1300000000000729E-2</v>
      </c>
    </row>
    <row r="618" spans="12:27" x14ac:dyDescent="0.35">
      <c r="L618" s="103"/>
      <c r="S618" s="32">
        <f>+_xlfn.XLOOKUP($P618,Užstatai!$L$3:$IR$3,Užstatai!$L$1:$IR$1,"bla",0,1)</f>
        <v>0</v>
      </c>
      <c r="W618" s="11">
        <f t="shared" si="78"/>
        <v>0</v>
      </c>
      <c r="X618" s="11">
        <f t="shared" si="79"/>
        <v>0</v>
      </c>
      <c r="Y618" s="11">
        <f t="shared" si="80"/>
        <v>1</v>
      </c>
      <c r="Z618" s="11">
        <f t="shared" si="81"/>
        <v>34742.201546301629</v>
      </c>
      <c r="AA618" s="23">
        <f t="shared" si="82"/>
        <v>6.1400000000000732E-2</v>
      </c>
    </row>
    <row r="619" spans="12:27" x14ac:dyDescent="0.35">
      <c r="L619" s="103"/>
      <c r="S619" s="32">
        <f>+_xlfn.XLOOKUP($P619,Užstatai!$L$3:$IR$3,Užstatai!$L$1:$IR$1,"bla",0,1)</f>
        <v>0</v>
      </c>
      <c r="W619" s="11">
        <f t="shared" si="78"/>
        <v>0</v>
      </c>
      <c r="X619" s="11">
        <f t="shared" si="79"/>
        <v>0</v>
      </c>
      <c r="Y619" s="11">
        <f t="shared" si="80"/>
        <v>1</v>
      </c>
      <c r="Z619" s="11">
        <f t="shared" si="81"/>
        <v>34798.784936442185</v>
      </c>
      <c r="AA619" s="23">
        <f t="shared" si="82"/>
        <v>6.1500000000000735E-2</v>
      </c>
    </row>
    <row r="620" spans="12:27" x14ac:dyDescent="0.35">
      <c r="L620" s="103"/>
      <c r="S620" s="32">
        <f>+_xlfn.XLOOKUP($P620,Užstatai!$L$3:$IR$3,Užstatai!$L$1:$IR$1,"bla",0,1)</f>
        <v>0</v>
      </c>
      <c r="W620" s="11">
        <f t="shared" si="78"/>
        <v>0</v>
      </c>
      <c r="X620" s="11">
        <f t="shared" si="79"/>
        <v>0</v>
      </c>
      <c r="Y620" s="11">
        <f t="shared" si="80"/>
        <v>1</v>
      </c>
      <c r="Z620" s="11">
        <f t="shared" si="81"/>
        <v>34855.368326582735</v>
      </c>
      <c r="AA620" s="23">
        <f t="shared" si="82"/>
        <v>6.1600000000000737E-2</v>
      </c>
    </row>
    <row r="621" spans="12:27" x14ac:dyDescent="0.35">
      <c r="L621" s="103"/>
      <c r="S621" s="32">
        <f>+_xlfn.XLOOKUP($P621,Užstatai!$L$3:$IR$3,Užstatai!$L$1:$IR$1,"bla",0,1)</f>
        <v>0</v>
      </c>
      <c r="W621" s="11">
        <f t="shared" si="78"/>
        <v>0</v>
      </c>
      <c r="X621" s="11">
        <f t="shared" si="79"/>
        <v>0</v>
      </c>
      <c r="Y621" s="11">
        <f t="shared" si="80"/>
        <v>1</v>
      </c>
      <c r="Z621" s="11">
        <f t="shared" si="81"/>
        <v>34911.951716723299</v>
      </c>
      <c r="AA621" s="23">
        <f t="shared" si="82"/>
        <v>6.170000000000074E-2</v>
      </c>
    </row>
    <row r="622" spans="12:27" x14ac:dyDescent="0.35">
      <c r="L622" s="103"/>
      <c r="S622" s="32">
        <f>+_xlfn.XLOOKUP($P622,Užstatai!$L$3:$IR$3,Užstatai!$L$1:$IR$1,"bla",0,1)</f>
        <v>0</v>
      </c>
      <c r="W622" s="11">
        <f t="shared" si="78"/>
        <v>0</v>
      </c>
      <c r="X622" s="11">
        <f t="shared" si="79"/>
        <v>0</v>
      </c>
      <c r="Y622" s="11">
        <f t="shared" si="80"/>
        <v>1</v>
      </c>
      <c r="Z622" s="11">
        <f t="shared" si="81"/>
        <v>34968.535106863856</v>
      </c>
      <c r="AA622" s="23">
        <f t="shared" si="82"/>
        <v>6.1800000000000743E-2</v>
      </c>
    </row>
    <row r="623" spans="12:27" x14ac:dyDescent="0.35">
      <c r="L623" s="103"/>
      <c r="S623" s="32">
        <f>+_xlfn.XLOOKUP($P623,Užstatai!$L$3:$IR$3,Užstatai!$L$1:$IR$1,"bla",0,1)</f>
        <v>0</v>
      </c>
      <c r="W623" s="11">
        <f t="shared" si="78"/>
        <v>0</v>
      </c>
      <c r="X623" s="11">
        <f t="shared" si="79"/>
        <v>0</v>
      </c>
      <c r="Y623" s="11">
        <f t="shared" si="80"/>
        <v>1</v>
      </c>
      <c r="Z623" s="11">
        <f t="shared" si="81"/>
        <v>35025.118497004405</v>
      </c>
      <c r="AA623" s="23">
        <f t="shared" si="82"/>
        <v>6.1900000000000746E-2</v>
      </c>
    </row>
    <row r="624" spans="12:27" x14ac:dyDescent="0.35">
      <c r="L624" s="103"/>
      <c r="S624" s="32">
        <f>+_xlfn.XLOOKUP($P624,Užstatai!$L$3:$IR$3,Užstatai!$L$1:$IR$1,"bla",0,1)</f>
        <v>0</v>
      </c>
      <c r="W624" s="11">
        <f t="shared" si="78"/>
        <v>0</v>
      </c>
      <c r="X624" s="11">
        <f t="shared" si="79"/>
        <v>0</v>
      </c>
      <c r="Y624" s="11">
        <f t="shared" si="80"/>
        <v>1</v>
      </c>
      <c r="Z624" s="11">
        <f t="shared" si="81"/>
        <v>35081.701887144969</v>
      </c>
      <c r="AA624" s="23">
        <f t="shared" si="82"/>
        <v>6.2000000000000749E-2</v>
      </c>
    </row>
    <row r="625" spans="12:27" x14ac:dyDescent="0.35">
      <c r="L625" s="103"/>
      <c r="S625" s="32">
        <f>+_xlfn.XLOOKUP($P625,Užstatai!$L$3:$IR$3,Užstatai!$L$1:$IR$1,"bla",0,1)</f>
        <v>0</v>
      </c>
      <c r="W625" s="11">
        <f t="shared" si="78"/>
        <v>0</v>
      </c>
      <c r="X625" s="11">
        <f t="shared" si="79"/>
        <v>0</v>
      </c>
      <c r="Y625" s="11">
        <f t="shared" si="80"/>
        <v>1</v>
      </c>
      <c r="Z625" s="11">
        <f t="shared" si="81"/>
        <v>35138.285277285526</v>
      </c>
      <c r="AA625" s="23">
        <f t="shared" si="82"/>
        <v>6.2100000000000752E-2</v>
      </c>
    </row>
    <row r="626" spans="12:27" x14ac:dyDescent="0.35">
      <c r="L626" s="103"/>
      <c r="S626" s="32">
        <f>+_xlfn.XLOOKUP($P626,Užstatai!$L$3:$IR$3,Užstatai!$L$1:$IR$1,"bla",0,1)</f>
        <v>0</v>
      </c>
      <c r="W626" s="11">
        <f t="shared" si="78"/>
        <v>0</v>
      </c>
      <c r="X626" s="11">
        <f t="shared" si="79"/>
        <v>0</v>
      </c>
      <c r="Y626" s="11">
        <f t="shared" si="80"/>
        <v>1</v>
      </c>
      <c r="Z626" s="11">
        <f t="shared" si="81"/>
        <v>35194.868667426083</v>
      </c>
      <c r="AA626" s="23">
        <f t="shared" si="82"/>
        <v>6.2200000000000755E-2</v>
      </c>
    </row>
    <row r="627" spans="12:27" x14ac:dyDescent="0.35">
      <c r="L627" s="103"/>
      <c r="S627" s="32">
        <f>+_xlfn.XLOOKUP($P627,Užstatai!$L$3:$IR$3,Užstatai!$L$1:$IR$1,"bla",0,1)</f>
        <v>0</v>
      </c>
      <c r="W627" s="11">
        <f t="shared" si="78"/>
        <v>0</v>
      </c>
      <c r="X627" s="11">
        <f t="shared" si="79"/>
        <v>0</v>
      </c>
      <c r="Y627" s="11">
        <f t="shared" si="80"/>
        <v>1</v>
      </c>
      <c r="Z627" s="11">
        <f t="shared" si="81"/>
        <v>35251.452057566647</v>
      </c>
      <c r="AA627" s="23">
        <f t="shared" si="82"/>
        <v>6.2300000000000758E-2</v>
      </c>
    </row>
    <row r="628" spans="12:27" x14ac:dyDescent="0.35">
      <c r="L628" s="103"/>
      <c r="S628" s="32">
        <f>+_xlfn.XLOOKUP($P628,Užstatai!$L$3:$IR$3,Užstatai!$L$1:$IR$1,"bla",0,1)</f>
        <v>0</v>
      </c>
      <c r="W628" s="11">
        <f t="shared" si="78"/>
        <v>0</v>
      </c>
      <c r="X628" s="11">
        <f t="shared" si="79"/>
        <v>0</v>
      </c>
      <c r="Y628" s="11">
        <f t="shared" si="80"/>
        <v>1</v>
      </c>
      <c r="Z628" s="11">
        <f t="shared" si="81"/>
        <v>35308.035447707196</v>
      </c>
      <c r="AA628" s="23">
        <f t="shared" si="82"/>
        <v>6.240000000000076E-2</v>
      </c>
    </row>
    <row r="629" spans="12:27" x14ac:dyDescent="0.35">
      <c r="L629" s="103"/>
      <c r="S629" s="32">
        <f>+_xlfn.XLOOKUP($P629,Užstatai!$L$3:$IR$3,Užstatai!$L$1:$IR$1,"bla",0,1)</f>
        <v>0</v>
      </c>
      <c r="W629" s="11">
        <f t="shared" si="78"/>
        <v>0</v>
      </c>
      <c r="X629" s="11">
        <f t="shared" si="79"/>
        <v>0</v>
      </c>
      <c r="Y629" s="11">
        <f t="shared" si="80"/>
        <v>1</v>
      </c>
      <c r="Z629" s="11">
        <f t="shared" si="81"/>
        <v>35364.618837847753</v>
      </c>
      <c r="AA629" s="23">
        <f t="shared" si="82"/>
        <v>6.2500000000000763E-2</v>
      </c>
    </row>
    <row r="630" spans="12:27" x14ac:dyDescent="0.35">
      <c r="L630" s="103"/>
      <c r="S630" s="32">
        <f>+_xlfn.XLOOKUP($P630,Užstatai!$L$3:$IR$3,Užstatai!$L$1:$IR$1,"bla",0,1)</f>
        <v>0</v>
      </c>
      <c r="W630" s="11">
        <f t="shared" si="78"/>
        <v>0</v>
      </c>
      <c r="X630" s="11">
        <f t="shared" si="79"/>
        <v>0</v>
      </c>
      <c r="Y630" s="11">
        <f t="shared" si="80"/>
        <v>1</v>
      </c>
      <c r="Z630" s="11">
        <f t="shared" si="81"/>
        <v>35421.202227988317</v>
      </c>
      <c r="AA630" s="23">
        <f t="shared" si="82"/>
        <v>6.2600000000000766E-2</v>
      </c>
    </row>
    <row r="631" spans="12:27" x14ac:dyDescent="0.35">
      <c r="L631" s="103"/>
      <c r="S631" s="32">
        <f>+_xlfn.XLOOKUP($P631,Užstatai!$L$3:$IR$3,Užstatai!$L$1:$IR$1,"bla",0,1)</f>
        <v>0</v>
      </c>
      <c r="W631" s="11">
        <f t="shared" si="78"/>
        <v>0</v>
      </c>
      <c r="X631" s="11">
        <f t="shared" si="79"/>
        <v>0</v>
      </c>
      <c r="Y631" s="11">
        <f t="shared" si="80"/>
        <v>1</v>
      </c>
      <c r="Z631" s="11">
        <f t="shared" si="81"/>
        <v>35477.785618128866</v>
      </c>
      <c r="AA631" s="23">
        <f t="shared" si="82"/>
        <v>6.2700000000000769E-2</v>
      </c>
    </row>
    <row r="632" spans="12:27" x14ac:dyDescent="0.35">
      <c r="L632" s="103"/>
      <c r="S632" s="32">
        <f>+_xlfn.XLOOKUP($P632,Užstatai!$L$3:$IR$3,Užstatai!$L$1:$IR$1,"bla",0,1)</f>
        <v>0</v>
      </c>
      <c r="W632" s="11">
        <f t="shared" si="78"/>
        <v>0</v>
      </c>
      <c r="X632" s="11">
        <f t="shared" si="79"/>
        <v>0</v>
      </c>
      <c r="Y632" s="11">
        <f t="shared" si="80"/>
        <v>1</v>
      </c>
      <c r="Z632" s="11">
        <f t="shared" si="81"/>
        <v>35534.369008269423</v>
      </c>
      <c r="AA632" s="23">
        <f t="shared" si="82"/>
        <v>6.2800000000000772E-2</v>
      </c>
    </row>
    <row r="633" spans="12:27" x14ac:dyDescent="0.35">
      <c r="L633" s="103"/>
      <c r="S633" s="32">
        <f>+_xlfn.XLOOKUP($P633,Užstatai!$L$3:$IR$3,Užstatai!$L$1:$IR$1,"bla",0,1)</f>
        <v>0</v>
      </c>
      <c r="W633" s="11">
        <f t="shared" si="78"/>
        <v>0</v>
      </c>
      <c r="X633" s="11">
        <f t="shared" si="79"/>
        <v>0</v>
      </c>
      <c r="Y633" s="11">
        <f t="shared" si="80"/>
        <v>1</v>
      </c>
      <c r="Z633" s="11">
        <f t="shared" si="81"/>
        <v>35590.952398409987</v>
      </c>
      <c r="AA633" s="23">
        <f t="shared" si="82"/>
        <v>6.2900000000000775E-2</v>
      </c>
    </row>
    <row r="634" spans="12:27" x14ac:dyDescent="0.35">
      <c r="L634" s="103"/>
      <c r="S634" s="32">
        <f>+_xlfn.XLOOKUP($P634,Užstatai!$L$3:$IR$3,Užstatai!$L$1:$IR$1,"bla",0,1)</f>
        <v>0</v>
      </c>
      <c r="W634" s="11">
        <f t="shared" si="78"/>
        <v>0</v>
      </c>
      <c r="X634" s="11">
        <f t="shared" si="79"/>
        <v>0</v>
      </c>
      <c r="Y634" s="11">
        <f t="shared" si="80"/>
        <v>1</v>
      </c>
      <c r="Z634" s="11">
        <f t="shared" si="81"/>
        <v>35647.535788550536</v>
      </c>
      <c r="AA634" s="23">
        <f t="shared" si="82"/>
        <v>6.3000000000000778E-2</v>
      </c>
    </row>
    <row r="635" spans="12:27" x14ac:dyDescent="0.35">
      <c r="L635" s="103"/>
      <c r="S635" s="32">
        <f>+_xlfn.XLOOKUP($P635,Užstatai!$L$3:$IR$3,Užstatai!$L$1:$IR$1,"bla",0,1)</f>
        <v>0</v>
      </c>
      <c r="W635" s="11">
        <f t="shared" si="78"/>
        <v>0</v>
      </c>
      <c r="X635" s="11">
        <f t="shared" si="79"/>
        <v>0</v>
      </c>
      <c r="Y635" s="11">
        <f t="shared" si="80"/>
        <v>1</v>
      </c>
      <c r="Z635" s="11">
        <f t="shared" si="81"/>
        <v>35704.119178691108</v>
      </c>
      <c r="AA635" s="23">
        <f t="shared" si="82"/>
        <v>6.310000000000078E-2</v>
      </c>
    </row>
    <row r="636" spans="12:27" x14ac:dyDescent="0.35">
      <c r="L636" s="103"/>
      <c r="S636" s="32">
        <f>+_xlfn.XLOOKUP($P636,Užstatai!$L$3:$IR$3,Užstatai!$L$1:$IR$1,"bla",0,1)</f>
        <v>0</v>
      </c>
      <c r="W636" s="11">
        <f t="shared" si="78"/>
        <v>0</v>
      </c>
      <c r="X636" s="11">
        <f t="shared" si="79"/>
        <v>0</v>
      </c>
      <c r="Y636" s="11">
        <f t="shared" si="80"/>
        <v>1</v>
      </c>
      <c r="Z636" s="11">
        <f t="shared" si="81"/>
        <v>35760.702568831657</v>
      </c>
      <c r="AA636" s="23">
        <f t="shared" si="82"/>
        <v>6.3200000000000783E-2</v>
      </c>
    </row>
    <row r="637" spans="12:27" x14ac:dyDescent="0.35">
      <c r="L637" s="103"/>
      <c r="S637" s="32">
        <f>+_xlfn.XLOOKUP($P637,Užstatai!$L$3:$IR$3,Užstatai!$L$1:$IR$1,"bla",0,1)</f>
        <v>0</v>
      </c>
      <c r="W637" s="11">
        <f t="shared" si="78"/>
        <v>0</v>
      </c>
      <c r="X637" s="11">
        <f t="shared" si="79"/>
        <v>0</v>
      </c>
      <c r="Y637" s="11">
        <f t="shared" si="80"/>
        <v>1</v>
      </c>
      <c r="Z637" s="11">
        <f t="shared" si="81"/>
        <v>35817.285958972214</v>
      </c>
      <c r="AA637" s="23">
        <f t="shared" si="82"/>
        <v>6.3300000000000786E-2</v>
      </c>
    </row>
    <row r="638" spans="12:27" x14ac:dyDescent="0.35">
      <c r="L638" s="103"/>
      <c r="S638" s="32">
        <f>+_xlfn.XLOOKUP($P638,Užstatai!$L$3:$IR$3,Užstatai!$L$1:$IR$1,"bla",0,1)</f>
        <v>0</v>
      </c>
      <c r="W638" s="11">
        <f t="shared" si="78"/>
        <v>0</v>
      </c>
      <c r="X638" s="11">
        <f t="shared" si="79"/>
        <v>0</v>
      </c>
      <c r="Y638" s="11">
        <f t="shared" si="80"/>
        <v>1</v>
      </c>
      <c r="Z638" s="11">
        <f t="shared" si="81"/>
        <v>35873.869349112778</v>
      </c>
      <c r="AA638" s="23">
        <f t="shared" si="82"/>
        <v>6.3400000000000789E-2</v>
      </c>
    </row>
    <row r="639" spans="12:27" x14ac:dyDescent="0.35">
      <c r="L639" s="103"/>
      <c r="S639" s="32">
        <f>+_xlfn.XLOOKUP($P639,Užstatai!$L$3:$IR$3,Užstatai!$L$1:$IR$1,"bla",0,1)</f>
        <v>0</v>
      </c>
      <c r="W639" s="11">
        <f t="shared" si="78"/>
        <v>0</v>
      </c>
      <c r="X639" s="11">
        <f t="shared" si="79"/>
        <v>0</v>
      </c>
      <c r="Y639" s="11">
        <f t="shared" si="80"/>
        <v>1</v>
      </c>
      <c r="Z639" s="11">
        <f t="shared" si="81"/>
        <v>35930.452739253327</v>
      </c>
      <c r="AA639" s="23">
        <f t="shared" si="82"/>
        <v>6.3500000000000792E-2</v>
      </c>
    </row>
    <row r="640" spans="12:27" x14ac:dyDescent="0.35">
      <c r="L640" s="103"/>
      <c r="S640" s="32">
        <f>+_xlfn.XLOOKUP($P640,Užstatai!$L$3:$IR$3,Užstatai!$L$1:$IR$1,"bla",0,1)</f>
        <v>0</v>
      </c>
      <c r="W640" s="11">
        <f t="shared" si="78"/>
        <v>0</v>
      </c>
      <c r="X640" s="11">
        <f t="shared" si="79"/>
        <v>0</v>
      </c>
      <c r="Y640" s="11">
        <f t="shared" si="80"/>
        <v>1</v>
      </c>
      <c r="Z640" s="11">
        <f t="shared" si="81"/>
        <v>35987.036129393884</v>
      </c>
      <c r="AA640" s="23">
        <f t="shared" si="82"/>
        <v>6.3600000000000795E-2</v>
      </c>
    </row>
    <row r="641" spans="12:27" x14ac:dyDescent="0.35">
      <c r="L641" s="103"/>
      <c r="S641" s="32">
        <f>+_xlfn.XLOOKUP($P641,Užstatai!$L$3:$IR$3,Užstatai!$L$1:$IR$1,"bla",0,1)</f>
        <v>0</v>
      </c>
      <c r="W641" s="11">
        <f t="shared" si="78"/>
        <v>0</v>
      </c>
      <c r="X641" s="11">
        <f t="shared" si="79"/>
        <v>0</v>
      </c>
      <c r="Y641" s="11">
        <f t="shared" si="80"/>
        <v>1</v>
      </c>
      <c r="Z641" s="11">
        <f t="shared" si="81"/>
        <v>36043.619519534448</v>
      </c>
      <c r="AA641" s="23">
        <f t="shared" si="82"/>
        <v>6.3700000000000798E-2</v>
      </c>
    </row>
    <row r="642" spans="12:27" x14ac:dyDescent="0.35">
      <c r="L642" s="103"/>
      <c r="S642" s="32">
        <f>+_xlfn.XLOOKUP($P642,Užstatai!$L$3:$IR$3,Užstatai!$L$1:$IR$1,"bla",0,1)</f>
        <v>0</v>
      </c>
      <c r="W642" s="11">
        <f t="shared" si="78"/>
        <v>0</v>
      </c>
      <c r="X642" s="11">
        <f t="shared" si="79"/>
        <v>0</v>
      </c>
      <c r="Y642" s="11">
        <f t="shared" si="80"/>
        <v>1</v>
      </c>
      <c r="Z642" s="11">
        <f t="shared" si="81"/>
        <v>36100.202909674997</v>
      </c>
      <c r="AA642" s="23">
        <f t="shared" si="82"/>
        <v>6.3800000000000801E-2</v>
      </c>
    </row>
    <row r="643" spans="12:27" x14ac:dyDescent="0.35">
      <c r="L643" s="103"/>
      <c r="S643" s="32">
        <f>+_xlfn.XLOOKUP($P643,Užstatai!$L$3:$IR$3,Užstatai!$L$1:$IR$1,"bla",0,1)</f>
        <v>0</v>
      </c>
      <c r="W643" s="11">
        <f t="shared" si="78"/>
        <v>0</v>
      </c>
      <c r="X643" s="11">
        <f t="shared" si="79"/>
        <v>0</v>
      </c>
      <c r="Y643" s="11">
        <f t="shared" si="80"/>
        <v>1</v>
      </c>
      <c r="Z643" s="11">
        <f t="shared" si="81"/>
        <v>36156.786299815554</v>
      </c>
      <c r="AA643" s="23">
        <f t="shared" si="82"/>
        <v>6.3900000000000803E-2</v>
      </c>
    </row>
    <row r="644" spans="12:27" x14ac:dyDescent="0.35">
      <c r="L644" s="103"/>
      <c r="S644" s="32">
        <f>+_xlfn.XLOOKUP($P644,Užstatai!$L$3:$IR$3,Užstatai!$L$1:$IR$1,"bla",0,1)</f>
        <v>0</v>
      </c>
      <c r="W644" s="11">
        <f t="shared" ref="W644:W707" si="83">ROUND(M644*(Q644-Q643),2)</f>
        <v>0</v>
      </c>
      <c r="X644" s="11">
        <f t="shared" ref="X644:X707" si="84">ROUND(N644*$Y$2/12*(1-Q644),2)</f>
        <v>0</v>
      </c>
      <c r="Y644" s="11">
        <f t="shared" si="80"/>
        <v>1</v>
      </c>
      <c r="Z644" s="11">
        <f t="shared" si="81"/>
        <v>36213.369689956118</v>
      </c>
      <c r="AA644" s="23">
        <f t="shared" si="82"/>
        <v>6.4000000000000806E-2</v>
      </c>
    </row>
    <row r="645" spans="12:27" x14ac:dyDescent="0.35">
      <c r="L645" s="103"/>
      <c r="S645" s="32">
        <f>+_xlfn.XLOOKUP($P645,Užstatai!$L$3:$IR$3,Užstatai!$L$1:$IR$1,"bla",0,1)</f>
        <v>0</v>
      </c>
      <c r="W645" s="11">
        <f t="shared" si="83"/>
        <v>0</v>
      </c>
      <c r="X645" s="11">
        <f t="shared" si="84"/>
        <v>0</v>
      </c>
      <c r="Y645" s="11">
        <f t="shared" ref="Y645:Y708" si="85">+IF(Z645&gt;=$W$1,1,0)</f>
        <v>1</v>
      </c>
      <c r="Z645" s="11">
        <f t="shared" ref="Z645:Z708" si="86">SUM($N$4:$N$183)*AA645/12-SUMPRODUCT($N$4:$N$183,$Q$4:$Q$183)*AA645/12</f>
        <v>36269.953080096675</v>
      </c>
      <c r="AA645" s="23">
        <f t="shared" si="82"/>
        <v>6.4100000000000809E-2</v>
      </c>
    </row>
    <row r="646" spans="12:27" x14ac:dyDescent="0.35">
      <c r="L646" s="103"/>
      <c r="S646" s="32">
        <f>+_xlfn.XLOOKUP($P646,Užstatai!$L$3:$IR$3,Užstatai!$L$1:$IR$1,"bla",0,1)</f>
        <v>0</v>
      </c>
      <c r="W646" s="11">
        <f t="shared" si="83"/>
        <v>0</v>
      </c>
      <c r="X646" s="11">
        <f t="shared" si="84"/>
        <v>0</v>
      </c>
      <c r="Y646" s="11">
        <f t="shared" si="85"/>
        <v>1</v>
      </c>
      <c r="Z646" s="11">
        <f t="shared" si="86"/>
        <v>36326.536470237232</v>
      </c>
      <c r="AA646" s="23">
        <f t="shared" ref="AA646:AA709" si="87">+AA645+0.0001</f>
        <v>6.4200000000000812E-2</v>
      </c>
    </row>
    <row r="647" spans="12:27" x14ac:dyDescent="0.35">
      <c r="L647" s="103"/>
      <c r="S647" s="32">
        <f>+_xlfn.XLOOKUP($P647,Užstatai!$L$3:$IR$3,Užstatai!$L$1:$IR$1,"bla",0,1)</f>
        <v>0</v>
      </c>
      <c r="W647" s="11">
        <f t="shared" si="83"/>
        <v>0</v>
      </c>
      <c r="X647" s="11">
        <f t="shared" si="84"/>
        <v>0</v>
      </c>
      <c r="Y647" s="11">
        <f t="shared" si="85"/>
        <v>1</v>
      </c>
      <c r="Z647" s="11">
        <f t="shared" si="86"/>
        <v>36383.119860377788</v>
      </c>
      <c r="AA647" s="23">
        <f t="shared" si="87"/>
        <v>6.4300000000000815E-2</v>
      </c>
    </row>
    <row r="648" spans="12:27" x14ac:dyDescent="0.35">
      <c r="L648" s="103"/>
      <c r="S648" s="32">
        <f>+_xlfn.XLOOKUP($P648,Užstatai!$L$3:$IR$3,Užstatai!$L$1:$IR$1,"bla",0,1)</f>
        <v>0</v>
      </c>
      <c r="W648" s="11">
        <f t="shared" si="83"/>
        <v>0</v>
      </c>
      <c r="X648" s="11">
        <f t="shared" si="84"/>
        <v>0</v>
      </c>
      <c r="Y648" s="11">
        <f t="shared" si="85"/>
        <v>1</v>
      </c>
      <c r="Z648" s="11">
        <f t="shared" si="86"/>
        <v>36439.703250518345</v>
      </c>
      <c r="AA648" s="23">
        <f t="shared" si="87"/>
        <v>6.4400000000000818E-2</v>
      </c>
    </row>
    <row r="649" spans="12:27" x14ac:dyDescent="0.35">
      <c r="L649" s="103"/>
      <c r="S649" s="32">
        <f>+_xlfn.XLOOKUP($P649,Užstatai!$L$3:$IR$3,Užstatai!$L$1:$IR$1,"bla",0,1)</f>
        <v>0</v>
      </c>
      <c r="W649" s="11">
        <f t="shared" si="83"/>
        <v>0</v>
      </c>
      <c r="X649" s="11">
        <f t="shared" si="84"/>
        <v>0</v>
      </c>
      <c r="Y649" s="11">
        <f t="shared" si="85"/>
        <v>1</v>
      </c>
      <c r="Z649" s="11">
        <f t="shared" si="86"/>
        <v>36496.286640658902</v>
      </c>
      <c r="AA649" s="23">
        <f t="shared" si="87"/>
        <v>6.4500000000000821E-2</v>
      </c>
    </row>
    <row r="650" spans="12:27" x14ac:dyDescent="0.35">
      <c r="L650" s="103"/>
      <c r="S650" s="32">
        <f>+_xlfn.XLOOKUP($P650,Užstatai!$L$3:$IR$3,Užstatai!$L$1:$IR$1,"bla",0,1)</f>
        <v>0</v>
      </c>
      <c r="W650" s="11">
        <f t="shared" si="83"/>
        <v>0</v>
      </c>
      <c r="X650" s="11">
        <f t="shared" si="84"/>
        <v>0</v>
      </c>
      <c r="Y650" s="11">
        <f t="shared" si="85"/>
        <v>1</v>
      </c>
      <c r="Z650" s="11">
        <f t="shared" si="86"/>
        <v>36552.870030799459</v>
      </c>
      <c r="AA650" s="23">
        <f t="shared" si="87"/>
        <v>6.4600000000000823E-2</v>
      </c>
    </row>
    <row r="651" spans="12:27" x14ac:dyDescent="0.35">
      <c r="L651" s="103"/>
      <c r="S651" s="32">
        <f>+_xlfn.XLOOKUP($P651,Užstatai!$L$3:$IR$3,Užstatai!$L$1:$IR$1,"bla",0,1)</f>
        <v>0</v>
      </c>
      <c r="W651" s="11">
        <f t="shared" si="83"/>
        <v>0</v>
      </c>
      <c r="X651" s="11">
        <f t="shared" si="84"/>
        <v>0</v>
      </c>
      <c r="Y651" s="11">
        <f t="shared" si="85"/>
        <v>1</v>
      </c>
      <c r="Z651" s="11">
        <f t="shared" si="86"/>
        <v>36609.453420940015</v>
      </c>
      <c r="AA651" s="23">
        <f t="shared" si="87"/>
        <v>6.4700000000000826E-2</v>
      </c>
    </row>
    <row r="652" spans="12:27" x14ac:dyDescent="0.35">
      <c r="L652" s="103"/>
      <c r="S652" s="32">
        <f>+_xlfn.XLOOKUP($P652,Užstatai!$L$3:$IR$3,Užstatai!$L$1:$IR$1,"bla",0,1)</f>
        <v>0</v>
      </c>
      <c r="W652" s="11">
        <f t="shared" si="83"/>
        <v>0</v>
      </c>
      <c r="X652" s="11">
        <f t="shared" si="84"/>
        <v>0</v>
      </c>
      <c r="Y652" s="11">
        <f t="shared" si="85"/>
        <v>1</v>
      </c>
      <c r="Z652" s="11">
        <f t="shared" si="86"/>
        <v>36666.036811080572</v>
      </c>
      <c r="AA652" s="23">
        <f t="shared" si="87"/>
        <v>6.4800000000000829E-2</v>
      </c>
    </row>
    <row r="653" spans="12:27" x14ac:dyDescent="0.35">
      <c r="L653" s="103"/>
      <c r="S653" s="32">
        <f>+_xlfn.XLOOKUP($P653,Užstatai!$L$3:$IR$3,Užstatai!$L$1:$IR$1,"bla",0,1)</f>
        <v>0</v>
      </c>
      <c r="W653" s="11">
        <f t="shared" si="83"/>
        <v>0</v>
      </c>
      <c r="X653" s="11">
        <f t="shared" si="84"/>
        <v>0</v>
      </c>
      <c r="Y653" s="11">
        <f t="shared" si="85"/>
        <v>1</v>
      </c>
      <c r="Z653" s="11">
        <f t="shared" si="86"/>
        <v>36722.620201221136</v>
      </c>
      <c r="AA653" s="23">
        <f t="shared" si="87"/>
        <v>6.4900000000000832E-2</v>
      </c>
    </row>
    <row r="654" spans="12:27" x14ac:dyDescent="0.35">
      <c r="L654" s="103"/>
      <c r="S654" s="32">
        <f>+_xlfn.XLOOKUP($P654,Užstatai!$L$3:$IR$3,Užstatai!$L$1:$IR$1,"bla",0,1)</f>
        <v>0</v>
      </c>
      <c r="W654" s="11">
        <f t="shared" si="83"/>
        <v>0</v>
      </c>
      <c r="X654" s="11">
        <f t="shared" si="84"/>
        <v>0</v>
      </c>
      <c r="Y654" s="11">
        <f t="shared" si="85"/>
        <v>1</v>
      </c>
      <c r="Z654" s="11">
        <f t="shared" si="86"/>
        <v>36779.203591361693</v>
      </c>
      <c r="AA654" s="23">
        <f t="shared" si="87"/>
        <v>6.5000000000000835E-2</v>
      </c>
    </row>
    <row r="655" spans="12:27" x14ac:dyDescent="0.35">
      <c r="L655" s="103"/>
      <c r="S655" s="32">
        <f>+_xlfn.XLOOKUP($P655,Užstatai!$L$3:$IR$3,Užstatai!$L$1:$IR$1,"bla",0,1)</f>
        <v>0</v>
      </c>
      <c r="W655" s="11">
        <f t="shared" si="83"/>
        <v>0</v>
      </c>
      <c r="X655" s="11">
        <f t="shared" si="84"/>
        <v>0</v>
      </c>
      <c r="Y655" s="11">
        <f t="shared" si="85"/>
        <v>1</v>
      </c>
      <c r="Z655" s="11">
        <f t="shared" si="86"/>
        <v>36835.786981502242</v>
      </c>
      <c r="AA655" s="23">
        <f t="shared" si="87"/>
        <v>6.5100000000000838E-2</v>
      </c>
    </row>
    <row r="656" spans="12:27" x14ac:dyDescent="0.35">
      <c r="L656" s="103"/>
      <c r="S656" s="32">
        <f>+_xlfn.XLOOKUP($P656,Užstatai!$L$3:$IR$3,Užstatai!$L$1:$IR$1,"bla",0,1)</f>
        <v>0</v>
      </c>
      <c r="W656" s="11">
        <f t="shared" si="83"/>
        <v>0</v>
      </c>
      <c r="X656" s="11">
        <f t="shared" si="84"/>
        <v>0</v>
      </c>
      <c r="Y656" s="11">
        <f t="shared" si="85"/>
        <v>1</v>
      </c>
      <c r="Z656" s="11">
        <f t="shared" si="86"/>
        <v>36892.370371642806</v>
      </c>
      <c r="AA656" s="23">
        <f t="shared" si="87"/>
        <v>6.5200000000000841E-2</v>
      </c>
    </row>
    <row r="657" spans="12:27" x14ac:dyDescent="0.35">
      <c r="L657" s="103"/>
      <c r="S657" s="32">
        <f>+_xlfn.XLOOKUP($P657,Užstatai!$L$3:$IR$3,Užstatai!$L$1:$IR$1,"bla",0,1)</f>
        <v>0</v>
      </c>
      <c r="W657" s="11">
        <f t="shared" si="83"/>
        <v>0</v>
      </c>
      <c r="X657" s="11">
        <f t="shared" si="84"/>
        <v>0</v>
      </c>
      <c r="Y657" s="11">
        <f t="shared" si="85"/>
        <v>1</v>
      </c>
      <c r="Z657" s="11">
        <f t="shared" si="86"/>
        <v>36948.953761783363</v>
      </c>
      <c r="AA657" s="23">
        <f t="shared" si="87"/>
        <v>6.5300000000000843E-2</v>
      </c>
    </row>
    <row r="658" spans="12:27" x14ac:dyDescent="0.35">
      <c r="L658" s="103"/>
      <c r="S658" s="32">
        <f>+_xlfn.XLOOKUP($P658,Užstatai!$L$3:$IR$3,Užstatai!$L$1:$IR$1,"bla",0,1)</f>
        <v>0</v>
      </c>
      <c r="W658" s="11">
        <f t="shared" si="83"/>
        <v>0</v>
      </c>
      <c r="X658" s="11">
        <f t="shared" si="84"/>
        <v>0</v>
      </c>
      <c r="Y658" s="11">
        <f t="shared" si="85"/>
        <v>1</v>
      </c>
      <c r="Z658" s="11">
        <f t="shared" si="86"/>
        <v>37005.537151923912</v>
      </c>
      <c r="AA658" s="23">
        <f t="shared" si="87"/>
        <v>6.5400000000000846E-2</v>
      </c>
    </row>
    <row r="659" spans="12:27" x14ac:dyDescent="0.35">
      <c r="L659" s="103"/>
      <c r="S659" s="32">
        <f>+_xlfn.XLOOKUP($P659,Užstatai!$L$3:$IR$3,Užstatai!$L$1:$IR$1,"bla",0,1)</f>
        <v>0</v>
      </c>
      <c r="W659" s="11">
        <f t="shared" si="83"/>
        <v>0</v>
      </c>
      <c r="X659" s="11">
        <f t="shared" si="84"/>
        <v>0</v>
      </c>
      <c r="Y659" s="11">
        <f t="shared" si="85"/>
        <v>1</v>
      </c>
      <c r="Z659" s="11">
        <f t="shared" si="86"/>
        <v>37062.120542064476</v>
      </c>
      <c r="AA659" s="23">
        <f t="shared" si="87"/>
        <v>6.5500000000000849E-2</v>
      </c>
    </row>
    <row r="660" spans="12:27" x14ac:dyDescent="0.35">
      <c r="L660" s="103"/>
      <c r="S660" s="32">
        <f>+_xlfn.XLOOKUP($P660,Užstatai!$L$3:$IR$3,Užstatai!$L$1:$IR$1,"bla",0,1)</f>
        <v>0</v>
      </c>
      <c r="W660" s="11">
        <f t="shared" si="83"/>
        <v>0</v>
      </c>
      <c r="X660" s="11">
        <f t="shared" si="84"/>
        <v>0</v>
      </c>
      <c r="Y660" s="11">
        <f t="shared" si="85"/>
        <v>1</v>
      </c>
      <c r="Z660" s="11">
        <f t="shared" si="86"/>
        <v>37118.703932205033</v>
      </c>
      <c r="AA660" s="23">
        <f t="shared" si="87"/>
        <v>6.5600000000000852E-2</v>
      </c>
    </row>
    <row r="661" spans="12:27" x14ac:dyDescent="0.35">
      <c r="L661" s="103"/>
      <c r="S661" s="32">
        <f>+_xlfn.XLOOKUP($P661,Užstatai!$L$3:$IR$3,Užstatai!$L$1:$IR$1,"bla",0,1)</f>
        <v>0</v>
      </c>
      <c r="W661" s="11">
        <f t="shared" si="83"/>
        <v>0</v>
      </c>
      <c r="X661" s="11">
        <f t="shared" si="84"/>
        <v>0</v>
      </c>
      <c r="Y661" s="11">
        <f t="shared" si="85"/>
        <v>1</v>
      </c>
      <c r="Z661" s="11">
        <f t="shared" si="86"/>
        <v>37175.287322345583</v>
      </c>
      <c r="AA661" s="23">
        <f t="shared" si="87"/>
        <v>6.5700000000000855E-2</v>
      </c>
    </row>
    <row r="662" spans="12:27" x14ac:dyDescent="0.35">
      <c r="L662" s="103"/>
      <c r="S662" s="32">
        <f>+_xlfn.XLOOKUP($P662,Užstatai!$L$3:$IR$3,Užstatai!$L$1:$IR$1,"bla",0,1)</f>
        <v>0</v>
      </c>
      <c r="W662" s="11">
        <f t="shared" si="83"/>
        <v>0</v>
      </c>
      <c r="X662" s="11">
        <f t="shared" si="84"/>
        <v>0</v>
      </c>
      <c r="Y662" s="11">
        <f t="shared" si="85"/>
        <v>1</v>
      </c>
      <c r="Z662" s="11">
        <f t="shared" si="86"/>
        <v>37231.870712486154</v>
      </c>
      <c r="AA662" s="23">
        <f t="shared" si="87"/>
        <v>6.5800000000000858E-2</v>
      </c>
    </row>
    <row r="663" spans="12:27" x14ac:dyDescent="0.35">
      <c r="L663" s="103"/>
      <c r="S663" s="32">
        <f>+_xlfn.XLOOKUP($P663,Užstatai!$L$3:$IR$3,Užstatai!$L$1:$IR$1,"bla",0,1)</f>
        <v>0</v>
      </c>
      <c r="W663" s="11">
        <f t="shared" si="83"/>
        <v>0</v>
      </c>
      <c r="X663" s="11">
        <f t="shared" si="84"/>
        <v>0</v>
      </c>
      <c r="Y663" s="11">
        <f t="shared" si="85"/>
        <v>1</v>
      </c>
      <c r="Z663" s="11">
        <f t="shared" si="86"/>
        <v>37288.454102626703</v>
      </c>
      <c r="AA663" s="23">
        <f t="shared" si="87"/>
        <v>6.5900000000000861E-2</v>
      </c>
    </row>
    <row r="664" spans="12:27" x14ac:dyDescent="0.35">
      <c r="L664" s="103"/>
      <c r="S664" s="32">
        <f>+_xlfn.XLOOKUP($P664,Užstatai!$L$3:$IR$3,Užstatai!$L$1:$IR$1,"bla",0,1)</f>
        <v>0</v>
      </c>
      <c r="W664" s="11">
        <f t="shared" si="83"/>
        <v>0</v>
      </c>
      <c r="X664" s="11">
        <f t="shared" si="84"/>
        <v>0</v>
      </c>
      <c r="Y664" s="11">
        <f t="shared" si="85"/>
        <v>1</v>
      </c>
      <c r="Z664" s="11">
        <f t="shared" si="86"/>
        <v>37345.037492767267</v>
      </c>
      <c r="AA664" s="23">
        <f t="shared" si="87"/>
        <v>6.6000000000000864E-2</v>
      </c>
    </row>
    <row r="665" spans="12:27" x14ac:dyDescent="0.35">
      <c r="L665" s="103"/>
      <c r="S665" s="32">
        <f>+_xlfn.XLOOKUP($P665,Užstatai!$L$3:$IR$3,Užstatai!$L$1:$IR$1,"bla",0,1)</f>
        <v>0</v>
      </c>
      <c r="W665" s="11">
        <f t="shared" si="83"/>
        <v>0</v>
      </c>
      <c r="X665" s="11">
        <f t="shared" si="84"/>
        <v>0</v>
      </c>
      <c r="Y665" s="11">
        <f t="shared" si="85"/>
        <v>1</v>
      </c>
      <c r="Z665" s="11">
        <f t="shared" si="86"/>
        <v>37401.620882907824</v>
      </c>
      <c r="AA665" s="23">
        <f t="shared" si="87"/>
        <v>6.6100000000000866E-2</v>
      </c>
    </row>
    <row r="666" spans="12:27" x14ac:dyDescent="0.35">
      <c r="L666" s="103"/>
      <c r="S666" s="32">
        <f>+_xlfn.XLOOKUP($P666,Užstatai!$L$3:$IR$3,Užstatai!$L$1:$IR$1,"bla",0,1)</f>
        <v>0</v>
      </c>
      <c r="W666" s="11">
        <f t="shared" si="83"/>
        <v>0</v>
      </c>
      <c r="X666" s="11">
        <f t="shared" si="84"/>
        <v>0</v>
      </c>
      <c r="Y666" s="11">
        <f t="shared" si="85"/>
        <v>1</v>
      </c>
      <c r="Z666" s="11">
        <f t="shared" si="86"/>
        <v>37458.204273048374</v>
      </c>
      <c r="AA666" s="23">
        <f t="shared" si="87"/>
        <v>6.6200000000000869E-2</v>
      </c>
    </row>
    <row r="667" spans="12:27" x14ac:dyDescent="0.35">
      <c r="L667" s="103"/>
      <c r="S667" s="32">
        <f>+_xlfn.XLOOKUP($P667,Užstatai!$L$3:$IR$3,Užstatai!$L$1:$IR$1,"bla",0,1)</f>
        <v>0</v>
      </c>
      <c r="W667" s="11">
        <f t="shared" si="83"/>
        <v>0</v>
      </c>
      <c r="X667" s="11">
        <f t="shared" si="84"/>
        <v>0</v>
      </c>
      <c r="Y667" s="11">
        <f t="shared" si="85"/>
        <v>1</v>
      </c>
      <c r="Z667" s="11">
        <f t="shared" si="86"/>
        <v>37514.787663188938</v>
      </c>
      <c r="AA667" s="23">
        <f t="shared" si="87"/>
        <v>6.6300000000000872E-2</v>
      </c>
    </row>
    <row r="668" spans="12:27" x14ac:dyDescent="0.35">
      <c r="L668" s="103"/>
      <c r="S668" s="32">
        <f>+_xlfn.XLOOKUP($P668,Užstatai!$L$3:$IR$3,Užstatai!$L$1:$IR$1,"bla",0,1)</f>
        <v>0</v>
      </c>
      <c r="W668" s="11">
        <f t="shared" si="83"/>
        <v>0</v>
      </c>
      <c r="X668" s="11">
        <f t="shared" si="84"/>
        <v>0</v>
      </c>
      <c r="Y668" s="11">
        <f t="shared" si="85"/>
        <v>1</v>
      </c>
      <c r="Z668" s="11">
        <f t="shared" si="86"/>
        <v>37571.371053329494</v>
      </c>
      <c r="AA668" s="23">
        <f t="shared" si="87"/>
        <v>6.6400000000000875E-2</v>
      </c>
    </row>
    <row r="669" spans="12:27" x14ac:dyDescent="0.35">
      <c r="L669" s="103"/>
      <c r="S669" s="32">
        <f>+_xlfn.XLOOKUP($P669,Užstatai!$L$3:$IR$3,Užstatai!$L$1:$IR$1,"bla",0,1)</f>
        <v>0</v>
      </c>
      <c r="W669" s="11">
        <f t="shared" si="83"/>
        <v>0</v>
      </c>
      <c r="X669" s="11">
        <f t="shared" si="84"/>
        <v>0</v>
      </c>
      <c r="Y669" s="11">
        <f t="shared" si="85"/>
        <v>1</v>
      </c>
      <c r="Z669" s="11">
        <f t="shared" si="86"/>
        <v>37627.954443470044</v>
      </c>
      <c r="AA669" s="23">
        <f t="shared" si="87"/>
        <v>6.6500000000000878E-2</v>
      </c>
    </row>
    <row r="670" spans="12:27" x14ac:dyDescent="0.35">
      <c r="L670" s="103"/>
      <c r="S670" s="32">
        <f>+_xlfn.XLOOKUP($P670,Užstatai!$L$3:$IR$3,Užstatai!$L$1:$IR$1,"bla",0,1)</f>
        <v>0</v>
      </c>
      <c r="W670" s="11">
        <f t="shared" si="83"/>
        <v>0</v>
      </c>
      <c r="X670" s="11">
        <f t="shared" si="84"/>
        <v>0</v>
      </c>
      <c r="Y670" s="11">
        <f t="shared" si="85"/>
        <v>1</v>
      </c>
      <c r="Z670" s="11">
        <f t="shared" si="86"/>
        <v>37684.537833610608</v>
      </c>
      <c r="AA670" s="23">
        <f t="shared" si="87"/>
        <v>6.6600000000000881E-2</v>
      </c>
    </row>
    <row r="671" spans="12:27" x14ac:dyDescent="0.35">
      <c r="L671" s="103"/>
      <c r="S671" s="32">
        <f>+_xlfn.XLOOKUP($P671,Užstatai!$L$3:$IR$3,Užstatai!$L$1:$IR$1,"bla",0,1)</f>
        <v>0</v>
      </c>
      <c r="W671" s="11">
        <f t="shared" si="83"/>
        <v>0</v>
      </c>
      <c r="X671" s="11">
        <f t="shared" si="84"/>
        <v>0</v>
      </c>
      <c r="Y671" s="11">
        <f t="shared" si="85"/>
        <v>1</v>
      </c>
      <c r="Z671" s="11">
        <f t="shared" si="86"/>
        <v>37741.121223751165</v>
      </c>
      <c r="AA671" s="23">
        <f t="shared" si="87"/>
        <v>6.6700000000000884E-2</v>
      </c>
    </row>
    <row r="672" spans="12:27" x14ac:dyDescent="0.35">
      <c r="L672" s="103"/>
      <c r="S672" s="32">
        <f>+_xlfn.XLOOKUP($P672,Užstatai!$L$3:$IR$3,Užstatai!$L$1:$IR$1,"bla",0,1)</f>
        <v>0</v>
      </c>
      <c r="W672" s="11">
        <f t="shared" si="83"/>
        <v>0</v>
      </c>
      <c r="X672" s="11">
        <f t="shared" si="84"/>
        <v>0</v>
      </c>
      <c r="Y672" s="11">
        <f t="shared" si="85"/>
        <v>1</v>
      </c>
      <c r="Z672" s="11">
        <f t="shared" si="86"/>
        <v>37797.704613891714</v>
      </c>
      <c r="AA672" s="23">
        <f t="shared" si="87"/>
        <v>6.6800000000000886E-2</v>
      </c>
    </row>
    <row r="673" spans="12:27" x14ac:dyDescent="0.35">
      <c r="L673" s="103"/>
      <c r="S673" s="32">
        <f>+_xlfn.XLOOKUP($P673,Užstatai!$L$3:$IR$3,Užstatai!$L$1:$IR$1,"bla",0,1)</f>
        <v>0</v>
      </c>
      <c r="W673" s="11">
        <f t="shared" si="83"/>
        <v>0</v>
      </c>
      <c r="X673" s="11">
        <f t="shared" si="84"/>
        <v>0</v>
      </c>
      <c r="Y673" s="11">
        <f t="shared" si="85"/>
        <v>1</v>
      </c>
      <c r="Z673" s="11">
        <f t="shared" si="86"/>
        <v>37854.288004032278</v>
      </c>
      <c r="AA673" s="23">
        <f t="shared" si="87"/>
        <v>6.6900000000000889E-2</v>
      </c>
    </row>
    <row r="674" spans="12:27" x14ac:dyDescent="0.35">
      <c r="L674" s="103"/>
      <c r="S674" s="32">
        <f>+_xlfn.XLOOKUP($P674,Užstatai!$L$3:$IR$3,Užstatai!$L$1:$IR$1,"bla",0,1)</f>
        <v>0</v>
      </c>
      <c r="W674" s="11">
        <f t="shared" si="83"/>
        <v>0</v>
      </c>
      <c r="X674" s="11">
        <f t="shared" si="84"/>
        <v>0</v>
      </c>
      <c r="Y674" s="11">
        <f t="shared" si="85"/>
        <v>1</v>
      </c>
      <c r="Z674" s="11">
        <f t="shared" si="86"/>
        <v>37910.871394172835</v>
      </c>
      <c r="AA674" s="23">
        <f t="shared" si="87"/>
        <v>6.7000000000000892E-2</v>
      </c>
    </row>
    <row r="675" spans="12:27" x14ac:dyDescent="0.35">
      <c r="L675" s="103"/>
      <c r="S675" s="32">
        <f>+_xlfn.XLOOKUP($P675,Užstatai!$L$3:$IR$3,Užstatai!$L$1:$IR$1,"bla",0,1)</f>
        <v>0</v>
      </c>
      <c r="W675" s="11">
        <f t="shared" si="83"/>
        <v>0</v>
      </c>
      <c r="X675" s="11">
        <f t="shared" si="84"/>
        <v>0</v>
      </c>
      <c r="Y675" s="11">
        <f t="shared" si="85"/>
        <v>1</v>
      </c>
      <c r="Z675" s="11">
        <f t="shared" si="86"/>
        <v>37967.454784313384</v>
      </c>
      <c r="AA675" s="23">
        <f t="shared" si="87"/>
        <v>6.7100000000000895E-2</v>
      </c>
    </row>
    <row r="676" spans="12:27" x14ac:dyDescent="0.35">
      <c r="L676" s="103"/>
      <c r="S676" s="32">
        <f>+_xlfn.XLOOKUP($P676,Užstatai!$L$3:$IR$3,Užstatai!$L$1:$IR$1,"bla",0,1)</f>
        <v>0</v>
      </c>
      <c r="W676" s="11">
        <f t="shared" si="83"/>
        <v>0</v>
      </c>
      <c r="X676" s="11">
        <f t="shared" si="84"/>
        <v>0</v>
      </c>
      <c r="Y676" s="11">
        <f t="shared" si="85"/>
        <v>1</v>
      </c>
      <c r="Z676" s="11">
        <f t="shared" si="86"/>
        <v>38024.038174453948</v>
      </c>
      <c r="AA676" s="23">
        <f t="shared" si="87"/>
        <v>6.7200000000000898E-2</v>
      </c>
    </row>
    <row r="677" spans="12:27" x14ac:dyDescent="0.35">
      <c r="L677" s="103"/>
      <c r="S677" s="32">
        <f>+_xlfn.XLOOKUP($P677,Užstatai!$L$3:$IR$3,Užstatai!$L$1:$IR$1,"bla",0,1)</f>
        <v>0</v>
      </c>
      <c r="W677" s="11">
        <f t="shared" si="83"/>
        <v>0</v>
      </c>
      <c r="X677" s="11">
        <f t="shared" si="84"/>
        <v>0</v>
      </c>
      <c r="Y677" s="11">
        <f t="shared" si="85"/>
        <v>1</v>
      </c>
      <c r="Z677" s="11">
        <f t="shared" si="86"/>
        <v>38080.621564594512</v>
      </c>
      <c r="AA677" s="23">
        <f t="shared" si="87"/>
        <v>6.7300000000000901E-2</v>
      </c>
    </row>
    <row r="678" spans="12:27" x14ac:dyDescent="0.35">
      <c r="L678" s="103"/>
      <c r="S678" s="32">
        <f>+_xlfn.XLOOKUP($P678,Užstatai!$L$3:$IR$3,Užstatai!$L$1:$IR$1,"bla",0,1)</f>
        <v>0</v>
      </c>
      <c r="W678" s="11">
        <f t="shared" si="83"/>
        <v>0</v>
      </c>
      <c r="X678" s="11">
        <f t="shared" si="84"/>
        <v>0</v>
      </c>
      <c r="Y678" s="11">
        <f t="shared" si="85"/>
        <v>1</v>
      </c>
      <c r="Z678" s="11">
        <f t="shared" si="86"/>
        <v>38137.204954735069</v>
      </c>
      <c r="AA678" s="23">
        <f t="shared" si="87"/>
        <v>6.7400000000000904E-2</v>
      </c>
    </row>
    <row r="679" spans="12:27" x14ac:dyDescent="0.35">
      <c r="L679" s="103"/>
      <c r="S679" s="32">
        <f>+_xlfn.XLOOKUP($P679,Užstatai!$L$3:$IR$3,Užstatai!$L$1:$IR$1,"bla",0,1)</f>
        <v>0</v>
      </c>
      <c r="W679" s="11">
        <f t="shared" si="83"/>
        <v>0</v>
      </c>
      <c r="X679" s="11">
        <f t="shared" si="84"/>
        <v>0</v>
      </c>
      <c r="Y679" s="11">
        <f t="shared" si="85"/>
        <v>1</v>
      </c>
      <c r="Z679" s="11">
        <f t="shared" si="86"/>
        <v>38193.788344875626</v>
      </c>
      <c r="AA679" s="23">
        <f t="shared" si="87"/>
        <v>6.7500000000000906E-2</v>
      </c>
    </row>
    <row r="680" spans="12:27" x14ac:dyDescent="0.35">
      <c r="L680" s="103"/>
      <c r="S680" s="32">
        <f>+_xlfn.XLOOKUP($P680,Užstatai!$L$3:$IR$3,Užstatai!$L$1:$IR$1,"bla",0,1)</f>
        <v>0</v>
      </c>
      <c r="W680" s="11">
        <f t="shared" si="83"/>
        <v>0</v>
      </c>
      <c r="X680" s="11">
        <f t="shared" si="84"/>
        <v>0</v>
      </c>
      <c r="Y680" s="11">
        <f t="shared" si="85"/>
        <v>1</v>
      </c>
      <c r="Z680" s="11">
        <f t="shared" si="86"/>
        <v>38250.371735016182</v>
      </c>
      <c r="AA680" s="23">
        <f t="shared" si="87"/>
        <v>6.7600000000000909E-2</v>
      </c>
    </row>
    <row r="681" spans="12:27" x14ac:dyDescent="0.35">
      <c r="L681" s="103"/>
      <c r="S681" s="32">
        <f>+_xlfn.XLOOKUP($P681,Užstatai!$L$3:$IR$3,Užstatai!$L$1:$IR$1,"bla",0,1)</f>
        <v>0</v>
      </c>
      <c r="W681" s="11">
        <f t="shared" si="83"/>
        <v>0</v>
      </c>
      <c r="X681" s="11">
        <f t="shared" si="84"/>
        <v>0</v>
      </c>
      <c r="Y681" s="11">
        <f t="shared" si="85"/>
        <v>1</v>
      </c>
      <c r="Z681" s="11">
        <f t="shared" si="86"/>
        <v>38306.955125156739</v>
      </c>
      <c r="AA681" s="23">
        <f t="shared" si="87"/>
        <v>6.7700000000000912E-2</v>
      </c>
    </row>
    <row r="682" spans="12:27" x14ac:dyDescent="0.35">
      <c r="L682" s="103"/>
      <c r="S682" s="32">
        <f>+_xlfn.XLOOKUP($P682,Užstatai!$L$3:$IR$3,Užstatai!$L$1:$IR$1,"bla",0,1)</f>
        <v>0</v>
      </c>
      <c r="W682" s="11">
        <f t="shared" si="83"/>
        <v>0</v>
      </c>
      <c r="X682" s="11">
        <f t="shared" si="84"/>
        <v>0</v>
      </c>
      <c r="Y682" s="11">
        <f t="shared" si="85"/>
        <v>1</v>
      </c>
      <c r="Z682" s="11">
        <f t="shared" si="86"/>
        <v>38363.538515297296</v>
      </c>
      <c r="AA682" s="23">
        <f t="shared" si="87"/>
        <v>6.7800000000000915E-2</v>
      </c>
    </row>
    <row r="683" spans="12:27" x14ac:dyDescent="0.35">
      <c r="L683" s="103"/>
      <c r="S683" s="32">
        <f>+_xlfn.XLOOKUP($P683,Užstatai!$L$3:$IR$3,Užstatai!$L$1:$IR$1,"bla",0,1)</f>
        <v>0</v>
      </c>
      <c r="W683" s="11">
        <f t="shared" si="83"/>
        <v>0</v>
      </c>
      <c r="X683" s="11">
        <f t="shared" si="84"/>
        <v>0</v>
      </c>
      <c r="Y683" s="11">
        <f t="shared" si="85"/>
        <v>1</v>
      </c>
      <c r="Z683" s="11">
        <f t="shared" si="86"/>
        <v>38420.121905437853</v>
      </c>
      <c r="AA683" s="23">
        <f t="shared" si="87"/>
        <v>6.7900000000000918E-2</v>
      </c>
    </row>
    <row r="684" spans="12:27" x14ac:dyDescent="0.35">
      <c r="L684" s="103"/>
      <c r="S684" s="32">
        <f>+_xlfn.XLOOKUP($P684,Užstatai!$L$3:$IR$3,Užstatai!$L$1:$IR$1,"bla",0,1)</f>
        <v>0</v>
      </c>
      <c r="W684" s="11">
        <f t="shared" si="83"/>
        <v>0</v>
      </c>
      <c r="X684" s="11">
        <f t="shared" si="84"/>
        <v>0</v>
      </c>
      <c r="Y684" s="11">
        <f t="shared" si="85"/>
        <v>1</v>
      </c>
      <c r="Z684" s="11">
        <f t="shared" si="86"/>
        <v>38476.705295578409</v>
      </c>
      <c r="AA684" s="23">
        <f t="shared" si="87"/>
        <v>6.8000000000000921E-2</v>
      </c>
    </row>
    <row r="685" spans="12:27" x14ac:dyDescent="0.35">
      <c r="L685" s="103"/>
      <c r="S685" s="32">
        <f>+_xlfn.XLOOKUP($P685,Užstatai!$L$3:$IR$3,Užstatai!$L$1:$IR$1,"bla",0,1)</f>
        <v>0</v>
      </c>
      <c r="W685" s="11">
        <f t="shared" si="83"/>
        <v>0</v>
      </c>
      <c r="X685" s="11">
        <f t="shared" si="84"/>
        <v>0</v>
      </c>
      <c r="Y685" s="11">
        <f t="shared" si="85"/>
        <v>1</v>
      </c>
      <c r="Z685" s="11">
        <f t="shared" si="86"/>
        <v>38533.288685718966</v>
      </c>
      <c r="AA685" s="23">
        <f t="shared" si="87"/>
        <v>6.8100000000000924E-2</v>
      </c>
    </row>
    <row r="686" spans="12:27" x14ac:dyDescent="0.35">
      <c r="L686" s="103"/>
      <c r="S686" s="32">
        <f>+_xlfn.XLOOKUP($P686,Užstatai!$L$3:$IR$3,Užstatai!$L$1:$IR$1,"bla",0,1)</f>
        <v>0</v>
      </c>
      <c r="W686" s="11">
        <f t="shared" si="83"/>
        <v>0</v>
      </c>
      <c r="X686" s="11">
        <f t="shared" si="84"/>
        <v>0</v>
      </c>
      <c r="Y686" s="11">
        <f t="shared" si="85"/>
        <v>1</v>
      </c>
      <c r="Z686" s="11">
        <f t="shared" si="86"/>
        <v>38589.872075859523</v>
      </c>
      <c r="AA686" s="23">
        <f t="shared" si="87"/>
        <v>6.8200000000000927E-2</v>
      </c>
    </row>
    <row r="687" spans="12:27" x14ac:dyDescent="0.35">
      <c r="L687" s="103"/>
      <c r="S687" s="32">
        <f>+_xlfn.XLOOKUP($P687,Užstatai!$L$3:$IR$3,Užstatai!$L$1:$IR$1,"bla",0,1)</f>
        <v>0</v>
      </c>
      <c r="W687" s="11">
        <f t="shared" si="83"/>
        <v>0</v>
      </c>
      <c r="X687" s="11">
        <f t="shared" si="84"/>
        <v>0</v>
      </c>
      <c r="Y687" s="11">
        <f t="shared" si="85"/>
        <v>1</v>
      </c>
      <c r="Z687" s="11">
        <f t="shared" si="86"/>
        <v>38646.455466000079</v>
      </c>
      <c r="AA687" s="23">
        <f t="shared" si="87"/>
        <v>6.8300000000000929E-2</v>
      </c>
    </row>
    <row r="688" spans="12:27" x14ac:dyDescent="0.35">
      <c r="L688" s="103"/>
      <c r="S688" s="32">
        <f>+_xlfn.XLOOKUP($P688,Užstatai!$L$3:$IR$3,Užstatai!$L$1:$IR$1,"bla",0,1)</f>
        <v>0</v>
      </c>
      <c r="W688" s="11">
        <f t="shared" si="83"/>
        <v>0</v>
      </c>
      <c r="X688" s="11">
        <f t="shared" si="84"/>
        <v>0</v>
      </c>
      <c r="Y688" s="11">
        <f t="shared" si="85"/>
        <v>1</v>
      </c>
      <c r="Z688" s="11">
        <f t="shared" si="86"/>
        <v>38703.038856140636</v>
      </c>
      <c r="AA688" s="23">
        <f t="shared" si="87"/>
        <v>6.8400000000000932E-2</v>
      </c>
    </row>
    <row r="689" spans="12:27" x14ac:dyDescent="0.35">
      <c r="L689" s="103"/>
      <c r="S689" s="32">
        <f>+_xlfn.XLOOKUP($P689,Užstatai!$L$3:$IR$3,Užstatai!$L$1:$IR$1,"bla",0,1)</f>
        <v>0</v>
      </c>
      <c r="W689" s="11">
        <f t="shared" si="83"/>
        <v>0</v>
      </c>
      <c r="X689" s="11">
        <f t="shared" si="84"/>
        <v>0</v>
      </c>
      <c r="Y689" s="11">
        <f t="shared" si="85"/>
        <v>1</v>
      </c>
      <c r="Z689" s="11">
        <f t="shared" si="86"/>
        <v>38759.622246281193</v>
      </c>
      <c r="AA689" s="23">
        <f t="shared" si="87"/>
        <v>6.8500000000000935E-2</v>
      </c>
    </row>
    <row r="690" spans="12:27" x14ac:dyDescent="0.35">
      <c r="L690" s="103"/>
      <c r="S690" s="32">
        <f>+_xlfn.XLOOKUP($P690,Užstatai!$L$3:$IR$3,Užstatai!$L$1:$IR$1,"bla",0,1)</f>
        <v>0</v>
      </c>
      <c r="W690" s="11">
        <f t="shared" si="83"/>
        <v>0</v>
      </c>
      <c r="X690" s="11">
        <f t="shared" si="84"/>
        <v>0</v>
      </c>
      <c r="Y690" s="11">
        <f t="shared" si="85"/>
        <v>1</v>
      </c>
      <c r="Z690" s="11">
        <f t="shared" si="86"/>
        <v>38816.20563642175</v>
      </c>
      <c r="AA690" s="23">
        <f t="shared" si="87"/>
        <v>6.8600000000000938E-2</v>
      </c>
    </row>
    <row r="691" spans="12:27" x14ac:dyDescent="0.35">
      <c r="L691" s="103"/>
      <c r="S691" s="32">
        <f>+_xlfn.XLOOKUP($P691,Užstatai!$L$3:$IR$3,Užstatai!$L$1:$IR$1,"bla",0,1)</f>
        <v>0</v>
      </c>
      <c r="W691" s="11">
        <f t="shared" si="83"/>
        <v>0</v>
      </c>
      <c r="X691" s="11">
        <f t="shared" si="84"/>
        <v>0</v>
      </c>
      <c r="Y691" s="11">
        <f t="shared" si="85"/>
        <v>1</v>
      </c>
      <c r="Z691" s="11">
        <f t="shared" si="86"/>
        <v>38872.789026562306</v>
      </c>
      <c r="AA691" s="23">
        <f t="shared" si="87"/>
        <v>6.8700000000000941E-2</v>
      </c>
    </row>
    <row r="692" spans="12:27" x14ac:dyDescent="0.35">
      <c r="L692" s="103"/>
      <c r="S692" s="32">
        <f>+_xlfn.XLOOKUP($P692,Užstatai!$L$3:$IR$3,Užstatai!$L$1:$IR$1,"bla",0,1)</f>
        <v>0</v>
      </c>
      <c r="W692" s="11">
        <f t="shared" si="83"/>
        <v>0</v>
      </c>
      <c r="X692" s="11">
        <f t="shared" si="84"/>
        <v>0</v>
      </c>
      <c r="Y692" s="11">
        <f t="shared" si="85"/>
        <v>1</v>
      </c>
      <c r="Z692" s="11">
        <f t="shared" si="86"/>
        <v>38929.372416702863</v>
      </c>
      <c r="AA692" s="23">
        <f t="shared" si="87"/>
        <v>6.8800000000000944E-2</v>
      </c>
    </row>
    <row r="693" spans="12:27" x14ac:dyDescent="0.35">
      <c r="L693" s="103"/>
      <c r="S693" s="32">
        <f>+_xlfn.XLOOKUP($P693,Užstatai!$L$3:$IR$3,Užstatai!$L$1:$IR$1,"bla",0,1)</f>
        <v>0</v>
      </c>
      <c r="W693" s="11">
        <f t="shared" si="83"/>
        <v>0</v>
      </c>
      <c r="X693" s="11">
        <f t="shared" si="84"/>
        <v>0</v>
      </c>
      <c r="Y693" s="11">
        <f t="shared" si="85"/>
        <v>1</v>
      </c>
      <c r="Z693" s="11">
        <f t="shared" si="86"/>
        <v>38985.95580684342</v>
      </c>
      <c r="AA693" s="23">
        <f t="shared" si="87"/>
        <v>6.8900000000000947E-2</v>
      </c>
    </row>
    <row r="694" spans="12:27" x14ac:dyDescent="0.35">
      <c r="L694" s="103"/>
      <c r="S694" s="32">
        <f>+_xlfn.XLOOKUP($P694,Užstatai!$L$3:$IR$3,Užstatai!$L$1:$IR$1,"bla",0,1)</f>
        <v>0</v>
      </c>
      <c r="W694" s="11">
        <f t="shared" si="83"/>
        <v>0</v>
      </c>
      <c r="X694" s="11">
        <f t="shared" si="84"/>
        <v>0</v>
      </c>
      <c r="Y694" s="11">
        <f t="shared" si="85"/>
        <v>1</v>
      </c>
      <c r="Z694" s="11">
        <f t="shared" si="86"/>
        <v>39042.539196983991</v>
      </c>
      <c r="AA694" s="23">
        <f t="shared" si="87"/>
        <v>6.9000000000000949E-2</v>
      </c>
    </row>
    <row r="695" spans="12:27" x14ac:dyDescent="0.35">
      <c r="L695" s="103"/>
      <c r="S695" s="32">
        <f>+_xlfn.XLOOKUP($P695,Užstatai!$L$3:$IR$3,Užstatai!$L$1:$IR$1,"bla",0,1)</f>
        <v>0</v>
      </c>
      <c r="W695" s="11">
        <f t="shared" si="83"/>
        <v>0</v>
      </c>
      <c r="X695" s="11">
        <f t="shared" si="84"/>
        <v>0</v>
      </c>
      <c r="Y695" s="11">
        <f t="shared" si="85"/>
        <v>1</v>
      </c>
      <c r="Z695" s="11">
        <f t="shared" si="86"/>
        <v>39099.122587124541</v>
      </c>
      <c r="AA695" s="23">
        <f t="shared" si="87"/>
        <v>6.9100000000000952E-2</v>
      </c>
    </row>
    <row r="696" spans="12:27" x14ac:dyDescent="0.35">
      <c r="L696" s="103"/>
      <c r="S696" s="32">
        <f>+_xlfn.XLOOKUP($P696,Užstatai!$L$3:$IR$3,Užstatai!$L$1:$IR$1,"bla",0,1)</f>
        <v>0</v>
      </c>
      <c r="W696" s="11">
        <f t="shared" si="83"/>
        <v>0</v>
      </c>
      <c r="X696" s="11">
        <f t="shared" si="84"/>
        <v>0</v>
      </c>
      <c r="Y696" s="11">
        <f t="shared" si="85"/>
        <v>1</v>
      </c>
      <c r="Z696" s="11">
        <f t="shared" si="86"/>
        <v>39155.705977265097</v>
      </c>
      <c r="AA696" s="23">
        <f t="shared" si="87"/>
        <v>6.9200000000000955E-2</v>
      </c>
    </row>
    <row r="697" spans="12:27" x14ac:dyDescent="0.35">
      <c r="L697" s="103"/>
      <c r="S697" s="32">
        <f>+_xlfn.XLOOKUP($P697,Užstatai!$L$3:$IR$3,Užstatai!$L$1:$IR$1,"bla",0,1)</f>
        <v>0</v>
      </c>
      <c r="W697" s="11">
        <f t="shared" si="83"/>
        <v>0</v>
      </c>
      <c r="X697" s="11">
        <f t="shared" si="84"/>
        <v>0</v>
      </c>
      <c r="Y697" s="11">
        <f t="shared" si="85"/>
        <v>1</v>
      </c>
      <c r="Z697" s="11">
        <f t="shared" si="86"/>
        <v>39212.289367405661</v>
      </c>
      <c r="AA697" s="23">
        <f t="shared" si="87"/>
        <v>6.9300000000000958E-2</v>
      </c>
    </row>
    <row r="698" spans="12:27" x14ac:dyDescent="0.35">
      <c r="L698" s="103"/>
      <c r="S698" s="32">
        <f>+_xlfn.XLOOKUP($P698,Užstatai!$L$3:$IR$3,Užstatai!$L$1:$IR$1,"bla",0,1)</f>
        <v>0</v>
      </c>
      <c r="W698" s="11">
        <f t="shared" si="83"/>
        <v>0</v>
      </c>
      <c r="X698" s="11">
        <f t="shared" si="84"/>
        <v>0</v>
      </c>
      <c r="Y698" s="11">
        <f t="shared" si="85"/>
        <v>1</v>
      </c>
      <c r="Z698" s="11">
        <f t="shared" si="86"/>
        <v>39268.872757546211</v>
      </c>
      <c r="AA698" s="23">
        <f t="shared" si="87"/>
        <v>6.9400000000000961E-2</v>
      </c>
    </row>
    <row r="699" spans="12:27" x14ac:dyDescent="0.35">
      <c r="L699" s="103"/>
      <c r="S699" s="32">
        <f>+_xlfn.XLOOKUP($P699,Užstatai!$L$3:$IR$3,Užstatai!$L$1:$IR$1,"bla",0,1)</f>
        <v>0</v>
      </c>
      <c r="W699" s="11">
        <f t="shared" si="83"/>
        <v>0</v>
      </c>
      <c r="X699" s="11">
        <f t="shared" si="84"/>
        <v>0</v>
      </c>
      <c r="Y699" s="11">
        <f t="shared" si="85"/>
        <v>1</v>
      </c>
      <c r="Z699" s="11">
        <f t="shared" si="86"/>
        <v>39325.456147686768</v>
      </c>
      <c r="AA699" s="23">
        <f t="shared" si="87"/>
        <v>6.9500000000000964E-2</v>
      </c>
    </row>
    <row r="700" spans="12:27" x14ac:dyDescent="0.35">
      <c r="L700" s="103"/>
      <c r="S700" s="32">
        <f>+_xlfn.XLOOKUP($P700,Užstatai!$L$3:$IR$3,Užstatai!$L$1:$IR$1,"bla",0,1)</f>
        <v>0</v>
      </c>
      <c r="W700" s="11">
        <f t="shared" si="83"/>
        <v>0</v>
      </c>
      <c r="X700" s="11">
        <f t="shared" si="84"/>
        <v>0</v>
      </c>
      <c r="Y700" s="11">
        <f t="shared" si="85"/>
        <v>1</v>
      </c>
      <c r="Z700" s="11">
        <f t="shared" si="86"/>
        <v>39382.039537827332</v>
      </c>
      <c r="AA700" s="23">
        <f t="shared" si="87"/>
        <v>6.9600000000000967E-2</v>
      </c>
    </row>
    <row r="701" spans="12:27" x14ac:dyDescent="0.35">
      <c r="L701" s="103"/>
      <c r="S701" s="32">
        <f>+_xlfn.XLOOKUP($P701,Užstatai!$L$3:$IR$3,Užstatai!$L$1:$IR$1,"bla",0,1)</f>
        <v>0</v>
      </c>
      <c r="W701" s="11">
        <f t="shared" si="83"/>
        <v>0</v>
      </c>
      <c r="X701" s="11">
        <f t="shared" si="84"/>
        <v>0</v>
      </c>
      <c r="Y701" s="11">
        <f t="shared" si="85"/>
        <v>1</v>
      </c>
      <c r="Z701" s="11">
        <f t="shared" si="86"/>
        <v>39438.622927967881</v>
      </c>
      <c r="AA701" s="23">
        <f t="shared" si="87"/>
        <v>6.970000000000097E-2</v>
      </c>
    </row>
    <row r="702" spans="12:27" x14ac:dyDescent="0.35">
      <c r="L702" s="103"/>
      <c r="S702" s="32">
        <f>+_xlfn.XLOOKUP($P702,Užstatai!$L$3:$IR$3,Užstatai!$L$1:$IR$1,"bla",0,1)</f>
        <v>0</v>
      </c>
      <c r="W702" s="11">
        <f t="shared" si="83"/>
        <v>0</v>
      </c>
      <c r="X702" s="11">
        <f t="shared" si="84"/>
        <v>0</v>
      </c>
      <c r="Y702" s="11">
        <f t="shared" si="85"/>
        <v>1</v>
      </c>
      <c r="Z702" s="11">
        <f t="shared" si="86"/>
        <v>39495.206318108438</v>
      </c>
      <c r="AA702" s="23">
        <f t="shared" si="87"/>
        <v>6.9800000000000972E-2</v>
      </c>
    </row>
    <row r="703" spans="12:27" x14ac:dyDescent="0.35">
      <c r="L703" s="103"/>
      <c r="S703" s="32">
        <f>+_xlfn.XLOOKUP($P703,Užstatai!$L$3:$IR$3,Užstatai!$L$1:$IR$1,"bla",0,1)</f>
        <v>0</v>
      </c>
      <c r="W703" s="11">
        <f t="shared" si="83"/>
        <v>0</v>
      </c>
      <c r="X703" s="11">
        <f t="shared" si="84"/>
        <v>0</v>
      </c>
      <c r="Y703" s="11">
        <f t="shared" si="85"/>
        <v>1</v>
      </c>
      <c r="Z703" s="11">
        <f t="shared" si="86"/>
        <v>39551.789708249002</v>
      </c>
      <c r="AA703" s="23">
        <f t="shared" si="87"/>
        <v>6.9900000000000975E-2</v>
      </c>
    </row>
    <row r="704" spans="12:27" x14ac:dyDescent="0.35">
      <c r="L704" s="103"/>
      <c r="S704" s="32">
        <f>+_xlfn.XLOOKUP($P704,Užstatai!$L$3:$IR$3,Užstatai!$L$1:$IR$1,"bla",0,1)</f>
        <v>0</v>
      </c>
      <c r="W704" s="11">
        <f t="shared" si="83"/>
        <v>0</v>
      </c>
      <c r="X704" s="11">
        <f t="shared" si="84"/>
        <v>0</v>
      </c>
      <c r="Y704" s="11">
        <f t="shared" si="85"/>
        <v>1</v>
      </c>
      <c r="Z704" s="11">
        <f t="shared" si="86"/>
        <v>39608.373098389551</v>
      </c>
      <c r="AA704" s="23">
        <f t="shared" si="87"/>
        <v>7.0000000000000978E-2</v>
      </c>
    </row>
    <row r="705" spans="12:27" x14ac:dyDescent="0.35">
      <c r="L705" s="103"/>
      <c r="S705" s="32">
        <f>+_xlfn.XLOOKUP($P705,Užstatai!$L$3:$IR$3,Užstatai!$L$1:$IR$1,"bla",0,1)</f>
        <v>0</v>
      </c>
      <c r="W705" s="11">
        <f t="shared" si="83"/>
        <v>0</v>
      </c>
      <c r="X705" s="11">
        <f t="shared" si="84"/>
        <v>0</v>
      </c>
      <c r="Y705" s="11">
        <f t="shared" si="85"/>
        <v>1</v>
      </c>
      <c r="Z705" s="11">
        <f t="shared" si="86"/>
        <v>39664.956488530108</v>
      </c>
      <c r="AA705" s="23">
        <f t="shared" si="87"/>
        <v>7.0100000000000981E-2</v>
      </c>
    </row>
    <row r="706" spans="12:27" x14ac:dyDescent="0.35">
      <c r="L706" s="103"/>
      <c r="S706" s="32">
        <f>+_xlfn.XLOOKUP($P706,Užstatai!$L$3:$IR$3,Užstatai!$L$1:$IR$1,"bla",0,1)</f>
        <v>0</v>
      </c>
      <c r="W706" s="11">
        <f t="shared" si="83"/>
        <v>0</v>
      </c>
      <c r="X706" s="11">
        <f t="shared" si="84"/>
        <v>0</v>
      </c>
      <c r="Y706" s="11">
        <f t="shared" si="85"/>
        <v>1</v>
      </c>
      <c r="Z706" s="11">
        <f t="shared" si="86"/>
        <v>39721.539878670672</v>
      </c>
      <c r="AA706" s="23">
        <f t="shared" si="87"/>
        <v>7.0200000000000984E-2</v>
      </c>
    </row>
    <row r="707" spans="12:27" x14ac:dyDescent="0.35">
      <c r="L707" s="103"/>
      <c r="S707" s="32">
        <f>+_xlfn.XLOOKUP($P707,Užstatai!$L$3:$IR$3,Užstatai!$L$1:$IR$1,"bla",0,1)</f>
        <v>0</v>
      </c>
      <c r="W707" s="11">
        <f t="shared" si="83"/>
        <v>0</v>
      </c>
      <c r="X707" s="11">
        <f t="shared" si="84"/>
        <v>0</v>
      </c>
      <c r="Y707" s="11">
        <f t="shared" si="85"/>
        <v>1</v>
      </c>
      <c r="Z707" s="11">
        <f t="shared" si="86"/>
        <v>39778.123268811221</v>
      </c>
      <c r="AA707" s="23">
        <f t="shared" si="87"/>
        <v>7.0300000000000987E-2</v>
      </c>
    </row>
    <row r="708" spans="12:27" x14ac:dyDescent="0.35">
      <c r="L708" s="103"/>
      <c r="S708" s="32">
        <f>+_xlfn.XLOOKUP($P708,Užstatai!$L$3:$IR$3,Užstatai!$L$1:$IR$1,"bla",0,1)</f>
        <v>0</v>
      </c>
      <c r="W708" s="11">
        <f t="shared" ref="W708:W771" si="88">ROUND(M708*(Q708-Q707),2)</f>
        <v>0</v>
      </c>
      <c r="X708" s="11">
        <f t="shared" ref="X708:X771" si="89">ROUND(N708*$Y$2/12*(1-Q708),2)</f>
        <v>0</v>
      </c>
      <c r="Y708" s="11">
        <f t="shared" si="85"/>
        <v>1</v>
      </c>
      <c r="Z708" s="11">
        <f t="shared" si="86"/>
        <v>39834.706658951778</v>
      </c>
      <c r="AA708" s="23">
        <f t="shared" si="87"/>
        <v>7.040000000000099E-2</v>
      </c>
    </row>
    <row r="709" spans="12:27" x14ac:dyDescent="0.35">
      <c r="L709" s="103"/>
      <c r="S709" s="32">
        <f>+_xlfn.XLOOKUP($P709,Užstatai!$L$3:$IR$3,Užstatai!$L$1:$IR$1,"bla",0,1)</f>
        <v>0</v>
      </c>
      <c r="W709" s="11">
        <f t="shared" si="88"/>
        <v>0</v>
      </c>
      <c r="X709" s="11">
        <f t="shared" si="89"/>
        <v>0</v>
      </c>
      <c r="Y709" s="11">
        <f t="shared" ref="Y709:Y772" si="90">+IF(Z709&gt;=$W$1,1,0)</f>
        <v>1</v>
      </c>
      <c r="Z709" s="11">
        <f t="shared" ref="Z709:Z772" si="91">SUM($N$4:$N$183)*AA709/12-SUMPRODUCT($N$4:$N$183,$Q$4:$Q$183)*AA709/12</f>
        <v>39891.290049092342</v>
      </c>
      <c r="AA709" s="23">
        <f t="shared" si="87"/>
        <v>7.0500000000000992E-2</v>
      </c>
    </row>
    <row r="710" spans="12:27" x14ac:dyDescent="0.35">
      <c r="L710" s="103"/>
      <c r="S710" s="32">
        <f>+_xlfn.XLOOKUP($P710,Užstatai!$L$3:$IR$3,Užstatai!$L$1:$IR$1,"bla",0,1)</f>
        <v>0</v>
      </c>
      <c r="W710" s="11">
        <f t="shared" si="88"/>
        <v>0</v>
      </c>
      <c r="X710" s="11">
        <f t="shared" si="89"/>
        <v>0</v>
      </c>
      <c r="Y710" s="11">
        <f t="shared" si="90"/>
        <v>1</v>
      </c>
      <c r="Z710" s="11">
        <f t="shared" si="91"/>
        <v>39947.873439232892</v>
      </c>
      <c r="AA710" s="23">
        <f t="shared" ref="AA710:AA773" si="92">+AA709+0.0001</f>
        <v>7.0600000000000995E-2</v>
      </c>
    </row>
    <row r="711" spans="12:27" x14ac:dyDescent="0.35">
      <c r="L711" s="103"/>
      <c r="S711" s="32">
        <f>+_xlfn.XLOOKUP($P711,Užstatai!$L$3:$IR$3,Užstatai!$L$1:$IR$1,"bla",0,1)</f>
        <v>0</v>
      </c>
      <c r="W711" s="11">
        <f t="shared" si="88"/>
        <v>0</v>
      </c>
      <c r="X711" s="11">
        <f t="shared" si="89"/>
        <v>0</v>
      </c>
      <c r="Y711" s="11">
        <f t="shared" si="90"/>
        <v>1</v>
      </c>
      <c r="Z711" s="11">
        <f t="shared" si="91"/>
        <v>40004.456829373456</v>
      </c>
      <c r="AA711" s="23">
        <f t="shared" si="92"/>
        <v>7.0700000000000998E-2</v>
      </c>
    </row>
    <row r="712" spans="12:27" x14ac:dyDescent="0.35">
      <c r="L712" s="103"/>
      <c r="S712" s="32">
        <f>+_xlfn.XLOOKUP($P712,Užstatai!$L$3:$IR$3,Užstatai!$L$1:$IR$1,"bla",0,1)</f>
        <v>0</v>
      </c>
      <c r="W712" s="11">
        <f t="shared" si="88"/>
        <v>0</v>
      </c>
      <c r="X712" s="11">
        <f t="shared" si="89"/>
        <v>0</v>
      </c>
      <c r="Y712" s="11">
        <f t="shared" si="90"/>
        <v>1</v>
      </c>
      <c r="Z712" s="11">
        <f t="shared" si="91"/>
        <v>40061.04021951402</v>
      </c>
      <c r="AA712" s="23">
        <f t="shared" si="92"/>
        <v>7.0800000000001001E-2</v>
      </c>
    </row>
    <row r="713" spans="12:27" x14ac:dyDescent="0.35">
      <c r="L713" s="103"/>
      <c r="S713" s="32">
        <f>+_xlfn.XLOOKUP($P713,Užstatai!$L$3:$IR$3,Užstatai!$L$1:$IR$1,"bla",0,1)</f>
        <v>0</v>
      </c>
      <c r="W713" s="11">
        <f t="shared" si="88"/>
        <v>0</v>
      </c>
      <c r="X713" s="11">
        <f t="shared" si="89"/>
        <v>0</v>
      </c>
      <c r="Y713" s="11">
        <f t="shared" si="90"/>
        <v>1</v>
      </c>
      <c r="Z713" s="11">
        <f t="shared" si="91"/>
        <v>40117.623609654576</v>
      </c>
      <c r="AA713" s="23">
        <f t="shared" si="92"/>
        <v>7.0900000000001004E-2</v>
      </c>
    </row>
    <row r="714" spans="12:27" x14ac:dyDescent="0.35">
      <c r="L714" s="103"/>
      <c r="S714" s="32">
        <f>+_xlfn.XLOOKUP($P714,Užstatai!$L$3:$IR$3,Užstatai!$L$1:$IR$1,"bla",0,1)</f>
        <v>0</v>
      </c>
      <c r="W714" s="11">
        <f t="shared" si="88"/>
        <v>0</v>
      </c>
      <c r="X714" s="11">
        <f t="shared" si="89"/>
        <v>0</v>
      </c>
      <c r="Y714" s="11">
        <f t="shared" si="90"/>
        <v>1</v>
      </c>
      <c r="Z714" s="11">
        <f t="shared" si="91"/>
        <v>40174.206999795133</v>
      </c>
      <c r="AA714" s="23">
        <f t="shared" si="92"/>
        <v>7.1000000000001007E-2</v>
      </c>
    </row>
    <row r="715" spans="12:27" x14ac:dyDescent="0.35">
      <c r="L715" s="103"/>
      <c r="S715" s="32">
        <f>+_xlfn.XLOOKUP($P715,Užstatai!$L$3:$IR$3,Užstatai!$L$1:$IR$1,"bla",0,1)</f>
        <v>0</v>
      </c>
      <c r="W715" s="11">
        <f t="shared" si="88"/>
        <v>0</v>
      </c>
      <c r="X715" s="11">
        <f t="shared" si="89"/>
        <v>0</v>
      </c>
      <c r="Y715" s="11">
        <f t="shared" si="90"/>
        <v>1</v>
      </c>
      <c r="Z715" s="11">
        <f t="shared" si="91"/>
        <v>40230.79038993569</v>
      </c>
      <c r="AA715" s="23">
        <f t="shared" si="92"/>
        <v>7.110000000000101E-2</v>
      </c>
    </row>
    <row r="716" spans="12:27" x14ac:dyDescent="0.35">
      <c r="L716" s="103"/>
      <c r="S716" s="32">
        <f>+_xlfn.XLOOKUP($P716,Užstatai!$L$3:$IR$3,Užstatai!$L$1:$IR$1,"bla",0,1)</f>
        <v>0</v>
      </c>
      <c r="W716" s="11">
        <f t="shared" si="88"/>
        <v>0</v>
      </c>
      <c r="X716" s="11">
        <f t="shared" si="89"/>
        <v>0</v>
      </c>
      <c r="Y716" s="11">
        <f t="shared" si="90"/>
        <v>1</v>
      </c>
      <c r="Z716" s="11">
        <f t="shared" si="91"/>
        <v>40287.373780076246</v>
      </c>
      <c r="AA716" s="23">
        <f t="shared" si="92"/>
        <v>7.1200000000001012E-2</v>
      </c>
    </row>
    <row r="717" spans="12:27" x14ac:dyDescent="0.35">
      <c r="L717" s="103"/>
      <c r="S717" s="32">
        <f>+_xlfn.XLOOKUP($P717,Užstatai!$L$3:$IR$3,Užstatai!$L$1:$IR$1,"bla",0,1)</f>
        <v>0</v>
      </c>
      <c r="W717" s="11">
        <f t="shared" si="88"/>
        <v>0</v>
      </c>
      <c r="X717" s="11">
        <f t="shared" si="89"/>
        <v>0</v>
      </c>
      <c r="Y717" s="11">
        <f t="shared" si="90"/>
        <v>1</v>
      </c>
      <c r="Z717" s="11">
        <f t="shared" si="91"/>
        <v>40343.957170216803</v>
      </c>
      <c r="AA717" s="23">
        <f t="shared" si="92"/>
        <v>7.1300000000001015E-2</v>
      </c>
    </row>
    <row r="718" spans="12:27" x14ac:dyDescent="0.35">
      <c r="L718" s="103"/>
      <c r="S718" s="32">
        <f>+_xlfn.XLOOKUP($P718,Užstatai!$L$3:$IR$3,Užstatai!$L$1:$IR$1,"bla",0,1)</f>
        <v>0</v>
      </c>
      <c r="W718" s="11">
        <f t="shared" si="88"/>
        <v>0</v>
      </c>
      <c r="X718" s="11">
        <f t="shared" si="89"/>
        <v>0</v>
      </c>
      <c r="Y718" s="11">
        <f t="shared" si="90"/>
        <v>1</v>
      </c>
      <c r="Z718" s="11">
        <f t="shared" si="91"/>
        <v>40400.54056035736</v>
      </c>
      <c r="AA718" s="23">
        <f t="shared" si="92"/>
        <v>7.1400000000001018E-2</v>
      </c>
    </row>
    <row r="719" spans="12:27" x14ac:dyDescent="0.35">
      <c r="L719" s="103"/>
      <c r="S719" s="32">
        <f>+_xlfn.XLOOKUP($P719,Užstatai!$L$3:$IR$3,Užstatai!$L$1:$IR$1,"bla",0,1)</f>
        <v>0</v>
      </c>
      <c r="W719" s="11">
        <f t="shared" si="88"/>
        <v>0</v>
      </c>
      <c r="X719" s="11">
        <f t="shared" si="89"/>
        <v>0</v>
      </c>
      <c r="Y719" s="11">
        <f t="shared" si="90"/>
        <v>1</v>
      </c>
      <c r="Z719" s="11">
        <f t="shared" si="91"/>
        <v>40457.123950497917</v>
      </c>
      <c r="AA719" s="23">
        <f t="shared" si="92"/>
        <v>7.1500000000001021E-2</v>
      </c>
    </row>
    <row r="720" spans="12:27" x14ac:dyDescent="0.35">
      <c r="L720" s="103"/>
      <c r="S720" s="32">
        <f>+_xlfn.XLOOKUP($P720,Užstatai!$L$3:$IR$3,Užstatai!$L$1:$IR$1,"bla",0,1)</f>
        <v>0</v>
      </c>
      <c r="W720" s="11">
        <f t="shared" si="88"/>
        <v>0</v>
      </c>
      <c r="X720" s="11">
        <f t="shared" si="89"/>
        <v>0</v>
      </c>
      <c r="Y720" s="11">
        <f t="shared" si="90"/>
        <v>1</v>
      </c>
      <c r="Z720" s="11">
        <f t="shared" si="91"/>
        <v>40513.707340638473</v>
      </c>
      <c r="AA720" s="23">
        <f t="shared" si="92"/>
        <v>7.1600000000001024E-2</v>
      </c>
    </row>
    <row r="721" spans="12:27" x14ac:dyDescent="0.35">
      <c r="L721" s="103"/>
      <c r="S721" s="32">
        <f>+_xlfn.XLOOKUP($P721,Užstatai!$L$3:$IR$3,Užstatai!$L$1:$IR$1,"bla",0,1)</f>
        <v>0</v>
      </c>
      <c r="W721" s="11">
        <f t="shared" si="88"/>
        <v>0</v>
      </c>
      <c r="X721" s="11">
        <f t="shared" si="89"/>
        <v>0</v>
      </c>
      <c r="Y721" s="11">
        <f t="shared" si="90"/>
        <v>1</v>
      </c>
      <c r="Z721" s="11">
        <f t="shared" si="91"/>
        <v>40570.29073077903</v>
      </c>
      <c r="AA721" s="23">
        <f t="shared" si="92"/>
        <v>7.1700000000001027E-2</v>
      </c>
    </row>
    <row r="722" spans="12:27" x14ac:dyDescent="0.35">
      <c r="L722" s="103"/>
      <c r="S722" s="32">
        <f>+_xlfn.XLOOKUP($P722,Užstatai!$L$3:$IR$3,Užstatai!$L$1:$IR$1,"bla",0,1)</f>
        <v>0</v>
      </c>
      <c r="W722" s="11">
        <f t="shared" si="88"/>
        <v>0</v>
      </c>
      <c r="X722" s="11">
        <f t="shared" si="89"/>
        <v>0</v>
      </c>
      <c r="Y722" s="11">
        <f t="shared" si="90"/>
        <v>1</v>
      </c>
      <c r="Z722" s="11">
        <f t="shared" si="91"/>
        <v>40626.874120919587</v>
      </c>
      <c r="AA722" s="23">
        <f t="shared" si="92"/>
        <v>7.180000000000103E-2</v>
      </c>
    </row>
    <row r="723" spans="12:27" x14ac:dyDescent="0.35">
      <c r="L723" s="103"/>
      <c r="S723" s="32">
        <f>+_xlfn.XLOOKUP($P723,Užstatai!$L$3:$IR$3,Užstatai!$L$1:$IR$1,"bla",0,1)</f>
        <v>0</v>
      </c>
      <c r="W723" s="11">
        <f t="shared" si="88"/>
        <v>0</v>
      </c>
      <c r="X723" s="11">
        <f t="shared" si="89"/>
        <v>0</v>
      </c>
      <c r="Y723" s="11">
        <f t="shared" si="90"/>
        <v>1</v>
      </c>
      <c r="Z723" s="11">
        <f t="shared" si="91"/>
        <v>40683.457511060144</v>
      </c>
      <c r="AA723" s="23">
        <f t="shared" si="92"/>
        <v>7.1900000000001033E-2</v>
      </c>
    </row>
    <row r="724" spans="12:27" x14ac:dyDescent="0.35">
      <c r="L724" s="103"/>
      <c r="S724" s="32">
        <f>+_xlfn.XLOOKUP($P724,Užstatai!$L$3:$IR$3,Užstatai!$L$1:$IR$1,"bla",0,1)</f>
        <v>0</v>
      </c>
      <c r="W724" s="11">
        <f t="shared" si="88"/>
        <v>0</v>
      </c>
      <c r="X724" s="11">
        <f t="shared" si="89"/>
        <v>0</v>
      </c>
      <c r="Y724" s="11">
        <f t="shared" si="90"/>
        <v>1</v>
      </c>
      <c r="Z724" s="11">
        <f t="shared" si="91"/>
        <v>40740.0409012007</v>
      </c>
      <c r="AA724" s="23">
        <f t="shared" si="92"/>
        <v>7.2000000000001035E-2</v>
      </c>
    </row>
    <row r="725" spans="12:27" x14ac:dyDescent="0.35">
      <c r="L725" s="103"/>
      <c r="S725" s="32">
        <f>+_xlfn.XLOOKUP($P725,Užstatai!$L$3:$IR$3,Užstatai!$L$1:$IR$1,"bla",0,1)</f>
        <v>0</v>
      </c>
      <c r="W725" s="11">
        <f t="shared" si="88"/>
        <v>0</v>
      </c>
      <c r="X725" s="11">
        <f t="shared" si="89"/>
        <v>0</v>
      </c>
      <c r="Y725" s="11">
        <f t="shared" si="90"/>
        <v>1</v>
      </c>
      <c r="Z725" s="11">
        <f t="shared" si="91"/>
        <v>40796.624291341257</v>
      </c>
      <c r="AA725" s="23">
        <f t="shared" si="92"/>
        <v>7.2100000000001038E-2</v>
      </c>
    </row>
    <row r="726" spans="12:27" x14ac:dyDescent="0.35">
      <c r="L726" s="103"/>
      <c r="S726" s="32">
        <f>+_xlfn.XLOOKUP($P726,Užstatai!$L$3:$IR$3,Užstatai!$L$1:$IR$1,"bla",0,1)</f>
        <v>0</v>
      </c>
      <c r="W726" s="11">
        <f t="shared" si="88"/>
        <v>0</v>
      </c>
      <c r="X726" s="11">
        <f t="shared" si="89"/>
        <v>0</v>
      </c>
      <c r="Y726" s="11">
        <f t="shared" si="90"/>
        <v>1</v>
      </c>
      <c r="Z726" s="11">
        <f t="shared" si="91"/>
        <v>40853.207681481814</v>
      </c>
      <c r="AA726" s="23">
        <f t="shared" si="92"/>
        <v>7.2200000000001041E-2</v>
      </c>
    </row>
    <row r="727" spans="12:27" x14ac:dyDescent="0.35">
      <c r="L727" s="103"/>
      <c r="S727" s="32">
        <f>+_xlfn.XLOOKUP($P727,Užstatai!$L$3:$IR$3,Užstatai!$L$1:$IR$1,"bla",0,1)</f>
        <v>0</v>
      </c>
      <c r="W727" s="11">
        <f t="shared" si="88"/>
        <v>0</v>
      </c>
      <c r="X727" s="11">
        <f t="shared" si="89"/>
        <v>0</v>
      </c>
      <c r="Y727" s="11">
        <f t="shared" si="90"/>
        <v>1</v>
      </c>
      <c r="Z727" s="11">
        <f t="shared" si="91"/>
        <v>40909.791071622371</v>
      </c>
      <c r="AA727" s="23">
        <f t="shared" si="92"/>
        <v>7.2300000000001044E-2</v>
      </c>
    </row>
    <row r="728" spans="12:27" x14ac:dyDescent="0.35">
      <c r="L728" s="103"/>
      <c r="S728" s="32">
        <f>+_xlfn.XLOOKUP($P728,Užstatai!$L$3:$IR$3,Užstatai!$L$1:$IR$1,"bla",0,1)</f>
        <v>0</v>
      </c>
      <c r="W728" s="11">
        <f t="shared" si="88"/>
        <v>0</v>
      </c>
      <c r="X728" s="11">
        <f t="shared" si="89"/>
        <v>0</v>
      </c>
      <c r="Y728" s="11">
        <f t="shared" si="90"/>
        <v>1</v>
      </c>
      <c r="Z728" s="11">
        <f t="shared" si="91"/>
        <v>40966.374461762927</v>
      </c>
      <c r="AA728" s="23">
        <f t="shared" si="92"/>
        <v>7.2400000000001047E-2</v>
      </c>
    </row>
    <row r="729" spans="12:27" x14ac:dyDescent="0.35">
      <c r="L729" s="103"/>
      <c r="S729" s="32">
        <f>+_xlfn.XLOOKUP($P729,Užstatai!$L$3:$IR$3,Užstatai!$L$1:$IR$1,"bla",0,1)</f>
        <v>0</v>
      </c>
      <c r="W729" s="11">
        <f t="shared" si="88"/>
        <v>0</v>
      </c>
      <c r="X729" s="11">
        <f t="shared" si="89"/>
        <v>0</v>
      </c>
      <c r="Y729" s="11">
        <f t="shared" si="90"/>
        <v>1</v>
      </c>
      <c r="Z729" s="11">
        <f t="shared" si="91"/>
        <v>41022.957851903484</v>
      </c>
      <c r="AA729" s="23">
        <f t="shared" si="92"/>
        <v>7.250000000000105E-2</v>
      </c>
    </row>
    <row r="730" spans="12:27" x14ac:dyDescent="0.35">
      <c r="L730" s="103"/>
      <c r="S730" s="32">
        <f>+_xlfn.XLOOKUP($P730,Užstatai!$L$3:$IR$3,Užstatai!$L$1:$IR$1,"bla",0,1)</f>
        <v>0</v>
      </c>
      <c r="W730" s="11">
        <f t="shared" si="88"/>
        <v>0</v>
      </c>
      <c r="X730" s="11">
        <f t="shared" si="89"/>
        <v>0</v>
      </c>
      <c r="Y730" s="11">
        <f t="shared" si="90"/>
        <v>1</v>
      </c>
      <c r="Z730" s="11">
        <f t="shared" si="91"/>
        <v>41079.541242044041</v>
      </c>
      <c r="AA730" s="23">
        <f t="shared" si="92"/>
        <v>7.2600000000001053E-2</v>
      </c>
    </row>
    <row r="731" spans="12:27" x14ac:dyDescent="0.35">
      <c r="L731" s="103"/>
      <c r="S731" s="32">
        <f>+_xlfn.XLOOKUP($P731,Užstatai!$L$3:$IR$3,Užstatai!$L$1:$IR$1,"bla",0,1)</f>
        <v>0</v>
      </c>
      <c r="W731" s="11">
        <f t="shared" si="88"/>
        <v>0</v>
      </c>
      <c r="X731" s="11">
        <f t="shared" si="89"/>
        <v>0</v>
      </c>
      <c r="Y731" s="11">
        <f t="shared" si="90"/>
        <v>1</v>
      </c>
      <c r="Z731" s="11">
        <f t="shared" si="91"/>
        <v>41136.124632184612</v>
      </c>
      <c r="AA731" s="23">
        <f t="shared" si="92"/>
        <v>7.2700000000001055E-2</v>
      </c>
    </row>
    <row r="732" spans="12:27" x14ac:dyDescent="0.35">
      <c r="L732" s="103"/>
      <c r="S732" s="32">
        <f>+_xlfn.XLOOKUP($P732,Užstatai!$L$3:$IR$3,Užstatai!$L$1:$IR$1,"bla",0,1)</f>
        <v>0</v>
      </c>
      <c r="W732" s="11">
        <f t="shared" si="88"/>
        <v>0</v>
      </c>
      <c r="X732" s="11">
        <f t="shared" si="89"/>
        <v>0</v>
      </c>
      <c r="Y732" s="11">
        <f t="shared" si="90"/>
        <v>1</v>
      </c>
      <c r="Z732" s="11">
        <f t="shared" si="91"/>
        <v>41192.708022325169</v>
      </c>
      <c r="AA732" s="23">
        <f t="shared" si="92"/>
        <v>7.2800000000001058E-2</v>
      </c>
    </row>
    <row r="733" spans="12:27" x14ac:dyDescent="0.35">
      <c r="L733" s="103"/>
      <c r="S733" s="32">
        <f>+_xlfn.XLOOKUP($P733,Užstatai!$L$3:$IR$3,Užstatai!$L$1:$IR$1,"bla",0,1)</f>
        <v>0</v>
      </c>
      <c r="W733" s="11">
        <f t="shared" si="88"/>
        <v>0</v>
      </c>
      <c r="X733" s="11">
        <f t="shared" si="89"/>
        <v>0</v>
      </c>
      <c r="Y733" s="11">
        <f t="shared" si="90"/>
        <v>1</v>
      </c>
      <c r="Z733" s="11">
        <f t="shared" si="91"/>
        <v>41249.291412465718</v>
      </c>
      <c r="AA733" s="23">
        <f t="shared" si="92"/>
        <v>7.2900000000001061E-2</v>
      </c>
    </row>
    <row r="734" spans="12:27" x14ac:dyDescent="0.35">
      <c r="L734" s="103"/>
      <c r="S734" s="32">
        <f>+_xlfn.XLOOKUP($P734,Užstatai!$L$3:$IR$3,Užstatai!$L$1:$IR$1,"bla",0,1)</f>
        <v>0</v>
      </c>
      <c r="W734" s="11">
        <f t="shared" si="88"/>
        <v>0</v>
      </c>
      <c r="X734" s="11">
        <f t="shared" si="89"/>
        <v>0</v>
      </c>
      <c r="Y734" s="11">
        <f t="shared" si="90"/>
        <v>1</v>
      </c>
      <c r="Z734" s="11">
        <f t="shared" si="91"/>
        <v>41305.874802606282</v>
      </c>
      <c r="AA734" s="23">
        <f t="shared" si="92"/>
        <v>7.3000000000001064E-2</v>
      </c>
    </row>
    <row r="735" spans="12:27" x14ac:dyDescent="0.35">
      <c r="L735" s="103"/>
      <c r="S735" s="32">
        <f>+_xlfn.XLOOKUP($P735,Užstatai!$L$3:$IR$3,Užstatai!$L$1:$IR$1,"bla",0,1)</f>
        <v>0</v>
      </c>
      <c r="W735" s="11">
        <f t="shared" si="88"/>
        <v>0</v>
      </c>
      <c r="X735" s="11">
        <f t="shared" si="89"/>
        <v>0</v>
      </c>
      <c r="Y735" s="11">
        <f t="shared" si="90"/>
        <v>1</v>
      </c>
      <c r="Z735" s="11">
        <f t="shared" si="91"/>
        <v>41362.458192746839</v>
      </c>
      <c r="AA735" s="23">
        <f t="shared" si="92"/>
        <v>7.3100000000001067E-2</v>
      </c>
    </row>
    <row r="736" spans="12:27" x14ac:dyDescent="0.35">
      <c r="L736" s="103"/>
      <c r="S736" s="32">
        <f>+_xlfn.XLOOKUP($P736,Užstatai!$L$3:$IR$3,Užstatai!$L$1:$IR$1,"bla",0,1)</f>
        <v>0</v>
      </c>
      <c r="W736" s="11">
        <f t="shared" si="88"/>
        <v>0</v>
      </c>
      <c r="X736" s="11">
        <f t="shared" si="89"/>
        <v>0</v>
      </c>
      <c r="Y736" s="11">
        <f t="shared" si="90"/>
        <v>1</v>
      </c>
      <c r="Z736" s="11">
        <f t="shared" si="91"/>
        <v>41419.041582887388</v>
      </c>
      <c r="AA736" s="23">
        <f t="shared" si="92"/>
        <v>7.320000000000107E-2</v>
      </c>
    </row>
    <row r="737" spans="12:27" x14ac:dyDescent="0.35">
      <c r="L737" s="103"/>
      <c r="S737" s="32">
        <f>+_xlfn.XLOOKUP($P737,Užstatai!$L$3:$IR$3,Užstatai!$L$1:$IR$1,"bla",0,1)</f>
        <v>0</v>
      </c>
      <c r="W737" s="11">
        <f t="shared" si="88"/>
        <v>0</v>
      </c>
      <c r="X737" s="11">
        <f t="shared" si="89"/>
        <v>0</v>
      </c>
      <c r="Y737" s="11">
        <f t="shared" si="90"/>
        <v>1</v>
      </c>
      <c r="Z737" s="11">
        <f t="shared" si="91"/>
        <v>41475.624973027952</v>
      </c>
      <c r="AA737" s="23">
        <f t="shared" si="92"/>
        <v>7.3300000000001073E-2</v>
      </c>
    </row>
    <row r="738" spans="12:27" x14ac:dyDescent="0.35">
      <c r="L738" s="103"/>
      <c r="S738" s="32">
        <f>+_xlfn.XLOOKUP($P738,Užstatai!$L$3:$IR$3,Užstatai!$L$1:$IR$1,"bla",0,1)</f>
        <v>0</v>
      </c>
      <c r="W738" s="11">
        <f t="shared" si="88"/>
        <v>0</v>
      </c>
      <c r="X738" s="11">
        <f t="shared" si="89"/>
        <v>0</v>
      </c>
      <c r="Y738" s="11">
        <f t="shared" si="90"/>
        <v>1</v>
      </c>
      <c r="Z738" s="11">
        <f t="shared" si="91"/>
        <v>41532.208363168509</v>
      </c>
      <c r="AA738" s="23">
        <f t="shared" si="92"/>
        <v>7.3400000000001075E-2</v>
      </c>
    </row>
    <row r="739" spans="12:27" x14ac:dyDescent="0.35">
      <c r="L739" s="103"/>
      <c r="S739" s="32">
        <f>+_xlfn.XLOOKUP($P739,Užstatai!$L$3:$IR$3,Užstatai!$L$1:$IR$1,"bla",0,1)</f>
        <v>0</v>
      </c>
      <c r="W739" s="11">
        <f t="shared" si="88"/>
        <v>0</v>
      </c>
      <c r="X739" s="11">
        <f t="shared" si="89"/>
        <v>0</v>
      </c>
      <c r="Y739" s="11">
        <f t="shared" si="90"/>
        <v>1</v>
      </c>
      <c r="Z739" s="11">
        <f t="shared" si="91"/>
        <v>41588.791753309059</v>
      </c>
      <c r="AA739" s="23">
        <f t="shared" si="92"/>
        <v>7.3500000000001078E-2</v>
      </c>
    </row>
    <row r="740" spans="12:27" x14ac:dyDescent="0.35">
      <c r="L740" s="103"/>
      <c r="S740" s="32">
        <f>+_xlfn.XLOOKUP($P740,Užstatai!$L$3:$IR$3,Užstatai!$L$1:$IR$1,"bla",0,1)</f>
        <v>0</v>
      </c>
      <c r="W740" s="11">
        <f t="shared" si="88"/>
        <v>0</v>
      </c>
      <c r="X740" s="11">
        <f t="shared" si="89"/>
        <v>0</v>
      </c>
      <c r="Y740" s="11">
        <f t="shared" si="90"/>
        <v>1</v>
      </c>
      <c r="Z740" s="11">
        <f t="shared" si="91"/>
        <v>41645.375143449623</v>
      </c>
      <c r="AA740" s="23">
        <f t="shared" si="92"/>
        <v>7.3600000000001081E-2</v>
      </c>
    </row>
    <row r="741" spans="12:27" x14ac:dyDescent="0.35">
      <c r="L741" s="103"/>
      <c r="S741" s="32">
        <f>+_xlfn.XLOOKUP($P741,Užstatai!$L$3:$IR$3,Užstatai!$L$1:$IR$1,"bla",0,1)</f>
        <v>0</v>
      </c>
      <c r="W741" s="11">
        <f t="shared" si="88"/>
        <v>0</v>
      </c>
      <c r="X741" s="11">
        <f t="shared" si="89"/>
        <v>0</v>
      </c>
      <c r="Y741" s="11">
        <f t="shared" si="90"/>
        <v>1</v>
      </c>
      <c r="Z741" s="11">
        <f t="shared" si="91"/>
        <v>41701.958533590179</v>
      </c>
      <c r="AA741" s="23">
        <f t="shared" si="92"/>
        <v>7.3700000000001084E-2</v>
      </c>
    </row>
    <row r="742" spans="12:27" x14ac:dyDescent="0.35">
      <c r="L742" s="103"/>
      <c r="S742" s="32">
        <f>+_xlfn.XLOOKUP($P742,Užstatai!$L$3:$IR$3,Užstatai!$L$1:$IR$1,"bla",0,1)</f>
        <v>0</v>
      </c>
      <c r="W742" s="11">
        <f t="shared" si="88"/>
        <v>0</v>
      </c>
      <c r="X742" s="11">
        <f t="shared" si="89"/>
        <v>0</v>
      </c>
      <c r="Y742" s="11">
        <f t="shared" si="90"/>
        <v>1</v>
      </c>
      <c r="Z742" s="11">
        <f t="shared" si="91"/>
        <v>41758.541923730729</v>
      </c>
      <c r="AA742" s="23">
        <f t="shared" si="92"/>
        <v>7.3800000000001087E-2</v>
      </c>
    </row>
    <row r="743" spans="12:27" x14ac:dyDescent="0.35">
      <c r="L743" s="103"/>
      <c r="S743" s="32">
        <f>+_xlfn.XLOOKUP($P743,Užstatai!$L$3:$IR$3,Užstatai!$L$1:$IR$1,"bla",0,1)</f>
        <v>0</v>
      </c>
      <c r="W743" s="11">
        <f t="shared" si="88"/>
        <v>0</v>
      </c>
      <c r="X743" s="11">
        <f t="shared" si="89"/>
        <v>0</v>
      </c>
      <c r="Y743" s="11">
        <f t="shared" si="90"/>
        <v>1</v>
      </c>
      <c r="Z743" s="11">
        <f t="shared" si="91"/>
        <v>41815.125313871293</v>
      </c>
      <c r="AA743" s="23">
        <f t="shared" si="92"/>
        <v>7.390000000000109E-2</v>
      </c>
    </row>
    <row r="744" spans="12:27" x14ac:dyDescent="0.35">
      <c r="L744" s="103"/>
      <c r="S744" s="32">
        <f>+_xlfn.XLOOKUP($P744,Užstatai!$L$3:$IR$3,Užstatai!$L$1:$IR$1,"bla",0,1)</f>
        <v>0</v>
      </c>
      <c r="W744" s="11">
        <f t="shared" si="88"/>
        <v>0</v>
      </c>
      <c r="X744" s="11">
        <f t="shared" si="89"/>
        <v>0</v>
      </c>
      <c r="Y744" s="11">
        <f t="shared" si="90"/>
        <v>1</v>
      </c>
      <c r="Z744" s="11">
        <f t="shared" si="91"/>
        <v>41871.708704011849</v>
      </c>
      <c r="AA744" s="23">
        <f t="shared" si="92"/>
        <v>7.4000000000001093E-2</v>
      </c>
    </row>
    <row r="745" spans="12:27" x14ac:dyDescent="0.35">
      <c r="L745" s="103"/>
      <c r="S745" s="32">
        <f>+_xlfn.XLOOKUP($P745,Užstatai!$L$3:$IR$3,Užstatai!$L$1:$IR$1,"bla",0,1)</f>
        <v>0</v>
      </c>
      <c r="W745" s="11">
        <f t="shared" si="88"/>
        <v>0</v>
      </c>
      <c r="X745" s="11">
        <f t="shared" si="89"/>
        <v>0</v>
      </c>
      <c r="Y745" s="11">
        <f t="shared" si="90"/>
        <v>1</v>
      </c>
      <c r="Z745" s="11">
        <f t="shared" si="91"/>
        <v>41928.292094152399</v>
      </c>
      <c r="AA745" s="23">
        <f t="shared" si="92"/>
        <v>7.4100000000001096E-2</v>
      </c>
    </row>
    <row r="746" spans="12:27" x14ac:dyDescent="0.35">
      <c r="L746" s="103"/>
      <c r="S746" s="32">
        <f>+_xlfn.XLOOKUP($P746,Užstatai!$L$3:$IR$3,Užstatai!$L$1:$IR$1,"bla",0,1)</f>
        <v>0</v>
      </c>
      <c r="W746" s="11">
        <f t="shared" si="88"/>
        <v>0</v>
      </c>
      <c r="X746" s="11">
        <f t="shared" si="89"/>
        <v>0</v>
      </c>
      <c r="Y746" s="11">
        <f t="shared" si="90"/>
        <v>1</v>
      </c>
      <c r="Z746" s="11">
        <f t="shared" si="91"/>
        <v>41984.875484292963</v>
      </c>
      <c r="AA746" s="23">
        <f t="shared" si="92"/>
        <v>7.4200000000001098E-2</v>
      </c>
    </row>
    <row r="747" spans="12:27" x14ac:dyDescent="0.35">
      <c r="L747" s="103"/>
      <c r="S747" s="32">
        <f>+_xlfn.XLOOKUP($P747,Užstatai!$L$3:$IR$3,Užstatai!$L$1:$IR$1,"bla",0,1)</f>
        <v>0</v>
      </c>
      <c r="W747" s="11">
        <f t="shared" si="88"/>
        <v>0</v>
      </c>
      <c r="X747" s="11">
        <f t="shared" si="89"/>
        <v>0</v>
      </c>
      <c r="Y747" s="11">
        <f t="shared" si="90"/>
        <v>1</v>
      </c>
      <c r="Z747" s="11">
        <f t="shared" si="91"/>
        <v>42041.45887443352</v>
      </c>
      <c r="AA747" s="23">
        <f t="shared" si="92"/>
        <v>7.4300000000001101E-2</v>
      </c>
    </row>
    <row r="748" spans="12:27" x14ac:dyDescent="0.35">
      <c r="L748" s="103"/>
      <c r="S748" s="32">
        <f>+_xlfn.XLOOKUP($P748,Užstatai!$L$3:$IR$3,Užstatai!$L$1:$IR$1,"bla",0,1)</f>
        <v>0</v>
      </c>
      <c r="W748" s="11">
        <f t="shared" si="88"/>
        <v>0</v>
      </c>
      <c r="X748" s="11">
        <f t="shared" si="89"/>
        <v>0</v>
      </c>
      <c r="Y748" s="11">
        <f t="shared" si="90"/>
        <v>1</v>
      </c>
      <c r="Z748" s="11">
        <f t="shared" si="91"/>
        <v>42098.042264574069</v>
      </c>
      <c r="AA748" s="23">
        <f t="shared" si="92"/>
        <v>7.4400000000001104E-2</v>
      </c>
    </row>
    <row r="749" spans="12:27" x14ac:dyDescent="0.35">
      <c r="L749" s="103"/>
      <c r="S749" s="32">
        <f>+_xlfn.XLOOKUP($P749,Užstatai!$L$3:$IR$3,Užstatai!$L$1:$IR$1,"bla",0,1)</f>
        <v>0</v>
      </c>
      <c r="W749" s="11">
        <f t="shared" si="88"/>
        <v>0</v>
      </c>
      <c r="X749" s="11">
        <f t="shared" si="89"/>
        <v>0</v>
      </c>
      <c r="Y749" s="11">
        <f t="shared" si="90"/>
        <v>1</v>
      </c>
      <c r="Z749" s="11">
        <f t="shared" si="91"/>
        <v>42154.62565471464</v>
      </c>
      <c r="AA749" s="23">
        <f t="shared" si="92"/>
        <v>7.4500000000001107E-2</v>
      </c>
    </row>
    <row r="750" spans="12:27" x14ac:dyDescent="0.35">
      <c r="L750" s="103"/>
      <c r="S750" s="32">
        <f>+_xlfn.XLOOKUP($P750,Užstatai!$L$3:$IR$3,Užstatai!$L$1:$IR$1,"bla",0,1)</f>
        <v>0</v>
      </c>
      <c r="W750" s="11">
        <f t="shared" si="88"/>
        <v>0</v>
      </c>
      <c r="X750" s="11">
        <f t="shared" si="89"/>
        <v>0</v>
      </c>
      <c r="Y750" s="11">
        <f t="shared" si="90"/>
        <v>1</v>
      </c>
      <c r="Z750" s="11">
        <f t="shared" si="91"/>
        <v>42211.209044855197</v>
      </c>
      <c r="AA750" s="23">
        <f t="shared" si="92"/>
        <v>7.460000000000111E-2</v>
      </c>
    </row>
    <row r="751" spans="12:27" x14ac:dyDescent="0.35">
      <c r="L751" s="103"/>
      <c r="S751" s="32">
        <f>+_xlfn.XLOOKUP($P751,Užstatai!$L$3:$IR$3,Užstatai!$L$1:$IR$1,"bla",0,1)</f>
        <v>0</v>
      </c>
      <c r="W751" s="11">
        <f t="shared" si="88"/>
        <v>0</v>
      </c>
      <c r="X751" s="11">
        <f t="shared" si="89"/>
        <v>0</v>
      </c>
      <c r="Y751" s="11">
        <f t="shared" si="90"/>
        <v>1</v>
      </c>
      <c r="Z751" s="11">
        <f t="shared" si="91"/>
        <v>42267.792434995754</v>
      </c>
      <c r="AA751" s="23">
        <f t="shared" si="92"/>
        <v>7.4700000000001113E-2</v>
      </c>
    </row>
    <row r="752" spans="12:27" x14ac:dyDescent="0.35">
      <c r="L752" s="103"/>
      <c r="S752" s="32">
        <f>+_xlfn.XLOOKUP($P752,Užstatai!$L$3:$IR$3,Užstatai!$L$1:$IR$1,"bla",0,1)</f>
        <v>0</v>
      </c>
      <c r="W752" s="11">
        <f t="shared" si="88"/>
        <v>0</v>
      </c>
      <c r="X752" s="11">
        <f t="shared" si="89"/>
        <v>0</v>
      </c>
      <c r="Y752" s="11">
        <f t="shared" si="90"/>
        <v>1</v>
      </c>
      <c r="Z752" s="11">
        <f t="shared" si="91"/>
        <v>42324.375825136311</v>
      </c>
      <c r="AA752" s="23">
        <f t="shared" si="92"/>
        <v>7.4800000000001116E-2</v>
      </c>
    </row>
    <row r="753" spans="12:27" x14ac:dyDescent="0.35">
      <c r="L753" s="103"/>
      <c r="S753" s="32">
        <f>+_xlfn.XLOOKUP($P753,Užstatai!$L$3:$IR$3,Užstatai!$L$1:$IR$1,"bla",0,1)</f>
        <v>0</v>
      </c>
      <c r="W753" s="11">
        <f t="shared" si="88"/>
        <v>0</v>
      </c>
      <c r="X753" s="11">
        <f t="shared" si="89"/>
        <v>0</v>
      </c>
      <c r="Y753" s="11">
        <f t="shared" si="90"/>
        <v>1</v>
      </c>
      <c r="Z753" s="11">
        <f t="shared" si="91"/>
        <v>42380.959215276867</v>
      </c>
      <c r="AA753" s="23">
        <f t="shared" si="92"/>
        <v>7.4900000000001118E-2</v>
      </c>
    </row>
    <row r="754" spans="12:27" x14ac:dyDescent="0.35">
      <c r="L754" s="103"/>
      <c r="S754" s="32">
        <f>+_xlfn.XLOOKUP($P754,Užstatai!$L$3:$IR$3,Užstatai!$L$1:$IR$1,"bla",0,1)</f>
        <v>0</v>
      </c>
      <c r="W754" s="11">
        <f t="shared" si="88"/>
        <v>0</v>
      </c>
      <c r="X754" s="11">
        <f t="shared" si="89"/>
        <v>0</v>
      </c>
      <c r="Y754" s="11">
        <f t="shared" si="90"/>
        <v>1</v>
      </c>
      <c r="Z754" s="11">
        <f t="shared" si="91"/>
        <v>42437.542605417424</v>
      </c>
      <c r="AA754" s="23">
        <f t="shared" si="92"/>
        <v>7.5000000000001121E-2</v>
      </c>
    </row>
    <row r="755" spans="12:27" x14ac:dyDescent="0.35">
      <c r="L755" s="103"/>
      <c r="S755" s="32">
        <f>+_xlfn.XLOOKUP($P755,Užstatai!$L$3:$IR$3,Užstatai!$L$1:$IR$1,"bla",0,1)</f>
        <v>0</v>
      </c>
      <c r="W755" s="11">
        <f t="shared" si="88"/>
        <v>0</v>
      </c>
      <c r="X755" s="11">
        <f t="shared" si="89"/>
        <v>0</v>
      </c>
      <c r="Y755" s="11">
        <f t="shared" si="90"/>
        <v>1</v>
      </c>
      <c r="Z755" s="11">
        <f t="shared" si="91"/>
        <v>42494.125995557981</v>
      </c>
      <c r="AA755" s="23">
        <f t="shared" si="92"/>
        <v>7.5100000000001124E-2</v>
      </c>
    </row>
    <row r="756" spans="12:27" x14ac:dyDescent="0.35">
      <c r="L756" s="103"/>
      <c r="S756" s="32">
        <f>+_xlfn.XLOOKUP($P756,Užstatai!$L$3:$IR$3,Užstatai!$L$1:$IR$1,"bla",0,1)</f>
        <v>0</v>
      </c>
      <c r="W756" s="11">
        <f t="shared" si="88"/>
        <v>0</v>
      </c>
      <c r="X756" s="11">
        <f t="shared" si="89"/>
        <v>0</v>
      </c>
      <c r="Y756" s="11">
        <f t="shared" si="90"/>
        <v>1</v>
      </c>
      <c r="Z756" s="11">
        <f t="shared" si="91"/>
        <v>42550.709385698538</v>
      </c>
      <c r="AA756" s="23">
        <f t="shared" si="92"/>
        <v>7.5200000000001127E-2</v>
      </c>
    </row>
    <row r="757" spans="12:27" x14ac:dyDescent="0.35">
      <c r="L757" s="103"/>
      <c r="S757" s="32">
        <f>+_xlfn.XLOOKUP($P757,Užstatai!$L$3:$IR$3,Užstatai!$L$1:$IR$1,"bla",0,1)</f>
        <v>0</v>
      </c>
      <c r="W757" s="11">
        <f t="shared" si="88"/>
        <v>0</v>
      </c>
      <c r="X757" s="11">
        <f t="shared" si="89"/>
        <v>0</v>
      </c>
      <c r="Y757" s="11">
        <f t="shared" si="90"/>
        <v>1</v>
      </c>
      <c r="Z757" s="11">
        <f t="shared" si="91"/>
        <v>42607.292775839102</v>
      </c>
      <c r="AA757" s="23">
        <f t="shared" si="92"/>
        <v>7.530000000000113E-2</v>
      </c>
    </row>
    <row r="758" spans="12:27" x14ac:dyDescent="0.35">
      <c r="L758" s="103"/>
      <c r="S758" s="32">
        <f>+_xlfn.XLOOKUP($P758,Užstatai!$L$3:$IR$3,Užstatai!$L$1:$IR$1,"bla",0,1)</f>
        <v>0</v>
      </c>
      <c r="W758" s="11">
        <f t="shared" si="88"/>
        <v>0</v>
      </c>
      <c r="X758" s="11">
        <f t="shared" si="89"/>
        <v>0</v>
      </c>
      <c r="Y758" s="11">
        <f t="shared" si="90"/>
        <v>1</v>
      </c>
      <c r="Z758" s="11">
        <f t="shared" si="91"/>
        <v>42663.876165979651</v>
      </c>
      <c r="AA758" s="23">
        <f t="shared" si="92"/>
        <v>7.5400000000001133E-2</v>
      </c>
    </row>
    <row r="759" spans="12:27" x14ac:dyDescent="0.35">
      <c r="L759" s="103"/>
      <c r="S759" s="32">
        <f>+_xlfn.XLOOKUP($P759,Užstatai!$L$3:$IR$3,Užstatai!$L$1:$IR$1,"bla",0,1)</f>
        <v>0</v>
      </c>
      <c r="W759" s="11">
        <f t="shared" si="88"/>
        <v>0</v>
      </c>
      <c r="X759" s="11">
        <f t="shared" si="89"/>
        <v>0</v>
      </c>
      <c r="Y759" s="11">
        <f t="shared" si="90"/>
        <v>1</v>
      </c>
      <c r="Z759" s="11">
        <f t="shared" si="91"/>
        <v>42720.459556120208</v>
      </c>
      <c r="AA759" s="23">
        <f t="shared" si="92"/>
        <v>7.5500000000001136E-2</v>
      </c>
    </row>
    <row r="760" spans="12:27" x14ac:dyDescent="0.35">
      <c r="L760" s="103"/>
      <c r="S760" s="32">
        <f>+_xlfn.XLOOKUP($P760,Užstatai!$L$3:$IR$3,Užstatai!$L$1:$IR$1,"bla",0,1)</f>
        <v>0</v>
      </c>
      <c r="W760" s="11">
        <f t="shared" si="88"/>
        <v>0</v>
      </c>
      <c r="X760" s="11">
        <f t="shared" si="89"/>
        <v>0</v>
      </c>
      <c r="Y760" s="11">
        <f t="shared" si="90"/>
        <v>1</v>
      </c>
      <c r="Z760" s="11">
        <f t="shared" si="91"/>
        <v>42777.042946260772</v>
      </c>
      <c r="AA760" s="23">
        <f t="shared" si="92"/>
        <v>7.5600000000001139E-2</v>
      </c>
    </row>
    <row r="761" spans="12:27" x14ac:dyDescent="0.35">
      <c r="L761" s="103"/>
      <c r="S761" s="32">
        <f>+_xlfn.XLOOKUP($P761,Užstatai!$L$3:$IR$3,Užstatai!$L$1:$IR$1,"bla",0,1)</f>
        <v>0</v>
      </c>
      <c r="W761" s="11">
        <f t="shared" si="88"/>
        <v>0</v>
      </c>
      <c r="X761" s="11">
        <f t="shared" si="89"/>
        <v>0</v>
      </c>
      <c r="Y761" s="11">
        <f t="shared" si="90"/>
        <v>1</v>
      </c>
      <c r="Z761" s="11">
        <f t="shared" si="91"/>
        <v>42833.626336401321</v>
      </c>
      <c r="AA761" s="23">
        <f t="shared" si="92"/>
        <v>7.5700000000001141E-2</v>
      </c>
    </row>
    <row r="762" spans="12:27" x14ac:dyDescent="0.35">
      <c r="L762" s="103"/>
      <c r="S762" s="32">
        <f>+_xlfn.XLOOKUP($P762,Užstatai!$L$3:$IR$3,Užstatai!$L$1:$IR$1,"bla",0,1)</f>
        <v>0</v>
      </c>
      <c r="W762" s="11">
        <f t="shared" si="88"/>
        <v>0</v>
      </c>
      <c r="X762" s="11">
        <f t="shared" si="89"/>
        <v>0</v>
      </c>
      <c r="Y762" s="11">
        <f t="shared" si="90"/>
        <v>1</v>
      </c>
      <c r="Z762" s="11">
        <f t="shared" si="91"/>
        <v>42890.209726541878</v>
      </c>
      <c r="AA762" s="23">
        <f t="shared" si="92"/>
        <v>7.5800000000001144E-2</v>
      </c>
    </row>
    <row r="763" spans="12:27" x14ac:dyDescent="0.35">
      <c r="L763" s="103"/>
      <c r="S763" s="32">
        <f>+_xlfn.XLOOKUP($P763,Užstatai!$L$3:$IR$3,Užstatai!$L$1:$IR$1,"bla",0,1)</f>
        <v>0</v>
      </c>
      <c r="W763" s="11">
        <f t="shared" si="88"/>
        <v>0</v>
      </c>
      <c r="X763" s="11">
        <f t="shared" si="89"/>
        <v>0</v>
      </c>
      <c r="Y763" s="11">
        <f t="shared" si="90"/>
        <v>1</v>
      </c>
      <c r="Z763" s="11">
        <f t="shared" si="91"/>
        <v>42946.793116682442</v>
      </c>
      <c r="AA763" s="23">
        <f t="shared" si="92"/>
        <v>7.5900000000001147E-2</v>
      </c>
    </row>
    <row r="764" spans="12:27" x14ac:dyDescent="0.35">
      <c r="L764" s="103"/>
      <c r="S764" s="32">
        <f>+_xlfn.XLOOKUP($P764,Užstatai!$L$3:$IR$3,Užstatai!$L$1:$IR$1,"bla",0,1)</f>
        <v>0</v>
      </c>
      <c r="W764" s="11">
        <f t="shared" si="88"/>
        <v>0</v>
      </c>
      <c r="X764" s="11">
        <f t="shared" si="89"/>
        <v>0</v>
      </c>
      <c r="Y764" s="11">
        <f t="shared" si="90"/>
        <v>1</v>
      </c>
      <c r="Z764" s="11">
        <f t="shared" si="91"/>
        <v>43003.376506822991</v>
      </c>
      <c r="AA764" s="23">
        <f t="shared" si="92"/>
        <v>7.600000000000115E-2</v>
      </c>
    </row>
    <row r="765" spans="12:27" x14ac:dyDescent="0.35">
      <c r="L765" s="103"/>
      <c r="S765" s="32">
        <f>+_xlfn.XLOOKUP($P765,Užstatai!$L$3:$IR$3,Užstatai!$L$1:$IR$1,"bla",0,1)</f>
        <v>0</v>
      </c>
      <c r="W765" s="11">
        <f t="shared" si="88"/>
        <v>0</v>
      </c>
      <c r="X765" s="11">
        <f t="shared" si="89"/>
        <v>0</v>
      </c>
      <c r="Y765" s="11">
        <f t="shared" si="90"/>
        <v>1</v>
      </c>
      <c r="Z765" s="11">
        <f t="shared" si="91"/>
        <v>43059.959896963548</v>
      </c>
      <c r="AA765" s="23">
        <f t="shared" si="92"/>
        <v>7.6100000000001153E-2</v>
      </c>
    </row>
    <row r="766" spans="12:27" x14ac:dyDescent="0.35">
      <c r="L766" s="103"/>
      <c r="S766" s="32">
        <f>+_xlfn.XLOOKUP($P766,Užstatai!$L$3:$IR$3,Užstatai!$L$1:$IR$1,"bla",0,1)</f>
        <v>0</v>
      </c>
      <c r="W766" s="11">
        <f t="shared" si="88"/>
        <v>0</v>
      </c>
      <c r="X766" s="11">
        <f t="shared" si="89"/>
        <v>0</v>
      </c>
      <c r="Y766" s="11">
        <f t="shared" si="90"/>
        <v>1</v>
      </c>
      <c r="Z766" s="11">
        <f t="shared" si="91"/>
        <v>43116.543287104112</v>
      </c>
      <c r="AA766" s="23">
        <f t="shared" si="92"/>
        <v>7.6200000000001156E-2</v>
      </c>
    </row>
    <row r="767" spans="12:27" x14ac:dyDescent="0.35">
      <c r="L767" s="103"/>
      <c r="S767" s="32">
        <f>+_xlfn.XLOOKUP($P767,Užstatai!$L$3:$IR$3,Užstatai!$L$1:$IR$1,"bla",0,1)</f>
        <v>0</v>
      </c>
      <c r="W767" s="11">
        <f t="shared" si="88"/>
        <v>0</v>
      </c>
      <c r="X767" s="11">
        <f t="shared" si="89"/>
        <v>0</v>
      </c>
      <c r="Y767" s="11">
        <f t="shared" si="90"/>
        <v>1</v>
      </c>
      <c r="Z767" s="11">
        <f t="shared" si="91"/>
        <v>43173.126677244676</v>
      </c>
      <c r="AA767" s="23">
        <f t="shared" si="92"/>
        <v>7.6300000000001159E-2</v>
      </c>
    </row>
    <row r="768" spans="12:27" x14ac:dyDescent="0.35">
      <c r="L768" s="103"/>
      <c r="S768" s="32">
        <f>+_xlfn.XLOOKUP($P768,Užstatai!$L$3:$IR$3,Užstatai!$L$1:$IR$1,"bla",0,1)</f>
        <v>0</v>
      </c>
      <c r="W768" s="11">
        <f t="shared" si="88"/>
        <v>0</v>
      </c>
      <c r="X768" s="11">
        <f t="shared" si="89"/>
        <v>0</v>
      </c>
      <c r="Y768" s="11">
        <f t="shared" si="90"/>
        <v>1</v>
      </c>
      <c r="Z768" s="11">
        <f t="shared" si="91"/>
        <v>43229.710067385226</v>
      </c>
      <c r="AA768" s="23">
        <f t="shared" si="92"/>
        <v>7.6400000000001161E-2</v>
      </c>
    </row>
    <row r="769" spans="12:27" x14ac:dyDescent="0.35">
      <c r="L769" s="103"/>
      <c r="S769" s="32">
        <f>+_xlfn.XLOOKUP($P769,Užstatai!$L$3:$IR$3,Užstatai!$L$1:$IR$1,"bla",0,1)</f>
        <v>0</v>
      </c>
      <c r="W769" s="11">
        <f t="shared" si="88"/>
        <v>0</v>
      </c>
      <c r="X769" s="11">
        <f t="shared" si="89"/>
        <v>0</v>
      </c>
      <c r="Y769" s="11">
        <f t="shared" si="90"/>
        <v>1</v>
      </c>
      <c r="Z769" s="11">
        <f t="shared" si="91"/>
        <v>43286.293457525782</v>
      </c>
      <c r="AA769" s="23">
        <f t="shared" si="92"/>
        <v>7.6500000000001164E-2</v>
      </c>
    </row>
    <row r="770" spans="12:27" x14ac:dyDescent="0.35">
      <c r="L770" s="103"/>
      <c r="S770" s="32">
        <f>+_xlfn.XLOOKUP($P770,Užstatai!$L$3:$IR$3,Užstatai!$L$1:$IR$1,"bla",0,1)</f>
        <v>0</v>
      </c>
      <c r="W770" s="11">
        <f t="shared" si="88"/>
        <v>0</v>
      </c>
      <c r="X770" s="11">
        <f t="shared" si="89"/>
        <v>0</v>
      </c>
      <c r="Y770" s="11">
        <f t="shared" si="90"/>
        <v>1</v>
      </c>
      <c r="Z770" s="11">
        <f t="shared" si="91"/>
        <v>43342.876847666346</v>
      </c>
      <c r="AA770" s="23">
        <f t="shared" si="92"/>
        <v>7.6600000000001167E-2</v>
      </c>
    </row>
    <row r="771" spans="12:27" x14ac:dyDescent="0.35">
      <c r="L771" s="103"/>
      <c r="S771" s="32">
        <f>+_xlfn.XLOOKUP($P771,Užstatai!$L$3:$IR$3,Užstatai!$L$1:$IR$1,"bla",0,1)</f>
        <v>0</v>
      </c>
      <c r="W771" s="11">
        <f t="shared" si="88"/>
        <v>0</v>
      </c>
      <c r="X771" s="11">
        <f t="shared" si="89"/>
        <v>0</v>
      </c>
      <c r="Y771" s="11">
        <f t="shared" si="90"/>
        <v>1</v>
      </c>
      <c r="Z771" s="11">
        <f t="shared" si="91"/>
        <v>43399.460237806896</v>
      </c>
      <c r="AA771" s="23">
        <f t="shared" si="92"/>
        <v>7.670000000000117E-2</v>
      </c>
    </row>
    <row r="772" spans="12:27" x14ac:dyDescent="0.35">
      <c r="L772" s="103"/>
      <c r="S772" s="32">
        <f>+_xlfn.XLOOKUP($P772,Užstatai!$L$3:$IR$3,Užstatai!$L$1:$IR$1,"bla",0,1)</f>
        <v>0</v>
      </c>
      <c r="W772" s="11">
        <f t="shared" ref="W772:W835" si="93">ROUND(M772*(Q772-Q771),2)</f>
        <v>0</v>
      </c>
      <c r="X772" s="11">
        <f t="shared" ref="X772:X835" si="94">ROUND(N772*$Y$2/12*(1-Q772),2)</f>
        <v>0</v>
      </c>
      <c r="Y772" s="11">
        <f t="shared" si="90"/>
        <v>1</v>
      </c>
      <c r="Z772" s="11">
        <f t="shared" si="91"/>
        <v>43456.043627947452</v>
      </c>
      <c r="AA772" s="23">
        <f t="shared" si="92"/>
        <v>7.6800000000001173E-2</v>
      </c>
    </row>
    <row r="773" spans="12:27" x14ac:dyDescent="0.35">
      <c r="L773" s="103"/>
      <c r="S773" s="32">
        <f>+_xlfn.XLOOKUP($P773,Užstatai!$L$3:$IR$3,Užstatai!$L$1:$IR$1,"bla",0,1)</f>
        <v>0</v>
      </c>
      <c r="W773" s="11">
        <f t="shared" si="93"/>
        <v>0</v>
      </c>
      <c r="X773" s="11">
        <f t="shared" si="94"/>
        <v>0</v>
      </c>
      <c r="Y773" s="11">
        <f t="shared" ref="Y773:Y836" si="95">+IF(Z773&gt;=$W$1,1,0)</f>
        <v>1</v>
      </c>
      <c r="Z773" s="11">
        <f t="shared" ref="Z773:Z836" si="96">SUM($N$4:$N$183)*AA773/12-SUMPRODUCT($N$4:$N$183,$Q$4:$Q$183)*AA773/12</f>
        <v>43512.627018088016</v>
      </c>
      <c r="AA773" s="23">
        <f t="shared" si="92"/>
        <v>7.6900000000001176E-2</v>
      </c>
    </row>
    <row r="774" spans="12:27" x14ac:dyDescent="0.35">
      <c r="L774" s="103"/>
      <c r="S774" s="32">
        <f>+_xlfn.XLOOKUP($P774,Užstatai!$L$3:$IR$3,Užstatai!$L$1:$IR$1,"bla",0,1)</f>
        <v>0</v>
      </c>
      <c r="W774" s="11">
        <f t="shared" si="93"/>
        <v>0</v>
      </c>
      <c r="X774" s="11">
        <f t="shared" si="94"/>
        <v>0</v>
      </c>
      <c r="Y774" s="11">
        <f t="shared" si="95"/>
        <v>1</v>
      </c>
      <c r="Z774" s="11">
        <f t="shared" si="96"/>
        <v>43569.210408228566</v>
      </c>
      <c r="AA774" s="23">
        <f t="shared" ref="AA774:AA837" si="97">+AA773+0.0001</f>
        <v>7.7000000000001179E-2</v>
      </c>
    </row>
    <row r="775" spans="12:27" x14ac:dyDescent="0.35">
      <c r="L775" s="103"/>
      <c r="S775" s="32">
        <f>+_xlfn.XLOOKUP($P775,Užstatai!$L$3:$IR$3,Užstatai!$L$1:$IR$1,"bla",0,1)</f>
        <v>0</v>
      </c>
      <c r="W775" s="11">
        <f t="shared" si="93"/>
        <v>0</v>
      </c>
      <c r="X775" s="11">
        <f t="shared" si="94"/>
        <v>0</v>
      </c>
      <c r="Y775" s="11">
        <f t="shared" si="95"/>
        <v>1</v>
      </c>
      <c r="Z775" s="11">
        <f t="shared" si="96"/>
        <v>43625.79379836913</v>
      </c>
      <c r="AA775" s="23">
        <f t="shared" si="97"/>
        <v>7.7100000000001181E-2</v>
      </c>
    </row>
    <row r="776" spans="12:27" x14ac:dyDescent="0.35">
      <c r="L776" s="103"/>
      <c r="S776" s="32">
        <f>+_xlfn.XLOOKUP($P776,Užstatai!$L$3:$IR$3,Užstatai!$L$1:$IR$1,"bla",0,1)</f>
        <v>0</v>
      </c>
      <c r="W776" s="11">
        <f t="shared" si="93"/>
        <v>0</v>
      </c>
      <c r="X776" s="11">
        <f t="shared" si="94"/>
        <v>0</v>
      </c>
      <c r="Y776" s="11">
        <f t="shared" si="95"/>
        <v>1</v>
      </c>
      <c r="Z776" s="11">
        <f t="shared" si="96"/>
        <v>43682.377188509687</v>
      </c>
      <c r="AA776" s="23">
        <f t="shared" si="97"/>
        <v>7.7200000000001184E-2</v>
      </c>
    </row>
    <row r="777" spans="12:27" x14ac:dyDescent="0.35">
      <c r="L777" s="103"/>
      <c r="S777" s="32">
        <f>+_xlfn.XLOOKUP($P777,Užstatai!$L$3:$IR$3,Užstatai!$L$1:$IR$1,"bla",0,1)</f>
        <v>0</v>
      </c>
      <c r="W777" s="11">
        <f t="shared" si="93"/>
        <v>0</v>
      </c>
      <c r="X777" s="11">
        <f t="shared" si="94"/>
        <v>0</v>
      </c>
      <c r="Y777" s="11">
        <f t="shared" si="95"/>
        <v>1</v>
      </c>
      <c r="Z777" s="11">
        <f t="shared" si="96"/>
        <v>43738.960578650236</v>
      </c>
      <c r="AA777" s="23">
        <f t="shared" si="97"/>
        <v>7.7300000000001187E-2</v>
      </c>
    </row>
    <row r="778" spans="12:27" x14ac:dyDescent="0.35">
      <c r="L778" s="103"/>
      <c r="S778" s="32">
        <f>+_xlfn.XLOOKUP($P778,Užstatai!$L$3:$IR$3,Užstatai!$L$1:$IR$1,"bla",0,1)</f>
        <v>0</v>
      </c>
      <c r="W778" s="11">
        <f t="shared" si="93"/>
        <v>0</v>
      </c>
      <c r="X778" s="11">
        <f t="shared" si="94"/>
        <v>0</v>
      </c>
      <c r="Y778" s="11">
        <f t="shared" si="95"/>
        <v>1</v>
      </c>
      <c r="Z778" s="11">
        <f t="shared" si="96"/>
        <v>43795.5439687908</v>
      </c>
      <c r="AA778" s="23">
        <f t="shared" si="97"/>
        <v>7.740000000000119E-2</v>
      </c>
    </row>
    <row r="779" spans="12:27" x14ac:dyDescent="0.35">
      <c r="L779" s="103"/>
      <c r="S779" s="32">
        <f>+_xlfn.XLOOKUP($P779,Užstatai!$L$3:$IR$3,Užstatai!$L$1:$IR$1,"bla",0,1)</f>
        <v>0</v>
      </c>
      <c r="W779" s="11">
        <f t="shared" si="93"/>
        <v>0</v>
      </c>
      <c r="X779" s="11">
        <f t="shared" si="94"/>
        <v>0</v>
      </c>
      <c r="Y779" s="11">
        <f t="shared" si="95"/>
        <v>1</v>
      </c>
      <c r="Z779" s="11">
        <f t="shared" si="96"/>
        <v>43852.127358931357</v>
      </c>
      <c r="AA779" s="23">
        <f t="shared" si="97"/>
        <v>7.7500000000001193E-2</v>
      </c>
    </row>
    <row r="780" spans="12:27" x14ac:dyDescent="0.35">
      <c r="L780" s="103"/>
      <c r="S780" s="32">
        <f>+_xlfn.XLOOKUP($P780,Užstatai!$L$3:$IR$3,Užstatai!$L$1:$IR$1,"bla",0,1)</f>
        <v>0</v>
      </c>
      <c r="W780" s="11">
        <f t="shared" si="93"/>
        <v>0</v>
      </c>
      <c r="X780" s="11">
        <f t="shared" si="94"/>
        <v>0</v>
      </c>
      <c r="Y780" s="11">
        <f t="shared" si="95"/>
        <v>1</v>
      </c>
      <c r="Z780" s="11">
        <f t="shared" si="96"/>
        <v>43908.710749071906</v>
      </c>
      <c r="AA780" s="23">
        <f t="shared" si="97"/>
        <v>7.7600000000001196E-2</v>
      </c>
    </row>
    <row r="781" spans="12:27" x14ac:dyDescent="0.35">
      <c r="L781" s="103"/>
      <c r="S781" s="32">
        <f>+_xlfn.XLOOKUP($P781,Užstatai!$L$3:$IR$3,Užstatai!$L$1:$IR$1,"bla",0,1)</f>
        <v>0</v>
      </c>
      <c r="W781" s="11">
        <f t="shared" si="93"/>
        <v>0</v>
      </c>
      <c r="X781" s="11">
        <f t="shared" si="94"/>
        <v>0</v>
      </c>
      <c r="Y781" s="11">
        <f t="shared" si="95"/>
        <v>1</v>
      </c>
      <c r="Z781" s="11">
        <f t="shared" si="96"/>
        <v>43965.29413921247</v>
      </c>
      <c r="AA781" s="23">
        <f t="shared" si="97"/>
        <v>7.7700000000001199E-2</v>
      </c>
    </row>
    <row r="782" spans="12:27" x14ac:dyDescent="0.35">
      <c r="L782" s="103"/>
      <c r="S782" s="32">
        <f>+_xlfn.XLOOKUP($P782,Užstatai!$L$3:$IR$3,Užstatai!$L$1:$IR$1,"bla",0,1)</f>
        <v>0</v>
      </c>
      <c r="W782" s="11">
        <f t="shared" si="93"/>
        <v>0</v>
      </c>
      <c r="X782" s="11">
        <f t="shared" si="94"/>
        <v>0</v>
      </c>
      <c r="Y782" s="11">
        <f t="shared" si="95"/>
        <v>1</v>
      </c>
      <c r="Z782" s="11">
        <f t="shared" si="96"/>
        <v>44021.877529353027</v>
      </c>
      <c r="AA782" s="23">
        <f t="shared" si="97"/>
        <v>7.7800000000001202E-2</v>
      </c>
    </row>
    <row r="783" spans="12:27" x14ac:dyDescent="0.35">
      <c r="L783" s="103"/>
      <c r="S783" s="32">
        <f>+_xlfn.XLOOKUP($P783,Užstatai!$L$3:$IR$3,Užstatai!$L$1:$IR$1,"bla",0,1)</f>
        <v>0</v>
      </c>
      <c r="W783" s="11">
        <f t="shared" si="93"/>
        <v>0</v>
      </c>
      <c r="X783" s="11">
        <f t="shared" si="94"/>
        <v>0</v>
      </c>
      <c r="Y783" s="11">
        <f t="shared" si="95"/>
        <v>1</v>
      </c>
      <c r="Z783" s="11">
        <f t="shared" si="96"/>
        <v>44078.460919493577</v>
      </c>
      <c r="AA783" s="23">
        <f t="shared" si="97"/>
        <v>7.7900000000001204E-2</v>
      </c>
    </row>
    <row r="784" spans="12:27" x14ac:dyDescent="0.35">
      <c r="L784" s="103"/>
      <c r="S784" s="32">
        <f>+_xlfn.XLOOKUP($P784,Užstatai!$L$3:$IR$3,Užstatai!$L$1:$IR$1,"bla",0,1)</f>
        <v>0</v>
      </c>
      <c r="W784" s="11">
        <f t="shared" si="93"/>
        <v>0</v>
      </c>
      <c r="X784" s="11">
        <f t="shared" si="94"/>
        <v>0</v>
      </c>
      <c r="Y784" s="11">
        <f t="shared" si="95"/>
        <v>1</v>
      </c>
      <c r="Z784" s="11">
        <f t="shared" si="96"/>
        <v>44135.044309634141</v>
      </c>
      <c r="AA784" s="23">
        <f t="shared" si="97"/>
        <v>7.8000000000001207E-2</v>
      </c>
    </row>
    <row r="785" spans="12:27" x14ac:dyDescent="0.35">
      <c r="L785" s="103"/>
      <c r="S785" s="32">
        <f>+_xlfn.XLOOKUP($P785,Užstatai!$L$3:$IR$3,Užstatai!$L$1:$IR$1,"bla",0,1)</f>
        <v>0</v>
      </c>
      <c r="W785" s="11">
        <f t="shared" si="93"/>
        <v>0</v>
      </c>
      <c r="X785" s="11">
        <f t="shared" si="94"/>
        <v>0</v>
      </c>
      <c r="Y785" s="11">
        <f t="shared" si="95"/>
        <v>1</v>
      </c>
      <c r="Z785" s="11">
        <f t="shared" si="96"/>
        <v>44191.627699774705</v>
      </c>
      <c r="AA785" s="23">
        <f t="shared" si="97"/>
        <v>7.810000000000121E-2</v>
      </c>
    </row>
    <row r="786" spans="12:27" x14ac:dyDescent="0.35">
      <c r="L786" s="103"/>
      <c r="S786" s="32">
        <f>+_xlfn.XLOOKUP($P786,Užstatai!$L$3:$IR$3,Užstatai!$L$1:$IR$1,"bla",0,1)</f>
        <v>0</v>
      </c>
      <c r="W786" s="11">
        <f t="shared" si="93"/>
        <v>0</v>
      </c>
      <c r="X786" s="11">
        <f t="shared" si="94"/>
        <v>0</v>
      </c>
      <c r="Y786" s="11">
        <f t="shared" si="95"/>
        <v>1</v>
      </c>
      <c r="Z786" s="11">
        <f t="shared" si="96"/>
        <v>44248.211089915261</v>
      </c>
      <c r="AA786" s="23">
        <f t="shared" si="97"/>
        <v>7.8200000000001213E-2</v>
      </c>
    </row>
    <row r="787" spans="12:27" x14ac:dyDescent="0.35">
      <c r="L787" s="103"/>
      <c r="S787" s="32">
        <f>+_xlfn.XLOOKUP($P787,Užstatai!$L$3:$IR$3,Užstatai!$L$1:$IR$1,"bla",0,1)</f>
        <v>0</v>
      </c>
      <c r="W787" s="11">
        <f t="shared" si="93"/>
        <v>0</v>
      </c>
      <c r="X787" s="11">
        <f t="shared" si="94"/>
        <v>0</v>
      </c>
      <c r="Y787" s="11">
        <f t="shared" si="95"/>
        <v>1</v>
      </c>
      <c r="Z787" s="11">
        <f t="shared" si="96"/>
        <v>44304.794480055818</v>
      </c>
      <c r="AA787" s="23">
        <f t="shared" si="97"/>
        <v>7.8300000000001216E-2</v>
      </c>
    </row>
    <row r="788" spans="12:27" x14ac:dyDescent="0.35">
      <c r="L788" s="103"/>
      <c r="S788" s="32">
        <f>+_xlfn.XLOOKUP($P788,Užstatai!$L$3:$IR$3,Užstatai!$L$1:$IR$1,"bla",0,1)</f>
        <v>0</v>
      </c>
      <c r="W788" s="11">
        <f t="shared" si="93"/>
        <v>0</v>
      </c>
      <c r="X788" s="11">
        <f t="shared" si="94"/>
        <v>0</v>
      </c>
      <c r="Y788" s="11">
        <f t="shared" si="95"/>
        <v>1</v>
      </c>
      <c r="Z788" s="11">
        <f t="shared" si="96"/>
        <v>44361.377870196375</v>
      </c>
      <c r="AA788" s="23">
        <f t="shared" si="97"/>
        <v>7.8400000000001219E-2</v>
      </c>
    </row>
    <row r="789" spans="12:27" x14ac:dyDescent="0.35">
      <c r="L789" s="103"/>
      <c r="S789" s="32">
        <f>+_xlfn.XLOOKUP($P789,Užstatai!$L$3:$IR$3,Užstatai!$L$1:$IR$1,"bla",0,1)</f>
        <v>0</v>
      </c>
      <c r="W789" s="11">
        <f t="shared" si="93"/>
        <v>0</v>
      </c>
      <c r="X789" s="11">
        <f t="shared" si="94"/>
        <v>0</v>
      </c>
      <c r="Y789" s="11">
        <f t="shared" si="95"/>
        <v>1</v>
      </c>
      <c r="Z789" s="11">
        <f t="shared" si="96"/>
        <v>44417.961260336931</v>
      </c>
      <c r="AA789" s="23">
        <f t="shared" si="97"/>
        <v>7.8500000000001222E-2</v>
      </c>
    </row>
    <row r="790" spans="12:27" x14ac:dyDescent="0.35">
      <c r="L790" s="103"/>
      <c r="S790" s="32">
        <f>+_xlfn.XLOOKUP($P790,Užstatai!$L$3:$IR$3,Užstatai!$L$1:$IR$1,"bla",0,1)</f>
        <v>0</v>
      </c>
      <c r="W790" s="11">
        <f t="shared" si="93"/>
        <v>0</v>
      </c>
      <c r="X790" s="11">
        <f t="shared" si="94"/>
        <v>0</v>
      </c>
      <c r="Y790" s="11">
        <f t="shared" si="95"/>
        <v>1</v>
      </c>
      <c r="Z790" s="11">
        <f t="shared" si="96"/>
        <v>44474.544650477488</v>
      </c>
      <c r="AA790" s="23">
        <f t="shared" si="97"/>
        <v>7.8600000000001224E-2</v>
      </c>
    </row>
    <row r="791" spans="12:27" x14ac:dyDescent="0.35">
      <c r="L791" s="103"/>
      <c r="S791" s="32">
        <f>+_xlfn.XLOOKUP($P791,Užstatai!$L$3:$IR$3,Užstatai!$L$1:$IR$1,"bla",0,1)</f>
        <v>0</v>
      </c>
      <c r="W791" s="11">
        <f t="shared" si="93"/>
        <v>0</v>
      </c>
      <c r="X791" s="11">
        <f t="shared" si="94"/>
        <v>0</v>
      </c>
      <c r="Y791" s="11">
        <f t="shared" si="95"/>
        <v>1</v>
      </c>
      <c r="Z791" s="11">
        <f t="shared" si="96"/>
        <v>44531.128040618045</v>
      </c>
      <c r="AA791" s="23">
        <f t="shared" si="97"/>
        <v>7.8700000000001227E-2</v>
      </c>
    </row>
    <row r="792" spans="12:27" x14ac:dyDescent="0.35">
      <c r="L792" s="103"/>
      <c r="S792" s="32">
        <f>+_xlfn.XLOOKUP($P792,Užstatai!$L$3:$IR$3,Užstatai!$L$1:$IR$1,"bla",0,1)</f>
        <v>0</v>
      </c>
      <c r="W792" s="11">
        <f t="shared" si="93"/>
        <v>0</v>
      </c>
      <c r="X792" s="11">
        <f t="shared" si="94"/>
        <v>0</v>
      </c>
      <c r="Y792" s="11">
        <f t="shared" si="95"/>
        <v>1</v>
      </c>
      <c r="Z792" s="11">
        <f t="shared" si="96"/>
        <v>44587.711430758602</v>
      </c>
      <c r="AA792" s="23">
        <f t="shared" si="97"/>
        <v>7.880000000000123E-2</v>
      </c>
    </row>
    <row r="793" spans="12:27" x14ac:dyDescent="0.35">
      <c r="L793" s="103"/>
      <c r="S793" s="32">
        <f>+_xlfn.XLOOKUP($P793,Užstatai!$L$3:$IR$3,Užstatai!$L$1:$IR$1,"bla",0,1)</f>
        <v>0</v>
      </c>
      <c r="W793" s="11">
        <f t="shared" si="93"/>
        <v>0</v>
      </c>
      <c r="X793" s="11">
        <f t="shared" si="94"/>
        <v>0</v>
      </c>
      <c r="Y793" s="11">
        <f t="shared" si="95"/>
        <v>1</v>
      </c>
      <c r="Z793" s="11">
        <f t="shared" si="96"/>
        <v>44644.294820899158</v>
      </c>
      <c r="AA793" s="23">
        <f t="shared" si="97"/>
        <v>7.8900000000001233E-2</v>
      </c>
    </row>
    <row r="794" spans="12:27" x14ac:dyDescent="0.35">
      <c r="L794" s="103"/>
      <c r="S794" s="32">
        <f>+_xlfn.XLOOKUP($P794,Užstatai!$L$3:$IR$3,Užstatai!$L$1:$IR$1,"bla",0,1)</f>
        <v>0</v>
      </c>
      <c r="W794" s="11">
        <f t="shared" si="93"/>
        <v>0</v>
      </c>
      <c r="X794" s="11">
        <f t="shared" si="94"/>
        <v>0</v>
      </c>
      <c r="Y794" s="11">
        <f t="shared" si="95"/>
        <v>1</v>
      </c>
      <c r="Z794" s="11">
        <f t="shared" si="96"/>
        <v>44700.878211039715</v>
      </c>
      <c r="AA794" s="23">
        <f t="shared" si="97"/>
        <v>7.9000000000001236E-2</v>
      </c>
    </row>
    <row r="795" spans="12:27" x14ac:dyDescent="0.35">
      <c r="L795" s="103"/>
      <c r="S795" s="32">
        <f>+_xlfn.XLOOKUP($P795,Užstatai!$L$3:$IR$3,Užstatai!$L$1:$IR$1,"bla",0,1)</f>
        <v>0</v>
      </c>
      <c r="W795" s="11">
        <f t="shared" si="93"/>
        <v>0</v>
      </c>
      <c r="X795" s="11">
        <f t="shared" si="94"/>
        <v>0</v>
      </c>
      <c r="Y795" s="11">
        <f t="shared" si="95"/>
        <v>1</v>
      </c>
      <c r="Z795" s="11">
        <f t="shared" si="96"/>
        <v>44757.461601180272</v>
      </c>
      <c r="AA795" s="23">
        <f t="shared" si="97"/>
        <v>7.9100000000001239E-2</v>
      </c>
    </row>
    <row r="796" spans="12:27" x14ac:dyDescent="0.35">
      <c r="L796" s="103"/>
      <c r="S796" s="32">
        <f>+_xlfn.XLOOKUP($P796,Užstatai!$L$3:$IR$3,Užstatai!$L$1:$IR$1,"bla",0,1)</f>
        <v>0</v>
      </c>
      <c r="W796" s="11">
        <f t="shared" si="93"/>
        <v>0</v>
      </c>
      <c r="X796" s="11">
        <f t="shared" si="94"/>
        <v>0</v>
      </c>
      <c r="Y796" s="11">
        <f t="shared" si="95"/>
        <v>1</v>
      </c>
      <c r="Z796" s="11">
        <f t="shared" si="96"/>
        <v>44814.044991320829</v>
      </c>
      <c r="AA796" s="23">
        <f t="shared" si="97"/>
        <v>7.9200000000001242E-2</v>
      </c>
    </row>
    <row r="797" spans="12:27" x14ac:dyDescent="0.35">
      <c r="L797" s="103"/>
      <c r="S797" s="32">
        <f>+_xlfn.XLOOKUP($P797,Užstatai!$L$3:$IR$3,Užstatai!$L$1:$IR$1,"bla",0,1)</f>
        <v>0</v>
      </c>
      <c r="W797" s="11">
        <f t="shared" si="93"/>
        <v>0</v>
      </c>
      <c r="X797" s="11">
        <f t="shared" si="94"/>
        <v>0</v>
      </c>
      <c r="Y797" s="11">
        <f t="shared" si="95"/>
        <v>1</v>
      </c>
      <c r="Z797" s="11">
        <f t="shared" si="96"/>
        <v>44870.628381461385</v>
      </c>
      <c r="AA797" s="23">
        <f t="shared" si="97"/>
        <v>7.9300000000001244E-2</v>
      </c>
    </row>
    <row r="798" spans="12:27" x14ac:dyDescent="0.35">
      <c r="L798" s="103"/>
      <c r="S798" s="32">
        <f>+_xlfn.XLOOKUP($P798,Užstatai!$L$3:$IR$3,Užstatai!$L$1:$IR$1,"bla",0,1)</f>
        <v>0</v>
      </c>
      <c r="W798" s="11">
        <f t="shared" si="93"/>
        <v>0</v>
      </c>
      <c r="X798" s="11">
        <f t="shared" si="94"/>
        <v>0</v>
      </c>
      <c r="Y798" s="11">
        <f t="shared" si="95"/>
        <v>1</v>
      </c>
      <c r="Z798" s="11">
        <f t="shared" si="96"/>
        <v>44927.211771601942</v>
      </c>
      <c r="AA798" s="23">
        <f t="shared" si="97"/>
        <v>7.9400000000001247E-2</v>
      </c>
    </row>
    <row r="799" spans="12:27" x14ac:dyDescent="0.35">
      <c r="L799" s="103"/>
      <c r="S799" s="32">
        <f>+_xlfn.XLOOKUP($P799,Užstatai!$L$3:$IR$3,Užstatai!$L$1:$IR$1,"bla",0,1)</f>
        <v>0</v>
      </c>
      <c r="W799" s="11">
        <f t="shared" si="93"/>
        <v>0</v>
      </c>
      <c r="X799" s="11">
        <f t="shared" si="94"/>
        <v>0</v>
      </c>
      <c r="Y799" s="11">
        <f t="shared" si="95"/>
        <v>1</v>
      </c>
      <c r="Z799" s="11">
        <f t="shared" si="96"/>
        <v>44983.795161742499</v>
      </c>
      <c r="AA799" s="23">
        <f t="shared" si="97"/>
        <v>7.950000000000125E-2</v>
      </c>
    </row>
    <row r="800" spans="12:27" x14ac:dyDescent="0.35">
      <c r="L800" s="103"/>
      <c r="S800" s="32">
        <f>+_xlfn.XLOOKUP($P800,Užstatai!$L$3:$IR$3,Užstatai!$L$1:$IR$1,"bla",0,1)</f>
        <v>0</v>
      </c>
      <c r="W800" s="11">
        <f t="shared" si="93"/>
        <v>0</v>
      </c>
      <c r="X800" s="11">
        <f t="shared" si="94"/>
        <v>0</v>
      </c>
      <c r="Y800" s="11">
        <f t="shared" si="95"/>
        <v>1</v>
      </c>
      <c r="Z800" s="11">
        <f t="shared" si="96"/>
        <v>45040.378551883055</v>
      </c>
      <c r="AA800" s="23">
        <f t="shared" si="97"/>
        <v>7.9600000000001253E-2</v>
      </c>
    </row>
    <row r="801" spans="12:27" x14ac:dyDescent="0.35">
      <c r="L801" s="103"/>
      <c r="S801" s="32">
        <f>+_xlfn.XLOOKUP($P801,Užstatai!$L$3:$IR$3,Užstatai!$L$1:$IR$1,"bla",0,1)</f>
        <v>0</v>
      </c>
      <c r="W801" s="11">
        <f t="shared" si="93"/>
        <v>0</v>
      </c>
      <c r="X801" s="11">
        <f t="shared" si="94"/>
        <v>0</v>
      </c>
      <c r="Y801" s="11">
        <f t="shared" si="95"/>
        <v>1</v>
      </c>
      <c r="Z801" s="11">
        <f t="shared" si="96"/>
        <v>45096.961942023612</v>
      </c>
      <c r="AA801" s="23">
        <f t="shared" si="97"/>
        <v>7.9700000000001256E-2</v>
      </c>
    </row>
    <row r="802" spans="12:27" x14ac:dyDescent="0.35">
      <c r="L802" s="103"/>
      <c r="S802" s="32">
        <f>+_xlfn.XLOOKUP($P802,Užstatai!$L$3:$IR$3,Užstatai!$L$1:$IR$1,"bla",0,1)</f>
        <v>0</v>
      </c>
      <c r="W802" s="11">
        <f t="shared" si="93"/>
        <v>0</v>
      </c>
      <c r="X802" s="11">
        <f t="shared" si="94"/>
        <v>0</v>
      </c>
      <c r="Y802" s="11">
        <f t="shared" si="95"/>
        <v>1</v>
      </c>
      <c r="Z802" s="11">
        <f t="shared" si="96"/>
        <v>45153.545332164169</v>
      </c>
      <c r="AA802" s="23">
        <f t="shared" si="97"/>
        <v>7.9800000000001259E-2</v>
      </c>
    </row>
    <row r="803" spans="12:27" x14ac:dyDescent="0.35">
      <c r="L803" s="103"/>
      <c r="S803" s="32">
        <f>+_xlfn.XLOOKUP($P803,Užstatai!$L$3:$IR$3,Užstatai!$L$1:$IR$1,"bla",0,1)</f>
        <v>0</v>
      </c>
      <c r="W803" s="11">
        <f t="shared" si="93"/>
        <v>0</v>
      </c>
      <c r="X803" s="11">
        <f t="shared" si="94"/>
        <v>0</v>
      </c>
      <c r="Y803" s="11">
        <f t="shared" si="95"/>
        <v>1</v>
      </c>
      <c r="Z803" s="11">
        <f t="shared" si="96"/>
        <v>45210.128722304726</v>
      </c>
      <c r="AA803" s="23">
        <f t="shared" si="97"/>
        <v>7.9900000000001262E-2</v>
      </c>
    </row>
    <row r="804" spans="12:27" x14ac:dyDescent="0.35">
      <c r="L804" s="103"/>
      <c r="S804" s="32">
        <f>+_xlfn.XLOOKUP($P804,Užstatai!$L$3:$IR$3,Užstatai!$L$1:$IR$1,"bla",0,1)</f>
        <v>0</v>
      </c>
      <c r="W804" s="11">
        <f t="shared" si="93"/>
        <v>0</v>
      </c>
      <c r="X804" s="11">
        <f t="shared" si="94"/>
        <v>0</v>
      </c>
      <c r="Y804" s="11">
        <f t="shared" si="95"/>
        <v>1</v>
      </c>
      <c r="Z804" s="11">
        <f t="shared" si="96"/>
        <v>45266.712112445297</v>
      </c>
      <c r="AA804" s="23">
        <f t="shared" si="97"/>
        <v>8.0000000000001265E-2</v>
      </c>
    </row>
    <row r="805" spans="12:27" x14ac:dyDescent="0.35">
      <c r="L805" s="103"/>
      <c r="S805" s="32">
        <f>+_xlfn.XLOOKUP($P805,Užstatai!$L$3:$IR$3,Užstatai!$L$1:$IR$1,"bla",0,1)</f>
        <v>0</v>
      </c>
      <c r="W805" s="11">
        <f t="shared" si="93"/>
        <v>0</v>
      </c>
      <c r="X805" s="11">
        <f t="shared" si="94"/>
        <v>0</v>
      </c>
      <c r="Y805" s="11">
        <f t="shared" si="95"/>
        <v>1</v>
      </c>
      <c r="Z805" s="11">
        <f t="shared" si="96"/>
        <v>45323.295502585854</v>
      </c>
      <c r="AA805" s="23">
        <f t="shared" si="97"/>
        <v>8.0100000000001267E-2</v>
      </c>
    </row>
    <row r="806" spans="12:27" x14ac:dyDescent="0.35">
      <c r="L806" s="103"/>
      <c r="S806" s="32">
        <f>+_xlfn.XLOOKUP($P806,Užstatai!$L$3:$IR$3,Užstatai!$L$1:$IR$1,"bla",0,1)</f>
        <v>0</v>
      </c>
      <c r="W806" s="11">
        <f t="shared" si="93"/>
        <v>0</v>
      </c>
      <c r="X806" s="11">
        <f t="shared" si="94"/>
        <v>0</v>
      </c>
      <c r="Y806" s="11">
        <f t="shared" si="95"/>
        <v>1</v>
      </c>
      <c r="Z806" s="11">
        <f t="shared" si="96"/>
        <v>45379.878892726403</v>
      </c>
      <c r="AA806" s="23">
        <f t="shared" si="97"/>
        <v>8.020000000000127E-2</v>
      </c>
    </row>
    <row r="807" spans="12:27" x14ac:dyDescent="0.35">
      <c r="L807" s="103"/>
      <c r="S807" s="32">
        <f>+_xlfn.XLOOKUP($P807,Užstatai!$L$3:$IR$3,Užstatai!$L$1:$IR$1,"bla",0,1)</f>
        <v>0</v>
      </c>
      <c r="W807" s="11">
        <f t="shared" si="93"/>
        <v>0</v>
      </c>
      <c r="X807" s="11">
        <f t="shared" si="94"/>
        <v>0</v>
      </c>
      <c r="Y807" s="11">
        <f t="shared" si="95"/>
        <v>1</v>
      </c>
      <c r="Z807" s="11">
        <f t="shared" si="96"/>
        <v>45436.462282866967</v>
      </c>
      <c r="AA807" s="23">
        <f t="shared" si="97"/>
        <v>8.0300000000001273E-2</v>
      </c>
    </row>
    <row r="808" spans="12:27" x14ac:dyDescent="0.35">
      <c r="L808" s="103"/>
      <c r="S808" s="32">
        <f>+_xlfn.XLOOKUP($P808,Užstatai!$L$3:$IR$3,Užstatai!$L$1:$IR$1,"bla",0,1)</f>
        <v>0</v>
      </c>
      <c r="W808" s="11">
        <f t="shared" si="93"/>
        <v>0</v>
      </c>
      <c r="X808" s="11">
        <f t="shared" si="94"/>
        <v>0</v>
      </c>
      <c r="Y808" s="11">
        <f t="shared" si="95"/>
        <v>1</v>
      </c>
      <c r="Z808" s="11">
        <f t="shared" si="96"/>
        <v>45493.045673007524</v>
      </c>
      <c r="AA808" s="23">
        <f t="shared" si="97"/>
        <v>8.0400000000001276E-2</v>
      </c>
    </row>
    <row r="809" spans="12:27" x14ac:dyDescent="0.35">
      <c r="L809" s="103"/>
      <c r="S809" s="32">
        <f>+_xlfn.XLOOKUP($P809,Užstatai!$L$3:$IR$3,Užstatai!$L$1:$IR$1,"bla",0,1)</f>
        <v>0</v>
      </c>
      <c r="W809" s="11">
        <f t="shared" si="93"/>
        <v>0</v>
      </c>
      <c r="X809" s="11">
        <f t="shared" si="94"/>
        <v>0</v>
      </c>
      <c r="Y809" s="11">
        <f t="shared" si="95"/>
        <v>1</v>
      </c>
      <c r="Z809" s="11">
        <f t="shared" si="96"/>
        <v>45549.629063148073</v>
      </c>
      <c r="AA809" s="23">
        <f t="shared" si="97"/>
        <v>8.0500000000001279E-2</v>
      </c>
    </row>
    <row r="810" spans="12:27" x14ac:dyDescent="0.35">
      <c r="L810" s="103"/>
      <c r="S810" s="32">
        <f>+_xlfn.XLOOKUP($P810,Užstatai!$L$3:$IR$3,Užstatai!$L$1:$IR$1,"bla",0,1)</f>
        <v>0</v>
      </c>
      <c r="W810" s="11">
        <f t="shared" si="93"/>
        <v>0</v>
      </c>
      <c r="X810" s="11">
        <f t="shared" si="94"/>
        <v>0</v>
      </c>
      <c r="Y810" s="11">
        <f t="shared" si="95"/>
        <v>1</v>
      </c>
      <c r="Z810" s="11">
        <f t="shared" si="96"/>
        <v>45606.212453288637</v>
      </c>
      <c r="AA810" s="23">
        <f t="shared" si="97"/>
        <v>8.0600000000001282E-2</v>
      </c>
    </row>
    <row r="811" spans="12:27" x14ac:dyDescent="0.35">
      <c r="L811" s="103"/>
      <c r="S811" s="32">
        <f>+_xlfn.XLOOKUP($P811,Užstatai!$L$3:$IR$3,Užstatai!$L$1:$IR$1,"bla",0,1)</f>
        <v>0</v>
      </c>
      <c r="W811" s="11">
        <f t="shared" si="93"/>
        <v>0</v>
      </c>
      <c r="X811" s="11">
        <f t="shared" si="94"/>
        <v>0</v>
      </c>
      <c r="Y811" s="11">
        <f t="shared" si="95"/>
        <v>1</v>
      </c>
      <c r="Z811" s="11">
        <f t="shared" si="96"/>
        <v>45662.795843429194</v>
      </c>
      <c r="AA811" s="23">
        <f t="shared" si="97"/>
        <v>8.0700000000001285E-2</v>
      </c>
    </row>
    <row r="812" spans="12:27" x14ac:dyDescent="0.35">
      <c r="L812" s="103"/>
      <c r="S812" s="32">
        <f>+_xlfn.XLOOKUP($P812,Užstatai!$L$3:$IR$3,Užstatai!$L$1:$IR$1,"bla",0,1)</f>
        <v>0</v>
      </c>
      <c r="W812" s="11">
        <f t="shared" si="93"/>
        <v>0</v>
      </c>
      <c r="X812" s="11">
        <f t="shared" si="94"/>
        <v>0</v>
      </c>
      <c r="Y812" s="11">
        <f t="shared" si="95"/>
        <v>1</v>
      </c>
      <c r="Z812" s="11">
        <f t="shared" si="96"/>
        <v>45719.379233569744</v>
      </c>
      <c r="AA812" s="23">
        <f t="shared" si="97"/>
        <v>8.0800000000001287E-2</v>
      </c>
    </row>
    <row r="813" spans="12:27" x14ac:dyDescent="0.35">
      <c r="L813" s="103"/>
      <c r="S813" s="32">
        <f>+_xlfn.XLOOKUP($P813,Užstatai!$L$3:$IR$3,Užstatai!$L$1:$IR$1,"bla",0,1)</f>
        <v>0</v>
      </c>
      <c r="W813" s="11">
        <f t="shared" si="93"/>
        <v>0</v>
      </c>
      <c r="X813" s="11">
        <f t="shared" si="94"/>
        <v>0</v>
      </c>
      <c r="Y813" s="11">
        <f t="shared" si="95"/>
        <v>1</v>
      </c>
      <c r="Z813" s="11">
        <f t="shared" si="96"/>
        <v>45775.962623710308</v>
      </c>
      <c r="AA813" s="23">
        <f t="shared" si="97"/>
        <v>8.090000000000129E-2</v>
      </c>
    </row>
    <row r="814" spans="12:27" x14ac:dyDescent="0.35">
      <c r="L814" s="103"/>
      <c r="S814" s="32">
        <f>+_xlfn.XLOOKUP($P814,Užstatai!$L$3:$IR$3,Užstatai!$L$1:$IR$1,"bla",0,1)</f>
        <v>0</v>
      </c>
      <c r="W814" s="11">
        <f t="shared" si="93"/>
        <v>0</v>
      </c>
      <c r="X814" s="11">
        <f t="shared" si="94"/>
        <v>0</v>
      </c>
      <c r="Y814" s="11">
        <f t="shared" si="95"/>
        <v>1</v>
      </c>
      <c r="Z814" s="11">
        <f t="shared" si="96"/>
        <v>45832.546013850864</v>
      </c>
      <c r="AA814" s="23">
        <f t="shared" si="97"/>
        <v>8.1000000000001293E-2</v>
      </c>
    </row>
    <row r="815" spans="12:27" x14ac:dyDescent="0.35">
      <c r="L815" s="103"/>
      <c r="S815" s="32">
        <f>+_xlfn.XLOOKUP($P815,Užstatai!$L$3:$IR$3,Užstatai!$L$1:$IR$1,"bla",0,1)</f>
        <v>0</v>
      </c>
      <c r="W815" s="11">
        <f t="shared" si="93"/>
        <v>0</v>
      </c>
      <c r="X815" s="11">
        <f t="shared" si="94"/>
        <v>0</v>
      </c>
      <c r="Y815" s="11">
        <f t="shared" si="95"/>
        <v>1</v>
      </c>
      <c r="Z815" s="11">
        <f t="shared" si="96"/>
        <v>45889.129403991414</v>
      </c>
      <c r="AA815" s="23">
        <f t="shared" si="97"/>
        <v>8.1100000000001296E-2</v>
      </c>
    </row>
    <row r="816" spans="12:27" x14ac:dyDescent="0.35">
      <c r="L816" s="103"/>
      <c r="S816" s="32">
        <f>+_xlfn.XLOOKUP($P816,Užstatai!$L$3:$IR$3,Užstatai!$L$1:$IR$1,"bla",0,1)</f>
        <v>0</v>
      </c>
      <c r="W816" s="11">
        <f t="shared" si="93"/>
        <v>0</v>
      </c>
      <c r="X816" s="11">
        <f t="shared" si="94"/>
        <v>0</v>
      </c>
      <c r="Y816" s="11">
        <f t="shared" si="95"/>
        <v>1</v>
      </c>
      <c r="Z816" s="11">
        <f t="shared" si="96"/>
        <v>45945.712794131978</v>
      </c>
      <c r="AA816" s="23">
        <f t="shared" si="97"/>
        <v>8.1200000000001299E-2</v>
      </c>
    </row>
    <row r="817" spans="12:27" x14ac:dyDescent="0.35">
      <c r="L817" s="103"/>
      <c r="S817" s="32">
        <f>+_xlfn.XLOOKUP($P817,Užstatai!$L$3:$IR$3,Užstatai!$L$1:$IR$1,"bla",0,1)</f>
        <v>0</v>
      </c>
      <c r="W817" s="11">
        <f t="shared" si="93"/>
        <v>0</v>
      </c>
      <c r="X817" s="11">
        <f t="shared" si="94"/>
        <v>0</v>
      </c>
      <c r="Y817" s="11">
        <f t="shared" si="95"/>
        <v>1</v>
      </c>
      <c r="Z817" s="11">
        <f t="shared" si="96"/>
        <v>46002.296184272534</v>
      </c>
      <c r="AA817" s="23">
        <f t="shared" si="97"/>
        <v>8.1300000000001302E-2</v>
      </c>
    </row>
    <row r="818" spans="12:27" x14ac:dyDescent="0.35">
      <c r="L818" s="103"/>
      <c r="S818" s="32">
        <f>+_xlfn.XLOOKUP($P818,Užstatai!$L$3:$IR$3,Užstatai!$L$1:$IR$1,"bla",0,1)</f>
        <v>0</v>
      </c>
      <c r="W818" s="11">
        <f t="shared" si="93"/>
        <v>0</v>
      </c>
      <c r="X818" s="11">
        <f t="shared" si="94"/>
        <v>0</v>
      </c>
      <c r="Y818" s="11">
        <f t="shared" si="95"/>
        <v>1</v>
      </c>
      <c r="Z818" s="11">
        <f t="shared" si="96"/>
        <v>46058.879574413084</v>
      </c>
      <c r="AA818" s="23">
        <f t="shared" si="97"/>
        <v>8.1400000000001305E-2</v>
      </c>
    </row>
    <row r="819" spans="12:27" x14ac:dyDescent="0.35">
      <c r="L819" s="103"/>
      <c r="S819" s="32">
        <f>+_xlfn.XLOOKUP($P819,Užstatai!$L$3:$IR$3,Užstatai!$L$1:$IR$1,"bla",0,1)</f>
        <v>0</v>
      </c>
      <c r="W819" s="11">
        <f t="shared" si="93"/>
        <v>0</v>
      </c>
      <c r="X819" s="11">
        <f t="shared" si="94"/>
        <v>0</v>
      </c>
      <c r="Y819" s="11">
        <f t="shared" si="95"/>
        <v>1</v>
      </c>
      <c r="Z819" s="11">
        <f t="shared" si="96"/>
        <v>46115.462964553648</v>
      </c>
      <c r="AA819" s="23">
        <f t="shared" si="97"/>
        <v>8.1500000000001308E-2</v>
      </c>
    </row>
    <row r="820" spans="12:27" x14ac:dyDescent="0.35">
      <c r="L820" s="103"/>
      <c r="S820" s="32">
        <f>+_xlfn.XLOOKUP($P820,Užstatai!$L$3:$IR$3,Užstatai!$L$1:$IR$1,"bla",0,1)</f>
        <v>0</v>
      </c>
      <c r="W820" s="11">
        <f t="shared" si="93"/>
        <v>0</v>
      </c>
      <c r="X820" s="11">
        <f t="shared" si="94"/>
        <v>0</v>
      </c>
      <c r="Y820" s="11">
        <f t="shared" si="95"/>
        <v>1</v>
      </c>
      <c r="Z820" s="11">
        <f t="shared" si="96"/>
        <v>46172.046354694205</v>
      </c>
      <c r="AA820" s="23">
        <f t="shared" si="97"/>
        <v>8.160000000000131E-2</v>
      </c>
    </row>
    <row r="821" spans="12:27" x14ac:dyDescent="0.35">
      <c r="L821" s="103"/>
      <c r="S821" s="32">
        <f>+_xlfn.XLOOKUP($P821,Užstatai!$L$3:$IR$3,Užstatai!$L$1:$IR$1,"bla",0,1)</f>
        <v>0</v>
      </c>
      <c r="W821" s="11">
        <f t="shared" si="93"/>
        <v>0</v>
      </c>
      <c r="X821" s="11">
        <f t="shared" si="94"/>
        <v>0</v>
      </c>
      <c r="Y821" s="11">
        <f t="shared" si="95"/>
        <v>1</v>
      </c>
      <c r="Z821" s="11">
        <f t="shared" si="96"/>
        <v>46228.629744834761</v>
      </c>
      <c r="AA821" s="23">
        <f t="shared" si="97"/>
        <v>8.1700000000001313E-2</v>
      </c>
    </row>
    <row r="822" spans="12:27" x14ac:dyDescent="0.35">
      <c r="L822" s="103"/>
      <c r="S822" s="32">
        <f>+_xlfn.XLOOKUP($P822,Užstatai!$L$3:$IR$3,Užstatai!$L$1:$IR$1,"bla",0,1)</f>
        <v>0</v>
      </c>
      <c r="W822" s="11">
        <f t="shared" si="93"/>
        <v>0</v>
      </c>
      <c r="X822" s="11">
        <f t="shared" si="94"/>
        <v>0</v>
      </c>
      <c r="Y822" s="11">
        <f t="shared" si="95"/>
        <v>1</v>
      </c>
      <c r="Z822" s="11">
        <f t="shared" si="96"/>
        <v>46285.213134975325</v>
      </c>
      <c r="AA822" s="23">
        <f t="shared" si="97"/>
        <v>8.1800000000001316E-2</v>
      </c>
    </row>
    <row r="823" spans="12:27" x14ac:dyDescent="0.35">
      <c r="L823" s="103"/>
      <c r="S823" s="32">
        <f>+_xlfn.XLOOKUP($P823,Užstatai!$L$3:$IR$3,Užstatai!$L$1:$IR$1,"bla",0,1)</f>
        <v>0</v>
      </c>
      <c r="W823" s="11">
        <f t="shared" si="93"/>
        <v>0</v>
      </c>
      <c r="X823" s="11">
        <f t="shared" si="94"/>
        <v>0</v>
      </c>
      <c r="Y823" s="11">
        <f t="shared" si="95"/>
        <v>1</v>
      </c>
      <c r="Z823" s="11">
        <f t="shared" si="96"/>
        <v>46341.796525115882</v>
      </c>
      <c r="AA823" s="23">
        <f t="shared" si="97"/>
        <v>8.1900000000001319E-2</v>
      </c>
    </row>
    <row r="824" spans="12:27" x14ac:dyDescent="0.35">
      <c r="L824" s="103"/>
      <c r="S824" s="32">
        <f>+_xlfn.XLOOKUP($P824,Užstatai!$L$3:$IR$3,Užstatai!$L$1:$IR$1,"bla",0,1)</f>
        <v>0</v>
      </c>
      <c r="W824" s="11">
        <f t="shared" si="93"/>
        <v>0</v>
      </c>
      <c r="X824" s="11">
        <f t="shared" si="94"/>
        <v>0</v>
      </c>
      <c r="Y824" s="11">
        <f t="shared" si="95"/>
        <v>1</v>
      </c>
      <c r="Z824" s="11">
        <f t="shared" si="96"/>
        <v>46398.379915256446</v>
      </c>
      <c r="AA824" s="23">
        <f t="shared" si="97"/>
        <v>8.2000000000001322E-2</v>
      </c>
    </row>
    <row r="825" spans="12:27" x14ac:dyDescent="0.35">
      <c r="L825" s="103"/>
      <c r="S825" s="32">
        <f>+_xlfn.XLOOKUP($P825,Užstatai!$L$3:$IR$3,Užstatai!$L$1:$IR$1,"bla",0,1)</f>
        <v>0</v>
      </c>
      <c r="W825" s="11">
        <f t="shared" si="93"/>
        <v>0</v>
      </c>
      <c r="X825" s="11">
        <f t="shared" si="94"/>
        <v>0</v>
      </c>
      <c r="Y825" s="11">
        <f t="shared" si="95"/>
        <v>1</v>
      </c>
      <c r="Z825" s="11">
        <f t="shared" si="96"/>
        <v>46454.963305396996</v>
      </c>
      <c r="AA825" s="23">
        <f t="shared" si="97"/>
        <v>8.2100000000001325E-2</v>
      </c>
    </row>
    <row r="826" spans="12:27" x14ac:dyDescent="0.35">
      <c r="L826" s="103"/>
      <c r="S826" s="32">
        <f>+_xlfn.XLOOKUP($P826,Užstatai!$L$3:$IR$3,Užstatai!$L$1:$IR$1,"bla",0,1)</f>
        <v>0</v>
      </c>
      <c r="W826" s="11">
        <f t="shared" si="93"/>
        <v>0</v>
      </c>
      <c r="X826" s="11">
        <f t="shared" si="94"/>
        <v>0</v>
      </c>
      <c r="Y826" s="11">
        <f t="shared" si="95"/>
        <v>1</v>
      </c>
      <c r="Z826" s="11">
        <f t="shared" si="96"/>
        <v>46511.546695537552</v>
      </c>
      <c r="AA826" s="23">
        <f t="shared" si="97"/>
        <v>8.2200000000001328E-2</v>
      </c>
    </row>
    <row r="827" spans="12:27" x14ac:dyDescent="0.35">
      <c r="L827" s="103"/>
      <c r="S827" s="32">
        <f>+_xlfn.XLOOKUP($P827,Užstatai!$L$3:$IR$3,Užstatai!$L$1:$IR$1,"bla",0,1)</f>
        <v>0</v>
      </c>
      <c r="W827" s="11">
        <f t="shared" si="93"/>
        <v>0</v>
      </c>
      <c r="X827" s="11">
        <f t="shared" si="94"/>
        <v>0</v>
      </c>
      <c r="Y827" s="11">
        <f t="shared" si="95"/>
        <v>1</v>
      </c>
      <c r="Z827" s="11">
        <f t="shared" si="96"/>
        <v>46568.130085678116</v>
      </c>
      <c r="AA827" s="23">
        <f t="shared" si="97"/>
        <v>8.230000000000133E-2</v>
      </c>
    </row>
    <row r="828" spans="12:27" x14ac:dyDescent="0.35">
      <c r="L828" s="103"/>
      <c r="S828" s="32">
        <f>+_xlfn.XLOOKUP($P828,Užstatai!$L$3:$IR$3,Užstatai!$L$1:$IR$1,"bla",0,1)</f>
        <v>0</v>
      </c>
      <c r="W828" s="11">
        <f t="shared" si="93"/>
        <v>0</v>
      </c>
      <c r="X828" s="11">
        <f t="shared" si="94"/>
        <v>0</v>
      </c>
      <c r="Y828" s="11">
        <f t="shared" si="95"/>
        <v>1</v>
      </c>
      <c r="Z828" s="11">
        <f t="shared" si="96"/>
        <v>46624.713475818666</v>
      </c>
      <c r="AA828" s="23">
        <f t="shared" si="97"/>
        <v>8.2400000000001333E-2</v>
      </c>
    </row>
    <row r="829" spans="12:27" x14ac:dyDescent="0.35">
      <c r="L829" s="103"/>
      <c r="S829" s="32">
        <f>+_xlfn.XLOOKUP($P829,Užstatai!$L$3:$IR$3,Užstatai!$L$1:$IR$1,"bla",0,1)</f>
        <v>0</v>
      </c>
      <c r="W829" s="11">
        <f t="shared" si="93"/>
        <v>0</v>
      </c>
      <c r="X829" s="11">
        <f t="shared" si="94"/>
        <v>0</v>
      </c>
      <c r="Y829" s="11">
        <f t="shared" si="95"/>
        <v>1</v>
      </c>
      <c r="Z829" s="11">
        <f t="shared" si="96"/>
        <v>46681.296865959222</v>
      </c>
      <c r="AA829" s="23">
        <f t="shared" si="97"/>
        <v>8.2500000000001336E-2</v>
      </c>
    </row>
    <row r="830" spans="12:27" x14ac:dyDescent="0.35">
      <c r="L830" s="103"/>
      <c r="S830" s="32">
        <f>+_xlfn.XLOOKUP($P830,Užstatai!$L$3:$IR$3,Užstatai!$L$1:$IR$1,"bla",0,1)</f>
        <v>0</v>
      </c>
      <c r="W830" s="11">
        <f t="shared" si="93"/>
        <v>0</v>
      </c>
      <c r="X830" s="11">
        <f t="shared" si="94"/>
        <v>0</v>
      </c>
      <c r="Y830" s="11">
        <f t="shared" si="95"/>
        <v>1</v>
      </c>
      <c r="Z830" s="11">
        <f t="shared" si="96"/>
        <v>46737.880256099786</v>
      </c>
      <c r="AA830" s="23">
        <f t="shared" si="97"/>
        <v>8.2600000000001339E-2</v>
      </c>
    </row>
    <row r="831" spans="12:27" x14ac:dyDescent="0.35">
      <c r="L831" s="103"/>
      <c r="S831" s="32">
        <f>+_xlfn.XLOOKUP($P831,Užstatai!$L$3:$IR$3,Užstatai!$L$1:$IR$1,"bla",0,1)</f>
        <v>0</v>
      </c>
      <c r="W831" s="11">
        <f t="shared" si="93"/>
        <v>0</v>
      </c>
      <c r="X831" s="11">
        <f t="shared" si="94"/>
        <v>0</v>
      </c>
      <c r="Y831" s="11">
        <f t="shared" si="95"/>
        <v>1</v>
      </c>
      <c r="Z831" s="11">
        <f t="shared" si="96"/>
        <v>46794.463646240336</v>
      </c>
      <c r="AA831" s="23">
        <f t="shared" si="97"/>
        <v>8.2700000000001342E-2</v>
      </c>
    </row>
    <row r="832" spans="12:27" x14ac:dyDescent="0.35">
      <c r="L832" s="103"/>
      <c r="S832" s="32">
        <f>+_xlfn.XLOOKUP($P832,Užstatai!$L$3:$IR$3,Užstatai!$L$1:$IR$1,"bla",0,1)</f>
        <v>0</v>
      </c>
      <c r="W832" s="11">
        <f t="shared" si="93"/>
        <v>0</v>
      </c>
      <c r="X832" s="11">
        <f t="shared" si="94"/>
        <v>0</v>
      </c>
      <c r="Y832" s="11">
        <f t="shared" si="95"/>
        <v>1</v>
      </c>
      <c r="Z832" s="11">
        <f t="shared" si="96"/>
        <v>46851.047036380893</v>
      </c>
      <c r="AA832" s="23">
        <f t="shared" si="97"/>
        <v>8.2800000000001345E-2</v>
      </c>
    </row>
    <row r="833" spans="12:27" x14ac:dyDescent="0.35">
      <c r="L833" s="103"/>
      <c r="S833" s="32">
        <f>+_xlfn.XLOOKUP($P833,Užstatai!$L$3:$IR$3,Užstatai!$L$1:$IR$1,"bla",0,1)</f>
        <v>0</v>
      </c>
      <c r="W833" s="11">
        <f t="shared" si="93"/>
        <v>0</v>
      </c>
      <c r="X833" s="11">
        <f t="shared" si="94"/>
        <v>0</v>
      </c>
      <c r="Y833" s="11">
        <f t="shared" si="95"/>
        <v>1</v>
      </c>
      <c r="Z833" s="11">
        <f t="shared" si="96"/>
        <v>46907.630426521457</v>
      </c>
      <c r="AA833" s="23">
        <f t="shared" si="97"/>
        <v>8.2900000000001348E-2</v>
      </c>
    </row>
    <row r="834" spans="12:27" x14ac:dyDescent="0.35">
      <c r="L834" s="103"/>
      <c r="S834" s="32">
        <f>+_xlfn.XLOOKUP($P834,Užstatai!$L$3:$IR$3,Užstatai!$L$1:$IR$1,"bla",0,1)</f>
        <v>0</v>
      </c>
      <c r="W834" s="11">
        <f t="shared" si="93"/>
        <v>0</v>
      </c>
      <c r="X834" s="11">
        <f t="shared" si="94"/>
        <v>0</v>
      </c>
      <c r="Y834" s="11">
        <f t="shared" si="95"/>
        <v>1</v>
      </c>
      <c r="Z834" s="11">
        <f t="shared" si="96"/>
        <v>46964.213816662006</v>
      </c>
      <c r="AA834" s="23">
        <f t="shared" si="97"/>
        <v>8.300000000000135E-2</v>
      </c>
    </row>
    <row r="835" spans="12:27" x14ac:dyDescent="0.35">
      <c r="L835" s="103"/>
      <c r="S835" s="32">
        <f>+_xlfn.XLOOKUP($P835,Užstatai!$L$3:$IR$3,Užstatai!$L$1:$IR$1,"bla",0,1)</f>
        <v>0</v>
      </c>
      <c r="W835" s="11">
        <f t="shared" si="93"/>
        <v>0</v>
      </c>
      <c r="X835" s="11">
        <f t="shared" si="94"/>
        <v>0</v>
      </c>
      <c r="Y835" s="11">
        <f t="shared" si="95"/>
        <v>1</v>
      </c>
      <c r="Z835" s="11">
        <f t="shared" si="96"/>
        <v>47020.797206802563</v>
      </c>
      <c r="AA835" s="23">
        <f t="shared" si="97"/>
        <v>8.3100000000001353E-2</v>
      </c>
    </row>
    <row r="836" spans="12:27" x14ac:dyDescent="0.35">
      <c r="L836" s="103"/>
      <c r="S836" s="32">
        <f>+_xlfn.XLOOKUP($P836,Užstatai!$L$3:$IR$3,Užstatai!$L$1:$IR$1,"bla",0,1)</f>
        <v>0</v>
      </c>
      <c r="W836" s="11">
        <f t="shared" ref="W836:W899" si="98">ROUND(M836*(Q836-Q835),2)</f>
        <v>0</v>
      </c>
      <c r="X836" s="11">
        <f t="shared" ref="X836:X899" si="99">ROUND(N836*$Y$2/12*(1-Q836),2)</f>
        <v>0</v>
      </c>
      <c r="Y836" s="11">
        <f t="shared" si="95"/>
        <v>1</v>
      </c>
      <c r="Z836" s="11">
        <f t="shared" si="96"/>
        <v>47077.380596943127</v>
      </c>
      <c r="AA836" s="23">
        <f t="shared" si="97"/>
        <v>8.3200000000001356E-2</v>
      </c>
    </row>
    <row r="837" spans="12:27" x14ac:dyDescent="0.35">
      <c r="L837" s="103"/>
      <c r="S837" s="32">
        <f>+_xlfn.XLOOKUP($P837,Užstatai!$L$3:$IR$3,Užstatai!$L$1:$IR$1,"bla",0,1)</f>
        <v>0</v>
      </c>
      <c r="W837" s="11">
        <f t="shared" si="98"/>
        <v>0</v>
      </c>
      <c r="X837" s="11">
        <f t="shared" si="99"/>
        <v>0</v>
      </c>
      <c r="Y837" s="11">
        <f t="shared" ref="Y837:Y900" si="100">+IF(Z837&gt;=$W$1,1,0)</f>
        <v>1</v>
      </c>
      <c r="Z837" s="11">
        <f t="shared" ref="Z837:Z900" si="101">SUM($N$4:$N$183)*AA837/12-SUMPRODUCT($N$4:$N$183,$Q$4:$Q$183)*AA837/12</f>
        <v>47133.963987083676</v>
      </c>
      <c r="AA837" s="23">
        <f t="shared" si="97"/>
        <v>8.3300000000001359E-2</v>
      </c>
    </row>
    <row r="838" spans="12:27" x14ac:dyDescent="0.35">
      <c r="L838" s="103"/>
      <c r="S838" s="32">
        <f>+_xlfn.XLOOKUP($P838,Užstatai!$L$3:$IR$3,Užstatai!$L$1:$IR$1,"bla",0,1)</f>
        <v>0</v>
      </c>
      <c r="W838" s="11">
        <f t="shared" si="98"/>
        <v>0</v>
      </c>
      <c r="X838" s="11">
        <f t="shared" si="99"/>
        <v>0</v>
      </c>
      <c r="Y838" s="11">
        <f t="shared" si="100"/>
        <v>1</v>
      </c>
      <c r="Z838" s="11">
        <f t="shared" si="101"/>
        <v>47190.547377224233</v>
      </c>
      <c r="AA838" s="23">
        <f t="shared" ref="AA838:AA901" si="102">+AA837+0.0001</f>
        <v>8.3400000000001362E-2</v>
      </c>
    </row>
    <row r="839" spans="12:27" x14ac:dyDescent="0.35">
      <c r="L839" s="103"/>
      <c r="S839" s="32">
        <f>+_xlfn.XLOOKUP($P839,Užstatai!$L$3:$IR$3,Užstatai!$L$1:$IR$1,"bla",0,1)</f>
        <v>0</v>
      </c>
      <c r="W839" s="11">
        <f t="shared" si="98"/>
        <v>0</v>
      </c>
      <c r="X839" s="11">
        <f t="shared" si="99"/>
        <v>0</v>
      </c>
      <c r="Y839" s="11">
        <f t="shared" si="100"/>
        <v>1</v>
      </c>
      <c r="Z839" s="11">
        <f t="shared" si="101"/>
        <v>47247.130767364797</v>
      </c>
      <c r="AA839" s="23">
        <f t="shared" si="102"/>
        <v>8.3500000000001365E-2</v>
      </c>
    </row>
    <row r="840" spans="12:27" x14ac:dyDescent="0.35">
      <c r="L840" s="103"/>
      <c r="S840" s="32">
        <f>+_xlfn.XLOOKUP($P840,Užstatai!$L$3:$IR$3,Užstatai!$L$1:$IR$1,"bla",0,1)</f>
        <v>0</v>
      </c>
      <c r="W840" s="11">
        <f t="shared" si="98"/>
        <v>0</v>
      </c>
      <c r="X840" s="11">
        <f t="shared" si="99"/>
        <v>0</v>
      </c>
      <c r="Y840" s="11">
        <f t="shared" si="100"/>
        <v>1</v>
      </c>
      <c r="Z840" s="11">
        <f t="shared" si="101"/>
        <v>47303.714157505361</v>
      </c>
      <c r="AA840" s="23">
        <f t="shared" si="102"/>
        <v>8.3600000000001368E-2</v>
      </c>
    </row>
    <row r="841" spans="12:27" x14ac:dyDescent="0.35">
      <c r="L841" s="103"/>
      <c r="S841" s="32">
        <f>+_xlfn.XLOOKUP($P841,Užstatai!$L$3:$IR$3,Užstatai!$L$1:$IR$1,"bla",0,1)</f>
        <v>0</v>
      </c>
      <c r="W841" s="11">
        <f t="shared" si="98"/>
        <v>0</v>
      </c>
      <c r="X841" s="11">
        <f t="shared" si="99"/>
        <v>0</v>
      </c>
      <c r="Y841" s="11">
        <f t="shared" si="100"/>
        <v>1</v>
      </c>
      <c r="Z841" s="11">
        <f t="shared" si="101"/>
        <v>47360.297547645911</v>
      </c>
      <c r="AA841" s="23">
        <f t="shared" si="102"/>
        <v>8.3700000000001371E-2</v>
      </c>
    </row>
    <row r="842" spans="12:27" x14ac:dyDescent="0.35">
      <c r="L842" s="103"/>
      <c r="S842" s="32">
        <f>+_xlfn.XLOOKUP($P842,Užstatai!$L$3:$IR$3,Užstatai!$L$1:$IR$1,"bla",0,1)</f>
        <v>0</v>
      </c>
      <c r="W842" s="11">
        <f t="shared" si="98"/>
        <v>0</v>
      </c>
      <c r="X842" s="11">
        <f t="shared" si="99"/>
        <v>0</v>
      </c>
      <c r="Y842" s="11">
        <f t="shared" si="100"/>
        <v>1</v>
      </c>
      <c r="Z842" s="11">
        <f t="shared" si="101"/>
        <v>47416.880937786475</v>
      </c>
      <c r="AA842" s="23">
        <f t="shared" si="102"/>
        <v>8.3800000000001373E-2</v>
      </c>
    </row>
    <row r="843" spans="12:27" x14ac:dyDescent="0.35">
      <c r="L843" s="103"/>
      <c r="S843" s="32">
        <f>+_xlfn.XLOOKUP($P843,Užstatai!$L$3:$IR$3,Užstatai!$L$1:$IR$1,"bla",0,1)</f>
        <v>0</v>
      </c>
      <c r="W843" s="11">
        <f t="shared" si="98"/>
        <v>0</v>
      </c>
      <c r="X843" s="11">
        <f t="shared" si="99"/>
        <v>0</v>
      </c>
      <c r="Y843" s="11">
        <f t="shared" si="100"/>
        <v>1</v>
      </c>
      <c r="Z843" s="11">
        <f t="shared" si="101"/>
        <v>47473.464327927031</v>
      </c>
      <c r="AA843" s="23">
        <f t="shared" si="102"/>
        <v>8.3900000000001376E-2</v>
      </c>
    </row>
    <row r="844" spans="12:27" x14ac:dyDescent="0.35">
      <c r="L844" s="103"/>
      <c r="S844" s="32">
        <f>+_xlfn.XLOOKUP($P844,Užstatai!$L$3:$IR$3,Užstatai!$L$1:$IR$1,"bla",0,1)</f>
        <v>0</v>
      </c>
      <c r="W844" s="11">
        <f t="shared" si="98"/>
        <v>0</v>
      </c>
      <c r="X844" s="11">
        <f t="shared" si="99"/>
        <v>0</v>
      </c>
      <c r="Y844" s="11">
        <f t="shared" si="100"/>
        <v>1</v>
      </c>
      <c r="Z844" s="11">
        <f t="shared" si="101"/>
        <v>47530.047718067581</v>
      </c>
      <c r="AA844" s="23">
        <f t="shared" si="102"/>
        <v>8.4000000000001379E-2</v>
      </c>
    </row>
    <row r="845" spans="12:27" x14ac:dyDescent="0.35">
      <c r="L845" s="103"/>
      <c r="S845" s="32">
        <f>+_xlfn.XLOOKUP($P845,Užstatai!$L$3:$IR$3,Užstatai!$L$1:$IR$1,"bla",0,1)</f>
        <v>0</v>
      </c>
      <c r="W845" s="11">
        <f t="shared" si="98"/>
        <v>0</v>
      </c>
      <c r="X845" s="11">
        <f t="shared" si="99"/>
        <v>0</v>
      </c>
      <c r="Y845" s="11">
        <f t="shared" si="100"/>
        <v>1</v>
      </c>
      <c r="Z845" s="11">
        <f t="shared" si="101"/>
        <v>47586.631108208145</v>
      </c>
      <c r="AA845" s="23">
        <f t="shared" si="102"/>
        <v>8.4100000000001382E-2</v>
      </c>
    </row>
    <row r="846" spans="12:27" x14ac:dyDescent="0.35">
      <c r="L846" s="103"/>
      <c r="S846" s="32">
        <f>+_xlfn.XLOOKUP($P846,Užstatai!$L$3:$IR$3,Užstatai!$L$1:$IR$1,"bla",0,1)</f>
        <v>0</v>
      </c>
      <c r="W846" s="11">
        <f t="shared" si="98"/>
        <v>0</v>
      </c>
      <c r="X846" s="11">
        <f t="shared" si="99"/>
        <v>0</v>
      </c>
      <c r="Y846" s="11">
        <f t="shared" si="100"/>
        <v>1</v>
      </c>
      <c r="Z846" s="11">
        <f t="shared" si="101"/>
        <v>47643.214498348701</v>
      </c>
      <c r="AA846" s="23">
        <f t="shared" si="102"/>
        <v>8.4200000000001385E-2</v>
      </c>
    </row>
    <row r="847" spans="12:27" x14ac:dyDescent="0.35">
      <c r="L847" s="103"/>
      <c r="S847" s="32">
        <f>+_xlfn.XLOOKUP($P847,Užstatai!$L$3:$IR$3,Užstatai!$L$1:$IR$1,"bla",0,1)</f>
        <v>0</v>
      </c>
      <c r="W847" s="11">
        <f t="shared" si="98"/>
        <v>0</v>
      </c>
      <c r="X847" s="11">
        <f t="shared" si="99"/>
        <v>0</v>
      </c>
      <c r="Y847" s="11">
        <f t="shared" si="100"/>
        <v>1</v>
      </c>
      <c r="Z847" s="11">
        <f t="shared" si="101"/>
        <v>47699.797888489251</v>
      </c>
      <c r="AA847" s="23">
        <f t="shared" si="102"/>
        <v>8.4300000000001388E-2</v>
      </c>
    </row>
    <row r="848" spans="12:27" x14ac:dyDescent="0.35">
      <c r="L848" s="103"/>
      <c r="S848" s="32">
        <f>+_xlfn.XLOOKUP($P848,Užstatai!$L$3:$IR$3,Užstatai!$L$1:$IR$1,"bla",0,1)</f>
        <v>0</v>
      </c>
      <c r="W848" s="11">
        <f t="shared" si="98"/>
        <v>0</v>
      </c>
      <c r="X848" s="11">
        <f t="shared" si="99"/>
        <v>0</v>
      </c>
      <c r="Y848" s="11">
        <f t="shared" si="100"/>
        <v>1</v>
      </c>
      <c r="Z848" s="11">
        <f t="shared" si="101"/>
        <v>47756.381278629815</v>
      </c>
      <c r="AA848" s="23">
        <f t="shared" si="102"/>
        <v>8.4400000000001391E-2</v>
      </c>
    </row>
    <row r="849" spans="12:27" x14ac:dyDescent="0.35">
      <c r="L849" s="103"/>
      <c r="S849" s="32">
        <f>+_xlfn.XLOOKUP($P849,Užstatai!$L$3:$IR$3,Užstatai!$L$1:$IR$1,"bla",0,1)</f>
        <v>0</v>
      </c>
      <c r="W849" s="11">
        <f t="shared" si="98"/>
        <v>0</v>
      </c>
      <c r="X849" s="11">
        <f t="shared" si="99"/>
        <v>0</v>
      </c>
      <c r="Y849" s="11">
        <f t="shared" si="100"/>
        <v>1</v>
      </c>
      <c r="Z849" s="11">
        <f t="shared" si="101"/>
        <v>47812.964668770372</v>
      </c>
      <c r="AA849" s="23">
        <f t="shared" si="102"/>
        <v>8.4500000000001393E-2</v>
      </c>
    </row>
    <row r="850" spans="12:27" x14ac:dyDescent="0.35">
      <c r="L850" s="103"/>
      <c r="S850" s="32">
        <f>+_xlfn.XLOOKUP($P850,Užstatai!$L$3:$IR$3,Užstatai!$L$1:$IR$1,"bla",0,1)</f>
        <v>0</v>
      </c>
      <c r="W850" s="11">
        <f t="shared" si="98"/>
        <v>0</v>
      </c>
      <c r="X850" s="11">
        <f t="shared" si="99"/>
        <v>0</v>
      </c>
      <c r="Y850" s="11">
        <f t="shared" si="100"/>
        <v>1</v>
      </c>
      <c r="Z850" s="11">
        <f t="shared" si="101"/>
        <v>47869.548058910921</v>
      </c>
      <c r="AA850" s="23">
        <f t="shared" si="102"/>
        <v>8.4600000000001396E-2</v>
      </c>
    </row>
    <row r="851" spans="12:27" x14ac:dyDescent="0.35">
      <c r="L851" s="103"/>
      <c r="S851" s="32">
        <f>+_xlfn.XLOOKUP($P851,Užstatai!$L$3:$IR$3,Užstatai!$L$1:$IR$1,"bla",0,1)</f>
        <v>0</v>
      </c>
      <c r="W851" s="11">
        <f t="shared" si="98"/>
        <v>0</v>
      </c>
      <c r="X851" s="11">
        <f t="shared" si="99"/>
        <v>0</v>
      </c>
      <c r="Y851" s="11">
        <f t="shared" si="100"/>
        <v>1</v>
      </c>
      <c r="Z851" s="11">
        <f t="shared" si="101"/>
        <v>47926.131449051485</v>
      </c>
      <c r="AA851" s="23">
        <f t="shared" si="102"/>
        <v>8.4700000000001399E-2</v>
      </c>
    </row>
    <row r="852" spans="12:27" x14ac:dyDescent="0.35">
      <c r="L852" s="103"/>
      <c r="S852" s="32">
        <f>+_xlfn.XLOOKUP($P852,Užstatai!$L$3:$IR$3,Užstatai!$L$1:$IR$1,"bla",0,1)</f>
        <v>0</v>
      </c>
      <c r="W852" s="11">
        <f t="shared" si="98"/>
        <v>0</v>
      </c>
      <c r="X852" s="11">
        <f t="shared" si="99"/>
        <v>0</v>
      </c>
      <c r="Y852" s="11">
        <f t="shared" si="100"/>
        <v>1</v>
      </c>
      <c r="Z852" s="11">
        <f t="shared" si="101"/>
        <v>47982.714839192042</v>
      </c>
      <c r="AA852" s="23">
        <f t="shared" si="102"/>
        <v>8.4800000000001402E-2</v>
      </c>
    </row>
    <row r="853" spans="12:27" x14ac:dyDescent="0.35">
      <c r="L853" s="103"/>
      <c r="S853" s="32">
        <f>+_xlfn.XLOOKUP($P853,Užstatai!$L$3:$IR$3,Užstatai!$L$1:$IR$1,"bla",0,1)</f>
        <v>0</v>
      </c>
      <c r="W853" s="11">
        <f t="shared" si="98"/>
        <v>0</v>
      </c>
      <c r="X853" s="11">
        <f t="shared" si="99"/>
        <v>0</v>
      </c>
      <c r="Y853" s="11">
        <f t="shared" si="100"/>
        <v>1</v>
      </c>
      <c r="Z853" s="11">
        <f t="shared" si="101"/>
        <v>48039.298229332591</v>
      </c>
      <c r="AA853" s="23">
        <f t="shared" si="102"/>
        <v>8.4900000000001405E-2</v>
      </c>
    </row>
    <row r="854" spans="12:27" x14ac:dyDescent="0.35">
      <c r="L854" s="103"/>
      <c r="S854" s="32">
        <f>+_xlfn.XLOOKUP($P854,Užstatai!$L$3:$IR$3,Užstatai!$L$1:$IR$1,"bla",0,1)</f>
        <v>0</v>
      </c>
      <c r="W854" s="11">
        <f t="shared" si="98"/>
        <v>0</v>
      </c>
      <c r="X854" s="11">
        <f t="shared" si="99"/>
        <v>0</v>
      </c>
      <c r="Y854" s="11">
        <f t="shared" si="100"/>
        <v>1</v>
      </c>
      <c r="Z854" s="11">
        <f t="shared" si="101"/>
        <v>48095.881619473155</v>
      </c>
      <c r="AA854" s="23">
        <f t="shared" si="102"/>
        <v>8.5000000000001408E-2</v>
      </c>
    </row>
    <row r="855" spans="12:27" x14ac:dyDescent="0.35">
      <c r="L855" s="103"/>
      <c r="S855" s="32">
        <f>+_xlfn.XLOOKUP($P855,Užstatai!$L$3:$IR$3,Užstatai!$L$1:$IR$1,"bla",0,1)</f>
        <v>0</v>
      </c>
      <c r="W855" s="11">
        <f t="shared" si="98"/>
        <v>0</v>
      </c>
      <c r="X855" s="11">
        <f t="shared" si="99"/>
        <v>0</v>
      </c>
      <c r="Y855" s="11">
        <f t="shared" si="100"/>
        <v>1</v>
      </c>
      <c r="Z855" s="11">
        <f t="shared" si="101"/>
        <v>48152.465009613712</v>
      </c>
      <c r="AA855" s="23">
        <f t="shared" si="102"/>
        <v>8.5100000000001411E-2</v>
      </c>
    </row>
    <row r="856" spans="12:27" x14ac:dyDescent="0.35">
      <c r="L856" s="103"/>
      <c r="S856" s="32">
        <f>+_xlfn.XLOOKUP($P856,Užstatai!$L$3:$IR$3,Užstatai!$L$1:$IR$1,"bla",0,1)</f>
        <v>0</v>
      </c>
      <c r="W856" s="11">
        <f t="shared" si="98"/>
        <v>0</v>
      </c>
      <c r="X856" s="11">
        <f t="shared" si="99"/>
        <v>0</v>
      </c>
      <c r="Y856" s="11">
        <f t="shared" si="100"/>
        <v>1</v>
      </c>
      <c r="Z856" s="11">
        <f t="shared" si="101"/>
        <v>48209.048399754261</v>
      </c>
      <c r="AA856" s="23">
        <f t="shared" si="102"/>
        <v>8.5200000000001413E-2</v>
      </c>
    </row>
    <row r="857" spans="12:27" x14ac:dyDescent="0.35">
      <c r="L857" s="103"/>
      <c r="S857" s="32">
        <f>+_xlfn.XLOOKUP($P857,Užstatai!$L$3:$IR$3,Užstatai!$L$1:$IR$1,"bla",0,1)</f>
        <v>0</v>
      </c>
      <c r="W857" s="11">
        <f t="shared" si="98"/>
        <v>0</v>
      </c>
      <c r="X857" s="11">
        <f t="shared" si="99"/>
        <v>0</v>
      </c>
      <c r="Y857" s="11">
        <f t="shared" si="100"/>
        <v>1</v>
      </c>
      <c r="Z857" s="11">
        <f t="shared" si="101"/>
        <v>48265.631789894825</v>
      </c>
      <c r="AA857" s="23">
        <f t="shared" si="102"/>
        <v>8.5300000000001416E-2</v>
      </c>
    </row>
    <row r="858" spans="12:27" x14ac:dyDescent="0.35">
      <c r="L858" s="103"/>
      <c r="S858" s="32">
        <f>+_xlfn.XLOOKUP($P858,Užstatai!$L$3:$IR$3,Užstatai!$L$1:$IR$1,"bla",0,1)</f>
        <v>0</v>
      </c>
      <c r="W858" s="11">
        <f t="shared" si="98"/>
        <v>0</v>
      </c>
      <c r="X858" s="11">
        <f t="shared" si="99"/>
        <v>0</v>
      </c>
      <c r="Y858" s="11">
        <f t="shared" si="100"/>
        <v>1</v>
      </c>
      <c r="Z858" s="11">
        <f t="shared" si="101"/>
        <v>48322.215180035389</v>
      </c>
      <c r="AA858" s="23">
        <f t="shared" si="102"/>
        <v>8.5400000000001419E-2</v>
      </c>
    </row>
    <row r="859" spans="12:27" x14ac:dyDescent="0.35">
      <c r="L859" s="103"/>
      <c r="S859" s="32">
        <f>+_xlfn.XLOOKUP($P859,Užstatai!$L$3:$IR$3,Užstatai!$L$1:$IR$1,"bla",0,1)</f>
        <v>0</v>
      </c>
      <c r="W859" s="11">
        <f t="shared" si="98"/>
        <v>0</v>
      </c>
      <c r="X859" s="11">
        <f t="shared" si="99"/>
        <v>0</v>
      </c>
      <c r="Y859" s="11">
        <f t="shared" si="100"/>
        <v>1</v>
      </c>
      <c r="Z859" s="11">
        <f t="shared" si="101"/>
        <v>48378.798570175946</v>
      </c>
      <c r="AA859" s="23">
        <f t="shared" si="102"/>
        <v>8.5500000000001422E-2</v>
      </c>
    </row>
    <row r="860" spans="12:27" x14ac:dyDescent="0.35">
      <c r="L860" s="103"/>
      <c r="S860" s="32">
        <f>+_xlfn.XLOOKUP($P860,Užstatai!$L$3:$IR$3,Užstatai!$L$1:$IR$1,"bla",0,1)</f>
        <v>0</v>
      </c>
      <c r="W860" s="11">
        <f t="shared" si="98"/>
        <v>0</v>
      </c>
      <c r="X860" s="11">
        <f t="shared" si="99"/>
        <v>0</v>
      </c>
      <c r="Y860" s="11">
        <f t="shared" si="100"/>
        <v>1</v>
      </c>
      <c r="Z860" s="11">
        <f t="shared" si="101"/>
        <v>48435.381960316503</v>
      </c>
      <c r="AA860" s="23">
        <f t="shared" si="102"/>
        <v>8.5600000000001425E-2</v>
      </c>
    </row>
    <row r="861" spans="12:27" x14ac:dyDescent="0.35">
      <c r="L861" s="103"/>
      <c r="S861" s="32">
        <f>+_xlfn.XLOOKUP($P861,Užstatai!$L$3:$IR$3,Užstatai!$L$1:$IR$1,"bla",0,1)</f>
        <v>0</v>
      </c>
      <c r="W861" s="11">
        <f t="shared" si="98"/>
        <v>0</v>
      </c>
      <c r="X861" s="11">
        <f t="shared" si="99"/>
        <v>0</v>
      </c>
      <c r="Y861" s="11">
        <f t="shared" si="100"/>
        <v>1</v>
      </c>
      <c r="Z861" s="11">
        <f t="shared" si="101"/>
        <v>48491.96535045706</v>
      </c>
      <c r="AA861" s="23">
        <f t="shared" si="102"/>
        <v>8.5700000000001428E-2</v>
      </c>
    </row>
    <row r="862" spans="12:27" x14ac:dyDescent="0.35">
      <c r="L862" s="103"/>
      <c r="S862" s="32">
        <f>+_xlfn.XLOOKUP($P862,Užstatai!$L$3:$IR$3,Užstatai!$L$1:$IR$1,"bla",0,1)</f>
        <v>0</v>
      </c>
      <c r="W862" s="11">
        <f t="shared" si="98"/>
        <v>0</v>
      </c>
      <c r="X862" s="11">
        <f t="shared" si="99"/>
        <v>0</v>
      </c>
      <c r="Y862" s="11">
        <f t="shared" si="100"/>
        <v>1</v>
      </c>
      <c r="Z862" s="11">
        <f t="shared" si="101"/>
        <v>48548.548740597616</v>
      </c>
      <c r="AA862" s="23">
        <f t="shared" si="102"/>
        <v>8.5800000000001431E-2</v>
      </c>
    </row>
    <row r="863" spans="12:27" x14ac:dyDescent="0.35">
      <c r="L863" s="103"/>
      <c r="S863" s="32">
        <f>+_xlfn.XLOOKUP($P863,Užstatai!$L$3:$IR$3,Užstatai!$L$1:$IR$1,"bla",0,1)</f>
        <v>0</v>
      </c>
      <c r="W863" s="11">
        <f t="shared" si="98"/>
        <v>0</v>
      </c>
      <c r="X863" s="11">
        <f t="shared" si="99"/>
        <v>0</v>
      </c>
      <c r="Y863" s="11">
        <f t="shared" si="100"/>
        <v>1</v>
      </c>
      <c r="Z863" s="11">
        <f t="shared" si="101"/>
        <v>48605.132130738173</v>
      </c>
      <c r="AA863" s="23">
        <f t="shared" si="102"/>
        <v>8.5900000000001434E-2</v>
      </c>
    </row>
    <row r="864" spans="12:27" x14ac:dyDescent="0.35">
      <c r="L864" s="103"/>
      <c r="S864" s="32">
        <f>+_xlfn.XLOOKUP($P864,Užstatai!$L$3:$IR$3,Užstatai!$L$1:$IR$1,"bla",0,1)</f>
        <v>0</v>
      </c>
      <c r="W864" s="11">
        <f t="shared" si="98"/>
        <v>0</v>
      </c>
      <c r="X864" s="11">
        <f t="shared" si="99"/>
        <v>0</v>
      </c>
      <c r="Y864" s="11">
        <f t="shared" si="100"/>
        <v>1</v>
      </c>
      <c r="Z864" s="11">
        <f t="shared" si="101"/>
        <v>48661.71552087873</v>
      </c>
      <c r="AA864" s="23">
        <f t="shared" si="102"/>
        <v>8.6000000000001436E-2</v>
      </c>
    </row>
    <row r="865" spans="12:27" x14ac:dyDescent="0.35">
      <c r="L865" s="103"/>
      <c r="S865" s="32">
        <f>+_xlfn.XLOOKUP($P865,Užstatai!$L$3:$IR$3,Užstatai!$L$1:$IR$1,"bla",0,1)</f>
        <v>0</v>
      </c>
      <c r="W865" s="11">
        <f t="shared" si="98"/>
        <v>0</v>
      </c>
      <c r="X865" s="11">
        <f t="shared" si="99"/>
        <v>0</v>
      </c>
      <c r="Y865" s="11">
        <f t="shared" si="100"/>
        <v>1</v>
      </c>
      <c r="Z865" s="11">
        <f t="shared" si="101"/>
        <v>48718.298911019287</v>
      </c>
      <c r="AA865" s="23">
        <f t="shared" si="102"/>
        <v>8.6100000000001439E-2</v>
      </c>
    </row>
    <row r="866" spans="12:27" x14ac:dyDescent="0.35">
      <c r="L866" s="103"/>
      <c r="S866" s="32">
        <f>+_xlfn.XLOOKUP($P866,Užstatai!$L$3:$IR$3,Užstatai!$L$1:$IR$1,"bla",0,1)</f>
        <v>0</v>
      </c>
      <c r="W866" s="11">
        <f t="shared" si="98"/>
        <v>0</v>
      </c>
      <c r="X866" s="11">
        <f t="shared" si="99"/>
        <v>0</v>
      </c>
      <c r="Y866" s="11">
        <f t="shared" si="100"/>
        <v>1</v>
      </c>
      <c r="Z866" s="11">
        <f t="shared" si="101"/>
        <v>48774.882301159843</v>
      </c>
      <c r="AA866" s="23">
        <f t="shared" si="102"/>
        <v>8.6200000000001442E-2</v>
      </c>
    </row>
    <row r="867" spans="12:27" x14ac:dyDescent="0.35">
      <c r="L867" s="103"/>
      <c r="S867" s="32">
        <f>+_xlfn.XLOOKUP($P867,Užstatai!$L$3:$IR$3,Užstatai!$L$1:$IR$1,"bla",0,1)</f>
        <v>0</v>
      </c>
      <c r="W867" s="11">
        <f t="shared" si="98"/>
        <v>0</v>
      </c>
      <c r="X867" s="11">
        <f t="shared" si="99"/>
        <v>0</v>
      </c>
      <c r="Y867" s="11">
        <f t="shared" si="100"/>
        <v>1</v>
      </c>
      <c r="Z867" s="11">
        <f t="shared" si="101"/>
        <v>48831.4656913004</v>
      </c>
      <c r="AA867" s="23">
        <f t="shared" si="102"/>
        <v>8.6300000000001445E-2</v>
      </c>
    </row>
    <row r="868" spans="12:27" x14ac:dyDescent="0.35">
      <c r="L868" s="103"/>
      <c r="S868" s="32">
        <f>+_xlfn.XLOOKUP($P868,Užstatai!$L$3:$IR$3,Užstatai!$L$1:$IR$1,"bla",0,1)</f>
        <v>0</v>
      </c>
      <c r="W868" s="11">
        <f t="shared" si="98"/>
        <v>0</v>
      </c>
      <c r="X868" s="11">
        <f t="shared" si="99"/>
        <v>0</v>
      </c>
      <c r="Y868" s="11">
        <f t="shared" si="100"/>
        <v>1</v>
      </c>
      <c r="Z868" s="11">
        <f t="shared" si="101"/>
        <v>48888.049081440964</v>
      </c>
      <c r="AA868" s="23">
        <f t="shared" si="102"/>
        <v>8.6400000000001448E-2</v>
      </c>
    </row>
    <row r="869" spans="12:27" x14ac:dyDescent="0.35">
      <c r="L869" s="103"/>
      <c r="S869" s="32">
        <f>+_xlfn.XLOOKUP($P869,Užstatai!$L$3:$IR$3,Užstatai!$L$1:$IR$1,"bla",0,1)</f>
        <v>0</v>
      </c>
      <c r="W869" s="11">
        <f t="shared" si="98"/>
        <v>0</v>
      </c>
      <c r="X869" s="11">
        <f t="shared" si="99"/>
        <v>0</v>
      </c>
      <c r="Y869" s="11">
        <f t="shared" si="100"/>
        <v>1</v>
      </c>
      <c r="Z869" s="11">
        <f t="shared" si="101"/>
        <v>48944.632471581514</v>
      </c>
      <c r="AA869" s="23">
        <f t="shared" si="102"/>
        <v>8.6500000000001451E-2</v>
      </c>
    </row>
    <row r="870" spans="12:27" x14ac:dyDescent="0.35">
      <c r="L870" s="103"/>
      <c r="S870" s="32">
        <f>+_xlfn.XLOOKUP($P870,Užstatai!$L$3:$IR$3,Užstatai!$L$1:$IR$1,"bla",0,1)</f>
        <v>0</v>
      </c>
      <c r="W870" s="11">
        <f t="shared" si="98"/>
        <v>0</v>
      </c>
      <c r="X870" s="11">
        <f t="shared" si="99"/>
        <v>0</v>
      </c>
      <c r="Y870" s="11">
        <f t="shared" si="100"/>
        <v>1</v>
      </c>
      <c r="Z870" s="11">
        <f t="shared" si="101"/>
        <v>49001.21586172207</v>
      </c>
      <c r="AA870" s="23">
        <f t="shared" si="102"/>
        <v>8.6600000000001454E-2</v>
      </c>
    </row>
    <row r="871" spans="12:27" x14ac:dyDescent="0.35">
      <c r="L871" s="103"/>
      <c r="S871" s="32">
        <f>+_xlfn.XLOOKUP($P871,Užstatai!$L$3:$IR$3,Užstatai!$L$1:$IR$1,"bla",0,1)</f>
        <v>0</v>
      </c>
      <c r="W871" s="11">
        <f t="shared" si="98"/>
        <v>0</v>
      </c>
      <c r="X871" s="11">
        <f t="shared" si="99"/>
        <v>0</v>
      </c>
      <c r="Y871" s="11">
        <f t="shared" si="100"/>
        <v>1</v>
      </c>
      <c r="Z871" s="11">
        <f t="shared" si="101"/>
        <v>49057.799251862634</v>
      </c>
      <c r="AA871" s="23">
        <f t="shared" si="102"/>
        <v>8.6700000000001456E-2</v>
      </c>
    </row>
    <row r="872" spans="12:27" x14ac:dyDescent="0.35">
      <c r="L872" s="103"/>
      <c r="S872" s="32">
        <f>+_xlfn.XLOOKUP($P872,Užstatai!$L$3:$IR$3,Užstatai!$L$1:$IR$1,"bla",0,1)</f>
        <v>0</v>
      </c>
      <c r="W872" s="11">
        <f t="shared" si="98"/>
        <v>0</v>
      </c>
      <c r="X872" s="11">
        <f t="shared" si="99"/>
        <v>0</v>
      </c>
      <c r="Y872" s="11">
        <f t="shared" si="100"/>
        <v>1</v>
      </c>
      <c r="Z872" s="11">
        <f t="shared" si="101"/>
        <v>49114.382642003184</v>
      </c>
      <c r="AA872" s="23">
        <f t="shared" si="102"/>
        <v>8.6800000000001459E-2</v>
      </c>
    </row>
    <row r="873" spans="12:27" x14ac:dyDescent="0.35">
      <c r="L873" s="103"/>
      <c r="S873" s="32">
        <f>+_xlfn.XLOOKUP($P873,Užstatai!$L$3:$IR$3,Užstatai!$L$1:$IR$1,"bla",0,1)</f>
        <v>0</v>
      </c>
      <c r="W873" s="11">
        <f t="shared" si="98"/>
        <v>0</v>
      </c>
      <c r="X873" s="11">
        <f t="shared" si="99"/>
        <v>0</v>
      </c>
      <c r="Y873" s="11">
        <f t="shared" si="100"/>
        <v>1</v>
      </c>
      <c r="Z873" s="11">
        <f t="shared" si="101"/>
        <v>49170.96603214374</v>
      </c>
      <c r="AA873" s="23">
        <f t="shared" si="102"/>
        <v>8.6900000000001462E-2</v>
      </c>
    </row>
    <row r="874" spans="12:27" x14ac:dyDescent="0.35">
      <c r="L874" s="103"/>
      <c r="S874" s="32">
        <f>+_xlfn.XLOOKUP($P874,Užstatai!$L$3:$IR$3,Užstatai!$L$1:$IR$1,"bla",0,1)</f>
        <v>0</v>
      </c>
      <c r="W874" s="11">
        <f t="shared" si="98"/>
        <v>0</v>
      </c>
      <c r="X874" s="11">
        <f t="shared" si="99"/>
        <v>0</v>
      </c>
      <c r="Y874" s="11">
        <f t="shared" si="100"/>
        <v>1</v>
      </c>
      <c r="Z874" s="11">
        <f t="shared" si="101"/>
        <v>49227.549422284304</v>
      </c>
      <c r="AA874" s="23">
        <f t="shared" si="102"/>
        <v>8.7000000000001465E-2</v>
      </c>
    </row>
    <row r="875" spans="12:27" x14ac:dyDescent="0.35">
      <c r="L875" s="103"/>
      <c r="S875" s="32">
        <f>+_xlfn.XLOOKUP($P875,Užstatai!$L$3:$IR$3,Užstatai!$L$1:$IR$1,"bla",0,1)</f>
        <v>0</v>
      </c>
      <c r="W875" s="11">
        <f t="shared" si="98"/>
        <v>0</v>
      </c>
      <c r="X875" s="11">
        <f t="shared" si="99"/>
        <v>0</v>
      </c>
      <c r="Y875" s="11">
        <f t="shared" si="100"/>
        <v>1</v>
      </c>
      <c r="Z875" s="11">
        <f t="shared" si="101"/>
        <v>49284.132812424854</v>
      </c>
      <c r="AA875" s="23">
        <f t="shared" si="102"/>
        <v>8.7100000000001468E-2</v>
      </c>
    </row>
    <row r="876" spans="12:27" x14ac:dyDescent="0.35">
      <c r="L876" s="103"/>
      <c r="S876" s="32">
        <f>+_xlfn.XLOOKUP($P876,Užstatai!$L$3:$IR$3,Užstatai!$L$1:$IR$1,"bla",0,1)</f>
        <v>0</v>
      </c>
      <c r="W876" s="11">
        <f t="shared" si="98"/>
        <v>0</v>
      </c>
      <c r="X876" s="11">
        <f t="shared" si="99"/>
        <v>0</v>
      </c>
      <c r="Y876" s="11">
        <f t="shared" si="100"/>
        <v>1</v>
      </c>
      <c r="Z876" s="11">
        <f t="shared" si="101"/>
        <v>49340.716202565411</v>
      </c>
      <c r="AA876" s="23">
        <f t="shared" si="102"/>
        <v>8.7200000000001471E-2</v>
      </c>
    </row>
    <row r="877" spans="12:27" x14ac:dyDescent="0.35">
      <c r="L877" s="103"/>
      <c r="S877" s="32">
        <f>+_xlfn.XLOOKUP($P877,Užstatai!$L$3:$IR$3,Užstatai!$L$1:$IR$1,"bla",0,1)</f>
        <v>0</v>
      </c>
      <c r="W877" s="11">
        <f t="shared" si="98"/>
        <v>0</v>
      </c>
      <c r="X877" s="11">
        <f t="shared" si="99"/>
        <v>0</v>
      </c>
      <c r="Y877" s="11">
        <f t="shared" si="100"/>
        <v>1</v>
      </c>
      <c r="Z877" s="11">
        <f t="shared" si="101"/>
        <v>49397.299592705982</v>
      </c>
      <c r="AA877" s="23">
        <f t="shared" si="102"/>
        <v>8.7300000000001474E-2</v>
      </c>
    </row>
    <row r="878" spans="12:27" x14ac:dyDescent="0.35">
      <c r="L878" s="103"/>
      <c r="S878" s="32">
        <f>+_xlfn.XLOOKUP($P878,Užstatai!$L$3:$IR$3,Užstatai!$L$1:$IR$1,"bla",0,1)</f>
        <v>0</v>
      </c>
      <c r="W878" s="11">
        <f t="shared" si="98"/>
        <v>0</v>
      </c>
      <c r="X878" s="11">
        <f t="shared" si="99"/>
        <v>0</v>
      </c>
      <c r="Y878" s="11">
        <f t="shared" si="100"/>
        <v>1</v>
      </c>
      <c r="Z878" s="11">
        <f t="shared" si="101"/>
        <v>49453.882982846539</v>
      </c>
      <c r="AA878" s="23">
        <f t="shared" si="102"/>
        <v>8.7400000000001477E-2</v>
      </c>
    </row>
    <row r="879" spans="12:27" x14ac:dyDescent="0.35">
      <c r="L879" s="103"/>
      <c r="S879" s="32">
        <f>+_xlfn.XLOOKUP($P879,Užstatai!$L$3:$IR$3,Užstatai!$L$1:$IR$1,"bla",0,1)</f>
        <v>0</v>
      </c>
      <c r="W879" s="11">
        <f t="shared" si="98"/>
        <v>0</v>
      </c>
      <c r="X879" s="11">
        <f t="shared" si="99"/>
        <v>0</v>
      </c>
      <c r="Y879" s="11">
        <f t="shared" si="100"/>
        <v>1</v>
      </c>
      <c r="Z879" s="11">
        <f t="shared" si="101"/>
        <v>49510.466372987088</v>
      </c>
      <c r="AA879" s="23">
        <f t="shared" si="102"/>
        <v>8.7500000000001479E-2</v>
      </c>
    </row>
    <row r="880" spans="12:27" x14ac:dyDescent="0.35">
      <c r="L880" s="103"/>
      <c r="S880" s="32">
        <f>+_xlfn.XLOOKUP($P880,Užstatai!$L$3:$IR$3,Užstatai!$L$1:$IR$1,"bla",0,1)</f>
        <v>0</v>
      </c>
      <c r="W880" s="11">
        <f t="shared" si="98"/>
        <v>0</v>
      </c>
      <c r="X880" s="11">
        <f t="shared" si="99"/>
        <v>0</v>
      </c>
      <c r="Y880" s="11">
        <f t="shared" si="100"/>
        <v>1</v>
      </c>
      <c r="Z880" s="11">
        <f t="shared" si="101"/>
        <v>49567.049763127652</v>
      </c>
      <c r="AA880" s="23">
        <f t="shared" si="102"/>
        <v>8.7600000000001482E-2</v>
      </c>
    </row>
    <row r="881" spans="12:27" x14ac:dyDescent="0.35">
      <c r="L881" s="103"/>
      <c r="S881" s="32">
        <f>+_xlfn.XLOOKUP($P881,Užstatai!$L$3:$IR$3,Užstatai!$L$1:$IR$1,"bla",0,1)</f>
        <v>0</v>
      </c>
      <c r="W881" s="11">
        <f t="shared" si="98"/>
        <v>0</v>
      </c>
      <c r="X881" s="11">
        <f t="shared" si="99"/>
        <v>0</v>
      </c>
      <c r="Y881" s="11">
        <f t="shared" si="100"/>
        <v>1</v>
      </c>
      <c r="Z881" s="11">
        <f t="shared" si="101"/>
        <v>49623.633153268209</v>
      </c>
      <c r="AA881" s="23">
        <f t="shared" si="102"/>
        <v>8.7700000000001485E-2</v>
      </c>
    </row>
    <row r="882" spans="12:27" x14ac:dyDescent="0.35">
      <c r="L882" s="103"/>
      <c r="S882" s="32">
        <f>+_xlfn.XLOOKUP($P882,Užstatai!$L$3:$IR$3,Užstatai!$L$1:$IR$1,"bla",0,1)</f>
        <v>0</v>
      </c>
      <c r="W882" s="11">
        <f t="shared" si="98"/>
        <v>0</v>
      </c>
      <c r="X882" s="11">
        <f t="shared" si="99"/>
        <v>0</v>
      </c>
      <c r="Y882" s="11">
        <f t="shared" si="100"/>
        <v>1</v>
      </c>
      <c r="Z882" s="11">
        <f t="shared" si="101"/>
        <v>49680.216543408758</v>
      </c>
      <c r="AA882" s="23">
        <f t="shared" si="102"/>
        <v>8.7800000000001488E-2</v>
      </c>
    </row>
    <row r="883" spans="12:27" x14ac:dyDescent="0.35">
      <c r="L883" s="103"/>
      <c r="S883" s="32">
        <f>+_xlfn.XLOOKUP($P883,Užstatai!$L$3:$IR$3,Užstatai!$L$1:$IR$1,"bla",0,1)</f>
        <v>0</v>
      </c>
      <c r="W883" s="11">
        <f t="shared" si="98"/>
        <v>0</v>
      </c>
      <c r="X883" s="11">
        <f t="shared" si="99"/>
        <v>0</v>
      </c>
      <c r="Y883" s="11">
        <f t="shared" si="100"/>
        <v>1</v>
      </c>
      <c r="Z883" s="11">
        <f t="shared" si="101"/>
        <v>49736.799933549322</v>
      </c>
      <c r="AA883" s="23">
        <f t="shared" si="102"/>
        <v>8.7900000000001491E-2</v>
      </c>
    </row>
    <row r="884" spans="12:27" x14ac:dyDescent="0.35">
      <c r="L884" s="103"/>
      <c r="S884" s="32">
        <f>+_xlfn.XLOOKUP($P884,Užstatai!$L$3:$IR$3,Užstatai!$L$1:$IR$1,"bla",0,1)</f>
        <v>0</v>
      </c>
      <c r="W884" s="11">
        <f t="shared" si="98"/>
        <v>0</v>
      </c>
      <c r="X884" s="11">
        <f t="shared" si="99"/>
        <v>0</v>
      </c>
      <c r="Y884" s="11">
        <f t="shared" si="100"/>
        <v>1</v>
      </c>
      <c r="Z884" s="11">
        <f t="shared" si="101"/>
        <v>49793.383323689879</v>
      </c>
      <c r="AA884" s="23">
        <f t="shared" si="102"/>
        <v>8.8000000000001494E-2</v>
      </c>
    </row>
    <row r="885" spans="12:27" x14ac:dyDescent="0.35">
      <c r="L885" s="103"/>
      <c r="S885" s="32">
        <f>+_xlfn.XLOOKUP($P885,Užstatai!$L$3:$IR$3,Užstatai!$L$1:$IR$1,"bla",0,1)</f>
        <v>0</v>
      </c>
      <c r="W885" s="11">
        <f t="shared" si="98"/>
        <v>0</v>
      </c>
      <c r="X885" s="11">
        <f t="shared" si="99"/>
        <v>0</v>
      </c>
      <c r="Y885" s="11">
        <f t="shared" si="100"/>
        <v>1</v>
      </c>
      <c r="Z885" s="11">
        <f t="shared" si="101"/>
        <v>49849.966713830436</v>
      </c>
      <c r="AA885" s="23">
        <f t="shared" si="102"/>
        <v>8.8100000000001497E-2</v>
      </c>
    </row>
    <row r="886" spans="12:27" x14ac:dyDescent="0.35">
      <c r="L886" s="103"/>
      <c r="S886" s="32">
        <f>+_xlfn.XLOOKUP($P886,Užstatai!$L$3:$IR$3,Užstatai!$L$1:$IR$1,"bla",0,1)</f>
        <v>0</v>
      </c>
      <c r="W886" s="11">
        <f t="shared" si="98"/>
        <v>0</v>
      </c>
      <c r="X886" s="11">
        <f t="shared" si="99"/>
        <v>0</v>
      </c>
      <c r="Y886" s="11">
        <f t="shared" si="100"/>
        <v>1</v>
      </c>
      <c r="Z886" s="11">
        <f t="shared" si="101"/>
        <v>49906.550103970992</v>
      </c>
      <c r="AA886" s="23">
        <f t="shared" si="102"/>
        <v>8.8200000000001499E-2</v>
      </c>
    </row>
    <row r="887" spans="12:27" x14ac:dyDescent="0.35">
      <c r="L887" s="103"/>
      <c r="S887" s="32">
        <f>+_xlfn.XLOOKUP($P887,Užstatai!$L$3:$IR$3,Užstatai!$L$1:$IR$1,"bla",0,1)</f>
        <v>0</v>
      </c>
      <c r="W887" s="11">
        <f t="shared" si="98"/>
        <v>0</v>
      </c>
      <c r="X887" s="11">
        <f t="shared" si="99"/>
        <v>0</v>
      </c>
      <c r="Y887" s="11">
        <f t="shared" si="100"/>
        <v>1</v>
      </c>
      <c r="Z887" s="11">
        <f t="shared" si="101"/>
        <v>49963.133494111549</v>
      </c>
      <c r="AA887" s="23">
        <f t="shared" si="102"/>
        <v>8.8300000000001502E-2</v>
      </c>
    </row>
    <row r="888" spans="12:27" x14ac:dyDescent="0.35">
      <c r="L888" s="103"/>
      <c r="S888" s="32">
        <f>+_xlfn.XLOOKUP($P888,Užstatai!$L$3:$IR$3,Užstatai!$L$1:$IR$1,"bla",0,1)</f>
        <v>0</v>
      </c>
      <c r="W888" s="11">
        <f t="shared" si="98"/>
        <v>0</v>
      </c>
      <c r="X888" s="11">
        <f t="shared" si="99"/>
        <v>0</v>
      </c>
      <c r="Y888" s="11">
        <f t="shared" si="100"/>
        <v>1</v>
      </c>
      <c r="Z888" s="11">
        <f t="shared" si="101"/>
        <v>50019.716884252106</v>
      </c>
      <c r="AA888" s="23">
        <f t="shared" si="102"/>
        <v>8.8400000000001505E-2</v>
      </c>
    </row>
    <row r="889" spans="12:27" x14ac:dyDescent="0.35">
      <c r="L889" s="103"/>
      <c r="S889" s="32">
        <f>+_xlfn.XLOOKUP($P889,Užstatai!$L$3:$IR$3,Užstatai!$L$1:$IR$1,"bla",0,1)</f>
        <v>0</v>
      </c>
      <c r="W889" s="11">
        <f t="shared" si="98"/>
        <v>0</v>
      </c>
      <c r="X889" s="11">
        <f t="shared" si="99"/>
        <v>0</v>
      </c>
      <c r="Y889" s="11">
        <f t="shared" si="100"/>
        <v>1</v>
      </c>
      <c r="Z889" s="11">
        <f t="shared" si="101"/>
        <v>50076.300274392663</v>
      </c>
      <c r="AA889" s="23">
        <f t="shared" si="102"/>
        <v>8.8500000000001508E-2</v>
      </c>
    </row>
    <row r="890" spans="12:27" x14ac:dyDescent="0.35">
      <c r="L890" s="103"/>
      <c r="S890" s="32">
        <f>+_xlfn.XLOOKUP($P890,Užstatai!$L$3:$IR$3,Užstatai!$L$1:$IR$1,"bla",0,1)</f>
        <v>0</v>
      </c>
      <c r="W890" s="11">
        <f t="shared" si="98"/>
        <v>0</v>
      </c>
      <c r="X890" s="11">
        <f t="shared" si="99"/>
        <v>0</v>
      </c>
      <c r="Y890" s="11">
        <f t="shared" si="100"/>
        <v>1</v>
      </c>
      <c r="Z890" s="11">
        <f t="shared" si="101"/>
        <v>50132.883664533219</v>
      </c>
      <c r="AA890" s="23">
        <f t="shared" si="102"/>
        <v>8.8600000000001511E-2</v>
      </c>
    </row>
    <row r="891" spans="12:27" x14ac:dyDescent="0.35">
      <c r="L891" s="103"/>
      <c r="S891" s="32">
        <f>+_xlfn.XLOOKUP($P891,Užstatai!$L$3:$IR$3,Užstatai!$L$1:$IR$1,"bla",0,1)</f>
        <v>0</v>
      </c>
      <c r="W891" s="11">
        <f t="shared" si="98"/>
        <v>0</v>
      </c>
      <c r="X891" s="11">
        <f t="shared" si="99"/>
        <v>0</v>
      </c>
      <c r="Y891" s="11">
        <f t="shared" si="100"/>
        <v>1</v>
      </c>
      <c r="Z891" s="11">
        <f t="shared" si="101"/>
        <v>50189.467054673776</v>
      </c>
      <c r="AA891" s="23">
        <f t="shared" si="102"/>
        <v>8.8700000000001514E-2</v>
      </c>
    </row>
    <row r="892" spans="12:27" x14ac:dyDescent="0.35">
      <c r="L892" s="103"/>
      <c r="S892" s="32">
        <f>+_xlfn.XLOOKUP($P892,Užstatai!$L$3:$IR$3,Užstatai!$L$1:$IR$1,"bla",0,1)</f>
        <v>0</v>
      </c>
      <c r="W892" s="11">
        <f t="shared" si="98"/>
        <v>0</v>
      </c>
      <c r="X892" s="11">
        <f t="shared" si="99"/>
        <v>0</v>
      </c>
      <c r="Y892" s="11">
        <f t="shared" si="100"/>
        <v>1</v>
      </c>
      <c r="Z892" s="11">
        <f t="shared" si="101"/>
        <v>50246.050444814333</v>
      </c>
      <c r="AA892" s="23">
        <f t="shared" si="102"/>
        <v>8.8800000000001517E-2</v>
      </c>
    </row>
    <row r="893" spans="12:27" x14ac:dyDescent="0.35">
      <c r="L893" s="103"/>
      <c r="S893" s="32">
        <f>+_xlfn.XLOOKUP($P893,Užstatai!$L$3:$IR$3,Užstatai!$L$1:$IR$1,"bla",0,1)</f>
        <v>0</v>
      </c>
      <c r="W893" s="11">
        <f t="shared" si="98"/>
        <v>0</v>
      </c>
      <c r="X893" s="11">
        <f t="shared" si="99"/>
        <v>0</v>
      </c>
      <c r="Y893" s="11">
        <f t="shared" si="100"/>
        <v>1</v>
      </c>
      <c r="Z893" s="11">
        <f t="shared" si="101"/>
        <v>50302.63383495489</v>
      </c>
      <c r="AA893" s="23">
        <f t="shared" si="102"/>
        <v>8.8900000000001519E-2</v>
      </c>
    </row>
    <row r="894" spans="12:27" x14ac:dyDescent="0.35">
      <c r="L894" s="103"/>
      <c r="S894" s="32">
        <f>+_xlfn.XLOOKUP($P894,Užstatai!$L$3:$IR$3,Užstatai!$L$1:$IR$1,"bla",0,1)</f>
        <v>0</v>
      </c>
      <c r="W894" s="11">
        <f t="shared" si="98"/>
        <v>0</v>
      </c>
      <c r="X894" s="11">
        <f t="shared" si="99"/>
        <v>0</v>
      </c>
      <c r="Y894" s="11">
        <f t="shared" si="100"/>
        <v>1</v>
      </c>
      <c r="Z894" s="11">
        <f t="shared" si="101"/>
        <v>50359.217225095446</v>
      </c>
      <c r="AA894" s="23">
        <f t="shared" si="102"/>
        <v>8.9000000000001522E-2</v>
      </c>
    </row>
    <row r="895" spans="12:27" x14ac:dyDescent="0.35">
      <c r="L895" s="103"/>
      <c r="S895" s="32">
        <f>+_xlfn.XLOOKUP($P895,Užstatai!$L$3:$IR$3,Užstatai!$L$1:$IR$1,"bla",0,1)</f>
        <v>0</v>
      </c>
      <c r="W895" s="11">
        <f t="shared" si="98"/>
        <v>0</v>
      </c>
      <c r="X895" s="11">
        <f t="shared" si="99"/>
        <v>0</v>
      </c>
      <c r="Y895" s="11">
        <f t="shared" si="100"/>
        <v>1</v>
      </c>
      <c r="Z895" s="11">
        <f t="shared" si="101"/>
        <v>50415.80061523601</v>
      </c>
      <c r="AA895" s="23">
        <f t="shared" si="102"/>
        <v>8.9100000000001525E-2</v>
      </c>
    </row>
    <row r="896" spans="12:27" x14ac:dyDescent="0.35">
      <c r="L896" s="103"/>
      <c r="S896" s="32">
        <f>+_xlfn.XLOOKUP($P896,Užstatai!$L$3:$IR$3,Užstatai!$L$1:$IR$1,"bla",0,1)</f>
        <v>0</v>
      </c>
      <c r="W896" s="11">
        <f t="shared" si="98"/>
        <v>0</v>
      </c>
      <c r="X896" s="11">
        <f t="shared" si="99"/>
        <v>0</v>
      </c>
      <c r="Y896" s="11">
        <f t="shared" si="100"/>
        <v>1</v>
      </c>
      <c r="Z896" s="11">
        <f t="shared" si="101"/>
        <v>50472.384005376567</v>
      </c>
      <c r="AA896" s="23">
        <f t="shared" si="102"/>
        <v>8.9200000000001528E-2</v>
      </c>
    </row>
    <row r="897" spans="12:27" x14ac:dyDescent="0.35">
      <c r="L897" s="103"/>
      <c r="S897" s="32">
        <f>+_xlfn.XLOOKUP($P897,Užstatai!$L$3:$IR$3,Užstatai!$L$1:$IR$1,"bla",0,1)</f>
        <v>0</v>
      </c>
      <c r="W897" s="11">
        <f t="shared" si="98"/>
        <v>0</v>
      </c>
      <c r="X897" s="11">
        <f t="shared" si="99"/>
        <v>0</v>
      </c>
      <c r="Y897" s="11">
        <f t="shared" si="100"/>
        <v>1</v>
      </c>
      <c r="Z897" s="11">
        <f t="shared" si="101"/>
        <v>50528.967395517131</v>
      </c>
      <c r="AA897" s="23">
        <f t="shared" si="102"/>
        <v>8.9300000000001531E-2</v>
      </c>
    </row>
    <row r="898" spans="12:27" x14ac:dyDescent="0.35">
      <c r="L898" s="103"/>
      <c r="S898" s="32">
        <f>+_xlfn.XLOOKUP($P898,Užstatai!$L$3:$IR$3,Užstatai!$L$1:$IR$1,"bla",0,1)</f>
        <v>0</v>
      </c>
      <c r="W898" s="11">
        <f t="shared" si="98"/>
        <v>0</v>
      </c>
      <c r="X898" s="11">
        <f t="shared" si="99"/>
        <v>0</v>
      </c>
      <c r="Y898" s="11">
        <f t="shared" si="100"/>
        <v>1</v>
      </c>
      <c r="Z898" s="11">
        <f t="shared" si="101"/>
        <v>50585.550785657681</v>
      </c>
      <c r="AA898" s="23">
        <f t="shared" si="102"/>
        <v>8.9400000000001534E-2</v>
      </c>
    </row>
    <row r="899" spans="12:27" x14ac:dyDescent="0.35">
      <c r="L899" s="103"/>
      <c r="S899" s="32">
        <f>+_xlfn.XLOOKUP($P899,Užstatai!$L$3:$IR$3,Užstatai!$L$1:$IR$1,"bla",0,1)</f>
        <v>0</v>
      </c>
      <c r="W899" s="11">
        <f t="shared" si="98"/>
        <v>0</v>
      </c>
      <c r="X899" s="11">
        <f t="shared" si="99"/>
        <v>0</v>
      </c>
      <c r="Y899" s="11">
        <f t="shared" si="100"/>
        <v>1</v>
      </c>
      <c r="Z899" s="11">
        <f t="shared" si="101"/>
        <v>50642.134175798237</v>
      </c>
      <c r="AA899" s="23">
        <f t="shared" si="102"/>
        <v>8.9500000000001537E-2</v>
      </c>
    </row>
    <row r="900" spans="12:27" x14ac:dyDescent="0.35">
      <c r="L900" s="103"/>
      <c r="S900" s="32">
        <f>+_xlfn.XLOOKUP($P900,Užstatai!$L$3:$IR$3,Užstatai!$L$1:$IR$1,"bla",0,1)</f>
        <v>0</v>
      </c>
      <c r="W900" s="11">
        <f t="shared" ref="W900:W963" si="103">ROUND(M900*(Q900-Q899),2)</f>
        <v>0</v>
      </c>
      <c r="X900" s="11">
        <f t="shared" ref="X900:X963" si="104">ROUND(N900*$Y$2/12*(1-Q900),2)</f>
        <v>0</v>
      </c>
      <c r="Y900" s="11">
        <f t="shared" si="100"/>
        <v>1</v>
      </c>
      <c r="Z900" s="11">
        <f t="shared" si="101"/>
        <v>50698.717565938801</v>
      </c>
      <c r="AA900" s="23">
        <f t="shared" si="102"/>
        <v>8.960000000000154E-2</v>
      </c>
    </row>
    <row r="901" spans="12:27" x14ac:dyDescent="0.35">
      <c r="L901" s="103"/>
      <c r="S901" s="32">
        <f>+_xlfn.XLOOKUP($P901,Užstatai!$L$3:$IR$3,Užstatai!$L$1:$IR$1,"bla",0,1)</f>
        <v>0</v>
      </c>
      <c r="W901" s="11">
        <f t="shared" si="103"/>
        <v>0</v>
      </c>
      <c r="X901" s="11">
        <f t="shared" si="104"/>
        <v>0</v>
      </c>
      <c r="Y901" s="11">
        <f t="shared" ref="Y901:Y964" si="105">+IF(Z901&gt;=$W$1,1,0)</f>
        <v>1</v>
      </c>
      <c r="Z901" s="11">
        <f t="shared" ref="Z901:Z964" si="106">SUM($N$4:$N$183)*AA901/12-SUMPRODUCT($N$4:$N$183,$Q$4:$Q$183)*AA901/12</f>
        <v>50755.300956079351</v>
      </c>
      <c r="AA901" s="23">
        <f t="shared" si="102"/>
        <v>8.9700000000001542E-2</v>
      </c>
    </row>
    <row r="902" spans="12:27" x14ac:dyDescent="0.35">
      <c r="L902" s="103"/>
      <c r="S902" s="32">
        <f>+_xlfn.XLOOKUP($P902,Užstatai!$L$3:$IR$3,Užstatai!$L$1:$IR$1,"bla",0,1)</f>
        <v>0</v>
      </c>
      <c r="W902" s="11">
        <f t="shared" si="103"/>
        <v>0</v>
      </c>
      <c r="X902" s="11">
        <f t="shared" si="104"/>
        <v>0</v>
      </c>
      <c r="Y902" s="11">
        <f t="shared" si="105"/>
        <v>1</v>
      </c>
      <c r="Z902" s="11">
        <f t="shared" si="106"/>
        <v>50811.884346219907</v>
      </c>
      <c r="AA902" s="23">
        <f t="shared" ref="AA902:AA965" si="107">+AA901+0.0001</f>
        <v>8.9800000000001545E-2</v>
      </c>
    </row>
    <row r="903" spans="12:27" x14ac:dyDescent="0.35">
      <c r="L903" s="103"/>
      <c r="S903" s="32">
        <f>+_xlfn.XLOOKUP($P903,Užstatai!$L$3:$IR$3,Užstatai!$L$1:$IR$1,"bla",0,1)</f>
        <v>0</v>
      </c>
      <c r="W903" s="11">
        <f t="shared" si="103"/>
        <v>0</v>
      </c>
      <c r="X903" s="11">
        <f t="shared" si="104"/>
        <v>0</v>
      </c>
      <c r="Y903" s="11">
        <f t="shared" si="105"/>
        <v>1</v>
      </c>
      <c r="Z903" s="11">
        <f t="shared" si="106"/>
        <v>50868.467736360471</v>
      </c>
      <c r="AA903" s="23">
        <f t="shared" si="107"/>
        <v>8.9900000000001548E-2</v>
      </c>
    </row>
    <row r="904" spans="12:27" x14ac:dyDescent="0.35">
      <c r="L904" s="103"/>
      <c r="S904" s="32">
        <f>+_xlfn.XLOOKUP($P904,Užstatai!$L$3:$IR$3,Užstatai!$L$1:$IR$1,"bla",0,1)</f>
        <v>0</v>
      </c>
      <c r="W904" s="11">
        <f t="shared" si="103"/>
        <v>0</v>
      </c>
      <c r="X904" s="11">
        <f t="shared" si="104"/>
        <v>0</v>
      </c>
      <c r="Y904" s="11">
        <f t="shared" si="105"/>
        <v>1</v>
      </c>
      <c r="Z904" s="11">
        <f t="shared" si="106"/>
        <v>50925.051126501021</v>
      </c>
      <c r="AA904" s="23">
        <f t="shared" si="107"/>
        <v>9.0000000000001551E-2</v>
      </c>
    </row>
    <row r="905" spans="12:27" x14ac:dyDescent="0.35">
      <c r="L905" s="103"/>
      <c r="S905" s="32">
        <f>+_xlfn.XLOOKUP($P905,Užstatai!$L$3:$IR$3,Užstatai!$L$1:$IR$1,"bla",0,1)</f>
        <v>0</v>
      </c>
      <c r="W905" s="11">
        <f t="shared" si="103"/>
        <v>0</v>
      </c>
      <c r="X905" s="11">
        <f t="shared" si="104"/>
        <v>0</v>
      </c>
      <c r="Y905" s="11">
        <f t="shared" si="105"/>
        <v>1</v>
      </c>
      <c r="Z905" s="11">
        <f t="shared" si="106"/>
        <v>50981.634516641578</v>
      </c>
      <c r="AA905" s="23">
        <f t="shared" si="107"/>
        <v>9.0100000000001554E-2</v>
      </c>
    </row>
    <row r="906" spans="12:27" x14ac:dyDescent="0.35">
      <c r="L906" s="103"/>
      <c r="S906" s="32">
        <f>+_xlfn.XLOOKUP($P906,Užstatai!$L$3:$IR$3,Užstatai!$L$1:$IR$1,"bla",0,1)</f>
        <v>0</v>
      </c>
      <c r="W906" s="11">
        <f t="shared" si="103"/>
        <v>0</v>
      </c>
      <c r="X906" s="11">
        <f t="shared" si="104"/>
        <v>0</v>
      </c>
      <c r="Y906" s="11">
        <f t="shared" si="105"/>
        <v>1</v>
      </c>
      <c r="Z906" s="11">
        <f t="shared" si="106"/>
        <v>51038.217906782142</v>
      </c>
      <c r="AA906" s="23">
        <f t="shared" si="107"/>
        <v>9.0200000000001557E-2</v>
      </c>
    </row>
    <row r="907" spans="12:27" x14ac:dyDescent="0.35">
      <c r="L907" s="103"/>
      <c r="S907" s="32">
        <f>+_xlfn.XLOOKUP($P907,Užstatai!$L$3:$IR$3,Užstatai!$L$1:$IR$1,"bla",0,1)</f>
        <v>0</v>
      </c>
      <c r="W907" s="11">
        <f t="shared" si="103"/>
        <v>0</v>
      </c>
      <c r="X907" s="11">
        <f t="shared" si="104"/>
        <v>0</v>
      </c>
      <c r="Y907" s="11">
        <f t="shared" si="105"/>
        <v>1</v>
      </c>
      <c r="Z907" s="11">
        <f t="shared" si="106"/>
        <v>51094.801296922691</v>
      </c>
      <c r="AA907" s="23">
        <f t="shared" si="107"/>
        <v>9.030000000000156E-2</v>
      </c>
    </row>
    <row r="908" spans="12:27" x14ac:dyDescent="0.35">
      <c r="L908" s="103"/>
      <c r="S908" s="32">
        <f>+_xlfn.XLOOKUP($P908,Užstatai!$L$3:$IR$3,Užstatai!$L$1:$IR$1,"bla",0,1)</f>
        <v>0</v>
      </c>
      <c r="W908" s="11">
        <f t="shared" si="103"/>
        <v>0</v>
      </c>
      <c r="X908" s="11">
        <f t="shared" si="104"/>
        <v>0</v>
      </c>
      <c r="Y908" s="11">
        <f t="shared" si="105"/>
        <v>1</v>
      </c>
      <c r="Z908" s="11">
        <f t="shared" si="106"/>
        <v>51151.384687063248</v>
      </c>
      <c r="AA908" s="23">
        <f t="shared" si="107"/>
        <v>9.0400000000001562E-2</v>
      </c>
    </row>
    <row r="909" spans="12:27" x14ac:dyDescent="0.35">
      <c r="L909" s="103"/>
      <c r="S909" s="32">
        <f>+_xlfn.XLOOKUP($P909,Užstatai!$L$3:$IR$3,Užstatai!$L$1:$IR$1,"bla",0,1)</f>
        <v>0</v>
      </c>
      <c r="W909" s="11">
        <f t="shared" si="103"/>
        <v>0</v>
      </c>
      <c r="X909" s="11">
        <f t="shared" si="104"/>
        <v>0</v>
      </c>
      <c r="Y909" s="11">
        <f t="shared" si="105"/>
        <v>1</v>
      </c>
      <c r="Z909" s="11">
        <f t="shared" si="106"/>
        <v>51207.968077203812</v>
      </c>
      <c r="AA909" s="23">
        <f t="shared" si="107"/>
        <v>9.0500000000001565E-2</v>
      </c>
    </row>
    <row r="910" spans="12:27" x14ac:dyDescent="0.35">
      <c r="L910" s="103"/>
      <c r="S910" s="32">
        <f>+_xlfn.XLOOKUP($P910,Užstatai!$L$3:$IR$3,Užstatai!$L$1:$IR$1,"bla",0,1)</f>
        <v>0</v>
      </c>
      <c r="W910" s="11">
        <f t="shared" si="103"/>
        <v>0</v>
      </c>
      <c r="X910" s="11">
        <f t="shared" si="104"/>
        <v>0</v>
      </c>
      <c r="Y910" s="11">
        <f t="shared" si="105"/>
        <v>1</v>
      </c>
      <c r="Z910" s="11">
        <f t="shared" si="106"/>
        <v>51264.551467344361</v>
      </c>
      <c r="AA910" s="23">
        <f t="shared" si="107"/>
        <v>9.0600000000001568E-2</v>
      </c>
    </row>
    <row r="911" spans="12:27" x14ac:dyDescent="0.35">
      <c r="L911" s="103"/>
      <c r="S911" s="32">
        <f>+_xlfn.XLOOKUP($P911,Užstatai!$L$3:$IR$3,Užstatai!$L$1:$IR$1,"bla",0,1)</f>
        <v>0</v>
      </c>
      <c r="W911" s="11">
        <f t="shared" si="103"/>
        <v>0</v>
      </c>
      <c r="X911" s="11">
        <f t="shared" si="104"/>
        <v>0</v>
      </c>
      <c r="Y911" s="11">
        <f t="shared" si="105"/>
        <v>1</v>
      </c>
      <c r="Z911" s="11">
        <f t="shared" si="106"/>
        <v>51321.134857484918</v>
      </c>
      <c r="AA911" s="23">
        <f t="shared" si="107"/>
        <v>9.0700000000001571E-2</v>
      </c>
    </row>
    <row r="912" spans="12:27" x14ac:dyDescent="0.35">
      <c r="L912" s="103"/>
      <c r="S912" s="32">
        <f>+_xlfn.XLOOKUP($P912,Užstatai!$L$3:$IR$3,Užstatai!$L$1:$IR$1,"bla",0,1)</f>
        <v>0</v>
      </c>
      <c r="W912" s="11">
        <f t="shared" si="103"/>
        <v>0</v>
      </c>
      <c r="X912" s="11">
        <f t="shared" si="104"/>
        <v>0</v>
      </c>
      <c r="Y912" s="11">
        <f t="shared" si="105"/>
        <v>1</v>
      </c>
      <c r="Z912" s="11">
        <f t="shared" si="106"/>
        <v>51377.718247625482</v>
      </c>
      <c r="AA912" s="23">
        <f t="shared" si="107"/>
        <v>9.0800000000001574E-2</v>
      </c>
    </row>
    <row r="913" spans="12:27" x14ac:dyDescent="0.35">
      <c r="L913" s="103"/>
      <c r="S913" s="32">
        <f>+_xlfn.XLOOKUP($P913,Užstatai!$L$3:$IR$3,Užstatai!$L$1:$IR$1,"bla",0,1)</f>
        <v>0</v>
      </c>
      <c r="W913" s="11">
        <f t="shared" si="103"/>
        <v>0</v>
      </c>
      <c r="X913" s="11">
        <f t="shared" si="104"/>
        <v>0</v>
      </c>
      <c r="Y913" s="11">
        <f t="shared" si="105"/>
        <v>1</v>
      </c>
      <c r="Z913" s="11">
        <f t="shared" si="106"/>
        <v>51434.301637766046</v>
      </c>
      <c r="AA913" s="23">
        <f t="shared" si="107"/>
        <v>9.0900000000001577E-2</v>
      </c>
    </row>
    <row r="914" spans="12:27" x14ac:dyDescent="0.35">
      <c r="L914" s="103"/>
      <c r="S914" s="32">
        <f>+_xlfn.XLOOKUP($P914,Užstatai!$L$3:$IR$3,Užstatai!$L$1:$IR$1,"bla",0,1)</f>
        <v>0</v>
      </c>
      <c r="W914" s="11">
        <f t="shared" si="103"/>
        <v>0</v>
      </c>
      <c r="X914" s="11">
        <f t="shared" si="104"/>
        <v>0</v>
      </c>
      <c r="Y914" s="11">
        <f t="shared" si="105"/>
        <v>1</v>
      </c>
      <c r="Z914" s="11">
        <f t="shared" si="106"/>
        <v>51490.885027906595</v>
      </c>
      <c r="AA914" s="23">
        <f t="shared" si="107"/>
        <v>9.100000000000158E-2</v>
      </c>
    </row>
    <row r="915" spans="12:27" x14ac:dyDescent="0.35">
      <c r="L915" s="103"/>
      <c r="S915" s="32">
        <f>+_xlfn.XLOOKUP($P915,Užstatai!$L$3:$IR$3,Užstatai!$L$1:$IR$1,"bla",0,1)</f>
        <v>0</v>
      </c>
      <c r="W915" s="11">
        <f t="shared" si="103"/>
        <v>0</v>
      </c>
      <c r="X915" s="11">
        <f t="shared" si="104"/>
        <v>0</v>
      </c>
      <c r="Y915" s="11">
        <f t="shared" si="105"/>
        <v>1</v>
      </c>
      <c r="Z915" s="11">
        <f t="shared" si="106"/>
        <v>51547.46841804716</v>
      </c>
      <c r="AA915" s="23">
        <f t="shared" si="107"/>
        <v>9.1100000000001582E-2</v>
      </c>
    </row>
    <row r="916" spans="12:27" x14ac:dyDescent="0.35">
      <c r="L916" s="103"/>
      <c r="S916" s="32">
        <f>+_xlfn.XLOOKUP($P916,Užstatai!$L$3:$IR$3,Užstatai!$L$1:$IR$1,"bla",0,1)</f>
        <v>0</v>
      </c>
      <c r="W916" s="11">
        <f t="shared" si="103"/>
        <v>0</v>
      </c>
      <c r="X916" s="11">
        <f t="shared" si="104"/>
        <v>0</v>
      </c>
      <c r="Y916" s="11">
        <f t="shared" si="105"/>
        <v>1</v>
      </c>
      <c r="Z916" s="11">
        <f t="shared" si="106"/>
        <v>51604.051808187716</v>
      </c>
      <c r="AA916" s="23">
        <f t="shared" si="107"/>
        <v>9.1200000000001585E-2</v>
      </c>
    </row>
    <row r="917" spans="12:27" x14ac:dyDescent="0.35">
      <c r="L917" s="103"/>
      <c r="S917" s="32">
        <f>+_xlfn.XLOOKUP($P917,Užstatai!$L$3:$IR$3,Užstatai!$L$1:$IR$1,"bla",0,1)</f>
        <v>0</v>
      </c>
      <c r="W917" s="11">
        <f t="shared" si="103"/>
        <v>0</v>
      </c>
      <c r="X917" s="11">
        <f t="shared" si="104"/>
        <v>0</v>
      </c>
      <c r="Y917" s="11">
        <f t="shared" si="105"/>
        <v>1</v>
      </c>
      <c r="Z917" s="11">
        <f t="shared" si="106"/>
        <v>51660.635198328266</v>
      </c>
      <c r="AA917" s="23">
        <f t="shared" si="107"/>
        <v>9.1300000000001588E-2</v>
      </c>
    </row>
    <row r="918" spans="12:27" x14ac:dyDescent="0.35">
      <c r="L918" s="103"/>
      <c r="S918" s="32">
        <f>+_xlfn.XLOOKUP($P918,Užstatai!$L$3:$IR$3,Užstatai!$L$1:$IR$1,"bla",0,1)</f>
        <v>0</v>
      </c>
      <c r="W918" s="11">
        <f t="shared" si="103"/>
        <v>0</v>
      </c>
      <c r="X918" s="11">
        <f t="shared" si="104"/>
        <v>0</v>
      </c>
      <c r="Y918" s="11">
        <f t="shared" si="105"/>
        <v>1</v>
      </c>
      <c r="Z918" s="11">
        <f t="shared" si="106"/>
        <v>51717.21858846883</v>
      </c>
      <c r="AA918" s="23">
        <f t="shared" si="107"/>
        <v>9.1400000000001591E-2</v>
      </c>
    </row>
    <row r="919" spans="12:27" x14ac:dyDescent="0.35">
      <c r="L919" s="103"/>
      <c r="S919" s="32">
        <f>+_xlfn.XLOOKUP($P919,Užstatai!$L$3:$IR$3,Užstatai!$L$1:$IR$1,"bla",0,1)</f>
        <v>0</v>
      </c>
      <c r="W919" s="11">
        <f t="shared" si="103"/>
        <v>0</v>
      </c>
      <c r="X919" s="11">
        <f t="shared" si="104"/>
        <v>0</v>
      </c>
      <c r="Y919" s="11">
        <f t="shared" si="105"/>
        <v>1</v>
      </c>
      <c r="Z919" s="11">
        <f t="shared" si="106"/>
        <v>51773.801978609386</v>
      </c>
      <c r="AA919" s="23">
        <f t="shared" si="107"/>
        <v>9.1500000000001594E-2</v>
      </c>
    </row>
    <row r="920" spans="12:27" x14ac:dyDescent="0.35">
      <c r="L920" s="103"/>
      <c r="S920" s="32">
        <f>+_xlfn.XLOOKUP($P920,Užstatai!$L$3:$IR$3,Užstatai!$L$1:$IR$1,"bla",0,1)</f>
        <v>0</v>
      </c>
      <c r="W920" s="11">
        <f t="shared" si="103"/>
        <v>0</v>
      </c>
      <c r="X920" s="11">
        <f t="shared" si="104"/>
        <v>0</v>
      </c>
      <c r="Y920" s="11">
        <f t="shared" si="105"/>
        <v>1</v>
      </c>
      <c r="Z920" s="11">
        <f t="shared" si="106"/>
        <v>51830.385368749936</v>
      </c>
      <c r="AA920" s="23">
        <f t="shared" si="107"/>
        <v>9.1600000000001597E-2</v>
      </c>
    </row>
    <row r="921" spans="12:27" x14ac:dyDescent="0.35">
      <c r="L921" s="103"/>
      <c r="S921" s="32">
        <f>+_xlfn.XLOOKUP($P921,Užstatai!$L$3:$IR$3,Užstatai!$L$1:$IR$1,"bla",0,1)</f>
        <v>0</v>
      </c>
      <c r="W921" s="11">
        <f t="shared" si="103"/>
        <v>0</v>
      </c>
      <c r="X921" s="11">
        <f t="shared" si="104"/>
        <v>0</v>
      </c>
      <c r="Y921" s="11">
        <f t="shared" si="105"/>
        <v>1</v>
      </c>
      <c r="Z921" s="11">
        <f t="shared" si="106"/>
        <v>51886.9687588905</v>
      </c>
      <c r="AA921" s="23">
        <f t="shared" si="107"/>
        <v>9.17000000000016E-2</v>
      </c>
    </row>
    <row r="922" spans="12:27" x14ac:dyDescent="0.35">
      <c r="L922" s="103"/>
      <c r="S922" s="32">
        <f>+_xlfn.XLOOKUP($P922,Užstatai!$L$3:$IR$3,Užstatai!$L$1:$IR$1,"bla",0,1)</f>
        <v>0</v>
      </c>
      <c r="W922" s="11">
        <f t="shared" si="103"/>
        <v>0</v>
      </c>
      <c r="X922" s="11">
        <f t="shared" si="104"/>
        <v>0</v>
      </c>
      <c r="Y922" s="11">
        <f t="shared" si="105"/>
        <v>1</v>
      </c>
      <c r="Z922" s="11">
        <f t="shared" si="106"/>
        <v>51943.552149031057</v>
      </c>
      <c r="AA922" s="23">
        <f t="shared" si="107"/>
        <v>9.1800000000001603E-2</v>
      </c>
    </row>
    <row r="923" spans="12:27" x14ac:dyDescent="0.35">
      <c r="L923" s="103"/>
      <c r="S923" s="32">
        <f>+_xlfn.XLOOKUP($P923,Užstatai!$L$3:$IR$3,Užstatai!$L$1:$IR$1,"bla",0,1)</f>
        <v>0</v>
      </c>
      <c r="W923" s="11">
        <f t="shared" si="103"/>
        <v>0</v>
      </c>
      <c r="X923" s="11">
        <f t="shared" si="104"/>
        <v>0</v>
      </c>
      <c r="Y923" s="11">
        <f t="shared" si="105"/>
        <v>1</v>
      </c>
      <c r="Z923" s="11">
        <f t="shared" si="106"/>
        <v>52000.135539171606</v>
      </c>
      <c r="AA923" s="23">
        <f t="shared" si="107"/>
        <v>9.1900000000001605E-2</v>
      </c>
    </row>
    <row r="924" spans="12:27" x14ac:dyDescent="0.35">
      <c r="L924" s="103"/>
      <c r="S924" s="32">
        <f>+_xlfn.XLOOKUP($P924,Užstatai!$L$3:$IR$3,Užstatai!$L$1:$IR$1,"bla",0,1)</f>
        <v>0</v>
      </c>
      <c r="W924" s="11">
        <f t="shared" si="103"/>
        <v>0</v>
      </c>
      <c r="X924" s="11">
        <f t="shared" si="104"/>
        <v>0</v>
      </c>
      <c r="Y924" s="11">
        <f t="shared" si="105"/>
        <v>1</v>
      </c>
      <c r="Z924" s="11">
        <f t="shared" si="106"/>
        <v>52056.71892931217</v>
      </c>
      <c r="AA924" s="23">
        <f t="shared" si="107"/>
        <v>9.2000000000001608E-2</v>
      </c>
    </row>
    <row r="925" spans="12:27" x14ac:dyDescent="0.35">
      <c r="L925" s="103"/>
      <c r="S925" s="32">
        <f>+_xlfn.XLOOKUP($P925,Užstatai!$L$3:$IR$3,Užstatai!$L$1:$IR$1,"bla",0,1)</f>
        <v>0</v>
      </c>
      <c r="W925" s="11">
        <f t="shared" si="103"/>
        <v>0</v>
      </c>
      <c r="X925" s="11">
        <f t="shared" si="104"/>
        <v>0</v>
      </c>
      <c r="Y925" s="11">
        <f t="shared" si="105"/>
        <v>1</v>
      </c>
      <c r="Z925" s="11">
        <f t="shared" si="106"/>
        <v>52113.302319452727</v>
      </c>
      <c r="AA925" s="23">
        <f t="shared" si="107"/>
        <v>9.2100000000001611E-2</v>
      </c>
    </row>
    <row r="926" spans="12:27" x14ac:dyDescent="0.35">
      <c r="L926" s="103"/>
      <c r="S926" s="32">
        <f>+_xlfn.XLOOKUP($P926,Užstatai!$L$3:$IR$3,Užstatai!$L$1:$IR$1,"bla",0,1)</f>
        <v>0</v>
      </c>
      <c r="W926" s="11">
        <f t="shared" si="103"/>
        <v>0</v>
      </c>
      <c r="X926" s="11">
        <f t="shared" si="104"/>
        <v>0</v>
      </c>
      <c r="Y926" s="11">
        <f t="shared" si="105"/>
        <v>1</v>
      </c>
      <c r="Z926" s="11">
        <f t="shared" si="106"/>
        <v>52169.885709593276</v>
      </c>
      <c r="AA926" s="23">
        <f t="shared" si="107"/>
        <v>9.2200000000001614E-2</v>
      </c>
    </row>
    <row r="927" spans="12:27" x14ac:dyDescent="0.35">
      <c r="L927" s="103"/>
      <c r="S927" s="32">
        <f>+_xlfn.XLOOKUP($P927,Užstatai!$L$3:$IR$3,Užstatai!$L$1:$IR$1,"bla",0,1)</f>
        <v>0</v>
      </c>
      <c r="W927" s="11">
        <f t="shared" si="103"/>
        <v>0</v>
      </c>
      <c r="X927" s="11">
        <f t="shared" si="104"/>
        <v>0</v>
      </c>
      <c r="Y927" s="11">
        <f t="shared" si="105"/>
        <v>1</v>
      </c>
      <c r="Z927" s="11">
        <f t="shared" si="106"/>
        <v>52226.46909973384</v>
      </c>
      <c r="AA927" s="23">
        <f t="shared" si="107"/>
        <v>9.2300000000001617E-2</v>
      </c>
    </row>
    <row r="928" spans="12:27" x14ac:dyDescent="0.35">
      <c r="L928" s="103"/>
      <c r="S928" s="32">
        <f>+_xlfn.XLOOKUP($P928,Užstatai!$L$3:$IR$3,Užstatai!$L$1:$IR$1,"bla",0,1)</f>
        <v>0</v>
      </c>
      <c r="W928" s="11">
        <f t="shared" si="103"/>
        <v>0</v>
      </c>
      <c r="X928" s="11">
        <f t="shared" si="104"/>
        <v>0</v>
      </c>
      <c r="Y928" s="11">
        <f t="shared" si="105"/>
        <v>1</v>
      </c>
      <c r="Z928" s="11">
        <f t="shared" si="106"/>
        <v>52283.052489874397</v>
      </c>
      <c r="AA928" s="23">
        <f t="shared" si="107"/>
        <v>9.240000000000162E-2</v>
      </c>
    </row>
    <row r="929" spans="12:27" x14ac:dyDescent="0.35">
      <c r="L929" s="103"/>
      <c r="S929" s="32">
        <f>+_xlfn.XLOOKUP($P929,Užstatai!$L$3:$IR$3,Užstatai!$L$1:$IR$1,"bla",0,1)</f>
        <v>0</v>
      </c>
      <c r="W929" s="11">
        <f t="shared" si="103"/>
        <v>0</v>
      </c>
      <c r="X929" s="11">
        <f t="shared" si="104"/>
        <v>0</v>
      </c>
      <c r="Y929" s="11">
        <f t="shared" si="105"/>
        <v>1</v>
      </c>
      <c r="Z929" s="11">
        <f t="shared" si="106"/>
        <v>52339.635880014946</v>
      </c>
      <c r="AA929" s="23">
        <f t="shared" si="107"/>
        <v>9.2500000000001623E-2</v>
      </c>
    </row>
    <row r="930" spans="12:27" x14ac:dyDescent="0.35">
      <c r="L930" s="103"/>
      <c r="S930" s="32">
        <f>+_xlfn.XLOOKUP($P930,Užstatai!$L$3:$IR$3,Užstatai!$L$1:$IR$1,"bla",0,1)</f>
        <v>0</v>
      </c>
      <c r="W930" s="11">
        <f t="shared" si="103"/>
        <v>0</v>
      </c>
      <c r="X930" s="11">
        <f t="shared" si="104"/>
        <v>0</v>
      </c>
      <c r="Y930" s="11">
        <f t="shared" si="105"/>
        <v>1</v>
      </c>
      <c r="Z930" s="11">
        <f t="shared" si="106"/>
        <v>52396.21927015551</v>
      </c>
      <c r="AA930" s="23">
        <f t="shared" si="107"/>
        <v>9.2600000000001625E-2</v>
      </c>
    </row>
    <row r="931" spans="12:27" x14ac:dyDescent="0.35">
      <c r="L931" s="103"/>
      <c r="S931" s="32">
        <f>+_xlfn.XLOOKUP($P931,Užstatai!$L$3:$IR$3,Užstatai!$L$1:$IR$1,"bla",0,1)</f>
        <v>0</v>
      </c>
      <c r="W931" s="11">
        <f t="shared" si="103"/>
        <v>0</v>
      </c>
      <c r="X931" s="11">
        <f t="shared" si="104"/>
        <v>0</v>
      </c>
      <c r="Y931" s="11">
        <f t="shared" si="105"/>
        <v>1</v>
      </c>
      <c r="Z931" s="11">
        <f t="shared" si="106"/>
        <v>52452.802660296074</v>
      </c>
      <c r="AA931" s="23">
        <f t="shared" si="107"/>
        <v>9.2700000000001628E-2</v>
      </c>
    </row>
    <row r="932" spans="12:27" x14ac:dyDescent="0.35">
      <c r="L932" s="103"/>
      <c r="S932" s="32">
        <f>+_xlfn.XLOOKUP($P932,Užstatai!$L$3:$IR$3,Užstatai!$L$1:$IR$1,"bla",0,1)</f>
        <v>0</v>
      </c>
      <c r="W932" s="11">
        <f t="shared" si="103"/>
        <v>0</v>
      </c>
      <c r="X932" s="11">
        <f t="shared" si="104"/>
        <v>0</v>
      </c>
      <c r="Y932" s="11">
        <f t="shared" si="105"/>
        <v>1</v>
      </c>
      <c r="Z932" s="11">
        <f t="shared" si="106"/>
        <v>52509.386050436638</v>
      </c>
      <c r="AA932" s="23">
        <f t="shared" si="107"/>
        <v>9.2800000000001631E-2</v>
      </c>
    </row>
    <row r="933" spans="12:27" x14ac:dyDescent="0.35">
      <c r="L933" s="103"/>
      <c r="S933" s="32">
        <f>+_xlfn.XLOOKUP($P933,Užstatai!$L$3:$IR$3,Užstatai!$L$1:$IR$1,"bla",0,1)</f>
        <v>0</v>
      </c>
      <c r="W933" s="11">
        <f t="shared" si="103"/>
        <v>0</v>
      </c>
      <c r="X933" s="11">
        <f t="shared" si="104"/>
        <v>0</v>
      </c>
      <c r="Y933" s="11">
        <f t="shared" si="105"/>
        <v>1</v>
      </c>
      <c r="Z933" s="11">
        <f t="shared" si="106"/>
        <v>52565.969440577188</v>
      </c>
      <c r="AA933" s="23">
        <f t="shared" si="107"/>
        <v>9.2900000000001634E-2</v>
      </c>
    </row>
    <row r="934" spans="12:27" x14ac:dyDescent="0.35">
      <c r="L934" s="103"/>
      <c r="S934" s="32">
        <f>+_xlfn.XLOOKUP($P934,Užstatai!$L$3:$IR$3,Užstatai!$L$1:$IR$1,"bla",0,1)</f>
        <v>0</v>
      </c>
      <c r="W934" s="11">
        <f t="shared" si="103"/>
        <v>0</v>
      </c>
      <c r="X934" s="11">
        <f t="shared" si="104"/>
        <v>0</v>
      </c>
      <c r="Y934" s="11">
        <f t="shared" si="105"/>
        <v>1</v>
      </c>
      <c r="Z934" s="11">
        <f t="shared" si="106"/>
        <v>52622.552830717745</v>
      </c>
      <c r="AA934" s="23">
        <f t="shared" si="107"/>
        <v>9.3000000000001637E-2</v>
      </c>
    </row>
    <row r="935" spans="12:27" x14ac:dyDescent="0.35">
      <c r="L935" s="103"/>
      <c r="S935" s="32">
        <f>+_xlfn.XLOOKUP($P935,Užstatai!$L$3:$IR$3,Užstatai!$L$1:$IR$1,"bla",0,1)</f>
        <v>0</v>
      </c>
      <c r="W935" s="11">
        <f t="shared" si="103"/>
        <v>0</v>
      </c>
      <c r="X935" s="11">
        <f t="shared" si="104"/>
        <v>0</v>
      </c>
      <c r="Y935" s="11">
        <f t="shared" si="105"/>
        <v>1</v>
      </c>
      <c r="Z935" s="11">
        <f t="shared" si="106"/>
        <v>52679.136220858309</v>
      </c>
      <c r="AA935" s="23">
        <f t="shared" si="107"/>
        <v>9.310000000000164E-2</v>
      </c>
    </row>
    <row r="936" spans="12:27" x14ac:dyDescent="0.35">
      <c r="L936" s="103"/>
      <c r="S936" s="32">
        <f>+_xlfn.XLOOKUP($P936,Užstatai!$L$3:$IR$3,Užstatai!$L$1:$IR$1,"bla",0,1)</f>
        <v>0</v>
      </c>
      <c r="W936" s="11">
        <f t="shared" si="103"/>
        <v>0</v>
      </c>
      <c r="X936" s="11">
        <f t="shared" si="104"/>
        <v>0</v>
      </c>
      <c r="Y936" s="11">
        <f t="shared" si="105"/>
        <v>1</v>
      </c>
      <c r="Z936" s="11">
        <f t="shared" si="106"/>
        <v>52735.719610998858</v>
      </c>
      <c r="AA936" s="23">
        <f t="shared" si="107"/>
        <v>9.3200000000001643E-2</v>
      </c>
    </row>
    <row r="937" spans="12:27" x14ac:dyDescent="0.35">
      <c r="L937" s="103"/>
      <c r="S937" s="32">
        <f>+_xlfn.XLOOKUP($P937,Užstatai!$L$3:$IR$3,Užstatai!$L$1:$IR$1,"bla",0,1)</f>
        <v>0</v>
      </c>
      <c r="W937" s="11">
        <f t="shared" si="103"/>
        <v>0</v>
      </c>
      <c r="X937" s="11">
        <f t="shared" si="104"/>
        <v>0</v>
      </c>
      <c r="Y937" s="11">
        <f t="shared" si="105"/>
        <v>1</v>
      </c>
      <c r="Z937" s="11">
        <f t="shared" si="106"/>
        <v>52792.303001139415</v>
      </c>
      <c r="AA937" s="23">
        <f t="shared" si="107"/>
        <v>9.3300000000001646E-2</v>
      </c>
    </row>
    <row r="938" spans="12:27" x14ac:dyDescent="0.35">
      <c r="L938" s="103"/>
      <c r="S938" s="32">
        <f>+_xlfn.XLOOKUP($P938,Užstatai!$L$3:$IR$3,Užstatai!$L$1:$IR$1,"bla",0,1)</f>
        <v>0</v>
      </c>
      <c r="W938" s="11">
        <f t="shared" si="103"/>
        <v>0</v>
      </c>
      <c r="X938" s="11">
        <f t="shared" si="104"/>
        <v>0</v>
      </c>
      <c r="Y938" s="11">
        <f t="shared" si="105"/>
        <v>1</v>
      </c>
      <c r="Z938" s="11">
        <f t="shared" si="106"/>
        <v>52848.886391279979</v>
      </c>
      <c r="AA938" s="23">
        <f t="shared" si="107"/>
        <v>9.3400000000001648E-2</v>
      </c>
    </row>
    <row r="939" spans="12:27" x14ac:dyDescent="0.35">
      <c r="L939" s="103"/>
      <c r="S939" s="32">
        <f>+_xlfn.XLOOKUP($P939,Užstatai!$L$3:$IR$3,Užstatai!$L$1:$IR$1,"bla",0,1)</f>
        <v>0</v>
      </c>
      <c r="W939" s="11">
        <f t="shared" si="103"/>
        <v>0</v>
      </c>
      <c r="X939" s="11">
        <f t="shared" si="104"/>
        <v>0</v>
      </c>
      <c r="Y939" s="11">
        <f t="shared" si="105"/>
        <v>1</v>
      </c>
      <c r="Z939" s="11">
        <f t="shared" si="106"/>
        <v>52905.469781420528</v>
      </c>
      <c r="AA939" s="23">
        <f t="shared" si="107"/>
        <v>9.3500000000001651E-2</v>
      </c>
    </row>
    <row r="940" spans="12:27" x14ac:dyDescent="0.35">
      <c r="L940" s="103"/>
      <c r="S940" s="32">
        <f>+_xlfn.XLOOKUP($P940,Užstatai!$L$3:$IR$3,Užstatai!$L$1:$IR$1,"bla",0,1)</f>
        <v>0</v>
      </c>
      <c r="W940" s="11">
        <f t="shared" si="103"/>
        <v>0</v>
      </c>
      <c r="X940" s="11">
        <f t="shared" si="104"/>
        <v>0</v>
      </c>
      <c r="Y940" s="11">
        <f t="shared" si="105"/>
        <v>1</v>
      </c>
      <c r="Z940" s="11">
        <f t="shared" si="106"/>
        <v>52962.053171561085</v>
      </c>
      <c r="AA940" s="23">
        <f t="shared" si="107"/>
        <v>9.3600000000001654E-2</v>
      </c>
    </row>
    <row r="941" spans="12:27" x14ac:dyDescent="0.35">
      <c r="L941" s="103"/>
      <c r="S941" s="32">
        <f>+_xlfn.XLOOKUP($P941,Užstatai!$L$3:$IR$3,Užstatai!$L$1:$IR$1,"bla",0,1)</f>
        <v>0</v>
      </c>
      <c r="W941" s="11">
        <f t="shared" si="103"/>
        <v>0</v>
      </c>
      <c r="X941" s="11">
        <f t="shared" si="104"/>
        <v>0</v>
      </c>
      <c r="Y941" s="11">
        <f t="shared" si="105"/>
        <v>1</v>
      </c>
      <c r="Z941" s="11">
        <f t="shared" si="106"/>
        <v>53018.636561701649</v>
      </c>
      <c r="AA941" s="23">
        <f t="shared" si="107"/>
        <v>9.3700000000001657E-2</v>
      </c>
    </row>
    <row r="942" spans="12:27" x14ac:dyDescent="0.35">
      <c r="L942" s="103"/>
      <c r="S942" s="32">
        <f>+_xlfn.XLOOKUP($P942,Užstatai!$L$3:$IR$3,Užstatai!$L$1:$IR$1,"bla",0,1)</f>
        <v>0</v>
      </c>
      <c r="W942" s="11">
        <f t="shared" si="103"/>
        <v>0</v>
      </c>
      <c r="X942" s="11">
        <f t="shared" si="104"/>
        <v>0</v>
      </c>
      <c r="Y942" s="11">
        <f t="shared" si="105"/>
        <v>1</v>
      </c>
      <c r="Z942" s="11">
        <f t="shared" si="106"/>
        <v>53075.219951842198</v>
      </c>
      <c r="AA942" s="23">
        <f t="shared" si="107"/>
        <v>9.380000000000166E-2</v>
      </c>
    </row>
    <row r="943" spans="12:27" x14ac:dyDescent="0.35">
      <c r="L943" s="103"/>
      <c r="S943" s="32">
        <f>+_xlfn.XLOOKUP($P943,Užstatai!$L$3:$IR$3,Užstatai!$L$1:$IR$1,"bla",0,1)</f>
        <v>0</v>
      </c>
      <c r="W943" s="11">
        <f t="shared" si="103"/>
        <v>0</v>
      </c>
      <c r="X943" s="11">
        <f t="shared" si="104"/>
        <v>0</v>
      </c>
      <c r="Y943" s="11">
        <f t="shared" si="105"/>
        <v>1</v>
      </c>
      <c r="Z943" s="11">
        <f t="shared" si="106"/>
        <v>53131.803341982755</v>
      </c>
      <c r="AA943" s="23">
        <f t="shared" si="107"/>
        <v>9.3900000000001663E-2</v>
      </c>
    </row>
    <row r="944" spans="12:27" x14ac:dyDescent="0.35">
      <c r="L944" s="103"/>
      <c r="S944" s="32">
        <f>+_xlfn.XLOOKUP($P944,Užstatai!$L$3:$IR$3,Užstatai!$L$1:$IR$1,"bla",0,1)</f>
        <v>0</v>
      </c>
      <c r="W944" s="11">
        <f t="shared" si="103"/>
        <v>0</v>
      </c>
      <c r="X944" s="11">
        <f t="shared" si="104"/>
        <v>0</v>
      </c>
      <c r="Y944" s="11">
        <f t="shared" si="105"/>
        <v>1</v>
      </c>
      <c r="Z944" s="11">
        <f t="shared" si="106"/>
        <v>53188.386732123319</v>
      </c>
      <c r="AA944" s="23">
        <f t="shared" si="107"/>
        <v>9.4000000000001666E-2</v>
      </c>
    </row>
    <row r="945" spans="12:27" x14ac:dyDescent="0.35">
      <c r="L945" s="103"/>
      <c r="S945" s="32">
        <f>+_xlfn.XLOOKUP($P945,Užstatai!$L$3:$IR$3,Užstatai!$L$1:$IR$1,"bla",0,1)</f>
        <v>0</v>
      </c>
      <c r="W945" s="11">
        <f t="shared" si="103"/>
        <v>0</v>
      </c>
      <c r="X945" s="11">
        <f t="shared" si="104"/>
        <v>0</v>
      </c>
      <c r="Y945" s="11">
        <f t="shared" si="105"/>
        <v>1</v>
      </c>
      <c r="Z945" s="11">
        <f t="shared" si="106"/>
        <v>53244.970122263869</v>
      </c>
      <c r="AA945" s="23">
        <f t="shared" si="107"/>
        <v>9.4100000000001668E-2</v>
      </c>
    </row>
    <row r="946" spans="12:27" x14ac:dyDescent="0.35">
      <c r="L946" s="103"/>
      <c r="S946" s="32">
        <f>+_xlfn.XLOOKUP($P946,Užstatai!$L$3:$IR$3,Užstatai!$L$1:$IR$1,"bla",0,1)</f>
        <v>0</v>
      </c>
      <c r="W946" s="11">
        <f t="shared" si="103"/>
        <v>0</v>
      </c>
      <c r="X946" s="11">
        <f t="shared" si="104"/>
        <v>0</v>
      </c>
      <c r="Y946" s="11">
        <f t="shared" si="105"/>
        <v>1</v>
      </c>
      <c r="Z946" s="11">
        <f t="shared" si="106"/>
        <v>53301.553512404425</v>
      </c>
      <c r="AA946" s="23">
        <f t="shared" si="107"/>
        <v>9.4200000000001671E-2</v>
      </c>
    </row>
    <row r="947" spans="12:27" x14ac:dyDescent="0.35">
      <c r="L947" s="103"/>
      <c r="S947" s="32">
        <f>+_xlfn.XLOOKUP($P947,Užstatai!$L$3:$IR$3,Užstatai!$L$1:$IR$1,"bla",0,1)</f>
        <v>0</v>
      </c>
      <c r="W947" s="11">
        <f t="shared" si="103"/>
        <v>0</v>
      </c>
      <c r="X947" s="11">
        <f t="shared" si="104"/>
        <v>0</v>
      </c>
      <c r="Y947" s="11">
        <f t="shared" si="105"/>
        <v>1</v>
      </c>
      <c r="Z947" s="11">
        <f t="shared" si="106"/>
        <v>53358.136902544989</v>
      </c>
      <c r="AA947" s="23">
        <f t="shared" si="107"/>
        <v>9.4300000000001674E-2</v>
      </c>
    </row>
    <row r="948" spans="12:27" x14ac:dyDescent="0.35">
      <c r="L948" s="103"/>
      <c r="S948" s="32">
        <f>+_xlfn.XLOOKUP($P948,Užstatai!$L$3:$IR$3,Užstatai!$L$1:$IR$1,"bla",0,1)</f>
        <v>0</v>
      </c>
      <c r="W948" s="11">
        <f t="shared" si="103"/>
        <v>0</v>
      </c>
      <c r="X948" s="11">
        <f t="shared" si="104"/>
        <v>0</v>
      </c>
      <c r="Y948" s="11">
        <f t="shared" si="105"/>
        <v>1</v>
      </c>
      <c r="Z948" s="11">
        <f t="shared" si="106"/>
        <v>53414.720292685539</v>
      </c>
      <c r="AA948" s="23">
        <f t="shared" si="107"/>
        <v>9.4400000000001677E-2</v>
      </c>
    </row>
    <row r="949" spans="12:27" x14ac:dyDescent="0.35">
      <c r="L949" s="103"/>
      <c r="S949" s="32">
        <f>+_xlfn.XLOOKUP($P949,Užstatai!$L$3:$IR$3,Užstatai!$L$1:$IR$1,"bla",0,1)</f>
        <v>0</v>
      </c>
      <c r="W949" s="11">
        <f t="shared" si="103"/>
        <v>0</v>
      </c>
      <c r="X949" s="11">
        <f t="shared" si="104"/>
        <v>0</v>
      </c>
      <c r="Y949" s="11">
        <f t="shared" si="105"/>
        <v>1</v>
      </c>
      <c r="Z949" s="11">
        <f t="shared" si="106"/>
        <v>53471.303682826096</v>
      </c>
      <c r="AA949" s="23">
        <f t="shared" si="107"/>
        <v>9.450000000000168E-2</v>
      </c>
    </row>
    <row r="950" spans="12:27" x14ac:dyDescent="0.35">
      <c r="L950" s="103"/>
      <c r="S950" s="32">
        <f>+_xlfn.XLOOKUP($P950,Užstatai!$L$3:$IR$3,Užstatai!$L$1:$IR$1,"bla",0,1)</f>
        <v>0</v>
      </c>
      <c r="W950" s="11">
        <f t="shared" si="103"/>
        <v>0</v>
      </c>
      <c r="X950" s="11">
        <f t="shared" si="104"/>
        <v>0</v>
      </c>
      <c r="Y950" s="11">
        <f t="shared" si="105"/>
        <v>1</v>
      </c>
      <c r="Z950" s="11">
        <f t="shared" si="106"/>
        <v>53527.887072966667</v>
      </c>
      <c r="AA950" s="23">
        <f t="shared" si="107"/>
        <v>9.4600000000001683E-2</v>
      </c>
    </row>
    <row r="951" spans="12:27" x14ac:dyDescent="0.35">
      <c r="L951" s="103"/>
      <c r="S951" s="32">
        <f>+_xlfn.XLOOKUP($P951,Užstatai!$L$3:$IR$3,Užstatai!$L$1:$IR$1,"bla",0,1)</f>
        <v>0</v>
      </c>
      <c r="W951" s="11">
        <f t="shared" si="103"/>
        <v>0</v>
      </c>
      <c r="X951" s="11">
        <f t="shared" si="104"/>
        <v>0</v>
      </c>
      <c r="Y951" s="11">
        <f t="shared" si="105"/>
        <v>1</v>
      </c>
      <c r="Z951" s="11">
        <f t="shared" si="106"/>
        <v>53584.470463107224</v>
      </c>
      <c r="AA951" s="23">
        <f t="shared" si="107"/>
        <v>9.4700000000001686E-2</v>
      </c>
    </row>
    <row r="952" spans="12:27" x14ac:dyDescent="0.35">
      <c r="L952" s="103"/>
      <c r="S952" s="32">
        <f>+_xlfn.XLOOKUP($P952,Užstatai!$L$3:$IR$3,Užstatai!$L$1:$IR$1,"bla",0,1)</f>
        <v>0</v>
      </c>
      <c r="W952" s="11">
        <f t="shared" si="103"/>
        <v>0</v>
      </c>
      <c r="X952" s="11">
        <f t="shared" si="104"/>
        <v>0</v>
      </c>
      <c r="Y952" s="11">
        <f t="shared" si="105"/>
        <v>1</v>
      </c>
      <c r="Z952" s="11">
        <f t="shared" si="106"/>
        <v>53641.05385324778</v>
      </c>
      <c r="AA952" s="23">
        <f t="shared" si="107"/>
        <v>9.4800000000001688E-2</v>
      </c>
    </row>
    <row r="953" spans="12:27" x14ac:dyDescent="0.35">
      <c r="L953" s="103"/>
      <c r="S953" s="32">
        <f>+_xlfn.XLOOKUP($P953,Užstatai!$L$3:$IR$3,Užstatai!$L$1:$IR$1,"bla",0,1)</f>
        <v>0</v>
      </c>
      <c r="W953" s="11">
        <f t="shared" si="103"/>
        <v>0</v>
      </c>
      <c r="X953" s="11">
        <f t="shared" si="104"/>
        <v>0</v>
      </c>
      <c r="Y953" s="11">
        <f t="shared" si="105"/>
        <v>1</v>
      </c>
      <c r="Z953" s="11">
        <f t="shared" si="106"/>
        <v>53697.637243388337</v>
      </c>
      <c r="AA953" s="23">
        <f t="shared" si="107"/>
        <v>9.4900000000001691E-2</v>
      </c>
    </row>
    <row r="954" spans="12:27" x14ac:dyDescent="0.35">
      <c r="L954" s="103"/>
      <c r="S954" s="32">
        <f>+_xlfn.XLOOKUP($P954,Užstatai!$L$3:$IR$3,Užstatai!$L$1:$IR$1,"bla",0,1)</f>
        <v>0</v>
      </c>
      <c r="W954" s="11">
        <f t="shared" si="103"/>
        <v>0</v>
      </c>
      <c r="X954" s="11">
        <f t="shared" si="104"/>
        <v>0</v>
      </c>
      <c r="Y954" s="11">
        <f t="shared" si="105"/>
        <v>1</v>
      </c>
      <c r="Z954" s="11">
        <f t="shared" si="106"/>
        <v>53754.220633528894</v>
      </c>
      <c r="AA954" s="23">
        <f t="shared" si="107"/>
        <v>9.5000000000001694E-2</v>
      </c>
    </row>
    <row r="955" spans="12:27" x14ac:dyDescent="0.35">
      <c r="L955" s="103"/>
      <c r="S955" s="32">
        <f>+_xlfn.XLOOKUP($P955,Užstatai!$L$3:$IR$3,Užstatai!$L$1:$IR$1,"bla",0,1)</f>
        <v>0</v>
      </c>
      <c r="W955" s="11">
        <f t="shared" si="103"/>
        <v>0</v>
      </c>
      <c r="X955" s="11">
        <f t="shared" si="104"/>
        <v>0</v>
      </c>
      <c r="Y955" s="11">
        <f t="shared" si="105"/>
        <v>1</v>
      </c>
      <c r="Z955" s="11">
        <f t="shared" si="106"/>
        <v>53810.804023669451</v>
      </c>
      <c r="AA955" s="23">
        <f t="shared" si="107"/>
        <v>9.5100000000001697E-2</v>
      </c>
    </row>
    <row r="956" spans="12:27" x14ac:dyDescent="0.35">
      <c r="L956" s="103"/>
      <c r="S956" s="32">
        <f>+_xlfn.XLOOKUP($P956,Užstatai!$L$3:$IR$3,Užstatai!$L$1:$IR$1,"bla",0,1)</f>
        <v>0</v>
      </c>
      <c r="W956" s="11">
        <f t="shared" si="103"/>
        <v>0</v>
      </c>
      <c r="X956" s="11">
        <f t="shared" si="104"/>
        <v>0</v>
      </c>
      <c r="Y956" s="11">
        <f t="shared" si="105"/>
        <v>1</v>
      </c>
      <c r="Z956" s="11">
        <f t="shared" si="106"/>
        <v>53867.387413810007</v>
      </c>
      <c r="AA956" s="23">
        <f t="shared" si="107"/>
        <v>9.52000000000017E-2</v>
      </c>
    </row>
    <row r="957" spans="12:27" x14ac:dyDescent="0.35">
      <c r="L957" s="103"/>
      <c r="S957" s="32">
        <f>+_xlfn.XLOOKUP($P957,Užstatai!$L$3:$IR$3,Užstatai!$L$1:$IR$1,"bla",0,1)</f>
        <v>0</v>
      </c>
      <c r="W957" s="11">
        <f t="shared" si="103"/>
        <v>0</v>
      </c>
      <c r="X957" s="11">
        <f t="shared" si="104"/>
        <v>0</v>
      </c>
      <c r="Y957" s="11">
        <f t="shared" si="105"/>
        <v>1</v>
      </c>
      <c r="Z957" s="11">
        <f t="shared" si="106"/>
        <v>53923.970803950564</v>
      </c>
      <c r="AA957" s="23">
        <f t="shared" si="107"/>
        <v>9.5300000000001703E-2</v>
      </c>
    </row>
    <row r="958" spans="12:27" x14ac:dyDescent="0.35">
      <c r="L958" s="103"/>
      <c r="S958" s="32">
        <f>+_xlfn.XLOOKUP($P958,Užstatai!$L$3:$IR$3,Užstatai!$L$1:$IR$1,"bla",0,1)</f>
        <v>0</v>
      </c>
      <c r="W958" s="11">
        <f t="shared" si="103"/>
        <v>0</v>
      </c>
      <c r="X958" s="11">
        <f t="shared" si="104"/>
        <v>0</v>
      </c>
      <c r="Y958" s="11">
        <f t="shared" si="105"/>
        <v>1</v>
      </c>
      <c r="Z958" s="11">
        <f t="shared" si="106"/>
        <v>53980.554194091121</v>
      </c>
      <c r="AA958" s="23">
        <f t="shared" si="107"/>
        <v>9.5400000000001706E-2</v>
      </c>
    </row>
    <row r="959" spans="12:27" x14ac:dyDescent="0.35">
      <c r="L959" s="103"/>
      <c r="S959" s="32">
        <f>+_xlfn.XLOOKUP($P959,Užstatai!$L$3:$IR$3,Užstatai!$L$1:$IR$1,"bla",0,1)</f>
        <v>0</v>
      </c>
      <c r="W959" s="11">
        <f t="shared" si="103"/>
        <v>0</v>
      </c>
      <c r="X959" s="11">
        <f t="shared" si="104"/>
        <v>0</v>
      </c>
      <c r="Y959" s="11">
        <f t="shared" si="105"/>
        <v>1</v>
      </c>
      <c r="Z959" s="11">
        <f t="shared" si="106"/>
        <v>54037.137584231677</v>
      </c>
      <c r="AA959" s="23">
        <f t="shared" si="107"/>
        <v>9.5500000000001709E-2</v>
      </c>
    </row>
    <row r="960" spans="12:27" x14ac:dyDescent="0.35">
      <c r="L960" s="103"/>
      <c r="S960" s="32">
        <f>+_xlfn.XLOOKUP($P960,Užstatai!$L$3:$IR$3,Užstatai!$L$1:$IR$1,"bla",0,1)</f>
        <v>0</v>
      </c>
      <c r="W960" s="11">
        <f t="shared" si="103"/>
        <v>0</v>
      </c>
      <c r="X960" s="11">
        <f t="shared" si="104"/>
        <v>0</v>
      </c>
      <c r="Y960" s="11">
        <f t="shared" si="105"/>
        <v>1</v>
      </c>
      <c r="Z960" s="11">
        <f t="shared" si="106"/>
        <v>54093.720974372234</v>
      </c>
      <c r="AA960" s="23">
        <f t="shared" si="107"/>
        <v>9.5600000000001711E-2</v>
      </c>
    </row>
    <row r="961" spans="12:27" x14ac:dyDescent="0.35">
      <c r="L961" s="103"/>
      <c r="S961" s="32">
        <f>+_xlfn.XLOOKUP($P961,Užstatai!$L$3:$IR$3,Užstatai!$L$1:$IR$1,"bla",0,1)</f>
        <v>0</v>
      </c>
      <c r="W961" s="11">
        <f t="shared" si="103"/>
        <v>0</v>
      </c>
      <c r="X961" s="11">
        <f t="shared" si="104"/>
        <v>0</v>
      </c>
      <c r="Y961" s="11">
        <f t="shared" si="105"/>
        <v>1</v>
      </c>
      <c r="Z961" s="11">
        <f t="shared" si="106"/>
        <v>54150.304364512791</v>
      </c>
      <c r="AA961" s="23">
        <f t="shared" si="107"/>
        <v>9.5700000000001714E-2</v>
      </c>
    </row>
    <row r="962" spans="12:27" x14ac:dyDescent="0.35">
      <c r="L962" s="103"/>
      <c r="S962" s="32">
        <f>+_xlfn.XLOOKUP($P962,Užstatai!$L$3:$IR$3,Užstatai!$L$1:$IR$1,"bla",0,1)</f>
        <v>0</v>
      </c>
      <c r="W962" s="11">
        <f t="shared" si="103"/>
        <v>0</v>
      </c>
      <c r="X962" s="11">
        <f t="shared" si="104"/>
        <v>0</v>
      </c>
      <c r="Y962" s="11">
        <f t="shared" si="105"/>
        <v>1</v>
      </c>
      <c r="Z962" s="11">
        <f t="shared" si="106"/>
        <v>54206.887754653348</v>
      </c>
      <c r="AA962" s="23">
        <f t="shared" si="107"/>
        <v>9.5800000000001717E-2</v>
      </c>
    </row>
    <row r="963" spans="12:27" x14ac:dyDescent="0.35">
      <c r="L963" s="103"/>
      <c r="S963" s="32">
        <f>+_xlfn.XLOOKUP($P963,Užstatai!$L$3:$IR$3,Užstatai!$L$1:$IR$1,"bla",0,1)</f>
        <v>0</v>
      </c>
      <c r="W963" s="11">
        <f t="shared" si="103"/>
        <v>0</v>
      </c>
      <c r="X963" s="11">
        <f t="shared" si="104"/>
        <v>0</v>
      </c>
      <c r="Y963" s="11">
        <f t="shared" si="105"/>
        <v>1</v>
      </c>
      <c r="Z963" s="11">
        <f t="shared" si="106"/>
        <v>54263.471144793904</v>
      </c>
      <c r="AA963" s="23">
        <f t="shared" si="107"/>
        <v>9.590000000000172E-2</v>
      </c>
    </row>
    <row r="964" spans="12:27" x14ac:dyDescent="0.35">
      <c r="L964" s="103"/>
      <c r="S964" s="32">
        <f>+_xlfn.XLOOKUP($P964,Užstatai!$L$3:$IR$3,Užstatai!$L$1:$IR$1,"bla",0,1)</f>
        <v>0</v>
      </c>
      <c r="W964" s="11">
        <f t="shared" ref="W964:W1027" si="108">ROUND(M964*(Q964-Q963),2)</f>
        <v>0</v>
      </c>
      <c r="X964" s="11">
        <f t="shared" ref="X964:X1027" si="109">ROUND(N964*$Y$2/12*(1-Q964),2)</f>
        <v>0</v>
      </c>
      <c r="Y964" s="11">
        <f t="shared" si="105"/>
        <v>1</v>
      </c>
      <c r="Z964" s="11">
        <f t="shared" si="106"/>
        <v>54320.054534934461</v>
      </c>
      <c r="AA964" s="23">
        <f t="shared" si="107"/>
        <v>9.6000000000001723E-2</v>
      </c>
    </row>
    <row r="965" spans="12:27" x14ac:dyDescent="0.35">
      <c r="L965" s="103"/>
      <c r="S965" s="32">
        <f>+_xlfn.XLOOKUP($P965,Užstatai!$L$3:$IR$3,Užstatai!$L$1:$IR$1,"bla",0,1)</f>
        <v>0</v>
      </c>
      <c r="W965" s="11">
        <f t="shared" si="108"/>
        <v>0</v>
      </c>
      <c r="X965" s="11">
        <f t="shared" si="109"/>
        <v>0</v>
      </c>
      <c r="Y965" s="11">
        <f t="shared" ref="Y965:Y1028" si="110">+IF(Z965&gt;=$W$1,1,0)</f>
        <v>1</v>
      </c>
      <c r="Z965" s="11">
        <f t="shared" ref="Z965:Z1028" si="111">SUM($N$4:$N$183)*AA965/12-SUMPRODUCT($N$4:$N$183,$Q$4:$Q$183)*AA965/12</f>
        <v>54376.637925075018</v>
      </c>
      <c r="AA965" s="23">
        <f t="shared" si="107"/>
        <v>9.6100000000001726E-2</v>
      </c>
    </row>
    <row r="966" spans="12:27" x14ac:dyDescent="0.35">
      <c r="L966" s="103"/>
      <c r="S966" s="32">
        <f>+_xlfn.XLOOKUP($P966,Užstatai!$L$3:$IR$3,Užstatai!$L$1:$IR$1,"bla",0,1)</f>
        <v>0</v>
      </c>
      <c r="W966" s="11">
        <f t="shared" si="108"/>
        <v>0</v>
      </c>
      <c r="X966" s="11">
        <f t="shared" si="109"/>
        <v>0</v>
      </c>
      <c r="Y966" s="11">
        <f t="shared" si="110"/>
        <v>1</v>
      </c>
      <c r="Z966" s="11">
        <f t="shared" si="111"/>
        <v>54433.221315215575</v>
      </c>
      <c r="AA966" s="23">
        <f t="shared" ref="AA966:AA1029" si="112">+AA965+0.0001</f>
        <v>9.6200000000001729E-2</v>
      </c>
    </row>
    <row r="967" spans="12:27" x14ac:dyDescent="0.35">
      <c r="L967" s="103"/>
      <c r="S967" s="32">
        <f>+_xlfn.XLOOKUP($P967,Užstatai!$L$3:$IR$3,Užstatai!$L$1:$IR$1,"bla",0,1)</f>
        <v>0</v>
      </c>
      <c r="W967" s="11">
        <f t="shared" si="108"/>
        <v>0</v>
      </c>
      <c r="X967" s="11">
        <f t="shared" si="109"/>
        <v>0</v>
      </c>
      <c r="Y967" s="11">
        <f t="shared" si="110"/>
        <v>1</v>
      </c>
      <c r="Z967" s="11">
        <f t="shared" si="111"/>
        <v>54489.804705356131</v>
      </c>
      <c r="AA967" s="23">
        <f t="shared" si="112"/>
        <v>9.6300000000001731E-2</v>
      </c>
    </row>
    <row r="968" spans="12:27" x14ac:dyDescent="0.35">
      <c r="L968" s="103"/>
      <c r="S968" s="32">
        <f>+_xlfn.XLOOKUP($P968,Užstatai!$L$3:$IR$3,Užstatai!$L$1:$IR$1,"bla",0,1)</f>
        <v>0</v>
      </c>
      <c r="W968" s="11">
        <f t="shared" si="108"/>
        <v>0</v>
      </c>
      <c r="X968" s="11">
        <f t="shared" si="109"/>
        <v>0</v>
      </c>
      <c r="Y968" s="11">
        <f t="shared" si="110"/>
        <v>1</v>
      </c>
      <c r="Z968" s="11">
        <f t="shared" si="111"/>
        <v>54546.388095496695</v>
      </c>
      <c r="AA968" s="23">
        <f t="shared" si="112"/>
        <v>9.6400000000001734E-2</v>
      </c>
    </row>
    <row r="969" spans="12:27" x14ac:dyDescent="0.35">
      <c r="L969" s="103"/>
      <c r="S969" s="32">
        <f>+_xlfn.XLOOKUP($P969,Užstatai!$L$3:$IR$3,Užstatai!$L$1:$IR$1,"bla",0,1)</f>
        <v>0</v>
      </c>
      <c r="W969" s="11">
        <f t="shared" si="108"/>
        <v>0</v>
      </c>
      <c r="X969" s="11">
        <f t="shared" si="109"/>
        <v>0</v>
      </c>
      <c r="Y969" s="11">
        <f t="shared" si="110"/>
        <v>1</v>
      </c>
      <c r="Z969" s="11">
        <f t="shared" si="111"/>
        <v>54602.971485637252</v>
      </c>
      <c r="AA969" s="23">
        <f t="shared" si="112"/>
        <v>9.6500000000001737E-2</v>
      </c>
    </row>
    <row r="970" spans="12:27" x14ac:dyDescent="0.35">
      <c r="L970" s="103"/>
      <c r="S970" s="32">
        <f>+_xlfn.XLOOKUP($P970,Užstatai!$L$3:$IR$3,Užstatai!$L$1:$IR$1,"bla",0,1)</f>
        <v>0</v>
      </c>
      <c r="W970" s="11">
        <f t="shared" si="108"/>
        <v>0</v>
      </c>
      <c r="X970" s="11">
        <f t="shared" si="109"/>
        <v>0</v>
      </c>
      <c r="Y970" s="11">
        <f t="shared" si="110"/>
        <v>1</v>
      </c>
      <c r="Z970" s="11">
        <f t="shared" si="111"/>
        <v>54659.554875777816</v>
      </c>
      <c r="AA970" s="23">
        <f t="shared" si="112"/>
        <v>9.660000000000174E-2</v>
      </c>
    </row>
    <row r="971" spans="12:27" x14ac:dyDescent="0.35">
      <c r="L971" s="103"/>
      <c r="S971" s="32">
        <f>+_xlfn.XLOOKUP($P971,Užstatai!$L$3:$IR$3,Užstatai!$L$1:$IR$1,"bla",0,1)</f>
        <v>0</v>
      </c>
      <c r="W971" s="11">
        <f t="shared" si="108"/>
        <v>0</v>
      </c>
      <c r="X971" s="11">
        <f t="shared" si="109"/>
        <v>0</v>
      </c>
      <c r="Y971" s="11">
        <f t="shared" si="110"/>
        <v>1</v>
      </c>
      <c r="Z971" s="11">
        <f t="shared" si="111"/>
        <v>54716.138265918366</v>
      </c>
      <c r="AA971" s="23">
        <f t="shared" si="112"/>
        <v>9.6700000000001743E-2</v>
      </c>
    </row>
    <row r="972" spans="12:27" x14ac:dyDescent="0.35">
      <c r="L972" s="103"/>
      <c r="S972" s="32">
        <f>+_xlfn.XLOOKUP($P972,Užstatai!$L$3:$IR$3,Užstatai!$L$1:$IR$1,"bla",0,1)</f>
        <v>0</v>
      </c>
      <c r="W972" s="11">
        <f t="shared" si="108"/>
        <v>0</v>
      </c>
      <c r="X972" s="11">
        <f t="shared" si="109"/>
        <v>0</v>
      </c>
      <c r="Y972" s="11">
        <f t="shared" si="110"/>
        <v>1</v>
      </c>
      <c r="Z972" s="11">
        <f t="shared" si="111"/>
        <v>54772.721656058922</v>
      </c>
      <c r="AA972" s="23">
        <f t="shared" si="112"/>
        <v>9.6800000000001746E-2</v>
      </c>
    </row>
    <row r="973" spans="12:27" x14ac:dyDescent="0.35">
      <c r="L973" s="103"/>
      <c r="S973" s="32">
        <f>+_xlfn.XLOOKUP($P973,Užstatai!$L$3:$IR$3,Užstatai!$L$1:$IR$1,"bla",0,1)</f>
        <v>0</v>
      </c>
      <c r="W973" s="11">
        <f t="shared" si="108"/>
        <v>0</v>
      </c>
      <c r="X973" s="11">
        <f t="shared" si="109"/>
        <v>0</v>
      </c>
      <c r="Y973" s="11">
        <f t="shared" si="110"/>
        <v>1</v>
      </c>
      <c r="Z973" s="11">
        <f t="shared" si="111"/>
        <v>54829.305046199486</v>
      </c>
      <c r="AA973" s="23">
        <f t="shared" si="112"/>
        <v>9.6900000000001749E-2</v>
      </c>
    </row>
    <row r="974" spans="12:27" x14ac:dyDescent="0.35">
      <c r="L974" s="103"/>
      <c r="S974" s="32">
        <f>+_xlfn.XLOOKUP($P974,Užstatai!$L$3:$IR$3,Užstatai!$L$1:$IR$1,"bla",0,1)</f>
        <v>0</v>
      </c>
      <c r="W974" s="11">
        <f t="shared" si="108"/>
        <v>0</v>
      </c>
      <c r="X974" s="11">
        <f t="shared" si="109"/>
        <v>0</v>
      </c>
      <c r="Y974" s="11">
        <f t="shared" si="110"/>
        <v>1</v>
      </c>
      <c r="Z974" s="11">
        <f t="shared" si="111"/>
        <v>54885.888436340036</v>
      </c>
      <c r="AA974" s="23">
        <f t="shared" si="112"/>
        <v>9.7000000000001751E-2</v>
      </c>
    </row>
    <row r="975" spans="12:27" x14ac:dyDescent="0.35">
      <c r="L975" s="103"/>
      <c r="S975" s="32">
        <f>+_xlfn.XLOOKUP($P975,Užstatai!$L$3:$IR$3,Užstatai!$L$1:$IR$1,"bla",0,1)</f>
        <v>0</v>
      </c>
      <c r="W975" s="11">
        <f t="shared" si="108"/>
        <v>0</v>
      </c>
      <c r="X975" s="11">
        <f t="shared" si="109"/>
        <v>0</v>
      </c>
      <c r="Y975" s="11">
        <f t="shared" si="110"/>
        <v>1</v>
      </c>
      <c r="Z975" s="11">
        <f t="shared" si="111"/>
        <v>54942.471826480592</v>
      </c>
      <c r="AA975" s="23">
        <f t="shared" si="112"/>
        <v>9.7100000000001754E-2</v>
      </c>
    </row>
    <row r="976" spans="12:27" x14ac:dyDescent="0.35">
      <c r="L976" s="103"/>
      <c r="S976" s="32">
        <f>+_xlfn.XLOOKUP($P976,Užstatai!$L$3:$IR$3,Užstatai!$L$1:$IR$1,"bla",0,1)</f>
        <v>0</v>
      </c>
      <c r="W976" s="11">
        <f t="shared" si="108"/>
        <v>0</v>
      </c>
      <c r="X976" s="11">
        <f t="shared" si="109"/>
        <v>0</v>
      </c>
      <c r="Y976" s="11">
        <f t="shared" si="110"/>
        <v>1</v>
      </c>
      <c r="Z976" s="11">
        <f t="shared" si="111"/>
        <v>54999.055216621156</v>
      </c>
      <c r="AA976" s="23">
        <f t="shared" si="112"/>
        <v>9.7200000000001757E-2</v>
      </c>
    </row>
    <row r="977" spans="12:27" x14ac:dyDescent="0.35">
      <c r="L977" s="103"/>
      <c r="S977" s="32">
        <f>+_xlfn.XLOOKUP($P977,Užstatai!$L$3:$IR$3,Užstatai!$L$1:$IR$1,"bla",0,1)</f>
        <v>0</v>
      </c>
      <c r="W977" s="11">
        <f t="shared" si="108"/>
        <v>0</v>
      </c>
      <c r="X977" s="11">
        <f t="shared" si="109"/>
        <v>0</v>
      </c>
      <c r="Y977" s="11">
        <f t="shared" si="110"/>
        <v>1</v>
      </c>
      <c r="Z977" s="11">
        <f t="shared" si="111"/>
        <v>55055.638606761706</v>
      </c>
      <c r="AA977" s="23">
        <f t="shared" si="112"/>
        <v>9.730000000000176E-2</v>
      </c>
    </row>
    <row r="978" spans="12:27" x14ac:dyDescent="0.35">
      <c r="L978" s="103"/>
      <c r="S978" s="32">
        <f>+_xlfn.XLOOKUP($P978,Užstatai!$L$3:$IR$3,Užstatai!$L$1:$IR$1,"bla",0,1)</f>
        <v>0</v>
      </c>
      <c r="W978" s="11">
        <f t="shared" si="108"/>
        <v>0</v>
      </c>
      <c r="X978" s="11">
        <f t="shared" si="109"/>
        <v>0</v>
      </c>
      <c r="Y978" s="11">
        <f t="shared" si="110"/>
        <v>1</v>
      </c>
      <c r="Z978" s="11">
        <f t="shared" si="111"/>
        <v>55112.22199690227</v>
      </c>
      <c r="AA978" s="23">
        <f t="shared" si="112"/>
        <v>9.7400000000001763E-2</v>
      </c>
    </row>
    <row r="979" spans="12:27" x14ac:dyDescent="0.35">
      <c r="L979" s="103"/>
      <c r="S979" s="32">
        <f>+_xlfn.XLOOKUP($P979,Užstatai!$L$3:$IR$3,Užstatai!$L$1:$IR$1,"bla",0,1)</f>
        <v>0</v>
      </c>
      <c r="W979" s="11">
        <f t="shared" si="108"/>
        <v>0</v>
      </c>
      <c r="X979" s="11">
        <f t="shared" si="109"/>
        <v>0</v>
      </c>
      <c r="Y979" s="11">
        <f t="shared" si="110"/>
        <v>1</v>
      </c>
      <c r="Z979" s="11">
        <f t="shared" si="111"/>
        <v>55168.805387042827</v>
      </c>
      <c r="AA979" s="23">
        <f t="shared" si="112"/>
        <v>9.7500000000001766E-2</v>
      </c>
    </row>
    <row r="980" spans="12:27" x14ac:dyDescent="0.35">
      <c r="L980" s="103"/>
      <c r="S980" s="32">
        <f>+_xlfn.XLOOKUP($P980,Užstatai!$L$3:$IR$3,Užstatai!$L$1:$IR$1,"bla",0,1)</f>
        <v>0</v>
      </c>
      <c r="W980" s="11">
        <f t="shared" si="108"/>
        <v>0</v>
      </c>
      <c r="X980" s="11">
        <f t="shared" si="109"/>
        <v>0</v>
      </c>
      <c r="Y980" s="11">
        <f t="shared" si="110"/>
        <v>1</v>
      </c>
      <c r="Z980" s="11">
        <f t="shared" si="111"/>
        <v>55225.388777183376</v>
      </c>
      <c r="AA980" s="23">
        <f t="shared" si="112"/>
        <v>9.7600000000001769E-2</v>
      </c>
    </row>
    <row r="981" spans="12:27" x14ac:dyDescent="0.35">
      <c r="L981" s="103"/>
      <c r="S981" s="32">
        <f>+_xlfn.XLOOKUP($P981,Užstatai!$L$3:$IR$3,Užstatai!$L$1:$IR$1,"bla",0,1)</f>
        <v>0</v>
      </c>
      <c r="W981" s="11">
        <f t="shared" si="108"/>
        <v>0</v>
      </c>
      <c r="X981" s="11">
        <f t="shared" si="109"/>
        <v>0</v>
      </c>
      <c r="Y981" s="11">
        <f t="shared" si="110"/>
        <v>1</v>
      </c>
      <c r="Z981" s="11">
        <f t="shared" si="111"/>
        <v>55281.97216732394</v>
      </c>
      <c r="AA981" s="23">
        <f t="shared" si="112"/>
        <v>9.7700000000001772E-2</v>
      </c>
    </row>
    <row r="982" spans="12:27" x14ac:dyDescent="0.35">
      <c r="L982" s="103"/>
      <c r="S982" s="32">
        <f>+_xlfn.XLOOKUP($P982,Užstatai!$L$3:$IR$3,Užstatai!$L$1:$IR$1,"bla",0,1)</f>
        <v>0</v>
      </c>
      <c r="W982" s="11">
        <f t="shared" si="108"/>
        <v>0</v>
      </c>
      <c r="X982" s="11">
        <f t="shared" si="109"/>
        <v>0</v>
      </c>
      <c r="Y982" s="11">
        <f t="shared" si="110"/>
        <v>1</v>
      </c>
      <c r="Z982" s="11">
        <f t="shared" si="111"/>
        <v>55338.555557464497</v>
      </c>
      <c r="AA982" s="23">
        <f t="shared" si="112"/>
        <v>9.7800000000001774E-2</v>
      </c>
    </row>
    <row r="983" spans="12:27" x14ac:dyDescent="0.35">
      <c r="L983" s="103"/>
      <c r="S983" s="32">
        <f>+_xlfn.XLOOKUP($P983,Užstatai!$L$3:$IR$3,Užstatai!$L$1:$IR$1,"bla",0,1)</f>
        <v>0</v>
      </c>
      <c r="W983" s="11">
        <f t="shared" si="108"/>
        <v>0</v>
      </c>
      <c r="X983" s="11">
        <f t="shared" si="109"/>
        <v>0</v>
      </c>
      <c r="Y983" s="11">
        <f t="shared" si="110"/>
        <v>1</v>
      </c>
      <c r="Z983" s="11">
        <f t="shared" si="111"/>
        <v>55395.138947605046</v>
      </c>
      <c r="AA983" s="23">
        <f t="shared" si="112"/>
        <v>9.7900000000001777E-2</v>
      </c>
    </row>
    <row r="984" spans="12:27" x14ac:dyDescent="0.35">
      <c r="L984" s="103"/>
      <c r="S984" s="32">
        <f>+_xlfn.XLOOKUP($P984,Užstatai!$L$3:$IR$3,Užstatai!$L$1:$IR$1,"bla",0,1)</f>
        <v>0</v>
      </c>
      <c r="W984" s="11">
        <f t="shared" si="108"/>
        <v>0</v>
      </c>
      <c r="X984" s="11">
        <f t="shared" si="109"/>
        <v>0</v>
      </c>
      <c r="Y984" s="11">
        <f t="shared" si="110"/>
        <v>1</v>
      </c>
      <c r="Z984" s="11">
        <f t="shared" si="111"/>
        <v>55451.72233774561</v>
      </c>
      <c r="AA984" s="23">
        <f t="shared" si="112"/>
        <v>9.800000000000178E-2</v>
      </c>
    </row>
    <row r="985" spans="12:27" x14ac:dyDescent="0.35">
      <c r="L985" s="103"/>
      <c r="S985" s="32">
        <f>+_xlfn.XLOOKUP($P985,Užstatai!$L$3:$IR$3,Užstatai!$L$1:$IR$1,"bla",0,1)</f>
        <v>0</v>
      </c>
      <c r="W985" s="11">
        <f t="shared" si="108"/>
        <v>0</v>
      </c>
      <c r="X985" s="11">
        <f t="shared" si="109"/>
        <v>0</v>
      </c>
      <c r="Y985" s="11">
        <f t="shared" si="110"/>
        <v>1</v>
      </c>
      <c r="Z985" s="11">
        <f t="shared" si="111"/>
        <v>55508.305727886167</v>
      </c>
      <c r="AA985" s="23">
        <f t="shared" si="112"/>
        <v>9.8100000000001783E-2</v>
      </c>
    </row>
    <row r="986" spans="12:27" x14ac:dyDescent="0.35">
      <c r="L986" s="103"/>
      <c r="S986" s="32">
        <f>+_xlfn.XLOOKUP($P986,Užstatai!$L$3:$IR$3,Užstatai!$L$1:$IR$1,"bla",0,1)</f>
        <v>0</v>
      </c>
      <c r="W986" s="11">
        <f t="shared" si="108"/>
        <v>0</v>
      </c>
      <c r="X986" s="11">
        <f t="shared" si="109"/>
        <v>0</v>
      </c>
      <c r="Y986" s="11">
        <f t="shared" si="110"/>
        <v>1</v>
      </c>
      <c r="Z986" s="11">
        <f t="shared" si="111"/>
        <v>55564.889118026731</v>
      </c>
      <c r="AA986" s="23">
        <f t="shared" si="112"/>
        <v>9.8200000000001786E-2</v>
      </c>
    </row>
    <row r="987" spans="12:27" x14ac:dyDescent="0.35">
      <c r="L987" s="103"/>
      <c r="S987" s="32">
        <f>+_xlfn.XLOOKUP($P987,Užstatai!$L$3:$IR$3,Užstatai!$L$1:$IR$1,"bla",0,1)</f>
        <v>0</v>
      </c>
      <c r="W987" s="11">
        <f t="shared" si="108"/>
        <v>0</v>
      </c>
      <c r="X987" s="11">
        <f t="shared" si="109"/>
        <v>0</v>
      </c>
      <c r="Y987" s="11">
        <f t="shared" si="110"/>
        <v>1</v>
      </c>
      <c r="Z987" s="11">
        <f t="shared" si="111"/>
        <v>55621.47250816728</v>
      </c>
      <c r="AA987" s="23">
        <f t="shared" si="112"/>
        <v>9.8300000000001789E-2</v>
      </c>
    </row>
    <row r="988" spans="12:27" x14ac:dyDescent="0.35">
      <c r="L988" s="103"/>
      <c r="S988" s="32">
        <f>+_xlfn.XLOOKUP($P988,Užstatai!$L$3:$IR$3,Užstatai!$L$1:$IR$1,"bla",0,1)</f>
        <v>0</v>
      </c>
      <c r="W988" s="11">
        <f t="shared" si="108"/>
        <v>0</v>
      </c>
      <c r="X988" s="11">
        <f t="shared" si="109"/>
        <v>0</v>
      </c>
      <c r="Y988" s="11">
        <f t="shared" si="110"/>
        <v>1</v>
      </c>
      <c r="Z988" s="11">
        <f t="shared" si="111"/>
        <v>55678.055898307844</v>
      </c>
      <c r="AA988" s="23">
        <f t="shared" si="112"/>
        <v>9.8400000000001792E-2</v>
      </c>
    </row>
    <row r="989" spans="12:27" x14ac:dyDescent="0.35">
      <c r="L989" s="103"/>
      <c r="S989" s="32">
        <f>+_xlfn.XLOOKUP($P989,Užstatai!$L$3:$IR$3,Užstatai!$L$1:$IR$1,"bla",0,1)</f>
        <v>0</v>
      </c>
      <c r="W989" s="11">
        <f t="shared" si="108"/>
        <v>0</v>
      </c>
      <c r="X989" s="11">
        <f t="shared" si="109"/>
        <v>0</v>
      </c>
      <c r="Y989" s="11">
        <f t="shared" si="110"/>
        <v>1</v>
      </c>
      <c r="Z989" s="11">
        <f t="shared" si="111"/>
        <v>55734.639288448401</v>
      </c>
      <c r="AA989" s="23">
        <f t="shared" si="112"/>
        <v>9.8500000000001794E-2</v>
      </c>
    </row>
    <row r="990" spans="12:27" x14ac:dyDescent="0.35">
      <c r="L990" s="103"/>
      <c r="S990" s="32">
        <f>+_xlfn.XLOOKUP($P990,Užstatai!$L$3:$IR$3,Užstatai!$L$1:$IR$1,"bla",0,1)</f>
        <v>0</v>
      </c>
      <c r="W990" s="11">
        <f t="shared" si="108"/>
        <v>0</v>
      </c>
      <c r="X990" s="11">
        <f t="shared" si="109"/>
        <v>0</v>
      </c>
      <c r="Y990" s="11">
        <f t="shared" si="110"/>
        <v>1</v>
      </c>
      <c r="Z990" s="11">
        <f t="shared" si="111"/>
        <v>55791.222678588951</v>
      </c>
      <c r="AA990" s="23">
        <f t="shared" si="112"/>
        <v>9.8600000000001797E-2</v>
      </c>
    </row>
    <row r="991" spans="12:27" x14ac:dyDescent="0.35">
      <c r="L991" s="103"/>
      <c r="S991" s="32">
        <f>+_xlfn.XLOOKUP($P991,Užstatai!$L$3:$IR$3,Užstatai!$L$1:$IR$1,"bla",0,1)</f>
        <v>0</v>
      </c>
      <c r="W991" s="11">
        <f t="shared" si="108"/>
        <v>0</v>
      </c>
      <c r="X991" s="11">
        <f t="shared" si="109"/>
        <v>0</v>
      </c>
      <c r="Y991" s="11">
        <f t="shared" si="110"/>
        <v>1</v>
      </c>
      <c r="Z991" s="11">
        <f t="shared" si="111"/>
        <v>55847.806068729515</v>
      </c>
      <c r="AA991" s="23">
        <f t="shared" si="112"/>
        <v>9.87000000000018E-2</v>
      </c>
    </row>
    <row r="992" spans="12:27" x14ac:dyDescent="0.35">
      <c r="L992" s="103"/>
      <c r="S992" s="32">
        <f>+_xlfn.XLOOKUP($P992,Užstatai!$L$3:$IR$3,Užstatai!$L$1:$IR$1,"bla",0,1)</f>
        <v>0</v>
      </c>
      <c r="W992" s="11">
        <f t="shared" si="108"/>
        <v>0</v>
      </c>
      <c r="X992" s="11">
        <f t="shared" si="109"/>
        <v>0</v>
      </c>
      <c r="Y992" s="11">
        <f t="shared" si="110"/>
        <v>1</v>
      </c>
      <c r="Z992" s="11">
        <f t="shared" si="111"/>
        <v>55904.389458870071</v>
      </c>
      <c r="AA992" s="23">
        <f t="shared" si="112"/>
        <v>9.8800000000001803E-2</v>
      </c>
    </row>
    <row r="993" spans="12:27" x14ac:dyDescent="0.35">
      <c r="L993" s="103"/>
      <c r="S993" s="32">
        <f>+_xlfn.XLOOKUP($P993,Užstatai!$L$3:$IR$3,Užstatai!$L$1:$IR$1,"bla",0,1)</f>
        <v>0</v>
      </c>
      <c r="W993" s="11">
        <f t="shared" si="108"/>
        <v>0</v>
      </c>
      <c r="X993" s="11">
        <f t="shared" si="109"/>
        <v>0</v>
      </c>
      <c r="Y993" s="11">
        <f t="shared" si="110"/>
        <v>1</v>
      </c>
      <c r="Z993" s="11">
        <f t="shared" si="111"/>
        <v>55960.972849010621</v>
      </c>
      <c r="AA993" s="23">
        <f t="shared" si="112"/>
        <v>9.8900000000001806E-2</v>
      </c>
    </row>
    <row r="994" spans="12:27" x14ac:dyDescent="0.35">
      <c r="L994" s="103"/>
      <c r="S994" s="32">
        <f>+_xlfn.XLOOKUP($P994,Užstatai!$L$3:$IR$3,Užstatai!$L$1:$IR$1,"bla",0,1)</f>
        <v>0</v>
      </c>
      <c r="W994" s="11">
        <f t="shared" si="108"/>
        <v>0</v>
      </c>
      <c r="X994" s="11">
        <f t="shared" si="109"/>
        <v>0</v>
      </c>
      <c r="Y994" s="11">
        <f t="shared" si="110"/>
        <v>1</v>
      </c>
      <c r="Z994" s="11">
        <f t="shared" si="111"/>
        <v>56017.556239151185</v>
      </c>
      <c r="AA994" s="23">
        <f t="shared" si="112"/>
        <v>9.9000000000001809E-2</v>
      </c>
    </row>
    <row r="995" spans="12:27" x14ac:dyDescent="0.35">
      <c r="L995" s="103"/>
      <c r="S995" s="32">
        <f>+_xlfn.XLOOKUP($P995,Užstatai!$L$3:$IR$3,Užstatai!$L$1:$IR$1,"bla",0,1)</f>
        <v>0</v>
      </c>
      <c r="W995" s="11">
        <f t="shared" si="108"/>
        <v>0</v>
      </c>
      <c r="X995" s="11">
        <f t="shared" si="109"/>
        <v>0</v>
      </c>
      <c r="Y995" s="11">
        <f t="shared" si="110"/>
        <v>1</v>
      </c>
      <c r="Z995" s="11">
        <f t="shared" si="111"/>
        <v>56074.139629291742</v>
      </c>
      <c r="AA995" s="23">
        <f t="shared" si="112"/>
        <v>9.9100000000001812E-2</v>
      </c>
    </row>
    <row r="996" spans="12:27" x14ac:dyDescent="0.35">
      <c r="L996" s="103"/>
      <c r="S996" s="32">
        <f>+_xlfn.XLOOKUP($P996,Užstatai!$L$3:$IR$3,Užstatai!$L$1:$IR$1,"bla",0,1)</f>
        <v>0</v>
      </c>
      <c r="W996" s="11">
        <f t="shared" si="108"/>
        <v>0</v>
      </c>
      <c r="X996" s="11">
        <f t="shared" si="109"/>
        <v>0</v>
      </c>
      <c r="Y996" s="11">
        <f t="shared" si="110"/>
        <v>1</v>
      </c>
      <c r="Z996" s="11">
        <f t="shared" si="111"/>
        <v>56130.723019432298</v>
      </c>
      <c r="AA996" s="23">
        <f t="shared" si="112"/>
        <v>9.9200000000001815E-2</v>
      </c>
    </row>
    <row r="997" spans="12:27" x14ac:dyDescent="0.35">
      <c r="L997" s="103"/>
      <c r="S997" s="32">
        <f>+_xlfn.XLOOKUP($P997,Užstatai!$L$3:$IR$3,Užstatai!$L$1:$IR$1,"bla",0,1)</f>
        <v>0</v>
      </c>
      <c r="W997" s="11">
        <f t="shared" si="108"/>
        <v>0</v>
      </c>
      <c r="X997" s="11">
        <f t="shared" si="109"/>
        <v>0</v>
      </c>
      <c r="Y997" s="11">
        <f t="shared" si="110"/>
        <v>1</v>
      </c>
      <c r="Z997" s="11">
        <f t="shared" si="111"/>
        <v>56187.306409572855</v>
      </c>
      <c r="AA997" s="23">
        <f t="shared" si="112"/>
        <v>9.9300000000001817E-2</v>
      </c>
    </row>
    <row r="998" spans="12:27" x14ac:dyDescent="0.35">
      <c r="L998" s="103"/>
      <c r="S998" s="32">
        <f>+_xlfn.XLOOKUP($P998,Užstatai!$L$3:$IR$3,Užstatai!$L$1:$IR$1,"bla",0,1)</f>
        <v>0</v>
      </c>
      <c r="W998" s="11">
        <f t="shared" si="108"/>
        <v>0</v>
      </c>
      <c r="X998" s="11">
        <f t="shared" si="109"/>
        <v>0</v>
      </c>
      <c r="Y998" s="11">
        <f t="shared" si="110"/>
        <v>1</v>
      </c>
      <c r="Z998" s="11">
        <f t="shared" si="111"/>
        <v>56243.889799713412</v>
      </c>
      <c r="AA998" s="23">
        <f t="shared" si="112"/>
        <v>9.940000000000182E-2</v>
      </c>
    </row>
    <row r="999" spans="12:27" x14ac:dyDescent="0.35">
      <c r="L999" s="103"/>
      <c r="S999" s="32">
        <f>+_xlfn.XLOOKUP($P999,Užstatai!$L$3:$IR$3,Užstatai!$L$1:$IR$1,"bla",0,1)</f>
        <v>0</v>
      </c>
      <c r="W999" s="11">
        <f t="shared" si="108"/>
        <v>0</v>
      </c>
      <c r="X999" s="11">
        <f t="shared" si="109"/>
        <v>0</v>
      </c>
      <c r="Y999" s="11">
        <f t="shared" si="110"/>
        <v>1</v>
      </c>
      <c r="Z999" s="11">
        <f t="shared" si="111"/>
        <v>56300.473189853969</v>
      </c>
      <c r="AA999" s="23">
        <f t="shared" si="112"/>
        <v>9.9500000000001823E-2</v>
      </c>
    </row>
    <row r="1000" spans="12:27" x14ac:dyDescent="0.35">
      <c r="L1000" s="103"/>
      <c r="S1000" s="32">
        <f>+_xlfn.XLOOKUP($P1000,Užstatai!$L$3:$IR$3,Užstatai!$L$1:$IR$1,"bla",0,1)</f>
        <v>0</v>
      </c>
      <c r="W1000" s="11">
        <f t="shared" si="108"/>
        <v>0</v>
      </c>
      <c r="X1000" s="11">
        <f t="shared" si="109"/>
        <v>0</v>
      </c>
      <c r="Y1000" s="11">
        <f t="shared" si="110"/>
        <v>1</v>
      </c>
      <c r="Z1000" s="11">
        <f t="shared" si="111"/>
        <v>56357.056579994525</v>
      </c>
      <c r="AA1000" s="23">
        <f t="shared" si="112"/>
        <v>9.9600000000001826E-2</v>
      </c>
    </row>
    <row r="1001" spans="12:27" x14ac:dyDescent="0.35">
      <c r="L1001" s="103"/>
      <c r="S1001" s="32">
        <f>+_xlfn.XLOOKUP($P1001,Užstatai!$L$3:$IR$3,Užstatai!$L$1:$IR$1,"bla",0,1)</f>
        <v>0</v>
      </c>
      <c r="W1001" s="11">
        <f t="shared" si="108"/>
        <v>0</v>
      </c>
      <c r="X1001" s="11">
        <f t="shared" si="109"/>
        <v>0</v>
      </c>
      <c r="Y1001" s="11">
        <f t="shared" si="110"/>
        <v>1</v>
      </c>
      <c r="Z1001" s="11">
        <f t="shared" si="111"/>
        <v>56413.639970135082</v>
      </c>
      <c r="AA1001" s="23">
        <f t="shared" si="112"/>
        <v>9.9700000000001829E-2</v>
      </c>
    </row>
    <row r="1002" spans="12:27" x14ac:dyDescent="0.35">
      <c r="L1002" s="103"/>
      <c r="S1002" s="32">
        <f>+_xlfn.XLOOKUP($P1002,Užstatai!$L$3:$IR$3,Užstatai!$L$1:$IR$1,"bla",0,1)</f>
        <v>0</v>
      </c>
      <c r="W1002" s="11">
        <f t="shared" si="108"/>
        <v>0</v>
      </c>
      <c r="X1002" s="11">
        <f t="shared" si="109"/>
        <v>0</v>
      </c>
      <c r="Y1002" s="11">
        <f t="shared" si="110"/>
        <v>1</v>
      </c>
      <c r="Z1002" s="11">
        <f t="shared" si="111"/>
        <v>56470.223360275639</v>
      </c>
      <c r="AA1002" s="23">
        <f t="shared" si="112"/>
        <v>9.9800000000001832E-2</v>
      </c>
    </row>
    <row r="1003" spans="12:27" x14ac:dyDescent="0.35">
      <c r="L1003" s="103"/>
      <c r="S1003" s="32">
        <f>+_xlfn.XLOOKUP($P1003,Užstatai!$L$3:$IR$3,Užstatai!$L$1:$IR$1,"bla",0,1)</f>
        <v>0</v>
      </c>
      <c r="W1003" s="11">
        <f t="shared" si="108"/>
        <v>0</v>
      </c>
      <c r="X1003" s="11">
        <f t="shared" si="109"/>
        <v>0</v>
      </c>
      <c r="Y1003" s="11">
        <f t="shared" si="110"/>
        <v>1</v>
      </c>
      <c r="Z1003" s="11">
        <f t="shared" si="111"/>
        <v>56526.806750416195</v>
      </c>
      <c r="AA1003" s="23">
        <f t="shared" si="112"/>
        <v>9.9900000000001835E-2</v>
      </c>
    </row>
    <row r="1004" spans="12:27" x14ac:dyDescent="0.35">
      <c r="L1004" s="103"/>
      <c r="S1004" s="32">
        <f>+_xlfn.XLOOKUP($P1004,Užstatai!$L$3:$IR$3,Užstatai!$L$1:$IR$1,"bla",0,1)</f>
        <v>0</v>
      </c>
      <c r="W1004" s="11">
        <f t="shared" si="108"/>
        <v>0</v>
      </c>
      <c r="X1004" s="11">
        <f t="shared" si="109"/>
        <v>0</v>
      </c>
      <c r="Y1004" s="11">
        <f t="shared" si="110"/>
        <v>1</v>
      </c>
      <c r="Z1004" s="11">
        <f t="shared" si="111"/>
        <v>56583.390140556752</v>
      </c>
      <c r="AA1004" s="23">
        <f t="shared" si="112"/>
        <v>0.10000000000000184</v>
      </c>
    </row>
    <row r="1005" spans="12:27" x14ac:dyDescent="0.35">
      <c r="L1005" s="103"/>
      <c r="S1005" s="32">
        <f>+_xlfn.XLOOKUP($P1005,Užstatai!$L$3:$IR$3,Užstatai!$L$1:$IR$1,"bla",0,1)</f>
        <v>0</v>
      </c>
      <c r="W1005" s="11">
        <f t="shared" si="108"/>
        <v>0</v>
      </c>
      <c r="X1005" s="11">
        <f t="shared" si="109"/>
        <v>0</v>
      </c>
      <c r="Y1005" s="11">
        <f t="shared" si="110"/>
        <v>1</v>
      </c>
      <c r="Z1005" s="11">
        <f t="shared" si="111"/>
        <v>56639.973530697323</v>
      </c>
      <c r="AA1005" s="23">
        <f t="shared" si="112"/>
        <v>0.10010000000000184</v>
      </c>
    </row>
    <row r="1006" spans="12:27" x14ac:dyDescent="0.35">
      <c r="L1006" s="103"/>
      <c r="S1006" s="32">
        <f>+_xlfn.XLOOKUP($P1006,Užstatai!$L$3:$IR$3,Užstatai!$L$1:$IR$1,"bla",0,1)</f>
        <v>0</v>
      </c>
      <c r="W1006" s="11">
        <f t="shared" si="108"/>
        <v>0</v>
      </c>
      <c r="X1006" s="11">
        <f t="shared" si="109"/>
        <v>0</v>
      </c>
      <c r="Y1006" s="11">
        <f t="shared" si="110"/>
        <v>1</v>
      </c>
      <c r="Z1006" s="11">
        <f t="shared" si="111"/>
        <v>56696.55692083788</v>
      </c>
      <c r="AA1006" s="23">
        <f t="shared" si="112"/>
        <v>0.10020000000000184</v>
      </c>
    </row>
    <row r="1007" spans="12:27" x14ac:dyDescent="0.35">
      <c r="L1007" s="103"/>
      <c r="S1007" s="32">
        <f>+_xlfn.XLOOKUP($P1007,Užstatai!$L$3:$IR$3,Užstatai!$L$1:$IR$1,"bla",0,1)</f>
        <v>0</v>
      </c>
      <c r="W1007" s="11">
        <f t="shared" si="108"/>
        <v>0</v>
      </c>
      <c r="X1007" s="11">
        <f t="shared" si="109"/>
        <v>0</v>
      </c>
      <c r="Y1007" s="11">
        <f t="shared" si="110"/>
        <v>1</v>
      </c>
      <c r="Z1007" s="11">
        <f t="shared" si="111"/>
        <v>56753.14031097843</v>
      </c>
      <c r="AA1007" s="23">
        <f t="shared" si="112"/>
        <v>0.10030000000000185</v>
      </c>
    </row>
    <row r="1008" spans="12:27" x14ac:dyDescent="0.35">
      <c r="L1008" s="103"/>
      <c r="S1008" s="32">
        <f>+_xlfn.XLOOKUP($P1008,Užstatai!$L$3:$IR$3,Užstatai!$L$1:$IR$1,"bla",0,1)</f>
        <v>0</v>
      </c>
      <c r="W1008" s="11">
        <f t="shared" si="108"/>
        <v>0</v>
      </c>
      <c r="X1008" s="11">
        <f t="shared" si="109"/>
        <v>0</v>
      </c>
      <c r="Y1008" s="11">
        <f t="shared" si="110"/>
        <v>1</v>
      </c>
      <c r="Z1008" s="11">
        <f t="shared" si="111"/>
        <v>56809.723701118986</v>
      </c>
      <c r="AA1008" s="23">
        <f t="shared" si="112"/>
        <v>0.10040000000000185</v>
      </c>
    </row>
    <row r="1009" spans="12:27" x14ac:dyDescent="0.35">
      <c r="L1009" s="103"/>
      <c r="S1009" s="32">
        <f>+_xlfn.XLOOKUP($P1009,Užstatai!$L$3:$IR$3,Užstatai!$L$1:$IR$1,"bla",0,1)</f>
        <v>0</v>
      </c>
      <c r="W1009" s="11">
        <f t="shared" si="108"/>
        <v>0</v>
      </c>
      <c r="X1009" s="11">
        <f t="shared" si="109"/>
        <v>0</v>
      </c>
      <c r="Y1009" s="11">
        <f t="shared" si="110"/>
        <v>1</v>
      </c>
      <c r="Z1009" s="11">
        <f t="shared" si="111"/>
        <v>56866.30709125955</v>
      </c>
      <c r="AA1009" s="23">
        <f t="shared" si="112"/>
        <v>0.10050000000000185</v>
      </c>
    </row>
    <row r="1010" spans="12:27" x14ac:dyDescent="0.35">
      <c r="L1010" s="103"/>
      <c r="S1010" s="32">
        <f>+_xlfn.XLOOKUP($P1010,Užstatai!$L$3:$IR$3,Užstatai!$L$1:$IR$1,"bla",0,1)</f>
        <v>0</v>
      </c>
      <c r="W1010" s="11">
        <f t="shared" si="108"/>
        <v>0</v>
      </c>
      <c r="X1010" s="11">
        <f t="shared" si="109"/>
        <v>0</v>
      </c>
      <c r="Y1010" s="11">
        <f t="shared" si="110"/>
        <v>1</v>
      </c>
      <c r="Z1010" s="11">
        <f t="shared" si="111"/>
        <v>56922.8904814001</v>
      </c>
      <c r="AA1010" s="23">
        <f t="shared" si="112"/>
        <v>0.10060000000000185</v>
      </c>
    </row>
    <row r="1011" spans="12:27" x14ac:dyDescent="0.35">
      <c r="L1011" s="103"/>
      <c r="S1011" s="32">
        <f>+_xlfn.XLOOKUP($P1011,Užstatai!$L$3:$IR$3,Užstatai!$L$1:$IR$1,"bla",0,1)</f>
        <v>0</v>
      </c>
      <c r="W1011" s="11">
        <f t="shared" si="108"/>
        <v>0</v>
      </c>
      <c r="X1011" s="11">
        <f t="shared" si="109"/>
        <v>0</v>
      </c>
      <c r="Y1011" s="11">
        <f t="shared" si="110"/>
        <v>1</v>
      </c>
      <c r="Z1011" s="11">
        <f t="shared" si="111"/>
        <v>56979.473871540657</v>
      </c>
      <c r="AA1011" s="23">
        <f t="shared" si="112"/>
        <v>0.10070000000000186</v>
      </c>
    </row>
    <row r="1012" spans="12:27" x14ac:dyDescent="0.35">
      <c r="L1012" s="103"/>
      <c r="S1012" s="32">
        <f>+_xlfn.XLOOKUP($P1012,Užstatai!$L$3:$IR$3,Užstatai!$L$1:$IR$1,"bla",0,1)</f>
        <v>0</v>
      </c>
      <c r="W1012" s="11">
        <f t="shared" si="108"/>
        <v>0</v>
      </c>
      <c r="X1012" s="11">
        <f t="shared" si="109"/>
        <v>0</v>
      </c>
      <c r="Y1012" s="11">
        <f t="shared" si="110"/>
        <v>1</v>
      </c>
      <c r="Z1012" s="11">
        <f t="shared" si="111"/>
        <v>57036.057261681221</v>
      </c>
      <c r="AA1012" s="23">
        <f t="shared" si="112"/>
        <v>0.10080000000000186</v>
      </c>
    </row>
    <row r="1013" spans="12:27" x14ac:dyDescent="0.35">
      <c r="L1013" s="103"/>
      <c r="S1013" s="32">
        <f>+_xlfn.XLOOKUP($P1013,Užstatai!$L$3:$IR$3,Užstatai!$L$1:$IR$1,"bla",0,1)</f>
        <v>0</v>
      </c>
      <c r="W1013" s="11">
        <f t="shared" si="108"/>
        <v>0</v>
      </c>
      <c r="X1013" s="11">
        <f t="shared" si="109"/>
        <v>0</v>
      </c>
      <c r="Y1013" s="11">
        <f t="shared" si="110"/>
        <v>1</v>
      </c>
      <c r="Z1013" s="11">
        <f t="shared" si="111"/>
        <v>57092.64065182177</v>
      </c>
      <c r="AA1013" s="23">
        <f t="shared" si="112"/>
        <v>0.10090000000000186</v>
      </c>
    </row>
    <row r="1014" spans="12:27" x14ac:dyDescent="0.35">
      <c r="L1014" s="103"/>
      <c r="S1014" s="32">
        <f>+_xlfn.XLOOKUP($P1014,Užstatai!$L$3:$IR$3,Užstatai!$L$1:$IR$1,"bla",0,1)</f>
        <v>0</v>
      </c>
      <c r="W1014" s="11">
        <f t="shared" si="108"/>
        <v>0</v>
      </c>
      <c r="X1014" s="11">
        <f t="shared" si="109"/>
        <v>0</v>
      </c>
      <c r="Y1014" s="11">
        <f t="shared" si="110"/>
        <v>1</v>
      </c>
      <c r="Z1014" s="11">
        <f t="shared" si="111"/>
        <v>57149.224041962327</v>
      </c>
      <c r="AA1014" s="23">
        <f t="shared" si="112"/>
        <v>0.10100000000000187</v>
      </c>
    </row>
    <row r="1015" spans="12:27" x14ac:dyDescent="0.35">
      <c r="L1015" s="103"/>
      <c r="S1015" s="32">
        <f>+_xlfn.XLOOKUP($P1015,Užstatai!$L$3:$IR$3,Užstatai!$L$1:$IR$1,"bla",0,1)</f>
        <v>0</v>
      </c>
      <c r="W1015" s="11">
        <f t="shared" si="108"/>
        <v>0</v>
      </c>
      <c r="X1015" s="11">
        <f t="shared" si="109"/>
        <v>0</v>
      </c>
      <c r="Y1015" s="11">
        <f t="shared" si="110"/>
        <v>1</v>
      </c>
      <c r="Z1015" s="11">
        <f t="shared" si="111"/>
        <v>57205.807432102891</v>
      </c>
      <c r="AA1015" s="23">
        <f t="shared" si="112"/>
        <v>0.10110000000000187</v>
      </c>
    </row>
    <row r="1016" spans="12:27" x14ac:dyDescent="0.35">
      <c r="L1016" s="103"/>
      <c r="S1016" s="32">
        <f>+_xlfn.XLOOKUP($P1016,Užstatai!$L$3:$IR$3,Užstatai!$L$1:$IR$1,"bla",0,1)</f>
        <v>0</v>
      </c>
      <c r="W1016" s="11">
        <f t="shared" si="108"/>
        <v>0</v>
      </c>
      <c r="X1016" s="11">
        <f t="shared" si="109"/>
        <v>0</v>
      </c>
      <c r="Y1016" s="11">
        <f t="shared" si="110"/>
        <v>1</v>
      </c>
      <c r="Z1016" s="11">
        <f t="shared" si="111"/>
        <v>57262.39082224344</v>
      </c>
      <c r="AA1016" s="23">
        <f t="shared" si="112"/>
        <v>0.10120000000000187</v>
      </c>
    </row>
    <row r="1017" spans="12:27" x14ac:dyDescent="0.35">
      <c r="L1017" s="103"/>
      <c r="S1017" s="32">
        <f>+_xlfn.XLOOKUP($P1017,Užstatai!$L$3:$IR$3,Užstatai!$L$1:$IR$1,"bla",0,1)</f>
        <v>0</v>
      </c>
      <c r="W1017" s="11">
        <f t="shared" si="108"/>
        <v>0</v>
      </c>
      <c r="X1017" s="11">
        <f t="shared" si="109"/>
        <v>0</v>
      </c>
      <c r="Y1017" s="11">
        <f t="shared" si="110"/>
        <v>1</v>
      </c>
      <c r="Z1017" s="11">
        <f t="shared" si="111"/>
        <v>57318.974212383997</v>
      </c>
      <c r="AA1017" s="23">
        <f t="shared" si="112"/>
        <v>0.10130000000000187</v>
      </c>
    </row>
    <row r="1018" spans="12:27" x14ac:dyDescent="0.35">
      <c r="L1018" s="103"/>
      <c r="S1018" s="32">
        <f>+_xlfn.XLOOKUP($P1018,Užstatai!$L$3:$IR$3,Užstatai!$L$1:$IR$1,"bla",0,1)</f>
        <v>0</v>
      </c>
      <c r="W1018" s="11">
        <f t="shared" si="108"/>
        <v>0</v>
      </c>
      <c r="X1018" s="11">
        <f t="shared" si="109"/>
        <v>0</v>
      </c>
      <c r="Y1018" s="11">
        <f t="shared" si="110"/>
        <v>1</v>
      </c>
      <c r="Z1018" s="11">
        <f t="shared" si="111"/>
        <v>57375.557602524561</v>
      </c>
      <c r="AA1018" s="23">
        <f t="shared" si="112"/>
        <v>0.10140000000000188</v>
      </c>
    </row>
    <row r="1019" spans="12:27" x14ac:dyDescent="0.35">
      <c r="L1019" s="103"/>
      <c r="S1019" s="32">
        <f>+_xlfn.XLOOKUP($P1019,Užstatai!$L$3:$IR$3,Užstatai!$L$1:$IR$1,"bla",0,1)</f>
        <v>0</v>
      </c>
      <c r="W1019" s="11">
        <f t="shared" si="108"/>
        <v>0</v>
      </c>
      <c r="X1019" s="11">
        <f t="shared" si="109"/>
        <v>0</v>
      </c>
      <c r="Y1019" s="11">
        <f t="shared" si="110"/>
        <v>1</v>
      </c>
      <c r="Z1019" s="11">
        <f t="shared" si="111"/>
        <v>57432.14099266511</v>
      </c>
      <c r="AA1019" s="23">
        <f t="shared" si="112"/>
        <v>0.10150000000000188</v>
      </c>
    </row>
    <row r="1020" spans="12:27" x14ac:dyDescent="0.35">
      <c r="L1020" s="103"/>
      <c r="S1020" s="32">
        <f>+_xlfn.XLOOKUP($P1020,Užstatai!$L$3:$IR$3,Užstatai!$L$1:$IR$1,"bla",0,1)</f>
        <v>0</v>
      </c>
      <c r="W1020" s="11">
        <f t="shared" si="108"/>
        <v>0</v>
      </c>
      <c r="X1020" s="11">
        <f t="shared" si="109"/>
        <v>0</v>
      </c>
      <c r="Y1020" s="11">
        <f t="shared" si="110"/>
        <v>1</v>
      </c>
      <c r="Z1020" s="11">
        <f t="shared" si="111"/>
        <v>57488.724382805667</v>
      </c>
      <c r="AA1020" s="23">
        <f t="shared" si="112"/>
        <v>0.10160000000000188</v>
      </c>
    </row>
    <row r="1021" spans="12:27" x14ac:dyDescent="0.35">
      <c r="L1021" s="103"/>
      <c r="S1021" s="32">
        <f>+_xlfn.XLOOKUP($P1021,Užstatai!$L$3:$IR$3,Užstatai!$L$1:$IR$1,"bla",0,1)</f>
        <v>0</v>
      </c>
      <c r="W1021" s="11">
        <f t="shared" si="108"/>
        <v>0</v>
      </c>
      <c r="X1021" s="11">
        <f t="shared" si="109"/>
        <v>0</v>
      </c>
      <c r="Y1021" s="11">
        <f t="shared" si="110"/>
        <v>1</v>
      </c>
      <c r="Z1021" s="11">
        <f t="shared" si="111"/>
        <v>57545.307772946231</v>
      </c>
      <c r="AA1021" s="23">
        <f t="shared" si="112"/>
        <v>0.10170000000000189</v>
      </c>
    </row>
    <row r="1022" spans="12:27" x14ac:dyDescent="0.35">
      <c r="L1022" s="103"/>
      <c r="S1022" s="32">
        <f>+_xlfn.XLOOKUP($P1022,Užstatai!$L$3:$IR$3,Užstatai!$L$1:$IR$1,"bla",0,1)</f>
        <v>0</v>
      </c>
      <c r="W1022" s="11">
        <f t="shared" si="108"/>
        <v>0</v>
      </c>
      <c r="X1022" s="11">
        <f t="shared" si="109"/>
        <v>0</v>
      </c>
      <c r="Y1022" s="11">
        <f t="shared" si="110"/>
        <v>1</v>
      </c>
      <c r="Z1022" s="11">
        <f t="shared" si="111"/>
        <v>57601.891163086781</v>
      </c>
      <c r="AA1022" s="23">
        <f t="shared" si="112"/>
        <v>0.10180000000000189</v>
      </c>
    </row>
    <row r="1023" spans="12:27" x14ac:dyDescent="0.35">
      <c r="L1023" s="103"/>
      <c r="S1023" s="32">
        <f>+_xlfn.XLOOKUP($P1023,Užstatai!$L$3:$IR$3,Užstatai!$L$1:$IR$1,"bla",0,1)</f>
        <v>0</v>
      </c>
      <c r="W1023" s="11">
        <f t="shared" si="108"/>
        <v>0</v>
      </c>
      <c r="X1023" s="11">
        <f t="shared" si="109"/>
        <v>0</v>
      </c>
      <c r="Y1023" s="11">
        <f t="shared" si="110"/>
        <v>1</v>
      </c>
      <c r="Z1023" s="11">
        <f t="shared" si="111"/>
        <v>57658.474553227352</v>
      </c>
      <c r="AA1023" s="23">
        <f t="shared" si="112"/>
        <v>0.10190000000000189</v>
      </c>
    </row>
    <row r="1024" spans="12:27" x14ac:dyDescent="0.35">
      <c r="L1024" s="103"/>
      <c r="S1024" s="32">
        <f>+_xlfn.XLOOKUP($P1024,Užstatai!$L$3:$IR$3,Užstatai!$L$1:$IR$1,"bla",0,1)</f>
        <v>0</v>
      </c>
      <c r="W1024" s="11">
        <f t="shared" si="108"/>
        <v>0</v>
      </c>
      <c r="X1024" s="11">
        <f t="shared" si="109"/>
        <v>0</v>
      </c>
      <c r="Y1024" s="11">
        <f t="shared" si="110"/>
        <v>1</v>
      </c>
      <c r="Z1024" s="11">
        <f t="shared" si="111"/>
        <v>57715.057943367901</v>
      </c>
      <c r="AA1024" s="23">
        <f t="shared" si="112"/>
        <v>0.10200000000000189</v>
      </c>
    </row>
    <row r="1025" spans="12:27" x14ac:dyDescent="0.35">
      <c r="L1025" s="103"/>
      <c r="S1025" s="32">
        <f>+_xlfn.XLOOKUP($P1025,Užstatai!$L$3:$IR$3,Užstatai!$L$1:$IR$1,"bla",0,1)</f>
        <v>0</v>
      </c>
      <c r="W1025" s="11">
        <f t="shared" si="108"/>
        <v>0</v>
      </c>
      <c r="X1025" s="11">
        <f t="shared" si="109"/>
        <v>0</v>
      </c>
      <c r="Y1025" s="11">
        <f t="shared" si="110"/>
        <v>1</v>
      </c>
      <c r="Z1025" s="11">
        <f t="shared" si="111"/>
        <v>57771.641333508465</v>
      </c>
      <c r="AA1025" s="23">
        <f t="shared" si="112"/>
        <v>0.1021000000000019</v>
      </c>
    </row>
    <row r="1026" spans="12:27" x14ac:dyDescent="0.35">
      <c r="L1026" s="103"/>
      <c r="S1026" s="32">
        <f>+_xlfn.XLOOKUP($P1026,Užstatai!$L$3:$IR$3,Užstatai!$L$1:$IR$1,"bla",0,1)</f>
        <v>0</v>
      </c>
      <c r="W1026" s="11">
        <f t="shared" si="108"/>
        <v>0</v>
      </c>
      <c r="X1026" s="11">
        <f t="shared" si="109"/>
        <v>0</v>
      </c>
      <c r="Y1026" s="11">
        <f t="shared" si="110"/>
        <v>1</v>
      </c>
      <c r="Z1026" s="11">
        <f t="shared" si="111"/>
        <v>57828.224723649022</v>
      </c>
      <c r="AA1026" s="23">
        <f t="shared" si="112"/>
        <v>0.1022000000000019</v>
      </c>
    </row>
    <row r="1027" spans="12:27" x14ac:dyDescent="0.35">
      <c r="L1027" s="103"/>
      <c r="S1027" s="32">
        <f>+_xlfn.XLOOKUP($P1027,Užstatai!$L$3:$IR$3,Užstatai!$L$1:$IR$1,"bla",0,1)</f>
        <v>0</v>
      </c>
      <c r="W1027" s="11">
        <f t="shared" si="108"/>
        <v>0</v>
      </c>
      <c r="X1027" s="11">
        <f t="shared" si="109"/>
        <v>0</v>
      </c>
      <c r="Y1027" s="11">
        <f t="shared" si="110"/>
        <v>1</v>
      </c>
      <c r="Z1027" s="11">
        <f t="shared" si="111"/>
        <v>57884.808113789572</v>
      </c>
      <c r="AA1027" s="23">
        <f t="shared" si="112"/>
        <v>0.1023000000000019</v>
      </c>
    </row>
    <row r="1028" spans="12:27" x14ac:dyDescent="0.35">
      <c r="L1028" s="103"/>
      <c r="S1028" s="32">
        <f>+_xlfn.XLOOKUP($P1028,Užstatai!$L$3:$IR$3,Užstatai!$L$1:$IR$1,"bla",0,1)</f>
        <v>0</v>
      </c>
      <c r="W1028" s="11">
        <f t="shared" ref="W1028:W1091" si="113">ROUND(M1028*(Q1028-Q1027),2)</f>
        <v>0</v>
      </c>
      <c r="X1028" s="11">
        <f t="shared" ref="X1028:X1091" si="114">ROUND(N1028*$Y$2/12*(1-Q1028),2)</f>
        <v>0</v>
      </c>
      <c r="Y1028" s="11">
        <f t="shared" si="110"/>
        <v>1</v>
      </c>
      <c r="Z1028" s="11">
        <f t="shared" si="111"/>
        <v>57941.391503930143</v>
      </c>
      <c r="AA1028" s="23">
        <f t="shared" si="112"/>
        <v>0.10240000000000191</v>
      </c>
    </row>
    <row r="1029" spans="12:27" x14ac:dyDescent="0.35">
      <c r="L1029" s="103"/>
      <c r="S1029" s="32">
        <f>+_xlfn.XLOOKUP($P1029,Užstatai!$L$3:$IR$3,Užstatai!$L$1:$IR$1,"bla",0,1)</f>
        <v>0</v>
      </c>
      <c r="W1029" s="11">
        <f t="shared" si="113"/>
        <v>0</v>
      </c>
      <c r="X1029" s="11">
        <f t="shared" si="114"/>
        <v>0</v>
      </c>
      <c r="Y1029" s="11">
        <f t="shared" ref="Y1029:Y1092" si="115">+IF(Z1029&gt;=$W$1,1,0)</f>
        <v>1</v>
      </c>
      <c r="Z1029" s="11">
        <f t="shared" ref="Z1029:Z1092" si="116">SUM($N$4:$N$183)*AA1029/12-SUMPRODUCT($N$4:$N$183,$Q$4:$Q$183)*AA1029/12</f>
        <v>57997.974894070692</v>
      </c>
      <c r="AA1029" s="23">
        <f t="shared" si="112"/>
        <v>0.10250000000000191</v>
      </c>
    </row>
    <row r="1030" spans="12:27" x14ac:dyDescent="0.35">
      <c r="L1030" s="103"/>
      <c r="S1030" s="32">
        <f>+_xlfn.XLOOKUP($P1030,Užstatai!$L$3:$IR$3,Užstatai!$L$1:$IR$1,"bla",0,1)</f>
        <v>0</v>
      </c>
      <c r="W1030" s="11">
        <f t="shared" si="113"/>
        <v>0</v>
      </c>
      <c r="X1030" s="11">
        <f t="shared" si="114"/>
        <v>0</v>
      </c>
      <c r="Y1030" s="11">
        <f t="shared" si="115"/>
        <v>1</v>
      </c>
      <c r="Z1030" s="11">
        <f t="shared" si="116"/>
        <v>58054.558284211242</v>
      </c>
      <c r="AA1030" s="23">
        <f t="shared" ref="AA1030:AA1093" si="117">+AA1029+0.0001</f>
        <v>0.10260000000000191</v>
      </c>
    </row>
    <row r="1031" spans="12:27" x14ac:dyDescent="0.35">
      <c r="L1031" s="103"/>
      <c r="S1031" s="32">
        <f>+_xlfn.XLOOKUP($P1031,Užstatai!$L$3:$IR$3,Užstatai!$L$1:$IR$1,"bla",0,1)</f>
        <v>0</v>
      </c>
      <c r="W1031" s="11">
        <f t="shared" si="113"/>
        <v>0</v>
      </c>
      <c r="X1031" s="11">
        <f t="shared" si="114"/>
        <v>0</v>
      </c>
      <c r="Y1031" s="11">
        <f t="shared" si="115"/>
        <v>1</v>
      </c>
      <c r="Z1031" s="11">
        <f t="shared" si="116"/>
        <v>58111.141674351813</v>
      </c>
      <c r="AA1031" s="23">
        <f t="shared" si="117"/>
        <v>0.10270000000000191</v>
      </c>
    </row>
    <row r="1032" spans="12:27" x14ac:dyDescent="0.35">
      <c r="L1032" s="103"/>
      <c r="S1032" s="32">
        <f>+_xlfn.XLOOKUP($P1032,Užstatai!$L$3:$IR$3,Užstatai!$L$1:$IR$1,"bla",0,1)</f>
        <v>0</v>
      </c>
      <c r="W1032" s="11">
        <f t="shared" si="113"/>
        <v>0</v>
      </c>
      <c r="X1032" s="11">
        <f t="shared" si="114"/>
        <v>0</v>
      </c>
      <c r="Y1032" s="11">
        <f t="shared" si="115"/>
        <v>1</v>
      </c>
      <c r="Z1032" s="11">
        <f t="shared" si="116"/>
        <v>58167.725064492362</v>
      </c>
      <c r="AA1032" s="23">
        <f t="shared" si="117"/>
        <v>0.10280000000000192</v>
      </c>
    </row>
    <row r="1033" spans="12:27" x14ac:dyDescent="0.35">
      <c r="L1033" s="103"/>
      <c r="S1033" s="32">
        <f>+_xlfn.XLOOKUP($P1033,Užstatai!$L$3:$IR$3,Užstatai!$L$1:$IR$1,"bla",0,1)</f>
        <v>0</v>
      </c>
      <c r="W1033" s="11">
        <f t="shared" si="113"/>
        <v>0</v>
      </c>
      <c r="X1033" s="11">
        <f t="shared" si="114"/>
        <v>0</v>
      </c>
      <c r="Y1033" s="11">
        <f t="shared" si="115"/>
        <v>1</v>
      </c>
      <c r="Z1033" s="11">
        <f t="shared" si="116"/>
        <v>58224.308454632912</v>
      </c>
      <c r="AA1033" s="23">
        <f t="shared" si="117"/>
        <v>0.10290000000000192</v>
      </c>
    </row>
    <row r="1034" spans="12:27" x14ac:dyDescent="0.35">
      <c r="L1034" s="103"/>
      <c r="S1034" s="32">
        <f>+_xlfn.XLOOKUP($P1034,Užstatai!$L$3:$IR$3,Užstatai!$L$1:$IR$1,"bla",0,1)</f>
        <v>0</v>
      </c>
      <c r="W1034" s="11">
        <f t="shared" si="113"/>
        <v>0</v>
      </c>
      <c r="X1034" s="11">
        <f t="shared" si="114"/>
        <v>0</v>
      </c>
      <c r="Y1034" s="11">
        <f t="shared" si="115"/>
        <v>1</v>
      </c>
      <c r="Z1034" s="11">
        <f t="shared" si="116"/>
        <v>58280.891844773483</v>
      </c>
      <c r="AA1034" s="23">
        <f t="shared" si="117"/>
        <v>0.10300000000000192</v>
      </c>
    </row>
    <row r="1035" spans="12:27" x14ac:dyDescent="0.35">
      <c r="L1035" s="103"/>
      <c r="S1035" s="32">
        <f>+_xlfn.XLOOKUP($P1035,Užstatai!$L$3:$IR$3,Užstatai!$L$1:$IR$1,"bla",0,1)</f>
        <v>0</v>
      </c>
      <c r="W1035" s="11">
        <f t="shared" si="113"/>
        <v>0</v>
      </c>
      <c r="X1035" s="11">
        <f t="shared" si="114"/>
        <v>0</v>
      </c>
      <c r="Y1035" s="11">
        <f t="shared" si="115"/>
        <v>1</v>
      </c>
      <c r="Z1035" s="11">
        <f t="shared" si="116"/>
        <v>58337.475234914033</v>
      </c>
      <c r="AA1035" s="23">
        <f t="shared" si="117"/>
        <v>0.10310000000000193</v>
      </c>
    </row>
    <row r="1036" spans="12:27" x14ac:dyDescent="0.35">
      <c r="L1036" s="103"/>
      <c r="S1036" s="32">
        <f>+_xlfn.XLOOKUP($P1036,Užstatai!$L$3:$IR$3,Užstatai!$L$1:$IR$1,"bla",0,1)</f>
        <v>0</v>
      </c>
      <c r="W1036" s="11">
        <f t="shared" si="113"/>
        <v>0</v>
      </c>
      <c r="X1036" s="11">
        <f t="shared" si="114"/>
        <v>0</v>
      </c>
      <c r="Y1036" s="11">
        <f t="shared" si="115"/>
        <v>1</v>
      </c>
      <c r="Z1036" s="11">
        <f t="shared" si="116"/>
        <v>58394.058625054582</v>
      </c>
      <c r="AA1036" s="23">
        <f t="shared" si="117"/>
        <v>0.10320000000000193</v>
      </c>
    </row>
    <row r="1037" spans="12:27" x14ac:dyDescent="0.35">
      <c r="L1037" s="103"/>
      <c r="S1037" s="32">
        <f>+_xlfn.XLOOKUP($P1037,Užstatai!$L$3:$IR$3,Užstatai!$L$1:$IR$1,"bla",0,1)</f>
        <v>0</v>
      </c>
      <c r="W1037" s="11">
        <f t="shared" si="113"/>
        <v>0</v>
      </c>
      <c r="X1037" s="11">
        <f t="shared" si="114"/>
        <v>0</v>
      </c>
      <c r="Y1037" s="11">
        <f t="shared" si="115"/>
        <v>1</v>
      </c>
      <c r="Z1037" s="11">
        <f t="shared" si="116"/>
        <v>58450.642015195153</v>
      </c>
      <c r="AA1037" s="23">
        <f t="shared" si="117"/>
        <v>0.10330000000000193</v>
      </c>
    </row>
    <row r="1038" spans="12:27" x14ac:dyDescent="0.35">
      <c r="L1038" s="103"/>
      <c r="S1038" s="32">
        <f>+_xlfn.XLOOKUP($P1038,Užstatai!$L$3:$IR$3,Užstatai!$L$1:$IR$1,"bla",0,1)</f>
        <v>0</v>
      </c>
      <c r="W1038" s="11">
        <f t="shared" si="113"/>
        <v>0</v>
      </c>
      <c r="X1038" s="11">
        <f t="shared" si="114"/>
        <v>0</v>
      </c>
      <c r="Y1038" s="11">
        <f t="shared" si="115"/>
        <v>1</v>
      </c>
      <c r="Z1038" s="11">
        <f t="shared" si="116"/>
        <v>58507.225405335703</v>
      </c>
      <c r="AA1038" s="23">
        <f t="shared" si="117"/>
        <v>0.10340000000000193</v>
      </c>
    </row>
    <row r="1039" spans="12:27" x14ac:dyDescent="0.35">
      <c r="L1039" s="103"/>
      <c r="S1039" s="32">
        <f>+_xlfn.XLOOKUP($P1039,Užstatai!$L$3:$IR$3,Užstatai!$L$1:$IR$1,"bla",0,1)</f>
        <v>0</v>
      </c>
      <c r="W1039" s="11">
        <f t="shared" si="113"/>
        <v>0</v>
      </c>
      <c r="X1039" s="11">
        <f t="shared" si="114"/>
        <v>0</v>
      </c>
      <c r="Y1039" s="11">
        <f t="shared" si="115"/>
        <v>1</v>
      </c>
      <c r="Z1039" s="11">
        <f t="shared" si="116"/>
        <v>58563.808795476252</v>
      </c>
      <c r="AA1039" s="23">
        <f t="shared" si="117"/>
        <v>0.10350000000000194</v>
      </c>
    </row>
    <row r="1040" spans="12:27" x14ac:dyDescent="0.35">
      <c r="L1040" s="103"/>
      <c r="S1040" s="32">
        <f>+_xlfn.XLOOKUP($P1040,Užstatai!$L$3:$IR$3,Užstatai!$L$1:$IR$1,"bla",0,1)</f>
        <v>0</v>
      </c>
      <c r="W1040" s="11">
        <f t="shared" si="113"/>
        <v>0</v>
      </c>
      <c r="X1040" s="11">
        <f t="shared" si="114"/>
        <v>0</v>
      </c>
      <c r="Y1040" s="11">
        <f t="shared" si="115"/>
        <v>1</v>
      </c>
      <c r="Z1040" s="11">
        <f t="shared" si="116"/>
        <v>58620.392185616824</v>
      </c>
      <c r="AA1040" s="23">
        <f t="shared" si="117"/>
        <v>0.10360000000000194</v>
      </c>
    </row>
    <row r="1041" spans="12:27" x14ac:dyDescent="0.35">
      <c r="L1041" s="103"/>
      <c r="S1041" s="32">
        <f>+_xlfn.XLOOKUP($P1041,Užstatai!$L$3:$IR$3,Užstatai!$L$1:$IR$1,"bla",0,1)</f>
        <v>0</v>
      </c>
      <c r="W1041" s="11">
        <f t="shared" si="113"/>
        <v>0</v>
      </c>
      <c r="X1041" s="11">
        <f t="shared" si="114"/>
        <v>0</v>
      </c>
      <c r="Y1041" s="11">
        <f t="shared" si="115"/>
        <v>1</v>
      </c>
      <c r="Z1041" s="11">
        <f t="shared" si="116"/>
        <v>58676.975575757388</v>
      </c>
      <c r="AA1041" s="23">
        <f t="shared" si="117"/>
        <v>0.10370000000000194</v>
      </c>
    </row>
    <row r="1042" spans="12:27" x14ac:dyDescent="0.35">
      <c r="L1042" s="103"/>
      <c r="S1042" s="32">
        <f>+_xlfn.XLOOKUP($P1042,Užstatai!$L$3:$IR$3,Užstatai!$L$1:$IR$1,"bla",0,1)</f>
        <v>0</v>
      </c>
      <c r="W1042" s="11">
        <f t="shared" si="113"/>
        <v>0</v>
      </c>
      <c r="X1042" s="11">
        <f t="shared" si="114"/>
        <v>0</v>
      </c>
      <c r="Y1042" s="11">
        <f t="shared" si="115"/>
        <v>1</v>
      </c>
      <c r="Z1042" s="11">
        <f t="shared" si="116"/>
        <v>58733.558965897944</v>
      </c>
      <c r="AA1042" s="23">
        <f t="shared" si="117"/>
        <v>0.10380000000000195</v>
      </c>
    </row>
    <row r="1043" spans="12:27" x14ac:dyDescent="0.35">
      <c r="L1043" s="103"/>
      <c r="S1043" s="32">
        <f>+_xlfn.XLOOKUP($P1043,Užstatai!$L$3:$IR$3,Užstatai!$L$1:$IR$1,"bla",0,1)</f>
        <v>0</v>
      </c>
      <c r="W1043" s="11">
        <f t="shared" si="113"/>
        <v>0</v>
      </c>
      <c r="X1043" s="11">
        <f t="shared" si="114"/>
        <v>0</v>
      </c>
      <c r="Y1043" s="11">
        <f t="shared" si="115"/>
        <v>1</v>
      </c>
      <c r="Z1043" s="11">
        <f t="shared" si="116"/>
        <v>58790.142356038494</v>
      </c>
      <c r="AA1043" s="23">
        <f t="shared" si="117"/>
        <v>0.10390000000000195</v>
      </c>
    </row>
    <row r="1044" spans="12:27" x14ac:dyDescent="0.35">
      <c r="L1044" s="103"/>
      <c r="S1044" s="32">
        <f>+_xlfn.XLOOKUP($P1044,Užstatai!$L$3:$IR$3,Užstatai!$L$1:$IR$1,"bla",0,1)</f>
        <v>0</v>
      </c>
      <c r="W1044" s="11">
        <f t="shared" si="113"/>
        <v>0</v>
      </c>
      <c r="X1044" s="11">
        <f t="shared" si="114"/>
        <v>0</v>
      </c>
      <c r="Y1044" s="11">
        <f t="shared" si="115"/>
        <v>1</v>
      </c>
      <c r="Z1044" s="11">
        <f t="shared" si="116"/>
        <v>58846.725746179058</v>
      </c>
      <c r="AA1044" s="23">
        <f t="shared" si="117"/>
        <v>0.10400000000000195</v>
      </c>
    </row>
    <row r="1045" spans="12:27" x14ac:dyDescent="0.35">
      <c r="L1045" s="103"/>
      <c r="S1045" s="32">
        <f>+_xlfn.XLOOKUP($P1045,Užstatai!$L$3:$IR$3,Užstatai!$L$1:$IR$1,"bla",0,1)</f>
        <v>0</v>
      </c>
      <c r="W1045" s="11">
        <f t="shared" si="113"/>
        <v>0</v>
      </c>
      <c r="X1045" s="11">
        <f t="shared" si="114"/>
        <v>0</v>
      </c>
      <c r="Y1045" s="11">
        <f t="shared" si="115"/>
        <v>1</v>
      </c>
      <c r="Z1045" s="11">
        <f t="shared" si="116"/>
        <v>58903.309136319614</v>
      </c>
      <c r="AA1045" s="23">
        <f t="shared" si="117"/>
        <v>0.10410000000000195</v>
      </c>
    </row>
    <row r="1046" spans="12:27" x14ac:dyDescent="0.35">
      <c r="L1046" s="103"/>
      <c r="S1046" s="32">
        <f>+_xlfn.XLOOKUP($P1046,Užstatai!$L$3:$IR$3,Užstatai!$L$1:$IR$1,"bla",0,1)</f>
        <v>0</v>
      </c>
      <c r="W1046" s="11">
        <f t="shared" si="113"/>
        <v>0</v>
      </c>
      <c r="X1046" s="11">
        <f t="shared" si="114"/>
        <v>0</v>
      </c>
      <c r="Y1046" s="11">
        <f t="shared" si="115"/>
        <v>1</v>
      </c>
      <c r="Z1046" s="11">
        <f t="shared" si="116"/>
        <v>58959.892526460164</v>
      </c>
      <c r="AA1046" s="23">
        <f t="shared" si="117"/>
        <v>0.10420000000000196</v>
      </c>
    </row>
    <row r="1047" spans="12:27" x14ac:dyDescent="0.35">
      <c r="L1047" s="103"/>
      <c r="S1047" s="32">
        <f>+_xlfn.XLOOKUP($P1047,Užstatai!$L$3:$IR$3,Užstatai!$L$1:$IR$1,"bla",0,1)</f>
        <v>0</v>
      </c>
      <c r="W1047" s="11">
        <f t="shared" si="113"/>
        <v>0</v>
      </c>
      <c r="X1047" s="11">
        <f t="shared" si="114"/>
        <v>0</v>
      </c>
      <c r="Y1047" s="11">
        <f t="shared" si="115"/>
        <v>1</v>
      </c>
      <c r="Z1047" s="11">
        <f t="shared" si="116"/>
        <v>59016.475916600728</v>
      </c>
      <c r="AA1047" s="23">
        <f t="shared" si="117"/>
        <v>0.10430000000000196</v>
      </c>
    </row>
    <row r="1048" spans="12:27" x14ac:dyDescent="0.35">
      <c r="L1048" s="103"/>
      <c r="S1048" s="32">
        <f>+_xlfn.XLOOKUP($P1048,Užstatai!$L$3:$IR$3,Užstatai!$L$1:$IR$1,"bla",0,1)</f>
        <v>0</v>
      </c>
      <c r="W1048" s="11">
        <f t="shared" si="113"/>
        <v>0</v>
      </c>
      <c r="X1048" s="11">
        <f t="shared" si="114"/>
        <v>0</v>
      </c>
      <c r="Y1048" s="11">
        <f t="shared" si="115"/>
        <v>1</v>
      </c>
      <c r="Z1048" s="11">
        <f t="shared" si="116"/>
        <v>59073.059306741285</v>
      </c>
      <c r="AA1048" s="23">
        <f t="shared" si="117"/>
        <v>0.10440000000000196</v>
      </c>
    </row>
    <row r="1049" spans="12:27" x14ac:dyDescent="0.35">
      <c r="L1049" s="103"/>
      <c r="S1049" s="32">
        <f>+_xlfn.XLOOKUP($P1049,Užstatai!$L$3:$IR$3,Užstatai!$L$1:$IR$1,"bla",0,1)</f>
        <v>0</v>
      </c>
      <c r="W1049" s="11">
        <f t="shared" si="113"/>
        <v>0</v>
      </c>
      <c r="X1049" s="11">
        <f t="shared" si="114"/>
        <v>0</v>
      </c>
      <c r="Y1049" s="11">
        <f t="shared" si="115"/>
        <v>1</v>
      </c>
      <c r="Z1049" s="11">
        <f t="shared" si="116"/>
        <v>59129.642696881834</v>
      </c>
      <c r="AA1049" s="23">
        <f t="shared" si="117"/>
        <v>0.10450000000000197</v>
      </c>
    </row>
    <row r="1050" spans="12:27" x14ac:dyDescent="0.35">
      <c r="L1050" s="103"/>
      <c r="S1050" s="32">
        <f>+_xlfn.XLOOKUP($P1050,Užstatai!$L$3:$IR$3,Užstatai!$L$1:$IR$1,"bla",0,1)</f>
        <v>0</v>
      </c>
      <c r="W1050" s="11">
        <f t="shared" si="113"/>
        <v>0</v>
      </c>
      <c r="X1050" s="11">
        <f t="shared" si="114"/>
        <v>0</v>
      </c>
      <c r="Y1050" s="11">
        <f t="shared" si="115"/>
        <v>1</v>
      </c>
      <c r="Z1050" s="11">
        <f t="shared" si="116"/>
        <v>59186.226087022398</v>
      </c>
      <c r="AA1050" s="23">
        <f t="shared" si="117"/>
        <v>0.10460000000000197</v>
      </c>
    </row>
    <row r="1051" spans="12:27" x14ac:dyDescent="0.35">
      <c r="L1051" s="103"/>
      <c r="S1051" s="32">
        <f>+_xlfn.XLOOKUP($P1051,Užstatai!$L$3:$IR$3,Užstatai!$L$1:$IR$1,"bla",0,1)</f>
        <v>0</v>
      </c>
      <c r="W1051" s="11">
        <f t="shared" si="113"/>
        <v>0</v>
      </c>
      <c r="X1051" s="11">
        <f t="shared" si="114"/>
        <v>0</v>
      </c>
      <c r="Y1051" s="11">
        <f t="shared" si="115"/>
        <v>1</v>
      </c>
      <c r="Z1051" s="11">
        <f t="shared" si="116"/>
        <v>59242.809477162955</v>
      </c>
      <c r="AA1051" s="23">
        <f t="shared" si="117"/>
        <v>0.10470000000000197</v>
      </c>
    </row>
    <row r="1052" spans="12:27" x14ac:dyDescent="0.35">
      <c r="L1052" s="103"/>
      <c r="S1052" s="32">
        <f>+_xlfn.XLOOKUP($P1052,Užstatai!$L$3:$IR$3,Užstatai!$L$1:$IR$1,"bla",0,1)</f>
        <v>0</v>
      </c>
      <c r="W1052" s="11">
        <f t="shared" si="113"/>
        <v>0</v>
      </c>
      <c r="X1052" s="11">
        <f t="shared" si="114"/>
        <v>0</v>
      </c>
      <c r="Y1052" s="11">
        <f t="shared" si="115"/>
        <v>1</v>
      </c>
      <c r="Z1052" s="11">
        <f t="shared" si="116"/>
        <v>59299.392867303504</v>
      </c>
      <c r="AA1052" s="23">
        <f t="shared" si="117"/>
        <v>0.10480000000000197</v>
      </c>
    </row>
    <row r="1053" spans="12:27" x14ac:dyDescent="0.35">
      <c r="L1053" s="103"/>
      <c r="S1053" s="32">
        <f>+_xlfn.XLOOKUP($P1053,Užstatai!$L$3:$IR$3,Užstatai!$L$1:$IR$1,"bla",0,1)</f>
        <v>0</v>
      </c>
      <c r="W1053" s="11">
        <f t="shared" si="113"/>
        <v>0</v>
      </c>
      <c r="X1053" s="11">
        <f t="shared" si="114"/>
        <v>0</v>
      </c>
      <c r="Y1053" s="11">
        <f t="shared" si="115"/>
        <v>1</v>
      </c>
      <c r="Z1053" s="11">
        <f t="shared" si="116"/>
        <v>59355.976257444068</v>
      </c>
      <c r="AA1053" s="23">
        <f t="shared" si="117"/>
        <v>0.10490000000000198</v>
      </c>
    </row>
    <row r="1054" spans="12:27" x14ac:dyDescent="0.35">
      <c r="L1054" s="103"/>
      <c r="S1054" s="32">
        <f>+_xlfn.XLOOKUP($P1054,Užstatai!$L$3:$IR$3,Užstatai!$L$1:$IR$1,"bla",0,1)</f>
        <v>0</v>
      </c>
      <c r="W1054" s="11">
        <f t="shared" si="113"/>
        <v>0</v>
      </c>
      <c r="X1054" s="11">
        <f t="shared" si="114"/>
        <v>0</v>
      </c>
      <c r="Y1054" s="11">
        <f t="shared" si="115"/>
        <v>1</v>
      </c>
      <c r="Z1054" s="11">
        <f t="shared" si="116"/>
        <v>59412.559647584625</v>
      </c>
      <c r="AA1054" s="23">
        <f t="shared" si="117"/>
        <v>0.10500000000000198</v>
      </c>
    </row>
    <row r="1055" spans="12:27" x14ac:dyDescent="0.35">
      <c r="L1055" s="103"/>
      <c r="S1055" s="32">
        <f>+_xlfn.XLOOKUP($P1055,Užstatai!$L$3:$IR$3,Užstatai!$L$1:$IR$1,"bla",0,1)</f>
        <v>0</v>
      </c>
      <c r="W1055" s="11">
        <f t="shared" si="113"/>
        <v>0</v>
      </c>
      <c r="X1055" s="11">
        <f t="shared" si="114"/>
        <v>0</v>
      </c>
      <c r="Y1055" s="11">
        <f t="shared" si="115"/>
        <v>1</v>
      </c>
      <c r="Z1055" s="11">
        <f t="shared" si="116"/>
        <v>59469.143037725175</v>
      </c>
      <c r="AA1055" s="23">
        <f t="shared" si="117"/>
        <v>0.10510000000000198</v>
      </c>
    </row>
    <row r="1056" spans="12:27" x14ac:dyDescent="0.35">
      <c r="L1056" s="103"/>
      <c r="S1056" s="32">
        <f>+_xlfn.XLOOKUP($P1056,Užstatai!$L$3:$IR$3,Užstatai!$L$1:$IR$1,"bla",0,1)</f>
        <v>0</v>
      </c>
      <c r="W1056" s="11">
        <f t="shared" si="113"/>
        <v>0</v>
      </c>
      <c r="X1056" s="11">
        <f t="shared" si="114"/>
        <v>0</v>
      </c>
      <c r="Y1056" s="11">
        <f t="shared" si="115"/>
        <v>1</v>
      </c>
      <c r="Z1056" s="11">
        <f t="shared" si="116"/>
        <v>59525.726427865739</v>
      </c>
      <c r="AA1056" s="23">
        <f t="shared" si="117"/>
        <v>0.10520000000000199</v>
      </c>
    </row>
    <row r="1057" spans="12:27" x14ac:dyDescent="0.35">
      <c r="L1057" s="103"/>
      <c r="S1057" s="32">
        <f>+_xlfn.XLOOKUP($P1057,Užstatai!$L$3:$IR$3,Užstatai!$L$1:$IR$1,"bla",0,1)</f>
        <v>0</v>
      </c>
      <c r="W1057" s="11">
        <f t="shared" si="113"/>
        <v>0</v>
      </c>
      <c r="X1057" s="11">
        <f t="shared" si="114"/>
        <v>0</v>
      </c>
      <c r="Y1057" s="11">
        <f t="shared" si="115"/>
        <v>1</v>
      </c>
      <c r="Z1057" s="11">
        <f t="shared" si="116"/>
        <v>59582.309818006295</v>
      </c>
      <c r="AA1057" s="23">
        <f t="shared" si="117"/>
        <v>0.10530000000000199</v>
      </c>
    </row>
    <row r="1058" spans="12:27" x14ac:dyDescent="0.35">
      <c r="L1058" s="103"/>
      <c r="S1058" s="32">
        <f>+_xlfn.XLOOKUP($P1058,Užstatai!$L$3:$IR$3,Užstatai!$L$1:$IR$1,"bla",0,1)</f>
        <v>0</v>
      </c>
      <c r="W1058" s="11">
        <f t="shared" si="113"/>
        <v>0</v>
      </c>
      <c r="X1058" s="11">
        <f t="shared" si="114"/>
        <v>0</v>
      </c>
      <c r="Y1058" s="11">
        <f t="shared" si="115"/>
        <v>1</v>
      </c>
      <c r="Z1058" s="11">
        <f t="shared" si="116"/>
        <v>59638.893208146845</v>
      </c>
      <c r="AA1058" s="23">
        <f t="shared" si="117"/>
        <v>0.10540000000000199</v>
      </c>
    </row>
    <row r="1059" spans="12:27" x14ac:dyDescent="0.35">
      <c r="L1059" s="103"/>
      <c r="S1059" s="32">
        <f>+_xlfn.XLOOKUP($P1059,Užstatai!$L$3:$IR$3,Užstatai!$L$1:$IR$1,"bla",0,1)</f>
        <v>0</v>
      </c>
      <c r="W1059" s="11">
        <f t="shared" si="113"/>
        <v>0</v>
      </c>
      <c r="X1059" s="11">
        <f t="shared" si="114"/>
        <v>0</v>
      </c>
      <c r="Y1059" s="11">
        <f t="shared" si="115"/>
        <v>1</v>
      </c>
      <c r="Z1059" s="11">
        <f t="shared" si="116"/>
        <v>59695.476598287409</v>
      </c>
      <c r="AA1059" s="23">
        <f t="shared" si="117"/>
        <v>0.10550000000000199</v>
      </c>
    </row>
    <row r="1060" spans="12:27" x14ac:dyDescent="0.35">
      <c r="L1060" s="103"/>
      <c r="S1060" s="32">
        <f>+_xlfn.XLOOKUP($P1060,Užstatai!$L$3:$IR$3,Užstatai!$L$1:$IR$1,"bla",0,1)</f>
        <v>0</v>
      </c>
      <c r="W1060" s="11">
        <f t="shared" si="113"/>
        <v>0</v>
      </c>
      <c r="X1060" s="11">
        <f t="shared" si="114"/>
        <v>0</v>
      </c>
      <c r="Y1060" s="11">
        <f t="shared" si="115"/>
        <v>1</v>
      </c>
      <c r="Z1060" s="11">
        <f t="shared" si="116"/>
        <v>59752.05998842798</v>
      </c>
      <c r="AA1060" s="23">
        <f t="shared" si="117"/>
        <v>0.105600000000002</v>
      </c>
    </row>
    <row r="1061" spans="12:27" x14ac:dyDescent="0.35">
      <c r="L1061" s="103"/>
      <c r="S1061" s="32">
        <f>+_xlfn.XLOOKUP($P1061,Užstatai!$L$3:$IR$3,Užstatai!$L$1:$IR$1,"bla",0,1)</f>
        <v>0</v>
      </c>
      <c r="W1061" s="11">
        <f t="shared" si="113"/>
        <v>0</v>
      </c>
      <c r="X1061" s="11">
        <f t="shared" si="114"/>
        <v>0</v>
      </c>
      <c r="Y1061" s="11">
        <f t="shared" si="115"/>
        <v>1</v>
      </c>
      <c r="Z1061" s="11">
        <f t="shared" si="116"/>
        <v>59808.643378568529</v>
      </c>
      <c r="AA1061" s="23">
        <f t="shared" si="117"/>
        <v>0.105700000000002</v>
      </c>
    </row>
    <row r="1062" spans="12:27" x14ac:dyDescent="0.35">
      <c r="L1062" s="103"/>
      <c r="S1062" s="32">
        <f>+_xlfn.XLOOKUP($P1062,Užstatai!$L$3:$IR$3,Užstatai!$L$1:$IR$1,"bla",0,1)</f>
        <v>0</v>
      </c>
      <c r="W1062" s="11">
        <f t="shared" si="113"/>
        <v>0</v>
      </c>
      <c r="X1062" s="11">
        <f t="shared" si="114"/>
        <v>0</v>
      </c>
      <c r="Y1062" s="11">
        <f t="shared" si="115"/>
        <v>1</v>
      </c>
      <c r="Z1062" s="11">
        <f t="shared" si="116"/>
        <v>59865.226768709079</v>
      </c>
      <c r="AA1062" s="23">
        <f t="shared" si="117"/>
        <v>0.105800000000002</v>
      </c>
    </row>
    <row r="1063" spans="12:27" x14ac:dyDescent="0.35">
      <c r="L1063" s="103"/>
      <c r="S1063" s="32">
        <f>+_xlfn.XLOOKUP($P1063,Užstatai!$L$3:$IR$3,Užstatai!$L$1:$IR$1,"bla",0,1)</f>
        <v>0</v>
      </c>
      <c r="W1063" s="11">
        <f t="shared" si="113"/>
        <v>0</v>
      </c>
      <c r="X1063" s="11">
        <f t="shared" si="114"/>
        <v>0</v>
      </c>
      <c r="Y1063" s="11">
        <f t="shared" si="115"/>
        <v>1</v>
      </c>
      <c r="Z1063" s="11">
        <f t="shared" si="116"/>
        <v>59921.81015884965</v>
      </c>
      <c r="AA1063" s="23">
        <f t="shared" si="117"/>
        <v>0.10590000000000201</v>
      </c>
    </row>
    <row r="1064" spans="12:27" x14ac:dyDescent="0.35">
      <c r="L1064" s="103"/>
      <c r="S1064" s="32">
        <f>+_xlfn.XLOOKUP($P1064,Užstatai!$L$3:$IR$3,Užstatai!$L$1:$IR$1,"bla",0,1)</f>
        <v>0</v>
      </c>
      <c r="W1064" s="11">
        <f t="shared" si="113"/>
        <v>0</v>
      </c>
      <c r="X1064" s="11">
        <f t="shared" si="114"/>
        <v>0</v>
      </c>
      <c r="Y1064" s="11">
        <f t="shared" si="115"/>
        <v>1</v>
      </c>
      <c r="Z1064" s="11">
        <f t="shared" si="116"/>
        <v>59978.3935489902</v>
      </c>
      <c r="AA1064" s="23">
        <f t="shared" si="117"/>
        <v>0.10600000000000201</v>
      </c>
    </row>
    <row r="1065" spans="12:27" x14ac:dyDescent="0.35">
      <c r="L1065" s="103"/>
      <c r="S1065" s="32">
        <f>+_xlfn.XLOOKUP($P1065,Užstatai!$L$3:$IR$3,Užstatai!$L$1:$IR$1,"bla",0,1)</f>
        <v>0</v>
      </c>
      <c r="W1065" s="11">
        <f t="shared" si="113"/>
        <v>0</v>
      </c>
      <c r="X1065" s="11">
        <f t="shared" si="114"/>
        <v>0</v>
      </c>
      <c r="Y1065" s="11">
        <f t="shared" si="115"/>
        <v>1</v>
      </c>
      <c r="Z1065" s="11">
        <f t="shared" si="116"/>
        <v>60034.976939130749</v>
      </c>
      <c r="AA1065" s="23">
        <f t="shared" si="117"/>
        <v>0.10610000000000201</v>
      </c>
    </row>
    <row r="1066" spans="12:27" x14ac:dyDescent="0.35">
      <c r="L1066" s="103"/>
      <c r="S1066" s="32">
        <f>+_xlfn.XLOOKUP($P1066,Užstatai!$L$3:$IR$3,Užstatai!$L$1:$IR$1,"bla",0,1)</f>
        <v>0</v>
      </c>
      <c r="W1066" s="11">
        <f t="shared" si="113"/>
        <v>0</v>
      </c>
      <c r="X1066" s="11">
        <f t="shared" si="114"/>
        <v>0</v>
      </c>
      <c r="Y1066" s="11">
        <f t="shared" si="115"/>
        <v>1</v>
      </c>
      <c r="Z1066" s="11">
        <f t="shared" si="116"/>
        <v>60091.56032927132</v>
      </c>
      <c r="AA1066" s="23">
        <f t="shared" si="117"/>
        <v>0.10620000000000202</v>
      </c>
    </row>
    <row r="1067" spans="12:27" x14ac:dyDescent="0.35">
      <c r="L1067" s="103"/>
      <c r="S1067" s="32">
        <f>+_xlfn.XLOOKUP($P1067,Užstatai!$L$3:$IR$3,Užstatai!$L$1:$IR$1,"bla",0,1)</f>
        <v>0</v>
      </c>
      <c r="W1067" s="11">
        <f t="shared" si="113"/>
        <v>0</v>
      </c>
      <c r="X1067" s="11">
        <f t="shared" si="114"/>
        <v>0</v>
      </c>
      <c r="Y1067" s="11">
        <f t="shared" si="115"/>
        <v>1</v>
      </c>
      <c r="Z1067" s="11">
        <f t="shared" si="116"/>
        <v>60148.14371941187</v>
      </c>
      <c r="AA1067" s="23">
        <f t="shared" si="117"/>
        <v>0.10630000000000202</v>
      </c>
    </row>
    <row r="1068" spans="12:27" x14ac:dyDescent="0.35">
      <c r="L1068" s="103"/>
      <c r="S1068" s="32">
        <f>+_xlfn.XLOOKUP($P1068,Užstatai!$L$3:$IR$3,Užstatai!$L$1:$IR$1,"bla",0,1)</f>
        <v>0</v>
      </c>
      <c r="W1068" s="11">
        <f t="shared" si="113"/>
        <v>0</v>
      </c>
      <c r="X1068" s="11">
        <f t="shared" si="114"/>
        <v>0</v>
      </c>
      <c r="Y1068" s="11">
        <f t="shared" si="115"/>
        <v>1</v>
      </c>
      <c r="Z1068" s="11">
        <f t="shared" si="116"/>
        <v>60204.727109552419</v>
      </c>
      <c r="AA1068" s="23">
        <f t="shared" si="117"/>
        <v>0.10640000000000202</v>
      </c>
    </row>
    <row r="1069" spans="12:27" x14ac:dyDescent="0.35">
      <c r="L1069" s="103"/>
      <c r="S1069" s="32">
        <f>+_xlfn.XLOOKUP($P1069,Užstatai!$L$3:$IR$3,Užstatai!$L$1:$IR$1,"bla",0,1)</f>
        <v>0</v>
      </c>
      <c r="W1069" s="11">
        <f t="shared" si="113"/>
        <v>0</v>
      </c>
      <c r="X1069" s="11">
        <f t="shared" si="114"/>
        <v>0</v>
      </c>
      <c r="Y1069" s="11">
        <f t="shared" si="115"/>
        <v>1</v>
      </c>
      <c r="Z1069" s="11">
        <f t="shared" si="116"/>
        <v>60261.310499692991</v>
      </c>
      <c r="AA1069" s="23">
        <f t="shared" si="117"/>
        <v>0.10650000000000202</v>
      </c>
    </row>
    <row r="1070" spans="12:27" x14ac:dyDescent="0.35">
      <c r="L1070" s="103"/>
      <c r="S1070" s="32">
        <f>+_xlfn.XLOOKUP($P1070,Užstatai!$L$3:$IR$3,Užstatai!$L$1:$IR$1,"bla",0,1)</f>
        <v>0</v>
      </c>
      <c r="W1070" s="11">
        <f t="shared" si="113"/>
        <v>0</v>
      </c>
      <c r="X1070" s="11">
        <f t="shared" si="114"/>
        <v>0</v>
      </c>
      <c r="Y1070" s="11">
        <f t="shared" si="115"/>
        <v>1</v>
      </c>
      <c r="Z1070" s="11">
        <f t="shared" si="116"/>
        <v>60317.89388983354</v>
      </c>
      <c r="AA1070" s="23">
        <f t="shared" si="117"/>
        <v>0.10660000000000203</v>
      </c>
    </row>
    <row r="1071" spans="12:27" x14ac:dyDescent="0.35">
      <c r="L1071" s="103"/>
      <c r="S1071" s="32">
        <f>+_xlfn.XLOOKUP($P1071,Užstatai!$L$3:$IR$3,Užstatai!$L$1:$IR$1,"bla",0,1)</f>
        <v>0</v>
      </c>
      <c r="W1071" s="11">
        <f t="shared" si="113"/>
        <v>0</v>
      </c>
      <c r="X1071" s="11">
        <f t="shared" si="114"/>
        <v>0</v>
      </c>
      <c r="Y1071" s="11">
        <f t="shared" si="115"/>
        <v>1</v>
      </c>
      <c r="Z1071" s="11">
        <f t="shared" si="116"/>
        <v>60374.477279974089</v>
      </c>
      <c r="AA1071" s="23">
        <f t="shared" si="117"/>
        <v>0.10670000000000203</v>
      </c>
    </row>
    <row r="1072" spans="12:27" x14ac:dyDescent="0.35">
      <c r="L1072" s="103"/>
      <c r="S1072" s="32">
        <f>+_xlfn.XLOOKUP($P1072,Užstatai!$L$3:$IR$3,Užstatai!$L$1:$IR$1,"bla",0,1)</f>
        <v>0</v>
      </c>
      <c r="W1072" s="11">
        <f t="shared" si="113"/>
        <v>0</v>
      </c>
      <c r="X1072" s="11">
        <f t="shared" si="114"/>
        <v>0</v>
      </c>
      <c r="Y1072" s="11">
        <f t="shared" si="115"/>
        <v>1</v>
      </c>
      <c r="Z1072" s="11">
        <f t="shared" si="116"/>
        <v>60431.060670114661</v>
      </c>
      <c r="AA1072" s="23">
        <f t="shared" si="117"/>
        <v>0.10680000000000203</v>
      </c>
    </row>
    <row r="1073" spans="12:27" x14ac:dyDescent="0.35">
      <c r="L1073" s="103"/>
      <c r="S1073" s="32">
        <f>+_xlfn.XLOOKUP($P1073,Užstatai!$L$3:$IR$3,Užstatai!$L$1:$IR$1,"bla",0,1)</f>
        <v>0</v>
      </c>
      <c r="W1073" s="11">
        <f t="shared" si="113"/>
        <v>0</v>
      </c>
      <c r="X1073" s="11">
        <f t="shared" si="114"/>
        <v>0</v>
      </c>
      <c r="Y1073" s="11">
        <f t="shared" si="115"/>
        <v>1</v>
      </c>
      <c r="Z1073" s="11">
        <f t="shared" si="116"/>
        <v>60487.64406025521</v>
      </c>
      <c r="AA1073" s="23">
        <f t="shared" si="117"/>
        <v>0.10690000000000204</v>
      </c>
    </row>
    <row r="1074" spans="12:27" x14ac:dyDescent="0.35">
      <c r="L1074" s="103"/>
      <c r="S1074" s="32">
        <f>+_xlfn.XLOOKUP($P1074,Užstatai!$L$3:$IR$3,Užstatai!$L$1:$IR$1,"bla",0,1)</f>
        <v>0</v>
      </c>
      <c r="W1074" s="11">
        <f t="shared" si="113"/>
        <v>0</v>
      </c>
      <c r="X1074" s="11">
        <f t="shared" si="114"/>
        <v>0</v>
      </c>
      <c r="Y1074" s="11">
        <f t="shared" si="115"/>
        <v>1</v>
      </c>
      <c r="Z1074" s="11">
        <f t="shared" si="116"/>
        <v>60544.22745039576</v>
      </c>
      <c r="AA1074" s="23">
        <f t="shared" si="117"/>
        <v>0.10700000000000204</v>
      </c>
    </row>
    <row r="1075" spans="12:27" x14ac:dyDescent="0.35">
      <c r="L1075" s="103"/>
      <c r="S1075" s="32">
        <f>+_xlfn.XLOOKUP($P1075,Užstatai!$L$3:$IR$3,Užstatai!$L$1:$IR$1,"bla",0,1)</f>
        <v>0</v>
      </c>
      <c r="W1075" s="11">
        <f t="shared" si="113"/>
        <v>0</v>
      </c>
      <c r="X1075" s="11">
        <f t="shared" si="114"/>
        <v>0</v>
      </c>
      <c r="Y1075" s="11">
        <f t="shared" si="115"/>
        <v>1</v>
      </c>
      <c r="Z1075" s="11">
        <f t="shared" si="116"/>
        <v>60600.810840536331</v>
      </c>
      <c r="AA1075" s="23">
        <f t="shared" si="117"/>
        <v>0.10710000000000204</v>
      </c>
    </row>
    <row r="1076" spans="12:27" x14ac:dyDescent="0.35">
      <c r="L1076" s="103"/>
      <c r="S1076" s="32">
        <f>+_xlfn.XLOOKUP($P1076,Užstatai!$L$3:$IR$3,Užstatai!$L$1:$IR$1,"bla",0,1)</f>
        <v>0</v>
      </c>
      <c r="W1076" s="11">
        <f t="shared" si="113"/>
        <v>0</v>
      </c>
      <c r="X1076" s="11">
        <f t="shared" si="114"/>
        <v>0</v>
      </c>
      <c r="Y1076" s="11">
        <f t="shared" si="115"/>
        <v>1</v>
      </c>
      <c r="Z1076" s="11">
        <f t="shared" si="116"/>
        <v>60657.39423067688</v>
      </c>
      <c r="AA1076" s="23">
        <f t="shared" si="117"/>
        <v>0.10720000000000204</v>
      </c>
    </row>
    <row r="1077" spans="12:27" x14ac:dyDescent="0.35">
      <c r="L1077" s="103"/>
      <c r="S1077" s="32">
        <f>+_xlfn.XLOOKUP($P1077,Užstatai!$L$3:$IR$3,Užstatai!$L$1:$IR$1,"bla",0,1)</f>
        <v>0</v>
      </c>
      <c r="W1077" s="11">
        <f t="shared" si="113"/>
        <v>0</v>
      </c>
      <c r="X1077" s="11">
        <f t="shared" si="114"/>
        <v>0</v>
      </c>
      <c r="Y1077" s="11">
        <f t="shared" si="115"/>
        <v>1</v>
      </c>
      <c r="Z1077" s="11">
        <f t="shared" si="116"/>
        <v>60713.97762081743</v>
      </c>
      <c r="AA1077" s="23">
        <f t="shared" si="117"/>
        <v>0.10730000000000205</v>
      </c>
    </row>
    <row r="1078" spans="12:27" x14ac:dyDescent="0.35">
      <c r="L1078" s="103"/>
      <c r="S1078" s="32">
        <f>+_xlfn.XLOOKUP($P1078,Užstatai!$L$3:$IR$3,Užstatai!$L$1:$IR$1,"bla",0,1)</f>
        <v>0</v>
      </c>
      <c r="W1078" s="11">
        <f t="shared" si="113"/>
        <v>0</v>
      </c>
      <c r="X1078" s="11">
        <f t="shared" si="114"/>
        <v>0</v>
      </c>
      <c r="Y1078" s="11">
        <f t="shared" si="115"/>
        <v>1</v>
      </c>
      <c r="Z1078" s="11">
        <f t="shared" si="116"/>
        <v>60770.561010958001</v>
      </c>
      <c r="AA1078" s="23">
        <f t="shared" si="117"/>
        <v>0.10740000000000205</v>
      </c>
    </row>
    <row r="1079" spans="12:27" x14ac:dyDescent="0.35">
      <c r="L1079" s="103"/>
      <c r="S1079" s="32">
        <f>+_xlfn.XLOOKUP($P1079,Užstatai!$L$3:$IR$3,Užstatai!$L$1:$IR$1,"bla",0,1)</f>
        <v>0</v>
      </c>
      <c r="W1079" s="11">
        <f t="shared" si="113"/>
        <v>0</v>
      </c>
      <c r="X1079" s="11">
        <f t="shared" si="114"/>
        <v>0</v>
      </c>
      <c r="Y1079" s="11">
        <f t="shared" si="115"/>
        <v>1</v>
      </c>
      <c r="Z1079" s="11">
        <f t="shared" si="116"/>
        <v>60827.144401098565</v>
      </c>
      <c r="AA1079" s="23">
        <f t="shared" si="117"/>
        <v>0.10750000000000205</v>
      </c>
    </row>
    <row r="1080" spans="12:27" x14ac:dyDescent="0.35">
      <c r="L1080" s="103"/>
      <c r="S1080" s="32">
        <f>+_xlfn.XLOOKUP($P1080,Užstatai!$L$3:$IR$3,Užstatai!$L$1:$IR$1,"bla",0,1)</f>
        <v>0</v>
      </c>
      <c r="W1080" s="11">
        <f t="shared" si="113"/>
        <v>0</v>
      </c>
      <c r="X1080" s="11">
        <f t="shared" si="114"/>
        <v>0</v>
      </c>
      <c r="Y1080" s="11">
        <f t="shared" si="115"/>
        <v>1</v>
      </c>
      <c r="Z1080" s="11">
        <f t="shared" si="116"/>
        <v>60883.727791239115</v>
      </c>
      <c r="AA1080" s="23">
        <f t="shared" si="117"/>
        <v>0.10760000000000206</v>
      </c>
    </row>
    <row r="1081" spans="12:27" x14ac:dyDescent="0.35">
      <c r="L1081" s="103"/>
      <c r="S1081" s="32">
        <f>+_xlfn.XLOOKUP($P1081,Užstatai!$L$3:$IR$3,Užstatai!$L$1:$IR$1,"bla",0,1)</f>
        <v>0</v>
      </c>
      <c r="W1081" s="11">
        <f t="shared" si="113"/>
        <v>0</v>
      </c>
      <c r="X1081" s="11">
        <f t="shared" si="114"/>
        <v>0</v>
      </c>
      <c r="Y1081" s="11">
        <f t="shared" si="115"/>
        <v>1</v>
      </c>
      <c r="Z1081" s="11">
        <f t="shared" si="116"/>
        <v>60940.311181379671</v>
      </c>
      <c r="AA1081" s="23">
        <f t="shared" si="117"/>
        <v>0.10770000000000206</v>
      </c>
    </row>
    <row r="1082" spans="12:27" x14ac:dyDescent="0.35">
      <c r="L1082" s="103"/>
      <c r="S1082" s="32">
        <f>+_xlfn.XLOOKUP($P1082,Užstatai!$L$3:$IR$3,Užstatai!$L$1:$IR$1,"bla",0,1)</f>
        <v>0</v>
      </c>
      <c r="W1082" s="11">
        <f t="shared" si="113"/>
        <v>0</v>
      </c>
      <c r="X1082" s="11">
        <f t="shared" si="114"/>
        <v>0</v>
      </c>
      <c r="Y1082" s="11">
        <f t="shared" si="115"/>
        <v>1</v>
      </c>
      <c r="Z1082" s="11">
        <f t="shared" si="116"/>
        <v>60996.894571520235</v>
      </c>
      <c r="AA1082" s="23">
        <f t="shared" si="117"/>
        <v>0.10780000000000206</v>
      </c>
    </row>
    <row r="1083" spans="12:27" x14ac:dyDescent="0.35">
      <c r="L1083" s="103"/>
      <c r="S1083" s="32">
        <f>+_xlfn.XLOOKUP($P1083,Užstatai!$L$3:$IR$3,Užstatai!$L$1:$IR$1,"bla",0,1)</f>
        <v>0</v>
      </c>
      <c r="W1083" s="11">
        <f t="shared" si="113"/>
        <v>0</v>
      </c>
      <c r="X1083" s="11">
        <f t="shared" si="114"/>
        <v>0</v>
      </c>
      <c r="Y1083" s="11">
        <f t="shared" si="115"/>
        <v>1</v>
      </c>
      <c r="Z1083" s="11">
        <f t="shared" si="116"/>
        <v>61053.477961660785</v>
      </c>
      <c r="AA1083" s="23">
        <f t="shared" si="117"/>
        <v>0.10790000000000206</v>
      </c>
    </row>
    <row r="1084" spans="12:27" x14ac:dyDescent="0.35">
      <c r="L1084" s="103"/>
      <c r="S1084" s="32">
        <f>+_xlfn.XLOOKUP($P1084,Užstatai!$L$3:$IR$3,Užstatai!$L$1:$IR$1,"bla",0,1)</f>
        <v>0</v>
      </c>
      <c r="W1084" s="11">
        <f t="shared" si="113"/>
        <v>0</v>
      </c>
      <c r="X1084" s="11">
        <f t="shared" si="114"/>
        <v>0</v>
      </c>
      <c r="Y1084" s="11">
        <f t="shared" si="115"/>
        <v>1</v>
      </c>
      <c r="Z1084" s="11">
        <f t="shared" si="116"/>
        <v>61110.061351801342</v>
      </c>
      <c r="AA1084" s="23">
        <f t="shared" si="117"/>
        <v>0.10800000000000207</v>
      </c>
    </row>
    <row r="1085" spans="12:27" x14ac:dyDescent="0.35">
      <c r="L1085" s="103"/>
      <c r="S1085" s="32">
        <f>+_xlfn.XLOOKUP($P1085,Užstatai!$L$3:$IR$3,Užstatai!$L$1:$IR$1,"bla",0,1)</f>
        <v>0</v>
      </c>
      <c r="W1085" s="11">
        <f t="shared" si="113"/>
        <v>0</v>
      </c>
      <c r="X1085" s="11">
        <f t="shared" si="114"/>
        <v>0</v>
      </c>
      <c r="Y1085" s="11">
        <f t="shared" si="115"/>
        <v>1</v>
      </c>
      <c r="Z1085" s="11">
        <f t="shared" si="116"/>
        <v>61166.644741941906</v>
      </c>
      <c r="AA1085" s="23">
        <f t="shared" si="117"/>
        <v>0.10810000000000207</v>
      </c>
    </row>
    <row r="1086" spans="12:27" x14ac:dyDescent="0.35">
      <c r="L1086" s="103"/>
      <c r="S1086" s="32">
        <f>+_xlfn.XLOOKUP($P1086,Užstatai!$L$3:$IR$3,Užstatai!$L$1:$IR$1,"bla",0,1)</f>
        <v>0</v>
      </c>
      <c r="W1086" s="11">
        <f t="shared" si="113"/>
        <v>0</v>
      </c>
      <c r="X1086" s="11">
        <f t="shared" si="114"/>
        <v>0</v>
      </c>
      <c r="Y1086" s="11">
        <f t="shared" si="115"/>
        <v>1</v>
      </c>
      <c r="Z1086" s="11">
        <f t="shared" si="116"/>
        <v>61223.228132082455</v>
      </c>
      <c r="AA1086" s="23">
        <f t="shared" si="117"/>
        <v>0.10820000000000207</v>
      </c>
    </row>
    <row r="1087" spans="12:27" x14ac:dyDescent="0.35">
      <c r="L1087" s="103"/>
      <c r="S1087" s="32">
        <f>+_xlfn.XLOOKUP($P1087,Užstatai!$L$3:$IR$3,Užstatai!$L$1:$IR$1,"bla",0,1)</f>
        <v>0</v>
      </c>
      <c r="W1087" s="11">
        <f t="shared" si="113"/>
        <v>0</v>
      </c>
      <c r="X1087" s="11">
        <f t="shared" si="114"/>
        <v>0</v>
      </c>
      <c r="Y1087" s="11">
        <f t="shared" si="115"/>
        <v>1</v>
      </c>
      <c r="Z1087" s="11">
        <f t="shared" si="116"/>
        <v>61279.811522223012</v>
      </c>
      <c r="AA1087" s="23">
        <f t="shared" si="117"/>
        <v>0.10830000000000208</v>
      </c>
    </row>
    <row r="1088" spans="12:27" x14ac:dyDescent="0.35">
      <c r="L1088" s="103"/>
      <c r="S1088" s="32">
        <f>+_xlfn.XLOOKUP($P1088,Užstatai!$L$3:$IR$3,Užstatai!$L$1:$IR$1,"bla",0,1)</f>
        <v>0</v>
      </c>
      <c r="W1088" s="11">
        <f t="shared" si="113"/>
        <v>0</v>
      </c>
      <c r="X1088" s="11">
        <f t="shared" si="114"/>
        <v>0</v>
      </c>
      <c r="Y1088" s="11">
        <f t="shared" si="115"/>
        <v>1</v>
      </c>
      <c r="Z1088" s="11">
        <f t="shared" si="116"/>
        <v>61336.394912363576</v>
      </c>
      <c r="AA1088" s="23">
        <f t="shared" si="117"/>
        <v>0.10840000000000208</v>
      </c>
    </row>
    <row r="1089" spans="12:27" x14ac:dyDescent="0.35">
      <c r="L1089" s="103"/>
      <c r="S1089" s="32">
        <f>+_xlfn.XLOOKUP($P1089,Užstatai!$L$3:$IR$3,Užstatai!$L$1:$IR$1,"bla",0,1)</f>
        <v>0</v>
      </c>
      <c r="W1089" s="11">
        <f t="shared" si="113"/>
        <v>0</v>
      </c>
      <c r="X1089" s="11">
        <f t="shared" si="114"/>
        <v>0</v>
      </c>
      <c r="Y1089" s="11">
        <f t="shared" si="115"/>
        <v>1</v>
      </c>
      <c r="Z1089" s="11">
        <f t="shared" si="116"/>
        <v>61392.978302504132</v>
      </c>
      <c r="AA1089" s="23">
        <f t="shared" si="117"/>
        <v>0.10850000000000208</v>
      </c>
    </row>
    <row r="1090" spans="12:27" x14ac:dyDescent="0.35">
      <c r="L1090" s="103"/>
      <c r="S1090" s="32">
        <f>+_xlfn.XLOOKUP($P1090,Užstatai!$L$3:$IR$3,Užstatai!$L$1:$IR$1,"bla",0,1)</f>
        <v>0</v>
      </c>
      <c r="W1090" s="11">
        <f t="shared" si="113"/>
        <v>0</v>
      </c>
      <c r="X1090" s="11">
        <f t="shared" si="114"/>
        <v>0</v>
      </c>
      <c r="Y1090" s="11">
        <f t="shared" si="115"/>
        <v>1</v>
      </c>
      <c r="Z1090" s="11">
        <f t="shared" si="116"/>
        <v>61449.561692644682</v>
      </c>
      <c r="AA1090" s="23">
        <f t="shared" si="117"/>
        <v>0.10860000000000208</v>
      </c>
    </row>
    <row r="1091" spans="12:27" x14ac:dyDescent="0.35">
      <c r="L1091" s="103"/>
      <c r="S1091" s="32">
        <f>+_xlfn.XLOOKUP($P1091,Užstatai!$L$3:$IR$3,Užstatai!$L$1:$IR$1,"bla",0,1)</f>
        <v>0</v>
      </c>
      <c r="W1091" s="11">
        <f t="shared" si="113"/>
        <v>0</v>
      </c>
      <c r="X1091" s="11">
        <f t="shared" si="114"/>
        <v>0</v>
      </c>
      <c r="Y1091" s="11">
        <f t="shared" si="115"/>
        <v>1</v>
      </c>
      <c r="Z1091" s="11">
        <f t="shared" si="116"/>
        <v>61506.145082785246</v>
      </c>
      <c r="AA1091" s="23">
        <f t="shared" si="117"/>
        <v>0.10870000000000209</v>
      </c>
    </row>
    <row r="1092" spans="12:27" x14ac:dyDescent="0.35">
      <c r="L1092" s="103"/>
      <c r="S1092" s="32">
        <f>+_xlfn.XLOOKUP($P1092,Užstatai!$L$3:$IR$3,Užstatai!$L$1:$IR$1,"bla",0,1)</f>
        <v>0</v>
      </c>
      <c r="W1092" s="11">
        <f t="shared" ref="W1092:W1155" si="118">ROUND(M1092*(Q1092-Q1091),2)</f>
        <v>0</v>
      </c>
      <c r="X1092" s="11">
        <f t="shared" ref="X1092:X1155" si="119">ROUND(N1092*$Y$2/12*(1-Q1092),2)</f>
        <v>0</v>
      </c>
      <c r="Y1092" s="11">
        <f t="shared" si="115"/>
        <v>1</v>
      </c>
      <c r="Z1092" s="11">
        <f t="shared" si="116"/>
        <v>61562.728472925803</v>
      </c>
      <c r="AA1092" s="23">
        <f t="shared" si="117"/>
        <v>0.10880000000000209</v>
      </c>
    </row>
    <row r="1093" spans="12:27" x14ac:dyDescent="0.35">
      <c r="L1093" s="103"/>
      <c r="S1093" s="32">
        <f>+_xlfn.XLOOKUP($P1093,Užstatai!$L$3:$IR$3,Užstatai!$L$1:$IR$1,"bla",0,1)</f>
        <v>0</v>
      </c>
      <c r="W1093" s="11">
        <f t="shared" si="118"/>
        <v>0</v>
      </c>
      <c r="X1093" s="11">
        <f t="shared" si="119"/>
        <v>0</v>
      </c>
      <c r="Y1093" s="11">
        <f t="shared" ref="Y1093:Y1156" si="120">+IF(Z1093&gt;=$W$1,1,0)</f>
        <v>1</v>
      </c>
      <c r="Z1093" s="11">
        <f t="shared" ref="Z1093:Z1156" si="121">SUM($N$4:$N$183)*AA1093/12-SUMPRODUCT($N$4:$N$183,$Q$4:$Q$183)*AA1093/12</f>
        <v>61619.311863066352</v>
      </c>
      <c r="AA1093" s="23">
        <f t="shared" si="117"/>
        <v>0.10890000000000209</v>
      </c>
    </row>
    <row r="1094" spans="12:27" x14ac:dyDescent="0.35">
      <c r="L1094" s="103"/>
      <c r="S1094" s="32">
        <f>+_xlfn.XLOOKUP($P1094,Užstatai!$L$3:$IR$3,Užstatai!$L$1:$IR$1,"bla",0,1)</f>
        <v>0</v>
      </c>
      <c r="W1094" s="11">
        <f t="shared" si="118"/>
        <v>0</v>
      </c>
      <c r="X1094" s="11">
        <f t="shared" si="119"/>
        <v>0</v>
      </c>
      <c r="Y1094" s="11">
        <f t="shared" si="120"/>
        <v>1</v>
      </c>
      <c r="Z1094" s="11">
        <f t="shared" si="121"/>
        <v>61675.895253206916</v>
      </c>
      <c r="AA1094" s="23">
        <f t="shared" ref="AA1094:AA1157" si="122">+AA1093+0.0001</f>
        <v>0.1090000000000021</v>
      </c>
    </row>
    <row r="1095" spans="12:27" x14ac:dyDescent="0.35">
      <c r="L1095" s="103"/>
      <c r="S1095" s="32">
        <f>+_xlfn.XLOOKUP($P1095,Užstatai!$L$3:$IR$3,Užstatai!$L$1:$IR$1,"bla",0,1)</f>
        <v>0</v>
      </c>
      <c r="W1095" s="11">
        <f t="shared" si="118"/>
        <v>0</v>
      </c>
      <c r="X1095" s="11">
        <f t="shared" si="119"/>
        <v>0</v>
      </c>
      <c r="Y1095" s="11">
        <f t="shared" si="120"/>
        <v>1</v>
      </c>
      <c r="Z1095" s="11">
        <f t="shared" si="121"/>
        <v>61732.478643347473</v>
      </c>
      <c r="AA1095" s="23">
        <f t="shared" si="122"/>
        <v>0.1091000000000021</v>
      </c>
    </row>
    <row r="1096" spans="12:27" x14ac:dyDescent="0.35">
      <c r="L1096" s="103"/>
      <c r="S1096" s="32">
        <f>+_xlfn.XLOOKUP($P1096,Užstatai!$L$3:$IR$3,Užstatai!$L$1:$IR$1,"bla",0,1)</f>
        <v>0</v>
      </c>
      <c r="W1096" s="11">
        <f t="shared" si="118"/>
        <v>0</v>
      </c>
      <c r="X1096" s="11">
        <f t="shared" si="119"/>
        <v>0</v>
      </c>
      <c r="Y1096" s="11">
        <f t="shared" si="120"/>
        <v>1</v>
      </c>
      <c r="Z1096" s="11">
        <f t="shared" si="121"/>
        <v>61789.062033488037</v>
      </c>
      <c r="AA1096" s="23">
        <f t="shared" si="122"/>
        <v>0.1092000000000021</v>
      </c>
    </row>
    <row r="1097" spans="12:27" x14ac:dyDescent="0.35">
      <c r="L1097" s="103"/>
      <c r="S1097" s="32">
        <f>+_xlfn.XLOOKUP($P1097,Užstatai!$L$3:$IR$3,Užstatai!$L$1:$IR$1,"bla",0,1)</f>
        <v>0</v>
      </c>
      <c r="W1097" s="11">
        <f t="shared" si="118"/>
        <v>0</v>
      </c>
      <c r="X1097" s="11">
        <f t="shared" si="119"/>
        <v>0</v>
      </c>
      <c r="Y1097" s="11">
        <f t="shared" si="120"/>
        <v>1</v>
      </c>
      <c r="Z1097" s="11">
        <f t="shared" si="121"/>
        <v>61845.645423628586</v>
      </c>
      <c r="AA1097" s="23">
        <f t="shared" si="122"/>
        <v>0.1093000000000021</v>
      </c>
    </row>
    <row r="1098" spans="12:27" x14ac:dyDescent="0.35">
      <c r="L1098" s="103"/>
      <c r="S1098" s="32">
        <f>+_xlfn.XLOOKUP($P1098,Užstatai!$L$3:$IR$3,Užstatai!$L$1:$IR$1,"bla",0,1)</f>
        <v>0</v>
      </c>
      <c r="W1098" s="11">
        <f t="shared" si="118"/>
        <v>0</v>
      </c>
      <c r="X1098" s="11">
        <f t="shared" si="119"/>
        <v>0</v>
      </c>
      <c r="Y1098" s="11">
        <f t="shared" si="120"/>
        <v>1</v>
      </c>
      <c r="Z1098" s="11">
        <f t="shared" si="121"/>
        <v>61902.228813769158</v>
      </c>
      <c r="AA1098" s="23">
        <f t="shared" si="122"/>
        <v>0.10940000000000211</v>
      </c>
    </row>
    <row r="1099" spans="12:27" x14ac:dyDescent="0.35">
      <c r="L1099" s="103"/>
      <c r="S1099" s="32">
        <f>+_xlfn.XLOOKUP($P1099,Užstatai!$L$3:$IR$3,Užstatai!$L$1:$IR$1,"bla",0,1)</f>
        <v>0</v>
      </c>
      <c r="W1099" s="11">
        <f t="shared" si="118"/>
        <v>0</v>
      </c>
      <c r="X1099" s="11">
        <f t="shared" si="119"/>
        <v>0</v>
      </c>
      <c r="Y1099" s="11">
        <f t="shared" si="120"/>
        <v>1</v>
      </c>
      <c r="Z1099" s="11">
        <f t="shared" si="121"/>
        <v>61958.812203909707</v>
      </c>
      <c r="AA1099" s="23">
        <f t="shared" si="122"/>
        <v>0.10950000000000211</v>
      </c>
    </row>
    <row r="1100" spans="12:27" x14ac:dyDescent="0.35">
      <c r="L1100" s="103"/>
      <c r="S1100" s="32">
        <f>+_xlfn.XLOOKUP($P1100,Užstatai!$L$3:$IR$3,Užstatai!$L$1:$IR$1,"bla",0,1)</f>
        <v>0</v>
      </c>
      <c r="W1100" s="11">
        <f t="shared" si="118"/>
        <v>0</v>
      </c>
      <c r="X1100" s="11">
        <f t="shared" si="119"/>
        <v>0</v>
      </c>
      <c r="Y1100" s="11">
        <f t="shared" si="120"/>
        <v>1</v>
      </c>
      <c r="Z1100" s="11">
        <f t="shared" si="121"/>
        <v>62015.395594050256</v>
      </c>
      <c r="AA1100" s="23">
        <f t="shared" si="122"/>
        <v>0.10960000000000211</v>
      </c>
    </row>
    <row r="1101" spans="12:27" x14ac:dyDescent="0.35">
      <c r="L1101" s="103"/>
      <c r="S1101" s="32">
        <f>+_xlfn.XLOOKUP($P1101,Užstatai!$L$3:$IR$3,Užstatai!$L$1:$IR$1,"bla",0,1)</f>
        <v>0</v>
      </c>
      <c r="W1101" s="11">
        <f t="shared" si="118"/>
        <v>0</v>
      </c>
      <c r="X1101" s="11">
        <f t="shared" si="119"/>
        <v>0</v>
      </c>
      <c r="Y1101" s="11">
        <f t="shared" si="120"/>
        <v>1</v>
      </c>
      <c r="Z1101" s="11">
        <f t="shared" si="121"/>
        <v>62071.978984190828</v>
      </c>
      <c r="AA1101" s="23">
        <f t="shared" si="122"/>
        <v>0.10970000000000212</v>
      </c>
    </row>
    <row r="1102" spans="12:27" x14ac:dyDescent="0.35">
      <c r="L1102" s="103"/>
      <c r="S1102" s="32">
        <f>+_xlfn.XLOOKUP($P1102,Užstatai!$L$3:$IR$3,Užstatai!$L$1:$IR$1,"bla",0,1)</f>
        <v>0</v>
      </c>
      <c r="W1102" s="11">
        <f t="shared" si="118"/>
        <v>0</v>
      </c>
      <c r="X1102" s="11">
        <f t="shared" si="119"/>
        <v>0</v>
      </c>
      <c r="Y1102" s="11">
        <f t="shared" si="120"/>
        <v>1</v>
      </c>
      <c r="Z1102" s="11">
        <f t="shared" si="121"/>
        <v>62128.562374331377</v>
      </c>
      <c r="AA1102" s="23">
        <f t="shared" si="122"/>
        <v>0.10980000000000212</v>
      </c>
    </row>
    <row r="1103" spans="12:27" x14ac:dyDescent="0.35">
      <c r="L1103" s="103"/>
      <c r="S1103" s="32">
        <f>+_xlfn.XLOOKUP($P1103,Užstatai!$L$3:$IR$3,Užstatai!$L$1:$IR$1,"bla",0,1)</f>
        <v>0</v>
      </c>
      <c r="W1103" s="11">
        <f t="shared" si="118"/>
        <v>0</v>
      </c>
      <c r="X1103" s="11">
        <f t="shared" si="119"/>
        <v>0</v>
      </c>
      <c r="Y1103" s="11">
        <f t="shared" si="120"/>
        <v>1</v>
      </c>
      <c r="Z1103" s="11">
        <f t="shared" si="121"/>
        <v>62185.145764471927</v>
      </c>
      <c r="AA1103" s="23">
        <f t="shared" si="122"/>
        <v>0.10990000000000212</v>
      </c>
    </row>
    <row r="1104" spans="12:27" x14ac:dyDescent="0.35">
      <c r="L1104" s="103"/>
      <c r="S1104" s="32">
        <f>+_xlfn.XLOOKUP($P1104,Užstatai!$L$3:$IR$3,Užstatai!$L$1:$IR$1,"bla",0,1)</f>
        <v>0</v>
      </c>
      <c r="W1104" s="11">
        <f t="shared" si="118"/>
        <v>0</v>
      </c>
      <c r="X1104" s="11">
        <f t="shared" si="119"/>
        <v>0</v>
      </c>
      <c r="Y1104" s="11">
        <f t="shared" si="120"/>
        <v>1</v>
      </c>
      <c r="Z1104" s="11">
        <f t="shared" si="121"/>
        <v>62241.729154612498</v>
      </c>
      <c r="AA1104" s="23">
        <f t="shared" si="122"/>
        <v>0.11000000000000212</v>
      </c>
    </row>
    <row r="1105" spans="12:27" x14ac:dyDescent="0.35">
      <c r="L1105" s="103"/>
      <c r="S1105" s="32">
        <f>+_xlfn.XLOOKUP($P1105,Užstatai!$L$3:$IR$3,Užstatai!$L$1:$IR$1,"bla",0,1)</f>
        <v>0</v>
      </c>
      <c r="W1105" s="11">
        <f t="shared" si="118"/>
        <v>0</v>
      </c>
      <c r="X1105" s="11">
        <f t="shared" si="119"/>
        <v>0</v>
      </c>
      <c r="Y1105" s="11">
        <f t="shared" si="120"/>
        <v>1</v>
      </c>
      <c r="Z1105" s="11">
        <f t="shared" si="121"/>
        <v>62298.312544753047</v>
      </c>
      <c r="AA1105" s="23">
        <f t="shared" si="122"/>
        <v>0.11010000000000213</v>
      </c>
    </row>
    <row r="1106" spans="12:27" x14ac:dyDescent="0.35">
      <c r="L1106" s="103"/>
      <c r="S1106" s="32">
        <f>+_xlfn.XLOOKUP($P1106,Užstatai!$L$3:$IR$3,Užstatai!$L$1:$IR$1,"bla",0,1)</f>
        <v>0</v>
      </c>
      <c r="W1106" s="11">
        <f t="shared" si="118"/>
        <v>0</v>
      </c>
      <c r="X1106" s="11">
        <f t="shared" si="119"/>
        <v>0</v>
      </c>
      <c r="Y1106" s="11">
        <f t="shared" si="120"/>
        <v>1</v>
      </c>
      <c r="Z1106" s="11">
        <f t="shared" si="121"/>
        <v>62354.895934893604</v>
      </c>
      <c r="AA1106" s="23">
        <f t="shared" si="122"/>
        <v>0.11020000000000213</v>
      </c>
    </row>
    <row r="1107" spans="12:27" x14ac:dyDescent="0.35">
      <c r="L1107" s="103"/>
      <c r="S1107" s="32">
        <f>+_xlfn.XLOOKUP($P1107,Užstatai!$L$3:$IR$3,Užstatai!$L$1:$IR$1,"bla",0,1)</f>
        <v>0</v>
      </c>
      <c r="W1107" s="11">
        <f t="shared" si="118"/>
        <v>0</v>
      </c>
      <c r="X1107" s="11">
        <f t="shared" si="119"/>
        <v>0</v>
      </c>
      <c r="Y1107" s="11">
        <f t="shared" si="120"/>
        <v>1</v>
      </c>
      <c r="Z1107" s="11">
        <f t="shared" si="121"/>
        <v>62411.479325034168</v>
      </c>
      <c r="AA1107" s="23">
        <f t="shared" si="122"/>
        <v>0.11030000000000213</v>
      </c>
    </row>
    <row r="1108" spans="12:27" x14ac:dyDescent="0.35">
      <c r="L1108" s="103"/>
      <c r="S1108" s="32">
        <f>+_xlfn.XLOOKUP($P1108,Užstatai!$L$3:$IR$3,Užstatai!$L$1:$IR$1,"bla",0,1)</f>
        <v>0</v>
      </c>
      <c r="W1108" s="11">
        <f t="shared" si="118"/>
        <v>0</v>
      </c>
      <c r="X1108" s="11">
        <f t="shared" si="119"/>
        <v>0</v>
      </c>
      <c r="Y1108" s="11">
        <f t="shared" si="120"/>
        <v>1</v>
      </c>
      <c r="Z1108" s="11">
        <f t="shared" si="121"/>
        <v>62468.062715174718</v>
      </c>
      <c r="AA1108" s="23">
        <f t="shared" si="122"/>
        <v>0.11040000000000214</v>
      </c>
    </row>
    <row r="1109" spans="12:27" x14ac:dyDescent="0.35">
      <c r="L1109" s="103"/>
      <c r="S1109" s="32">
        <f>+_xlfn.XLOOKUP($P1109,Užstatai!$L$3:$IR$3,Užstatai!$L$1:$IR$1,"bla",0,1)</f>
        <v>0</v>
      </c>
      <c r="W1109" s="11">
        <f t="shared" si="118"/>
        <v>0</v>
      </c>
      <c r="X1109" s="11">
        <f t="shared" si="119"/>
        <v>0</v>
      </c>
      <c r="Y1109" s="11">
        <f t="shared" si="120"/>
        <v>1</v>
      </c>
      <c r="Z1109" s="11">
        <f t="shared" si="121"/>
        <v>62524.646105315274</v>
      </c>
      <c r="AA1109" s="23">
        <f t="shared" si="122"/>
        <v>0.11050000000000214</v>
      </c>
    </row>
    <row r="1110" spans="12:27" x14ac:dyDescent="0.35">
      <c r="L1110" s="103"/>
      <c r="S1110" s="32">
        <f>+_xlfn.XLOOKUP($P1110,Užstatai!$L$3:$IR$3,Užstatai!$L$1:$IR$1,"bla",0,1)</f>
        <v>0</v>
      </c>
      <c r="W1110" s="11">
        <f t="shared" si="118"/>
        <v>0</v>
      </c>
      <c r="X1110" s="11">
        <f t="shared" si="119"/>
        <v>0</v>
      </c>
      <c r="Y1110" s="11">
        <f t="shared" si="120"/>
        <v>1</v>
      </c>
      <c r="Z1110" s="11">
        <f t="shared" si="121"/>
        <v>62581.229495455838</v>
      </c>
      <c r="AA1110" s="23">
        <f t="shared" si="122"/>
        <v>0.11060000000000214</v>
      </c>
    </row>
    <row r="1111" spans="12:27" x14ac:dyDescent="0.35">
      <c r="L1111" s="103"/>
      <c r="S1111" s="32">
        <f>+_xlfn.XLOOKUP($P1111,Užstatai!$L$3:$IR$3,Užstatai!$L$1:$IR$1,"bla",0,1)</f>
        <v>0</v>
      </c>
      <c r="W1111" s="11">
        <f t="shared" si="118"/>
        <v>0</v>
      </c>
      <c r="X1111" s="11">
        <f t="shared" si="119"/>
        <v>0</v>
      </c>
      <c r="Y1111" s="11">
        <f t="shared" si="120"/>
        <v>1</v>
      </c>
      <c r="Z1111" s="11">
        <f t="shared" si="121"/>
        <v>62637.812885596388</v>
      </c>
      <c r="AA1111" s="23">
        <f t="shared" si="122"/>
        <v>0.11070000000000214</v>
      </c>
    </row>
    <row r="1112" spans="12:27" x14ac:dyDescent="0.35">
      <c r="L1112" s="103"/>
      <c r="S1112" s="32">
        <f>+_xlfn.XLOOKUP($P1112,Užstatai!$L$3:$IR$3,Užstatai!$L$1:$IR$1,"bla",0,1)</f>
        <v>0</v>
      </c>
      <c r="W1112" s="11">
        <f t="shared" si="118"/>
        <v>0</v>
      </c>
      <c r="X1112" s="11">
        <f t="shared" si="119"/>
        <v>0</v>
      </c>
      <c r="Y1112" s="11">
        <f t="shared" si="120"/>
        <v>1</v>
      </c>
      <c r="Z1112" s="11">
        <f t="shared" si="121"/>
        <v>62694.396275736945</v>
      </c>
      <c r="AA1112" s="23">
        <f t="shared" si="122"/>
        <v>0.11080000000000215</v>
      </c>
    </row>
    <row r="1113" spans="12:27" x14ac:dyDescent="0.35">
      <c r="L1113" s="103"/>
      <c r="S1113" s="32">
        <f>+_xlfn.XLOOKUP($P1113,Užstatai!$L$3:$IR$3,Užstatai!$L$1:$IR$1,"bla",0,1)</f>
        <v>0</v>
      </c>
      <c r="W1113" s="11">
        <f t="shared" si="118"/>
        <v>0</v>
      </c>
      <c r="X1113" s="11">
        <f t="shared" si="119"/>
        <v>0</v>
      </c>
      <c r="Y1113" s="11">
        <f t="shared" si="120"/>
        <v>1</v>
      </c>
      <c r="Z1113" s="11">
        <f t="shared" si="121"/>
        <v>62750.979665877509</v>
      </c>
      <c r="AA1113" s="23">
        <f t="shared" si="122"/>
        <v>0.11090000000000215</v>
      </c>
    </row>
    <row r="1114" spans="12:27" x14ac:dyDescent="0.35">
      <c r="L1114" s="103"/>
      <c r="S1114" s="32">
        <f>+_xlfn.XLOOKUP($P1114,Užstatai!$L$3:$IR$3,Užstatai!$L$1:$IR$1,"bla",0,1)</f>
        <v>0</v>
      </c>
      <c r="W1114" s="11">
        <f t="shared" si="118"/>
        <v>0</v>
      </c>
      <c r="X1114" s="11">
        <f t="shared" si="119"/>
        <v>0</v>
      </c>
      <c r="Y1114" s="11">
        <f t="shared" si="120"/>
        <v>1</v>
      </c>
      <c r="Z1114" s="11">
        <f t="shared" si="121"/>
        <v>62807.563056018073</v>
      </c>
      <c r="AA1114" s="23">
        <f t="shared" si="122"/>
        <v>0.11100000000000215</v>
      </c>
    </row>
    <row r="1115" spans="12:27" x14ac:dyDescent="0.35">
      <c r="L1115" s="103"/>
      <c r="S1115" s="32">
        <f>+_xlfn.XLOOKUP($P1115,Užstatai!$L$3:$IR$3,Užstatai!$L$1:$IR$1,"bla",0,1)</f>
        <v>0</v>
      </c>
      <c r="W1115" s="11">
        <f t="shared" si="118"/>
        <v>0</v>
      </c>
      <c r="X1115" s="11">
        <f t="shared" si="119"/>
        <v>0</v>
      </c>
      <c r="Y1115" s="11">
        <f t="shared" si="120"/>
        <v>1</v>
      </c>
      <c r="Z1115" s="11">
        <f t="shared" si="121"/>
        <v>62864.146446158629</v>
      </c>
      <c r="AA1115" s="23">
        <f t="shared" si="122"/>
        <v>0.11110000000000216</v>
      </c>
    </row>
    <row r="1116" spans="12:27" x14ac:dyDescent="0.35">
      <c r="L1116" s="103"/>
      <c r="S1116" s="32">
        <f>+_xlfn.XLOOKUP($P1116,Užstatai!$L$3:$IR$3,Užstatai!$L$1:$IR$1,"bla",0,1)</f>
        <v>0</v>
      </c>
      <c r="W1116" s="11">
        <f t="shared" si="118"/>
        <v>0</v>
      </c>
      <c r="X1116" s="11">
        <f t="shared" si="119"/>
        <v>0</v>
      </c>
      <c r="Y1116" s="11">
        <f t="shared" si="120"/>
        <v>1</v>
      </c>
      <c r="Z1116" s="11">
        <f t="shared" si="121"/>
        <v>62920.729836299179</v>
      </c>
      <c r="AA1116" s="23">
        <f t="shared" si="122"/>
        <v>0.11120000000000216</v>
      </c>
    </row>
    <row r="1117" spans="12:27" x14ac:dyDescent="0.35">
      <c r="L1117" s="103"/>
      <c r="S1117" s="32">
        <f>+_xlfn.XLOOKUP($P1117,Užstatai!$L$3:$IR$3,Užstatai!$L$1:$IR$1,"bla",0,1)</f>
        <v>0</v>
      </c>
      <c r="W1117" s="11">
        <f t="shared" si="118"/>
        <v>0</v>
      </c>
      <c r="X1117" s="11">
        <f t="shared" si="119"/>
        <v>0</v>
      </c>
      <c r="Y1117" s="11">
        <f t="shared" si="120"/>
        <v>1</v>
      </c>
      <c r="Z1117" s="11">
        <f t="shared" si="121"/>
        <v>62977.313226439743</v>
      </c>
      <c r="AA1117" s="23">
        <f t="shared" si="122"/>
        <v>0.11130000000000216</v>
      </c>
    </row>
    <row r="1118" spans="12:27" x14ac:dyDescent="0.35">
      <c r="L1118" s="103"/>
      <c r="S1118" s="32">
        <f>+_xlfn.XLOOKUP($P1118,Užstatai!$L$3:$IR$3,Užstatai!$L$1:$IR$1,"bla",0,1)</f>
        <v>0</v>
      </c>
      <c r="W1118" s="11">
        <f t="shared" si="118"/>
        <v>0</v>
      </c>
      <c r="X1118" s="11">
        <f t="shared" si="119"/>
        <v>0</v>
      </c>
      <c r="Y1118" s="11">
        <f t="shared" si="120"/>
        <v>1</v>
      </c>
      <c r="Z1118" s="11">
        <f t="shared" si="121"/>
        <v>63033.896616580299</v>
      </c>
      <c r="AA1118" s="23">
        <f t="shared" si="122"/>
        <v>0.11140000000000216</v>
      </c>
    </row>
    <row r="1119" spans="12:27" x14ac:dyDescent="0.35">
      <c r="L1119" s="103"/>
      <c r="S1119" s="32">
        <f>+_xlfn.XLOOKUP($P1119,Užstatai!$L$3:$IR$3,Užstatai!$L$1:$IR$1,"bla",0,1)</f>
        <v>0</v>
      </c>
      <c r="W1119" s="11">
        <f t="shared" si="118"/>
        <v>0</v>
      </c>
      <c r="X1119" s="11">
        <f t="shared" si="119"/>
        <v>0</v>
      </c>
      <c r="Y1119" s="11">
        <f t="shared" si="120"/>
        <v>1</v>
      </c>
      <c r="Z1119" s="11">
        <f t="shared" si="121"/>
        <v>63090.480006720849</v>
      </c>
      <c r="AA1119" s="23">
        <f t="shared" si="122"/>
        <v>0.11150000000000217</v>
      </c>
    </row>
    <row r="1120" spans="12:27" x14ac:dyDescent="0.35">
      <c r="L1120" s="103"/>
      <c r="S1120" s="32">
        <f>+_xlfn.XLOOKUP($P1120,Užstatai!$L$3:$IR$3,Užstatai!$L$1:$IR$1,"bla",0,1)</f>
        <v>0</v>
      </c>
      <c r="W1120" s="11">
        <f t="shared" si="118"/>
        <v>0</v>
      </c>
      <c r="X1120" s="11">
        <f t="shared" si="119"/>
        <v>0</v>
      </c>
      <c r="Y1120" s="11">
        <f t="shared" si="120"/>
        <v>1</v>
      </c>
      <c r="Z1120" s="11">
        <f t="shared" si="121"/>
        <v>63147.063396861413</v>
      </c>
      <c r="AA1120" s="23">
        <f t="shared" si="122"/>
        <v>0.11160000000000217</v>
      </c>
    </row>
    <row r="1121" spans="12:27" x14ac:dyDescent="0.35">
      <c r="L1121" s="103"/>
      <c r="S1121" s="32">
        <f>+_xlfn.XLOOKUP($P1121,Užstatai!$L$3:$IR$3,Užstatai!$L$1:$IR$1,"bla",0,1)</f>
        <v>0</v>
      </c>
      <c r="W1121" s="11">
        <f t="shared" si="118"/>
        <v>0</v>
      </c>
      <c r="X1121" s="11">
        <f t="shared" si="119"/>
        <v>0</v>
      </c>
      <c r="Y1121" s="11">
        <f t="shared" si="120"/>
        <v>1</v>
      </c>
      <c r="Z1121" s="11">
        <f t="shared" si="121"/>
        <v>63203.64678700197</v>
      </c>
      <c r="AA1121" s="23">
        <f t="shared" si="122"/>
        <v>0.11170000000000217</v>
      </c>
    </row>
    <row r="1122" spans="12:27" x14ac:dyDescent="0.35">
      <c r="L1122" s="103"/>
      <c r="S1122" s="32">
        <f>+_xlfn.XLOOKUP($P1122,Užstatai!$L$3:$IR$3,Užstatai!$L$1:$IR$1,"bla",0,1)</f>
        <v>0</v>
      </c>
      <c r="W1122" s="11">
        <f t="shared" si="118"/>
        <v>0</v>
      </c>
      <c r="X1122" s="11">
        <f t="shared" si="119"/>
        <v>0</v>
      </c>
      <c r="Y1122" s="11">
        <f t="shared" si="120"/>
        <v>1</v>
      </c>
      <c r="Z1122" s="11">
        <f t="shared" si="121"/>
        <v>63260.230177142519</v>
      </c>
      <c r="AA1122" s="23">
        <f t="shared" si="122"/>
        <v>0.11180000000000218</v>
      </c>
    </row>
    <row r="1123" spans="12:27" x14ac:dyDescent="0.35">
      <c r="L1123" s="103"/>
      <c r="S1123" s="32">
        <f>+_xlfn.XLOOKUP($P1123,Užstatai!$L$3:$IR$3,Užstatai!$L$1:$IR$1,"bla",0,1)</f>
        <v>0</v>
      </c>
      <c r="W1123" s="11">
        <f t="shared" si="118"/>
        <v>0</v>
      </c>
      <c r="X1123" s="11">
        <f t="shared" si="119"/>
        <v>0</v>
      </c>
      <c r="Y1123" s="11">
        <f t="shared" si="120"/>
        <v>1</v>
      </c>
      <c r="Z1123" s="11">
        <f t="shared" si="121"/>
        <v>63316.813567283083</v>
      </c>
      <c r="AA1123" s="23">
        <f t="shared" si="122"/>
        <v>0.11190000000000218</v>
      </c>
    </row>
    <row r="1124" spans="12:27" x14ac:dyDescent="0.35">
      <c r="L1124" s="103"/>
      <c r="S1124" s="32">
        <f>+_xlfn.XLOOKUP($P1124,Užstatai!$L$3:$IR$3,Užstatai!$L$1:$IR$1,"bla",0,1)</f>
        <v>0</v>
      </c>
      <c r="W1124" s="11">
        <f t="shared" si="118"/>
        <v>0</v>
      </c>
      <c r="X1124" s="11">
        <f t="shared" si="119"/>
        <v>0</v>
      </c>
      <c r="Y1124" s="11">
        <f t="shared" si="120"/>
        <v>1</v>
      </c>
      <c r="Z1124" s="11">
        <f t="shared" si="121"/>
        <v>63373.39695742364</v>
      </c>
      <c r="AA1124" s="23">
        <f t="shared" si="122"/>
        <v>0.11200000000000218</v>
      </c>
    </row>
    <row r="1125" spans="12:27" x14ac:dyDescent="0.35">
      <c r="L1125" s="103"/>
      <c r="S1125" s="32">
        <f>+_xlfn.XLOOKUP($P1125,Užstatai!$L$3:$IR$3,Užstatai!$L$1:$IR$1,"bla",0,1)</f>
        <v>0</v>
      </c>
      <c r="W1125" s="11">
        <f t="shared" si="118"/>
        <v>0</v>
      </c>
      <c r="X1125" s="11">
        <f t="shared" si="119"/>
        <v>0</v>
      </c>
      <c r="Y1125" s="11">
        <f t="shared" si="120"/>
        <v>1</v>
      </c>
      <c r="Z1125" s="11">
        <f t="shared" si="121"/>
        <v>63429.980347564189</v>
      </c>
      <c r="AA1125" s="23">
        <f t="shared" si="122"/>
        <v>0.11210000000000218</v>
      </c>
    </row>
    <row r="1126" spans="12:27" x14ac:dyDescent="0.35">
      <c r="L1126" s="103"/>
      <c r="S1126" s="32">
        <f>+_xlfn.XLOOKUP($P1126,Užstatai!$L$3:$IR$3,Užstatai!$L$1:$IR$1,"bla",0,1)</f>
        <v>0</v>
      </c>
      <c r="W1126" s="11">
        <f t="shared" si="118"/>
        <v>0</v>
      </c>
      <c r="X1126" s="11">
        <f t="shared" si="119"/>
        <v>0</v>
      </c>
      <c r="Y1126" s="11">
        <f t="shared" si="120"/>
        <v>1</v>
      </c>
      <c r="Z1126" s="11">
        <f t="shared" si="121"/>
        <v>63486.563737704753</v>
      </c>
      <c r="AA1126" s="23">
        <f t="shared" si="122"/>
        <v>0.11220000000000219</v>
      </c>
    </row>
    <row r="1127" spans="12:27" x14ac:dyDescent="0.35">
      <c r="L1127" s="103"/>
      <c r="S1127" s="32">
        <f>+_xlfn.XLOOKUP($P1127,Užstatai!$L$3:$IR$3,Užstatai!$L$1:$IR$1,"bla",0,1)</f>
        <v>0</v>
      </c>
      <c r="W1127" s="11">
        <f t="shared" si="118"/>
        <v>0</v>
      </c>
      <c r="X1127" s="11">
        <f t="shared" si="119"/>
        <v>0</v>
      </c>
      <c r="Y1127" s="11">
        <f t="shared" si="120"/>
        <v>1</v>
      </c>
      <c r="Z1127" s="11">
        <f t="shared" si="121"/>
        <v>63543.14712784531</v>
      </c>
      <c r="AA1127" s="23">
        <f t="shared" si="122"/>
        <v>0.11230000000000219</v>
      </c>
    </row>
    <row r="1128" spans="12:27" x14ac:dyDescent="0.35">
      <c r="L1128" s="103"/>
      <c r="S1128" s="32">
        <f>+_xlfn.XLOOKUP($P1128,Užstatai!$L$3:$IR$3,Užstatai!$L$1:$IR$1,"bla",0,1)</f>
        <v>0</v>
      </c>
      <c r="W1128" s="11">
        <f t="shared" si="118"/>
        <v>0</v>
      </c>
      <c r="X1128" s="11">
        <f t="shared" si="119"/>
        <v>0</v>
      </c>
      <c r="Y1128" s="11">
        <f t="shared" si="120"/>
        <v>1</v>
      </c>
      <c r="Z1128" s="11">
        <f t="shared" si="121"/>
        <v>63599.730517985859</v>
      </c>
      <c r="AA1128" s="23">
        <f t="shared" si="122"/>
        <v>0.11240000000000219</v>
      </c>
    </row>
    <row r="1129" spans="12:27" x14ac:dyDescent="0.35">
      <c r="L1129" s="103"/>
      <c r="S1129" s="32">
        <f>+_xlfn.XLOOKUP($P1129,Užstatai!$L$3:$IR$3,Užstatai!$L$1:$IR$1,"bla",0,1)</f>
        <v>0</v>
      </c>
      <c r="W1129" s="11">
        <f t="shared" si="118"/>
        <v>0</v>
      </c>
      <c r="X1129" s="11">
        <f t="shared" si="119"/>
        <v>0</v>
      </c>
      <c r="Y1129" s="11">
        <f t="shared" si="120"/>
        <v>1</v>
      </c>
      <c r="Z1129" s="11">
        <f t="shared" si="121"/>
        <v>63656.313908126423</v>
      </c>
      <c r="AA1129" s="23">
        <f t="shared" si="122"/>
        <v>0.1125000000000022</v>
      </c>
    </row>
    <row r="1130" spans="12:27" x14ac:dyDescent="0.35">
      <c r="L1130" s="103"/>
      <c r="S1130" s="32">
        <f>+_xlfn.XLOOKUP($P1130,Užstatai!$L$3:$IR$3,Užstatai!$L$1:$IR$1,"bla",0,1)</f>
        <v>0</v>
      </c>
      <c r="W1130" s="11">
        <f t="shared" si="118"/>
        <v>0</v>
      </c>
      <c r="X1130" s="11">
        <f t="shared" si="119"/>
        <v>0</v>
      </c>
      <c r="Y1130" s="11">
        <f t="shared" si="120"/>
        <v>1</v>
      </c>
      <c r="Z1130" s="11">
        <f t="shared" si="121"/>
        <v>63712.89729826698</v>
      </c>
      <c r="AA1130" s="23">
        <f t="shared" si="122"/>
        <v>0.1126000000000022</v>
      </c>
    </row>
    <row r="1131" spans="12:27" x14ac:dyDescent="0.35">
      <c r="L1131" s="103"/>
      <c r="S1131" s="32">
        <f>+_xlfn.XLOOKUP($P1131,Užstatai!$L$3:$IR$3,Užstatai!$L$1:$IR$1,"bla",0,1)</f>
        <v>0</v>
      </c>
      <c r="W1131" s="11">
        <f t="shared" si="118"/>
        <v>0</v>
      </c>
      <c r="X1131" s="11">
        <f t="shared" si="119"/>
        <v>0</v>
      </c>
      <c r="Y1131" s="11">
        <f t="shared" si="120"/>
        <v>1</v>
      </c>
      <c r="Z1131" s="11">
        <f t="shared" si="121"/>
        <v>63769.48068840753</v>
      </c>
      <c r="AA1131" s="23">
        <f t="shared" si="122"/>
        <v>0.1127000000000022</v>
      </c>
    </row>
    <row r="1132" spans="12:27" x14ac:dyDescent="0.35">
      <c r="L1132" s="103"/>
      <c r="S1132" s="32">
        <f>+_xlfn.XLOOKUP($P1132,Užstatai!$L$3:$IR$3,Užstatai!$L$1:$IR$1,"bla",0,1)</f>
        <v>0</v>
      </c>
      <c r="W1132" s="11">
        <f t="shared" si="118"/>
        <v>0</v>
      </c>
      <c r="X1132" s="11">
        <f t="shared" si="119"/>
        <v>0</v>
      </c>
      <c r="Y1132" s="11">
        <f t="shared" si="120"/>
        <v>1</v>
      </c>
      <c r="Z1132" s="11">
        <f t="shared" si="121"/>
        <v>63826.064078548094</v>
      </c>
      <c r="AA1132" s="23">
        <f t="shared" si="122"/>
        <v>0.1128000000000022</v>
      </c>
    </row>
    <row r="1133" spans="12:27" x14ac:dyDescent="0.35">
      <c r="L1133" s="103"/>
      <c r="S1133" s="32">
        <f>+_xlfn.XLOOKUP($P1133,Užstatai!$L$3:$IR$3,Užstatai!$L$1:$IR$1,"bla",0,1)</f>
        <v>0</v>
      </c>
      <c r="W1133" s="11">
        <f t="shared" si="118"/>
        <v>0</v>
      </c>
      <c r="X1133" s="11">
        <f t="shared" si="119"/>
        <v>0</v>
      </c>
      <c r="Y1133" s="11">
        <f t="shared" si="120"/>
        <v>1</v>
      </c>
      <c r="Z1133" s="11">
        <f t="shared" si="121"/>
        <v>63882.647468688665</v>
      </c>
      <c r="AA1133" s="23">
        <f t="shared" si="122"/>
        <v>0.11290000000000221</v>
      </c>
    </row>
    <row r="1134" spans="12:27" x14ac:dyDescent="0.35">
      <c r="L1134" s="103"/>
      <c r="S1134" s="32">
        <f>+_xlfn.XLOOKUP($P1134,Užstatai!$L$3:$IR$3,Užstatai!$L$1:$IR$1,"bla",0,1)</f>
        <v>0</v>
      </c>
      <c r="W1134" s="11">
        <f t="shared" si="118"/>
        <v>0</v>
      </c>
      <c r="X1134" s="11">
        <f t="shared" si="119"/>
        <v>0</v>
      </c>
      <c r="Y1134" s="11">
        <f t="shared" si="120"/>
        <v>1</v>
      </c>
      <c r="Z1134" s="11">
        <f t="shared" si="121"/>
        <v>63939.230858829214</v>
      </c>
      <c r="AA1134" s="23">
        <f t="shared" si="122"/>
        <v>0.11300000000000221</v>
      </c>
    </row>
    <row r="1135" spans="12:27" x14ac:dyDescent="0.35">
      <c r="L1135" s="103"/>
      <c r="S1135" s="32">
        <f>+_xlfn.XLOOKUP($P1135,Užstatai!$L$3:$IR$3,Užstatai!$L$1:$IR$1,"bla",0,1)</f>
        <v>0</v>
      </c>
      <c r="W1135" s="11">
        <f t="shared" si="118"/>
        <v>0</v>
      </c>
      <c r="X1135" s="11">
        <f t="shared" si="119"/>
        <v>0</v>
      </c>
      <c r="Y1135" s="11">
        <f t="shared" si="120"/>
        <v>1</v>
      </c>
      <c r="Z1135" s="11">
        <f t="shared" si="121"/>
        <v>63995.814248969764</v>
      </c>
      <c r="AA1135" s="23">
        <f t="shared" si="122"/>
        <v>0.11310000000000221</v>
      </c>
    </row>
    <row r="1136" spans="12:27" x14ac:dyDescent="0.35">
      <c r="L1136" s="103"/>
      <c r="S1136" s="32">
        <f>+_xlfn.XLOOKUP($P1136,Užstatai!$L$3:$IR$3,Užstatai!$L$1:$IR$1,"bla",0,1)</f>
        <v>0</v>
      </c>
      <c r="W1136" s="11">
        <f t="shared" si="118"/>
        <v>0</v>
      </c>
      <c r="X1136" s="11">
        <f t="shared" si="119"/>
        <v>0</v>
      </c>
      <c r="Y1136" s="11">
        <f t="shared" si="120"/>
        <v>1</v>
      </c>
      <c r="Z1136" s="11">
        <f t="shared" si="121"/>
        <v>64052.397639110335</v>
      </c>
      <c r="AA1136" s="23">
        <f t="shared" si="122"/>
        <v>0.11320000000000222</v>
      </c>
    </row>
    <row r="1137" spans="12:27" x14ac:dyDescent="0.35">
      <c r="L1137" s="103"/>
      <c r="S1137" s="32">
        <f>+_xlfn.XLOOKUP($P1137,Užstatai!$L$3:$IR$3,Užstatai!$L$1:$IR$1,"bla",0,1)</f>
        <v>0</v>
      </c>
      <c r="W1137" s="11">
        <f t="shared" si="118"/>
        <v>0</v>
      </c>
      <c r="X1137" s="11">
        <f t="shared" si="119"/>
        <v>0</v>
      </c>
      <c r="Y1137" s="11">
        <f t="shared" si="120"/>
        <v>1</v>
      </c>
      <c r="Z1137" s="11">
        <f t="shared" si="121"/>
        <v>64108.981029250885</v>
      </c>
      <c r="AA1137" s="23">
        <f t="shared" si="122"/>
        <v>0.11330000000000222</v>
      </c>
    </row>
    <row r="1138" spans="12:27" x14ac:dyDescent="0.35">
      <c r="L1138" s="103"/>
      <c r="S1138" s="32">
        <f>+_xlfn.XLOOKUP($P1138,Užstatai!$L$3:$IR$3,Užstatai!$L$1:$IR$1,"bla",0,1)</f>
        <v>0</v>
      </c>
      <c r="W1138" s="11">
        <f t="shared" si="118"/>
        <v>0</v>
      </c>
      <c r="X1138" s="11">
        <f t="shared" si="119"/>
        <v>0</v>
      </c>
      <c r="Y1138" s="11">
        <f t="shared" si="120"/>
        <v>1</v>
      </c>
      <c r="Z1138" s="11">
        <f t="shared" si="121"/>
        <v>64165.564419391434</v>
      </c>
      <c r="AA1138" s="23">
        <f t="shared" si="122"/>
        <v>0.11340000000000222</v>
      </c>
    </row>
    <row r="1139" spans="12:27" x14ac:dyDescent="0.35">
      <c r="L1139" s="103"/>
      <c r="S1139" s="32">
        <f>+_xlfn.XLOOKUP($P1139,Užstatai!$L$3:$IR$3,Užstatai!$L$1:$IR$1,"bla",0,1)</f>
        <v>0</v>
      </c>
      <c r="W1139" s="11">
        <f t="shared" si="118"/>
        <v>0</v>
      </c>
      <c r="X1139" s="11">
        <f t="shared" si="119"/>
        <v>0</v>
      </c>
      <c r="Y1139" s="11">
        <f t="shared" si="120"/>
        <v>1</v>
      </c>
      <c r="Z1139" s="11">
        <f t="shared" si="121"/>
        <v>64222.147809532005</v>
      </c>
      <c r="AA1139" s="23">
        <f t="shared" si="122"/>
        <v>0.11350000000000222</v>
      </c>
    </row>
    <row r="1140" spans="12:27" x14ac:dyDescent="0.35">
      <c r="L1140" s="103"/>
      <c r="S1140" s="32">
        <f>+_xlfn.XLOOKUP($P1140,Užstatai!$L$3:$IR$3,Užstatai!$L$1:$IR$1,"bla",0,1)</f>
        <v>0</v>
      </c>
      <c r="W1140" s="11">
        <f t="shared" si="118"/>
        <v>0</v>
      </c>
      <c r="X1140" s="11">
        <f t="shared" si="119"/>
        <v>0</v>
      </c>
      <c r="Y1140" s="11">
        <f t="shared" si="120"/>
        <v>1</v>
      </c>
      <c r="Z1140" s="11">
        <f t="shared" si="121"/>
        <v>64278.731199672555</v>
      </c>
      <c r="AA1140" s="23">
        <f t="shared" si="122"/>
        <v>0.11360000000000223</v>
      </c>
    </row>
    <row r="1141" spans="12:27" x14ac:dyDescent="0.35">
      <c r="L1141" s="103"/>
      <c r="S1141" s="32">
        <f>+_xlfn.XLOOKUP($P1141,Užstatai!$L$3:$IR$3,Užstatai!$L$1:$IR$1,"bla",0,1)</f>
        <v>0</v>
      </c>
      <c r="W1141" s="11">
        <f t="shared" si="118"/>
        <v>0</v>
      </c>
      <c r="X1141" s="11">
        <f t="shared" si="119"/>
        <v>0</v>
      </c>
      <c r="Y1141" s="11">
        <f t="shared" si="120"/>
        <v>1</v>
      </c>
      <c r="Z1141" s="11">
        <f t="shared" si="121"/>
        <v>64335.314589813104</v>
      </c>
      <c r="AA1141" s="23">
        <f t="shared" si="122"/>
        <v>0.11370000000000223</v>
      </c>
    </row>
    <row r="1142" spans="12:27" x14ac:dyDescent="0.35">
      <c r="L1142" s="103"/>
      <c r="S1142" s="32">
        <f>+_xlfn.XLOOKUP($P1142,Užstatai!$L$3:$IR$3,Užstatai!$L$1:$IR$1,"bla",0,1)</f>
        <v>0</v>
      </c>
      <c r="W1142" s="11">
        <f t="shared" si="118"/>
        <v>0</v>
      </c>
      <c r="X1142" s="11">
        <f t="shared" si="119"/>
        <v>0</v>
      </c>
      <c r="Y1142" s="11">
        <f t="shared" si="120"/>
        <v>1</v>
      </c>
      <c r="Z1142" s="11">
        <f t="shared" si="121"/>
        <v>64391.897979953676</v>
      </c>
      <c r="AA1142" s="23">
        <f t="shared" si="122"/>
        <v>0.11380000000000223</v>
      </c>
    </row>
    <row r="1143" spans="12:27" x14ac:dyDescent="0.35">
      <c r="L1143" s="103"/>
      <c r="S1143" s="32">
        <f>+_xlfn.XLOOKUP($P1143,Užstatai!$L$3:$IR$3,Užstatai!$L$1:$IR$1,"bla",0,1)</f>
        <v>0</v>
      </c>
      <c r="W1143" s="11">
        <f t="shared" si="118"/>
        <v>0</v>
      </c>
      <c r="X1143" s="11">
        <f t="shared" si="119"/>
        <v>0</v>
      </c>
      <c r="Y1143" s="11">
        <f t="shared" si="120"/>
        <v>1</v>
      </c>
      <c r="Z1143" s="11">
        <f t="shared" si="121"/>
        <v>64448.481370094225</v>
      </c>
      <c r="AA1143" s="23">
        <f t="shared" si="122"/>
        <v>0.11390000000000224</v>
      </c>
    </row>
    <row r="1144" spans="12:27" x14ac:dyDescent="0.35">
      <c r="L1144" s="103"/>
      <c r="S1144" s="32">
        <f>+_xlfn.XLOOKUP($P1144,Užstatai!$L$3:$IR$3,Užstatai!$L$1:$IR$1,"bla",0,1)</f>
        <v>0</v>
      </c>
      <c r="W1144" s="11">
        <f t="shared" si="118"/>
        <v>0</v>
      </c>
      <c r="X1144" s="11">
        <f t="shared" si="119"/>
        <v>0</v>
      </c>
      <c r="Y1144" s="11">
        <f t="shared" si="120"/>
        <v>1</v>
      </c>
      <c r="Z1144" s="11">
        <f t="shared" si="121"/>
        <v>64505.064760234774</v>
      </c>
      <c r="AA1144" s="23">
        <f t="shared" si="122"/>
        <v>0.11400000000000224</v>
      </c>
    </row>
    <row r="1145" spans="12:27" x14ac:dyDescent="0.35">
      <c r="L1145" s="103"/>
      <c r="S1145" s="32">
        <f>+_xlfn.XLOOKUP($P1145,Užstatai!$L$3:$IR$3,Užstatai!$L$1:$IR$1,"bla",0,1)</f>
        <v>0</v>
      </c>
      <c r="W1145" s="11">
        <f t="shared" si="118"/>
        <v>0</v>
      </c>
      <c r="X1145" s="11">
        <f t="shared" si="119"/>
        <v>0</v>
      </c>
      <c r="Y1145" s="11">
        <f t="shared" si="120"/>
        <v>1</v>
      </c>
      <c r="Z1145" s="11">
        <f t="shared" si="121"/>
        <v>64561.648150375346</v>
      </c>
      <c r="AA1145" s="23">
        <f t="shared" si="122"/>
        <v>0.11410000000000224</v>
      </c>
    </row>
    <row r="1146" spans="12:27" x14ac:dyDescent="0.35">
      <c r="L1146" s="103"/>
      <c r="S1146" s="32">
        <f>+_xlfn.XLOOKUP($P1146,Užstatai!$L$3:$IR$3,Užstatai!$L$1:$IR$1,"bla",0,1)</f>
        <v>0</v>
      </c>
      <c r="W1146" s="11">
        <f t="shared" si="118"/>
        <v>0</v>
      </c>
      <c r="X1146" s="11">
        <f t="shared" si="119"/>
        <v>0</v>
      </c>
      <c r="Y1146" s="11">
        <f t="shared" si="120"/>
        <v>1</v>
      </c>
      <c r="Z1146" s="11">
        <f t="shared" si="121"/>
        <v>64618.231540515895</v>
      </c>
      <c r="AA1146" s="23">
        <f t="shared" si="122"/>
        <v>0.11420000000000224</v>
      </c>
    </row>
    <row r="1147" spans="12:27" x14ac:dyDescent="0.35">
      <c r="L1147" s="103"/>
      <c r="S1147" s="32">
        <f>+_xlfn.XLOOKUP($P1147,Užstatai!$L$3:$IR$3,Užstatai!$L$1:$IR$1,"bla",0,1)</f>
        <v>0</v>
      </c>
      <c r="W1147" s="11">
        <f t="shared" si="118"/>
        <v>0</v>
      </c>
      <c r="X1147" s="11">
        <f t="shared" si="119"/>
        <v>0</v>
      </c>
      <c r="Y1147" s="11">
        <f t="shared" si="120"/>
        <v>1</v>
      </c>
      <c r="Z1147" s="11">
        <f t="shared" si="121"/>
        <v>64674.814930656445</v>
      </c>
      <c r="AA1147" s="23">
        <f t="shared" si="122"/>
        <v>0.11430000000000225</v>
      </c>
    </row>
    <row r="1148" spans="12:27" x14ac:dyDescent="0.35">
      <c r="L1148" s="103"/>
      <c r="S1148" s="32">
        <f>+_xlfn.XLOOKUP($P1148,Užstatai!$L$3:$IR$3,Užstatai!$L$1:$IR$1,"bla",0,1)</f>
        <v>0</v>
      </c>
      <c r="W1148" s="11">
        <f t="shared" si="118"/>
        <v>0</v>
      </c>
      <c r="X1148" s="11">
        <f t="shared" si="119"/>
        <v>0</v>
      </c>
      <c r="Y1148" s="11">
        <f t="shared" si="120"/>
        <v>1</v>
      </c>
      <c r="Z1148" s="11">
        <f t="shared" si="121"/>
        <v>64731.398320797016</v>
      </c>
      <c r="AA1148" s="23">
        <f t="shared" si="122"/>
        <v>0.11440000000000225</v>
      </c>
    </row>
    <row r="1149" spans="12:27" x14ac:dyDescent="0.35">
      <c r="L1149" s="103"/>
      <c r="S1149" s="32">
        <f>+_xlfn.XLOOKUP($P1149,Užstatai!$L$3:$IR$3,Užstatai!$L$1:$IR$1,"bla",0,1)</f>
        <v>0</v>
      </c>
      <c r="W1149" s="11">
        <f t="shared" si="118"/>
        <v>0</v>
      </c>
      <c r="X1149" s="11">
        <f t="shared" si="119"/>
        <v>0</v>
      </c>
      <c r="Y1149" s="11">
        <f t="shared" si="120"/>
        <v>1</v>
      </c>
      <c r="Z1149" s="11">
        <f t="shared" si="121"/>
        <v>64787.981710937565</v>
      </c>
      <c r="AA1149" s="23">
        <f t="shared" si="122"/>
        <v>0.11450000000000225</v>
      </c>
    </row>
    <row r="1150" spans="12:27" x14ac:dyDescent="0.35">
      <c r="L1150" s="103"/>
      <c r="S1150" s="32">
        <f>+_xlfn.XLOOKUP($P1150,Užstatai!$L$3:$IR$3,Užstatai!$L$1:$IR$1,"bla",0,1)</f>
        <v>0</v>
      </c>
      <c r="W1150" s="11">
        <f t="shared" si="118"/>
        <v>0</v>
      </c>
      <c r="X1150" s="11">
        <f t="shared" si="119"/>
        <v>0</v>
      </c>
      <c r="Y1150" s="11">
        <f t="shared" si="120"/>
        <v>1</v>
      </c>
      <c r="Z1150" s="11">
        <f t="shared" si="121"/>
        <v>64844.565101078115</v>
      </c>
      <c r="AA1150" s="23">
        <f t="shared" si="122"/>
        <v>0.11460000000000226</v>
      </c>
    </row>
    <row r="1151" spans="12:27" x14ac:dyDescent="0.35">
      <c r="L1151" s="103"/>
      <c r="S1151" s="32">
        <f>+_xlfn.XLOOKUP($P1151,Užstatai!$L$3:$IR$3,Užstatai!$L$1:$IR$1,"bla",0,1)</f>
        <v>0</v>
      </c>
      <c r="W1151" s="11">
        <f t="shared" si="118"/>
        <v>0</v>
      </c>
      <c r="X1151" s="11">
        <f t="shared" si="119"/>
        <v>0</v>
      </c>
      <c r="Y1151" s="11">
        <f t="shared" si="120"/>
        <v>1</v>
      </c>
      <c r="Z1151" s="11">
        <f t="shared" si="121"/>
        <v>64901.148491218686</v>
      </c>
      <c r="AA1151" s="23">
        <f t="shared" si="122"/>
        <v>0.11470000000000226</v>
      </c>
    </row>
    <row r="1152" spans="12:27" x14ac:dyDescent="0.35">
      <c r="L1152" s="103"/>
      <c r="S1152" s="32">
        <f>+_xlfn.XLOOKUP($P1152,Užstatai!$L$3:$IR$3,Užstatai!$L$1:$IR$1,"bla",0,1)</f>
        <v>0</v>
      </c>
      <c r="W1152" s="11">
        <f t="shared" si="118"/>
        <v>0</v>
      </c>
      <c r="X1152" s="11">
        <f t="shared" si="119"/>
        <v>0</v>
      </c>
      <c r="Y1152" s="11">
        <f t="shared" si="120"/>
        <v>1</v>
      </c>
      <c r="Z1152" s="11">
        <f t="shared" si="121"/>
        <v>64957.73188135925</v>
      </c>
      <c r="AA1152" s="23">
        <f t="shared" si="122"/>
        <v>0.11480000000000226</v>
      </c>
    </row>
    <row r="1153" spans="12:27" x14ac:dyDescent="0.35">
      <c r="L1153" s="103"/>
      <c r="S1153" s="32">
        <f>+_xlfn.XLOOKUP($P1153,Užstatai!$L$3:$IR$3,Užstatai!$L$1:$IR$1,"bla",0,1)</f>
        <v>0</v>
      </c>
      <c r="W1153" s="11">
        <f t="shared" si="118"/>
        <v>0</v>
      </c>
      <c r="X1153" s="11">
        <f t="shared" si="119"/>
        <v>0</v>
      </c>
      <c r="Y1153" s="11">
        <f t="shared" si="120"/>
        <v>1</v>
      </c>
      <c r="Z1153" s="11">
        <f t="shared" si="121"/>
        <v>65014.315271499807</v>
      </c>
      <c r="AA1153" s="23">
        <f t="shared" si="122"/>
        <v>0.11490000000000226</v>
      </c>
    </row>
    <row r="1154" spans="12:27" x14ac:dyDescent="0.35">
      <c r="L1154" s="103"/>
      <c r="S1154" s="32">
        <f>+_xlfn.XLOOKUP($P1154,Užstatai!$L$3:$IR$3,Užstatai!$L$1:$IR$1,"bla",0,1)</f>
        <v>0</v>
      </c>
      <c r="W1154" s="11">
        <f t="shared" si="118"/>
        <v>0</v>
      </c>
      <c r="X1154" s="11">
        <f t="shared" si="119"/>
        <v>0</v>
      </c>
      <c r="Y1154" s="11">
        <f t="shared" si="120"/>
        <v>1</v>
      </c>
      <c r="Z1154" s="11">
        <f t="shared" si="121"/>
        <v>65070.898661640356</v>
      </c>
      <c r="AA1154" s="23">
        <f t="shared" si="122"/>
        <v>0.11500000000000227</v>
      </c>
    </row>
    <row r="1155" spans="12:27" x14ac:dyDescent="0.35">
      <c r="L1155" s="103"/>
      <c r="S1155" s="32">
        <f>+_xlfn.XLOOKUP($P1155,Užstatai!$L$3:$IR$3,Užstatai!$L$1:$IR$1,"bla",0,1)</f>
        <v>0</v>
      </c>
      <c r="W1155" s="11">
        <f t="shared" si="118"/>
        <v>0</v>
      </c>
      <c r="X1155" s="11">
        <f t="shared" si="119"/>
        <v>0</v>
      </c>
      <c r="Y1155" s="11">
        <f t="shared" si="120"/>
        <v>1</v>
      </c>
      <c r="Z1155" s="11">
        <f t="shared" si="121"/>
        <v>65127.48205178092</v>
      </c>
      <c r="AA1155" s="23">
        <f t="shared" si="122"/>
        <v>0.11510000000000227</v>
      </c>
    </row>
    <row r="1156" spans="12:27" x14ac:dyDescent="0.35">
      <c r="L1156" s="103"/>
      <c r="S1156" s="32">
        <f>+_xlfn.XLOOKUP($P1156,Užstatai!$L$3:$IR$3,Užstatai!$L$1:$IR$1,"bla",0,1)</f>
        <v>0</v>
      </c>
      <c r="W1156" s="11">
        <f t="shared" ref="W1156:W1219" si="123">ROUND(M1156*(Q1156-Q1155),2)</f>
        <v>0</v>
      </c>
      <c r="X1156" s="11">
        <f t="shared" ref="X1156:X1219" si="124">ROUND(N1156*$Y$2/12*(1-Q1156),2)</f>
        <v>0</v>
      </c>
      <c r="Y1156" s="11">
        <f t="shared" si="120"/>
        <v>1</v>
      </c>
      <c r="Z1156" s="11">
        <f t="shared" si="121"/>
        <v>65184.065441921477</v>
      </c>
      <c r="AA1156" s="23">
        <f t="shared" si="122"/>
        <v>0.11520000000000227</v>
      </c>
    </row>
    <row r="1157" spans="12:27" x14ac:dyDescent="0.35">
      <c r="L1157" s="103"/>
      <c r="S1157" s="32">
        <f>+_xlfn.XLOOKUP($P1157,Užstatai!$L$3:$IR$3,Užstatai!$L$1:$IR$1,"bla",0,1)</f>
        <v>0</v>
      </c>
      <c r="W1157" s="11">
        <f t="shared" si="123"/>
        <v>0</v>
      </c>
      <c r="X1157" s="11">
        <f t="shared" si="124"/>
        <v>0</v>
      </c>
      <c r="Y1157" s="11">
        <f t="shared" ref="Y1157:Y1220" si="125">+IF(Z1157&gt;=$W$1,1,0)</f>
        <v>1</v>
      </c>
      <c r="Z1157" s="11">
        <f t="shared" ref="Z1157:Z1220" si="126">SUM($N$4:$N$183)*AA1157/12-SUMPRODUCT($N$4:$N$183,$Q$4:$Q$183)*AA1157/12</f>
        <v>65240.648832062026</v>
      </c>
      <c r="AA1157" s="23">
        <f t="shared" si="122"/>
        <v>0.11530000000000228</v>
      </c>
    </row>
    <row r="1158" spans="12:27" x14ac:dyDescent="0.35">
      <c r="L1158" s="103"/>
      <c r="S1158" s="32">
        <f>+_xlfn.XLOOKUP($P1158,Užstatai!$L$3:$IR$3,Užstatai!$L$1:$IR$1,"bla",0,1)</f>
        <v>0</v>
      </c>
      <c r="W1158" s="11">
        <f t="shared" si="123"/>
        <v>0</v>
      </c>
      <c r="X1158" s="11">
        <f t="shared" si="124"/>
        <v>0</v>
      </c>
      <c r="Y1158" s="11">
        <f t="shared" si="125"/>
        <v>1</v>
      </c>
      <c r="Z1158" s="11">
        <f t="shared" si="126"/>
        <v>65297.23222220259</v>
      </c>
      <c r="AA1158" s="23">
        <f t="shared" ref="AA1158:AA1221" si="127">+AA1157+0.0001</f>
        <v>0.11540000000000228</v>
      </c>
    </row>
    <row r="1159" spans="12:27" x14ac:dyDescent="0.35">
      <c r="L1159" s="103"/>
      <c r="S1159" s="32">
        <f>+_xlfn.XLOOKUP($P1159,Užstatai!$L$3:$IR$3,Užstatai!$L$1:$IR$1,"bla",0,1)</f>
        <v>0</v>
      </c>
      <c r="W1159" s="11">
        <f t="shared" si="123"/>
        <v>0</v>
      </c>
      <c r="X1159" s="11">
        <f t="shared" si="124"/>
        <v>0</v>
      </c>
      <c r="Y1159" s="11">
        <f t="shared" si="125"/>
        <v>1</v>
      </c>
      <c r="Z1159" s="11">
        <f t="shared" si="126"/>
        <v>65353.815612343147</v>
      </c>
      <c r="AA1159" s="23">
        <f t="shared" si="127"/>
        <v>0.11550000000000228</v>
      </c>
    </row>
    <row r="1160" spans="12:27" x14ac:dyDescent="0.35">
      <c r="L1160" s="103"/>
      <c r="S1160" s="32">
        <f>+_xlfn.XLOOKUP($P1160,Užstatai!$L$3:$IR$3,Užstatai!$L$1:$IR$1,"bla",0,1)</f>
        <v>0</v>
      </c>
      <c r="W1160" s="11">
        <f t="shared" si="123"/>
        <v>0</v>
      </c>
      <c r="X1160" s="11">
        <f t="shared" si="124"/>
        <v>0</v>
      </c>
      <c r="Y1160" s="11">
        <f t="shared" si="125"/>
        <v>1</v>
      </c>
      <c r="Z1160" s="11">
        <f t="shared" si="126"/>
        <v>65410.399002483697</v>
      </c>
      <c r="AA1160" s="23">
        <f t="shared" si="127"/>
        <v>0.11560000000000228</v>
      </c>
    </row>
    <row r="1161" spans="12:27" x14ac:dyDescent="0.35">
      <c r="L1161" s="103"/>
      <c r="S1161" s="32">
        <f>+_xlfn.XLOOKUP($P1161,Užstatai!$L$3:$IR$3,Užstatai!$L$1:$IR$1,"bla",0,1)</f>
        <v>0</v>
      </c>
      <c r="W1161" s="11">
        <f t="shared" si="123"/>
        <v>0</v>
      </c>
      <c r="X1161" s="11">
        <f t="shared" si="124"/>
        <v>0</v>
      </c>
      <c r="Y1161" s="11">
        <f t="shared" si="125"/>
        <v>1</v>
      </c>
      <c r="Z1161" s="11">
        <f t="shared" si="126"/>
        <v>65466.982392624261</v>
      </c>
      <c r="AA1161" s="23">
        <f t="shared" si="127"/>
        <v>0.11570000000000229</v>
      </c>
    </row>
    <row r="1162" spans="12:27" x14ac:dyDescent="0.35">
      <c r="L1162" s="103"/>
      <c r="S1162" s="32">
        <f>+_xlfn.XLOOKUP($P1162,Užstatai!$L$3:$IR$3,Užstatai!$L$1:$IR$1,"bla",0,1)</f>
        <v>0</v>
      </c>
      <c r="W1162" s="11">
        <f t="shared" si="123"/>
        <v>0</v>
      </c>
      <c r="X1162" s="11">
        <f t="shared" si="124"/>
        <v>0</v>
      </c>
      <c r="Y1162" s="11">
        <f t="shared" si="125"/>
        <v>1</v>
      </c>
      <c r="Z1162" s="11">
        <f t="shared" si="126"/>
        <v>65523.565782764817</v>
      </c>
      <c r="AA1162" s="23">
        <f t="shared" si="127"/>
        <v>0.11580000000000229</v>
      </c>
    </row>
    <row r="1163" spans="12:27" x14ac:dyDescent="0.35">
      <c r="L1163" s="103"/>
      <c r="S1163" s="32">
        <f>+_xlfn.XLOOKUP($P1163,Užstatai!$L$3:$IR$3,Užstatai!$L$1:$IR$1,"bla",0,1)</f>
        <v>0</v>
      </c>
      <c r="W1163" s="11">
        <f t="shared" si="123"/>
        <v>0</v>
      </c>
      <c r="X1163" s="11">
        <f t="shared" si="124"/>
        <v>0</v>
      </c>
      <c r="Y1163" s="11">
        <f t="shared" si="125"/>
        <v>1</v>
      </c>
      <c r="Z1163" s="11">
        <f t="shared" si="126"/>
        <v>65580.149172905367</v>
      </c>
      <c r="AA1163" s="23">
        <f t="shared" si="127"/>
        <v>0.11590000000000229</v>
      </c>
    </row>
    <row r="1164" spans="12:27" x14ac:dyDescent="0.35">
      <c r="L1164" s="103"/>
      <c r="S1164" s="32">
        <f>+_xlfn.XLOOKUP($P1164,Užstatai!$L$3:$IR$3,Užstatai!$L$1:$IR$1,"bla",0,1)</f>
        <v>0</v>
      </c>
      <c r="W1164" s="11">
        <f t="shared" si="123"/>
        <v>0</v>
      </c>
      <c r="X1164" s="11">
        <f t="shared" si="124"/>
        <v>0</v>
      </c>
      <c r="Y1164" s="11">
        <f t="shared" si="125"/>
        <v>1</v>
      </c>
      <c r="Z1164" s="11">
        <f t="shared" si="126"/>
        <v>65636.732563045938</v>
      </c>
      <c r="AA1164" s="23">
        <f t="shared" si="127"/>
        <v>0.1160000000000023</v>
      </c>
    </row>
    <row r="1165" spans="12:27" x14ac:dyDescent="0.35">
      <c r="L1165" s="103"/>
      <c r="S1165" s="32">
        <f>+_xlfn.XLOOKUP($P1165,Užstatai!$L$3:$IR$3,Užstatai!$L$1:$IR$1,"bla",0,1)</f>
        <v>0</v>
      </c>
      <c r="W1165" s="11">
        <f t="shared" si="123"/>
        <v>0</v>
      </c>
      <c r="X1165" s="11">
        <f t="shared" si="124"/>
        <v>0</v>
      </c>
      <c r="Y1165" s="11">
        <f t="shared" si="125"/>
        <v>1</v>
      </c>
      <c r="Z1165" s="11">
        <f t="shared" si="126"/>
        <v>65693.31595318648</v>
      </c>
      <c r="AA1165" s="23">
        <f t="shared" si="127"/>
        <v>0.1161000000000023</v>
      </c>
    </row>
    <row r="1166" spans="12:27" x14ac:dyDescent="0.35">
      <c r="L1166" s="103"/>
      <c r="S1166" s="32">
        <f>+_xlfn.XLOOKUP($P1166,Užstatai!$L$3:$IR$3,Užstatai!$L$1:$IR$1,"bla",0,1)</f>
        <v>0</v>
      </c>
      <c r="W1166" s="11">
        <f t="shared" si="123"/>
        <v>0</v>
      </c>
      <c r="X1166" s="11">
        <f t="shared" si="124"/>
        <v>0</v>
      </c>
      <c r="Y1166" s="11">
        <f t="shared" si="125"/>
        <v>1</v>
      </c>
      <c r="Z1166" s="11">
        <f t="shared" si="126"/>
        <v>65749.899343327037</v>
      </c>
      <c r="AA1166" s="23">
        <f t="shared" si="127"/>
        <v>0.1162000000000023</v>
      </c>
    </row>
    <row r="1167" spans="12:27" x14ac:dyDescent="0.35">
      <c r="L1167" s="103"/>
      <c r="S1167" s="32">
        <f>+_xlfn.XLOOKUP($P1167,Užstatai!$L$3:$IR$3,Užstatai!$L$1:$IR$1,"bla",0,1)</f>
        <v>0</v>
      </c>
      <c r="W1167" s="11">
        <f t="shared" si="123"/>
        <v>0</v>
      </c>
      <c r="X1167" s="11">
        <f t="shared" si="124"/>
        <v>0</v>
      </c>
      <c r="Y1167" s="11">
        <f t="shared" si="125"/>
        <v>1</v>
      </c>
      <c r="Z1167" s="11">
        <f t="shared" si="126"/>
        <v>65806.482733467608</v>
      </c>
      <c r="AA1167" s="23">
        <f t="shared" si="127"/>
        <v>0.1163000000000023</v>
      </c>
    </row>
    <row r="1168" spans="12:27" x14ac:dyDescent="0.35">
      <c r="L1168" s="103"/>
      <c r="S1168" s="32">
        <f>+_xlfn.XLOOKUP($P1168,Užstatai!$L$3:$IR$3,Užstatai!$L$1:$IR$1,"bla",0,1)</f>
        <v>0</v>
      </c>
      <c r="W1168" s="11">
        <f t="shared" si="123"/>
        <v>0</v>
      </c>
      <c r="X1168" s="11">
        <f t="shared" si="124"/>
        <v>0</v>
      </c>
      <c r="Y1168" s="11">
        <f t="shared" si="125"/>
        <v>1</v>
      </c>
      <c r="Z1168" s="11">
        <f t="shared" si="126"/>
        <v>65863.066123608151</v>
      </c>
      <c r="AA1168" s="23">
        <f t="shared" si="127"/>
        <v>0.11640000000000231</v>
      </c>
    </row>
    <row r="1169" spans="12:27" x14ac:dyDescent="0.35">
      <c r="L1169" s="103"/>
      <c r="S1169" s="32">
        <f>+_xlfn.XLOOKUP($P1169,Užstatai!$L$3:$IR$3,Užstatai!$L$1:$IR$1,"bla",0,1)</f>
        <v>0</v>
      </c>
      <c r="W1169" s="11">
        <f t="shared" si="123"/>
        <v>0</v>
      </c>
      <c r="X1169" s="11">
        <f t="shared" si="124"/>
        <v>0</v>
      </c>
      <c r="Y1169" s="11">
        <f t="shared" si="125"/>
        <v>1</v>
      </c>
      <c r="Z1169" s="11">
        <f t="shared" si="126"/>
        <v>65919.649513748722</v>
      </c>
      <c r="AA1169" s="23">
        <f t="shared" si="127"/>
        <v>0.11650000000000231</v>
      </c>
    </row>
    <row r="1170" spans="12:27" x14ac:dyDescent="0.35">
      <c r="L1170" s="103"/>
      <c r="S1170" s="32">
        <f>+_xlfn.XLOOKUP($P1170,Užstatai!$L$3:$IR$3,Užstatai!$L$1:$IR$1,"bla",0,1)</f>
        <v>0</v>
      </c>
      <c r="W1170" s="11">
        <f t="shared" si="123"/>
        <v>0</v>
      </c>
      <c r="X1170" s="11">
        <f t="shared" si="124"/>
        <v>0</v>
      </c>
      <c r="Y1170" s="11">
        <f t="shared" si="125"/>
        <v>1</v>
      </c>
      <c r="Z1170" s="11">
        <f t="shared" si="126"/>
        <v>65976.232903889279</v>
      </c>
      <c r="AA1170" s="23">
        <f t="shared" si="127"/>
        <v>0.11660000000000231</v>
      </c>
    </row>
    <row r="1171" spans="12:27" x14ac:dyDescent="0.35">
      <c r="L1171" s="103"/>
      <c r="S1171" s="32">
        <f>+_xlfn.XLOOKUP($P1171,Užstatai!$L$3:$IR$3,Užstatai!$L$1:$IR$1,"bla",0,1)</f>
        <v>0</v>
      </c>
      <c r="W1171" s="11">
        <f t="shared" si="123"/>
        <v>0</v>
      </c>
      <c r="X1171" s="11">
        <f t="shared" si="124"/>
        <v>0</v>
      </c>
      <c r="Y1171" s="11">
        <f t="shared" si="125"/>
        <v>1</v>
      </c>
      <c r="Z1171" s="11">
        <f t="shared" si="126"/>
        <v>66032.816294029835</v>
      </c>
      <c r="AA1171" s="23">
        <f t="shared" si="127"/>
        <v>0.11670000000000232</v>
      </c>
    </row>
    <row r="1172" spans="12:27" x14ac:dyDescent="0.35">
      <c r="L1172" s="103"/>
      <c r="S1172" s="32">
        <f>+_xlfn.XLOOKUP($P1172,Užstatai!$L$3:$IR$3,Užstatai!$L$1:$IR$1,"bla",0,1)</f>
        <v>0</v>
      </c>
      <c r="W1172" s="11">
        <f t="shared" si="123"/>
        <v>0</v>
      </c>
      <c r="X1172" s="11">
        <f t="shared" si="124"/>
        <v>0</v>
      </c>
      <c r="Y1172" s="11">
        <f t="shared" si="125"/>
        <v>1</v>
      </c>
      <c r="Z1172" s="11">
        <f t="shared" si="126"/>
        <v>66089.399684170392</v>
      </c>
      <c r="AA1172" s="23">
        <f t="shared" si="127"/>
        <v>0.11680000000000232</v>
      </c>
    </row>
    <row r="1173" spans="12:27" x14ac:dyDescent="0.35">
      <c r="L1173" s="103"/>
      <c r="S1173" s="32">
        <f>+_xlfn.XLOOKUP($P1173,Užstatai!$L$3:$IR$3,Užstatai!$L$1:$IR$1,"bla",0,1)</f>
        <v>0</v>
      </c>
      <c r="W1173" s="11">
        <f t="shared" si="123"/>
        <v>0</v>
      </c>
      <c r="X1173" s="11">
        <f t="shared" si="124"/>
        <v>0</v>
      </c>
      <c r="Y1173" s="11">
        <f t="shared" si="125"/>
        <v>1</v>
      </c>
      <c r="Z1173" s="11">
        <f t="shared" si="126"/>
        <v>66145.983074310949</v>
      </c>
      <c r="AA1173" s="23">
        <f t="shared" si="127"/>
        <v>0.11690000000000232</v>
      </c>
    </row>
    <row r="1174" spans="12:27" x14ac:dyDescent="0.35">
      <c r="L1174" s="103"/>
      <c r="S1174" s="32">
        <f>+_xlfn.XLOOKUP($P1174,Užstatai!$L$3:$IR$3,Užstatai!$L$1:$IR$1,"bla",0,1)</f>
        <v>0</v>
      </c>
      <c r="W1174" s="11">
        <f t="shared" si="123"/>
        <v>0</v>
      </c>
      <c r="X1174" s="11">
        <f t="shared" si="124"/>
        <v>0</v>
      </c>
      <c r="Y1174" s="11">
        <f t="shared" si="125"/>
        <v>1</v>
      </c>
      <c r="Z1174" s="11">
        <f t="shared" si="126"/>
        <v>66202.566464451505</v>
      </c>
      <c r="AA1174" s="23">
        <f t="shared" si="127"/>
        <v>0.11700000000000232</v>
      </c>
    </row>
    <row r="1175" spans="12:27" x14ac:dyDescent="0.35">
      <c r="L1175" s="103"/>
      <c r="S1175" s="32">
        <f>+_xlfn.XLOOKUP($P1175,Užstatai!$L$3:$IR$3,Užstatai!$L$1:$IR$1,"bla",0,1)</f>
        <v>0</v>
      </c>
      <c r="W1175" s="11">
        <f t="shared" si="123"/>
        <v>0</v>
      </c>
      <c r="X1175" s="11">
        <f t="shared" si="124"/>
        <v>0</v>
      </c>
      <c r="Y1175" s="11">
        <f t="shared" si="125"/>
        <v>1</v>
      </c>
      <c r="Z1175" s="11">
        <f t="shared" si="126"/>
        <v>66259.149854592062</v>
      </c>
      <c r="AA1175" s="23">
        <f t="shared" si="127"/>
        <v>0.11710000000000233</v>
      </c>
    </row>
    <row r="1176" spans="12:27" x14ac:dyDescent="0.35">
      <c r="L1176" s="103"/>
      <c r="S1176" s="32">
        <f>+_xlfn.XLOOKUP($P1176,Užstatai!$L$3:$IR$3,Užstatai!$L$1:$IR$1,"bla",0,1)</f>
        <v>0</v>
      </c>
      <c r="W1176" s="11">
        <f t="shared" si="123"/>
        <v>0</v>
      </c>
      <c r="X1176" s="11">
        <f t="shared" si="124"/>
        <v>0</v>
      </c>
      <c r="Y1176" s="11">
        <f t="shared" si="125"/>
        <v>1</v>
      </c>
      <c r="Z1176" s="11">
        <f t="shared" si="126"/>
        <v>66315.733244732619</v>
      </c>
      <c r="AA1176" s="23">
        <f t="shared" si="127"/>
        <v>0.11720000000000233</v>
      </c>
    </row>
    <row r="1177" spans="12:27" x14ac:dyDescent="0.35">
      <c r="L1177" s="103"/>
      <c r="S1177" s="32">
        <f>+_xlfn.XLOOKUP($P1177,Užstatai!$L$3:$IR$3,Užstatai!$L$1:$IR$1,"bla",0,1)</f>
        <v>0</v>
      </c>
      <c r="W1177" s="11">
        <f t="shared" si="123"/>
        <v>0</v>
      </c>
      <c r="X1177" s="11">
        <f t="shared" si="124"/>
        <v>0</v>
      </c>
      <c r="Y1177" s="11">
        <f t="shared" si="125"/>
        <v>1</v>
      </c>
      <c r="Z1177" s="11">
        <f t="shared" si="126"/>
        <v>66372.316634873176</v>
      </c>
      <c r="AA1177" s="23">
        <f t="shared" si="127"/>
        <v>0.11730000000000233</v>
      </c>
    </row>
    <row r="1178" spans="12:27" x14ac:dyDescent="0.35">
      <c r="L1178" s="103"/>
      <c r="S1178" s="32">
        <f>+_xlfn.XLOOKUP($P1178,Užstatai!$L$3:$IR$3,Užstatai!$L$1:$IR$1,"bla",0,1)</f>
        <v>0</v>
      </c>
      <c r="W1178" s="11">
        <f t="shared" si="123"/>
        <v>0</v>
      </c>
      <c r="X1178" s="11">
        <f t="shared" si="124"/>
        <v>0</v>
      </c>
      <c r="Y1178" s="11">
        <f t="shared" si="125"/>
        <v>1</v>
      </c>
      <c r="Z1178" s="11">
        <f t="shared" si="126"/>
        <v>66428.900025013732</v>
      </c>
      <c r="AA1178" s="23">
        <f t="shared" si="127"/>
        <v>0.11740000000000234</v>
      </c>
    </row>
    <row r="1179" spans="12:27" x14ac:dyDescent="0.35">
      <c r="L1179" s="103"/>
      <c r="S1179" s="32">
        <f>+_xlfn.XLOOKUP($P1179,Užstatai!$L$3:$IR$3,Užstatai!$L$1:$IR$1,"bla",0,1)</f>
        <v>0</v>
      </c>
      <c r="W1179" s="11">
        <f t="shared" si="123"/>
        <v>0</v>
      </c>
      <c r="X1179" s="11">
        <f t="shared" si="124"/>
        <v>0</v>
      </c>
      <c r="Y1179" s="11">
        <f t="shared" si="125"/>
        <v>1</v>
      </c>
      <c r="Z1179" s="11">
        <f t="shared" si="126"/>
        <v>66485.483415154289</v>
      </c>
      <c r="AA1179" s="23">
        <f t="shared" si="127"/>
        <v>0.11750000000000234</v>
      </c>
    </row>
    <row r="1180" spans="12:27" x14ac:dyDescent="0.35">
      <c r="L1180" s="103"/>
      <c r="S1180" s="32">
        <f>+_xlfn.XLOOKUP($P1180,Užstatai!$L$3:$IR$3,Užstatai!$L$1:$IR$1,"bla",0,1)</f>
        <v>0</v>
      </c>
      <c r="W1180" s="11">
        <f t="shared" si="123"/>
        <v>0</v>
      </c>
      <c r="X1180" s="11">
        <f t="shared" si="124"/>
        <v>0</v>
      </c>
      <c r="Y1180" s="11">
        <f t="shared" si="125"/>
        <v>1</v>
      </c>
      <c r="Z1180" s="11">
        <f t="shared" si="126"/>
        <v>66542.066805294846</v>
      </c>
      <c r="AA1180" s="23">
        <f t="shared" si="127"/>
        <v>0.11760000000000234</v>
      </c>
    </row>
    <row r="1181" spans="12:27" x14ac:dyDescent="0.35">
      <c r="L1181" s="103"/>
      <c r="S1181" s="32">
        <f>+_xlfn.XLOOKUP($P1181,Užstatai!$L$3:$IR$3,Užstatai!$L$1:$IR$1,"bla",0,1)</f>
        <v>0</v>
      </c>
      <c r="W1181" s="11">
        <f t="shared" si="123"/>
        <v>0</v>
      </c>
      <c r="X1181" s="11">
        <f t="shared" si="124"/>
        <v>0</v>
      </c>
      <c r="Y1181" s="11">
        <f t="shared" si="125"/>
        <v>1</v>
      </c>
      <c r="Z1181" s="11">
        <f t="shared" si="126"/>
        <v>66598.650195435403</v>
      </c>
      <c r="AA1181" s="23">
        <f t="shared" si="127"/>
        <v>0.11770000000000234</v>
      </c>
    </row>
    <row r="1182" spans="12:27" x14ac:dyDescent="0.35">
      <c r="L1182" s="103"/>
      <c r="S1182" s="32">
        <f>+_xlfn.XLOOKUP($P1182,Užstatai!$L$3:$IR$3,Užstatai!$L$1:$IR$1,"bla",0,1)</f>
        <v>0</v>
      </c>
      <c r="W1182" s="11">
        <f t="shared" si="123"/>
        <v>0</v>
      </c>
      <c r="X1182" s="11">
        <f t="shared" si="124"/>
        <v>0</v>
      </c>
      <c r="Y1182" s="11">
        <f t="shared" si="125"/>
        <v>1</v>
      </c>
      <c r="Z1182" s="11">
        <f t="shared" si="126"/>
        <v>66655.233585575959</v>
      </c>
      <c r="AA1182" s="23">
        <f t="shared" si="127"/>
        <v>0.11780000000000235</v>
      </c>
    </row>
    <row r="1183" spans="12:27" x14ac:dyDescent="0.35">
      <c r="L1183" s="103"/>
      <c r="S1183" s="32">
        <f>+_xlfn.XLOOKUP($P1183,Užstatai!$L$3:$IR$3,Užstatai!$L$1:$IR$1,"bla",0,1)</f>
        <v>0</v>
      </c>
      <c r="W1183" s="11">
        <f t="shared" si="123"/>
        <v>0</v>
      </c>
      <c r="X1183" s="11">
        <f t="shared" si="124"/>
        <v>0</v>
      </c>
      <c r="Y1183" s="11">
        <f t="shared" si="125"/>
        <v>1</v>
      </c>
      <c r="Z1183" s="11">
        <f t="shared" si="126"/>
        <v>66711.816975716531</v>
      </c>
      <c r="AA1183" s="23">
        <f t="shared" si="127"/>
        <v>0.11790000000000235</v>
      </c>
    </row>
    <row r="1184" spans="12:27" x14ac:dyDescent="0.35">
      <c r="L1184" s="103"/>
      <c r="S1184" s="32">
        <f>+_xlfn.XLOOKUP($P1184,Užstatai!$L$3:$IR$3,Užstatai!$L$1:$IR$1,"bla",0,1)</f>
        <v>0</v>
      </c>
      <c r="W1184" s="11">
        <f t="shared" si="123"/>
        <v>0</v>
      </c>
      <c r="X1184" s="11">
        <f t="shared" si="124"/>
        <v>0</v>
      </c>
      <c r="Y1184" s="11">
        <f t="shared" si="125"/>
        <v>1</v>
      </c>
      <c r="Z1184" s="11">
        <f t="shared" si="126"/>
        <v>66768.400365857073</v>
      </c>
      <c r="AA1184" s="23">
        <f t="shared" si="127"/>
        <v>0.11800000000000235</v>
      </c>
    </row>
    <row r="1185" spans="12:27" x14ac:dyDescent="0.35">
      <c r="L1185" s="103"/>
      <c r="S1185" s="32">
        <f>+_xlfn.XLOOKUP($P1185,Užstatai!$L$3:$IR$3,Užstatai!$L$1:$IR$1,"bla",0,1)</f>
        <v>0</v>
      </c>
      <c r="W1185" s="11">
        <f t="shared" si="123"/>
        <v>0</v>
      </c>
      <c r="X1185" s="11">
        <f t="shared" si="124"/>
        <v>0</v>
      </c>
      <c r="Y1185" s="11">
        <f t="shared" si="125"/>
        <v>1</v>
      </c>
      <c r="Z1185" s="11">
        <f t="shared" si="126"/>
        <v>66824.983755997629</v>
      </c>
      <c r="AA1185" s="23">
        <f t="shared" si="127"/>
        <v>0.11810000000000236</v>
      </c>
    </row>
    <row r="1186" spans="12:27" x14ac:dyDescent="0.35">
      <c r="L1186" s="103"/>
      <c r="S1186" s="32">
        <f>+_xlfn.XLOOKUP($P1186,Užstatai!$L$3:$IR$3,Užstatai!$L$1:$IR$1,"bla",0,1)</f>
        <v>0</v>
      </c>
      <c r="W1186" s="11">
        <f t="shared" si="123"/>
        <v>0</v>
      </c>
      <c r="X1186" s="11">
        <f t="shared" si="124"/>
        <v>0</v>
      </c>
      <c r="Y1186" s="11">
        <f t="shared" si="125"/>
        <v>1</v>
      </c>
      <c r="Z1186" s="11">
        <f t="shared" si="126"/>
        <v>66881.567146138201</v>
      </c>
      <c r="AA1186" s="23">
        <f t="shared" si="127"/>
        <v>0.11820000000000236</v>
      </c>
    </row>
    <row r="1187" spans="12:27" x14ac:dyDescent="0.35">
      <c r="L1187" s="103"/>
      <c r="S1187" s="32">
        <f>+_xlfn.XLOOKUP($P1187,Užstatai!$L$3:$IR$3,Užstatai!$L$1:$IR$1,"bla",0,1)</f>
        <v>0</v>
      </c>
      <c r="W1187" s="11">
        <f t="shared" si="123"/>
        <v>0</v>
      </c>
      <c r="X1187" s="11">
        <f t="shared" si="124"/>
        <v>0</v>
      </c>
      <c r="Y1187" s="11">
        <f t="shared" si="125"/>
        <v>1</v>
      </c>
      <c r="Z1187" s="11">
        <f t="shared" si="126"/>
        <v>66938.150536278757</v>
      </c>
      <c r="AA1187" s="23">
        <f t="shared" si="127"/>
        <v>0.11830000000000236</v>
      </c>
    </row>
    <row r="1188" spans="12:27" x14ac:dyDescent="0.35">
      <c r="L1188" s="103"/>
      <c r="S1188" s="32">
        <f>+_xlfn.XLOOKUP($P1188,Užstatai!$L$3:$IR$3,Užstatai!$L$1:$IR$1,"bla",0,1)</f>
        <v>0</v>
      </c>
      <c r="W1188" s="11">
        <f t="shared" si="123"/>
        <v>0</v>
      </c>
      <c r="X1188" s="11">
        <f t="shared" si="124"/>
        <v>0</v>
      </c>
      <c r="Y1188" s="11">
        <f t="shared" si="125"/>
        <v>1</v>
      </c>
      <c r="Z1188" s="11">
        <f t="shared" si="126"/>
        <v>66994.733926419314</v>
      </c>
      <c r="AA1188" s="23">
        <f t="shared" si="127"/>
        <v>0.11840000000000236</v>
      </c>
    </row>
    <row r="1189" spans="12:27" x14ac:dyDescent="0.35">
      <c r="L1189" s="103"/>
      <c r="S1189" s="32">
        <f>+_xlfn.XLOOKUP($P1189,Užstatai!$L$3:$IR$3,Užstatai!$L$1:$IR$1,"bla",0,1)</f>
        <v>0</v>
      </c>
      <c r="W1189" s="11">
        <f t="shared" si="123"/>
        <v>0</v>
      </c>
      <c r="X1189" s="11">
        <f t="shared" si="124"/>
        <v>0</v>
      </c>
      <c r="Y1189" s="11">
        <f t="shared" si="125"/>
        <v>1</v>
      </c>
      <c r="Z1189" s="11">
        <f t="shared" si="126"/>
        <v>67051.317316559871</v>
      </c>
      <c r="AA1189" s="23">
        <f t="shared" si="127"/>
        <v>0.11850000000000237</v>
      </c>
    </row>
    <row r="1190" spans="12:27" x14ac:dyDescent="0.35">
      <c r="L1190" s="103"/>
      <c r="S1190" s="32">
        <f>+_xlfn.XLOOKUP($P1190,Užstatai!$L$3:$IR$3,Užstatai!$L$1:$IR$1,"bla",0,1)</f>
        <v>0</v>
      </c>
      <c r="W1190" s="11">
        <f t="shared" si="123"/>
        <v>0</v>
      </c>
      <c r="X1190" s="11">
        <f t="shared" si="124"/>
        <v>0</v>
      </c>
      <c r="Y1190" s="11">
        <f t="shared" si="125"/>
        <v>1</v>
      </c>
      <c r="Z1190" s="11">
        <f t="shared" si="126"/>
        <v>67107.900706700428</v>
      </c>
      <c r="AA1190" s="23">
        <f t="shared" si="127"/>
        <v>0.11860000000000237</v>
      </c>
    </row>
    <row r="1191" spans="12:27" x14ac:dyDescent="0.35">
      <c r="L1191" s="103"/>
      <c r="S1191" s="32">
        <f>+_xlfn.XLOOKUP($P1191,Užstatai!$L$3:$IR$3,Užstatai!$L$1:$IR$1,"bla",0,1)</f>
        <v>0</v>
      </c>
      <c r="W1191" s="11">
        <f t="shared" si="123"/>
        <v>0</v>
      </c>
      <c r="X1191" s="11">
        <f t="shared" si="124"/>
        <v>0</v>
      </c>
      <c r="Y1191" s="11">
        <f t="shared" si="125"/>
        <v>1</v>
      </c>
      <c r="Z1191" s="11">
        <f t="shared" si="126"/>
        <v>67164.484096840984</v>
      </c>
      <c r="AA1191" s="23">
        <f t="shared" si="127"/>
        <v>0.11870000000000237</v>
      </c>
    </row>
    <row r="1192" spans="12:27" x14ac:dyDescent="0.35">
      <c r="L1192" s="103"/>
      <c r="S1192" s="32">
        <f>+_xlfn.XLOOKUP($P1192,Užstatai!$L$3:$IR$3,Užstatai!$L$1:$IR$1,"bla",0,1)</f>
        <v>0</v>
      </c>
      <c r="W1192" s="11">
        <f t="shared" si="123"/>
        <v>0</v>
      </c>
      <c r="X1192" s="11">
        <f t="shared" si="124"/>
        <v>0</v>
      </c>
      <c r="Y1192" s="11">
        <f t="shared" si="125"/>
        <v>1</v>
      </c>
      <c r="Z1192" s="11">
        <f t="shared" si="126"/>
        <v>67221.067486981541</v>
      </c>
      <c r="AA1192" s="23">
        <f t="shared" si="127"/>
        <v>0.11880000000000238</v>
      </c>
    </row>
    <row r="1193" spans="12:27" x14ac:dyDescent="0.35">
      <c r="L1193" s="103"/>
      <c r="S1193" s="32">
        <f>+_xlfn.XLOOKUP($P1193,Užstatai!$L$3:$IR$3,Užstatai!$L$1:$IR$1,"bla",0,1)</f>
        <v>0</v>
      </c>
      <c r="W1193" s="11">
        <f t="shared" si="123"/>
        <v>0</v>
      </c>
      <c r="X1193" s="11">
        <f t="shared" si="124"/>
        <v>0</v>
      </c>
      <c r="Y1193" s="11">
        <f t="shared" si="125"/>
        <v>1</v>
      </c>
      <c r="Z1193" s="11">
        <f t="shared" si="126"/>
        <v>67277.650877122098</v>
      </c>
      <c r="AA1193" s="23">
        <f t="shared" si="127"/>
        <v>0.11890000000000238</v>
      </c>
    </row>
    <row r="1194" spans="12:27" x14ac:dyDescent="0.35">
      <c r="L1194" s="103"/>
      <c r="S1194" s="32">
        <f>+_xlfn.XLOOKUP($P1194,Užstatai!$L$3:$IR$3,Užstatai!$L$1:$IR$1,"bla",0,1)</f>
        <v>0</v>
      </c>
      <c r="W1194" s="11">
        <f t="shared" si="123"/>
        <v>0</v>
      </c>
      <c r="X1194" s="11">
        <f t="shared" si="124"/>
        <v>0</v>
      </c>
      <c r="Y1194" s="11">
        <f t="shared" si="125"/>
        <v>1</v>
      </c>
      <c r="Z1194" s="11">
        <f t="shared" si="126"/>
        <v>67334.234267262655</v>
      </c>
      <c r="AA1194" s="23">
        <f t="shared" si="127"/>
        <v>0.11900000000000238</v>
      </c>
    </row>
    <row r="1195" spans="12:27" x14ac:dyDescent="0.35">
      <c r="L1195" s="103"/>
      <c r="S1195" s="32">
        <f>+_xlfn.XLOOKUP($P1195,Užstatai!$L$3:$IR$3,Užstatai!$L$1:$IR$1,"bla",0,1)</f>
        <v>0</v>
      </c>
      <c r="W1195" s="11">
        <f t="shared" si="123"/>
        <v>0</v>
      </c>
      <c r="X1195" s="11">
        <f t="shared" si="124"/>
        <v>0</v>
      </c>
      <c r="Y1195" s="11">
        <f t="shared" si="125"/>
        <v>1</v>
      </c>
      <c r="Z1195" s="11">
        <f t="shared" si="126"/>
        <v>67390.817657403211</v>
      </c>
      <c r="AA1195" s="23">
        <f t="shared" si="127"/>
        <v>0.11910000000000238</v>
      </c>
    </row>
    <row r="1196" spans="12:27" x14ac:dyDescent="0.35">
      <c r="L1196" s="103"/>
      <c r="S1196" s="32">
        <f>+_xlfn.XLOOKUP($P1196,Užstatai!$L$3:$IR$3,Užstatai!$L$1:$IR$1,"bla",0,1)</f>
        <v>0</v>
      </c>
      <c r="W1196" s="11">
        <f t="shared" si="123"/>
        <v>0</v>
      </c>
      <c r="X1196" s="11">
        <f t="shared" si="124"/>
        <v>0</v>
      </c>
      <c r="Y1196" s="11">
        <f t="shared" si="125"/>
        <v>1</v>
      </c>
      <c r="Z1196" s="11">
        <f t="shared" si="126"/>
        <v>67447.401047543768</v>
      </c>
      <c r="AA1196" s="23">
        <f t="shared" si="127"/>
        <v>0.11920000000000239</v>
      </c>
    </row>
    <row r="1197" spans="12:27" x14ac:dyDescent="0.35">
      <c r="L1197" s="103"/>
      <c r="S1197" s="32">
        <f>+_xlfn.XLOOKUP($P1197,Užstatai!$L$3:$IR$3,Užstatai!$L$1:$IR$1,"bla",0,1)</f>
        <v>0</v>
      </c>
      <c r="W1197" s="11">
        <f t="shared" si="123"/>
        <v>0</v>
      </c>
      <c r="X1197" s="11">
        <f t="shared" si="124"/>
        <v>0</v>
      </c>
      <c r="Y1197" s="11">
        <f t="shared" si="125"/>
        <v>1</v>
      </c>
      <c r="Z1197" s="11">
        <f t="shared" si="126"/>
        <v>67503.984437684325</v>
      </c>
      <c r="AA1197" s="23">
        <f t="shared" si="127"/>
        <v>0.11930000000000239</v>
      </c>
    </row>
    <row r="1198" spans="12:27" x14ac:dyDescent="0.35">
      <c r="L1198" s="103"/>
      <c r="S1198" s="32">
        <f>+_xlfn.XLOOKUP($P1198,Užstatai!$L$3:$IR$3,Užstatai!$L$1:$IR$1,"bla",0,1)</f>
        <v>0</v>
      </c>
      <c r="W1198" s="11">
        <f t="shared" si="123"/>
        <v>0</v>
      </c>
      <c r="X1198" s="11">
        <f t="shared" si="124"/>
        <v>0</v>
      </c>
      <c r="Y1198" s="11">
        <f t="shared" si="125"/>
        <v>1</v>
      </c>
      <c r="Z1198" s="11">
        <f t="shared" si="126"/>
        <v>67560.567827824882</v>
      </c>
      <c r="AA1198" s="23">
        <f t="shared" si="127"/>
        <v>0.11940000000000239</v>
      </c>
    </row>
    <row r="1199" spans="12:27" x14ac:dyDescent="0.35">
      <c r="L1199" s="103"/>
      <c r="S1199" s="32">
        <f>+_xlfn.XLOOKUP($P1199,Užstatai!$L$3:$IR$3,Užstatai!$L$1:$IR$1,"bla",0,1)</f>
        <v>0</v>
      </c>
      <c r="W1199" s="11">
        <f t="shared" si="123"/>
        <v>0</v>
      </c>
      <c r="X1199" s="11">
        <f t="shared" si="124"/>
        <v>0</v>
      </c>
      <c r="Y1199" s="11">
        <f t="shared" si="125"/>
        <v>1</v>
      </c>
      <c r="Z1199" s="11">
        <f t="shared" si="126"/>
        <v>67617.151217965438</v>
      </c>
      <c r="AA1199" s="23">
        <f t="shared" si="127"/>
        <v>0.1195000000000024</v>
      </c>
    </row>
    <row r="1200" spans="12:27" x14ac:dyDescent="0.35">
      <c r="L1200" s="103"/>
      <c r="S1200" s="32">
        <f>+_xlfn.XLOOKUP($P1200,Užstatai!$L$3:$IR$3,Užstatai!$L$1:$IR$1,"bla",0,1)</f>
        <v>0</v>
      </c>
      <c r="W1200" s="11">
        <f t="shared" si="123"/>
        <v>0</v>
      </c>
      <c r="X1200" s="11">
        <f t="shared" si="124"/>
        <v>0</v>
      </c>
      <c r="Y1200" s="11">
        <f t="shared" si="125"/>
        <v>1</v>
      </c>
      <c r="Z1200" s="11">
        <f t="shared" si="126"/>
        <v>67673.734608105995</v>
      </c>
      <c r="AA1200" s="23">
        <f t="shared" si="127"/>
        <v>0.1196000000000024</v>
      </c>
    </row>
    <row r="1201" spans="12:27" x14ac:dyDescent="0.35">
      <c r="L1201" s="103"/>
      <c r="S1201" s="32">
        <f>+_xlfn.XLOOKUP($P1201,Užstatai!$L$3:$IR$3,Užstatai!$L$1:$IR$1,"bla",0,1)</f>
        <v>0</v>
      </c>
      <c r="W1201" s="11">
        <f t="shared" si="123"/>
        <v>0</v>
      </c>
      <c r="X1201" s="11">
        <f t="shared" si="124"/>
        <v>0</v>
      </c>
      <c r="Y1201" s="11">
        <f t="shared" si="125"/>
        <v>1</v>
      </c>
      <c r="Z1201" s="11">
        <f t="shared" si="126"/>
        <v>67730.317998246552</v>
      </c>
      <c r="AA1201" s="23">
        <f t="shared" si="127"/>
        <v>0.1197000000000024</v>
      </c>
    </row>
    <row r="1202" spans="12:27" x14ac:dyDescent="0.35">
      <c r="L1202" s="103"/>
      <c r="S1202" s="32">
        <f>+_xlfn.XLOOKUP($P1202,Užstatai!$L$3:$IR$3,Užstatai!$L$1:$IR$1,"bla",0,1)</f>
        <v>0</v>
      </c>
      <c r="W1202" s="11">
        <f t="shared" si="123"/>
        <v>0</v>
      </c>
      <c r="X1202" s="11">
        <f t="shared" si="124"/>
        <v>0</v>
      </c>
      <c r="Y1202" s="11">
        <f t="shared" si="125"/>
        <v>1</v>
      </c>
      <c r="Z1202" s="11">
        <f t="shared" si="126"/>
        <v>67786.901388387108</v>
      </c>
      <c r="AA1202" s="23">
        <f t="shared" si="127"/>
        <v>0.1198000000000024</v>
      </c>
    </row>
    <row r="1203" spans="12:27" x14ac:dyDescent="0.35">
      <c r="L1203" s="103"/>
      <c r="S1203" s="32">
        <f>+_xlfn.XLOOKUP($P1203,Užstatai!$L$3:$IR$3,Užstatai!$L$1:$IR$1,"bla",0,1)</f>
        <v>0</v>
      </c>
      <c r="W1203" s="11">
        <f t="shared" si="123"/>
        <v>0</v>
      </c>
      <c r="X1203" s="11">
        <f t="shared" si="124"/>
        <v>0</v>
      </c>
      <c r="Y1203" s="11">
        <f t="shared" si="125"/>
        <v>1</v>
      </c>
      <c r="Z1203" s="11">
        <f t="shared" si="126"/>
        <v>67843.484778527665</v>
      </c>
      <c r="AA1203" s="23">
        <f t="shared" si="127"/>
        <v>0.11990000000000241</v>
      </c>
    </row>
    <row r="1204" spans="12:27" x14ac:dyDescent="0.35">
      <c r="L1204" s="103"/>
      <c r="S1204" s="32">
        <f>+_xlfn.XLOOKUP($P1204,Užstatai!$L$3:$IR$3,Užstatai!$L$1:$IR$1,"bla",0,1)</f>
        <v>0</v>
      </c>
      <c r="W1204" s="11">
        <f t="shared" si="123"/>
        <v>0</v>
      </c>
      <c r="X1204" s="11">
        <f t="shared" si="124"/>
        <v>0</v>
      </c>
      <c r="Y1204" s="11">
        <f t="shared" si="125"/>
        <v>1</v>
      </c>
      <c r="Z1204" s="11">
        <f t="shared" si="126"/>
        <v>67900.068168668222</v>
      </c>
      <c r="AA1204" s="23">
        <f t="shared" si="127"/>
        <v>0.12000000000000241</v>
      </c>
    </row>
    <row r="1205" spans="12:27" x14ac:dyDescent="0.35">
      <c r="L1205" s="103"/>
      <c r="S1205" s="32">
        <f>+_xlfn.XLOOKUP($P1205,Užstatai!$L$3:$IR$3,Užstatai!$L$1:$IR$1,"bla",0,1)</f>
        <v>0</v>
      </c>
      <c r="W1205" s="11">
        <f t="shared" si="123"/>
        <v>0</v>
      </c>
      <c r="X1205" s="11">
        <f t="shared" si="124"/>
        <v>0</v>
      </c>
      <c r="Y1205" s="11">
        <f t="shared" si="125"/>
        <v>1</v>
      </c>
      <c r="Z1205" s="11">
        <f t="shared" si="126"/>
        <v>67956.651558808779</v>
      </c>
      <c r="AA1205" s="23">
        <f t="shared" si="127"/>
        <v>0.12010000000000241</v>
      </c>
    </row>
    <row r="1206" spans="12:27" x14ac:dyDescent="0.35">
      <c r="L1206" s="103"/>
      <c r="S1206" s="32">
        <f>+_xlfn.XLOOKUP($P1206,Užstatai!$L$3:$IR$3,Užstatai!$L$1:$IR$1,"bla",0,1)</f>
        <v>0</v>
      </c>
      <c r="W1206" s="11">
        <f t="shared" si="123"/>
        <v>0</v>
      </c>
      <c r="X1206" s="11">
        <f t="shared" si="124"/>
        <v>0</v>
      </c>
      <c r="Y1206" s="11">
        <f t="shared" si="125"/>
        <v>1</v>
      </c>
      <c r="Z1206" s="11">
        <f t="shared" si="126"/>
        <v>68013.23494894935</v>
      </c>
      <c r="AA1206" s="23">
        <f t="shared" si="127"/>
        <v>0.12020000000000242</v>
      </c>
    </row>
    <row r="1207" spans="12:27" x14ac:dyDescent="0.35">
      <c r="L1207" s="103"/>
      <c r="S1207" s="32">
        <f>+_xlfn.XLOOKUP($P1207,Užstatai!$L$3:$IR$3,Užstatai!$L$1:$IR$1,"bla",0,1)</f>
        <v>0</v>
      </c>
      <c r="W1207" s="11">
        <f t="shared" si="123"/>
        <v>0</v>
      </c>
      <c r="X1207" s="11">
        <f t="shared" si="124"/>
        <v>0</v>
      </c>
      <c r="Y1207" s="11">
        <f t="shared" si="125"/>
        <v>1</v>
      </c>
      <c r="Z1207" s="11">
        <f t="shared" si="126"/>
        <v>68069.818339089907</v>
      </c>
      <c r="AA1207" s="23">
        <f t="shared" si="127"/>
        <v>0.12030000000000242</v>
      </c>
    </row>
    <row r="1208" spans="12:27" x14ac:dyDescent="0.35">
      <c r="L1208" s="103"/>
      <c r="S1208" s="32">
        <f>+_xlfn.XLOOKUP($P1208,Užstatai!$L$3:$IR$3,Užstatai!$L$1:$IR$1,"bla",0,1)</f>
        <v>0</v>
      </c>
      <c r="W1208" s="11">
        <f t="shared" si="123"/>
        <v>0</v>
      </c>
      <c r="X1208" s="11">
        <f t="shared" si="124"/>
        <v>0</v>
      </c>
      <c r="Y1208" s="11">
        <f t="shared" si="125"/>
        <v>1</v>
      </c>
      <c r="Z1208" s="11">
        <f t="shared" si="126"/>
        <v>68126.401729230449</v>
      </c>
      <c r="AA1208" s="23">
        <f t="shared" si="127"/>
        <v>0.12040000000000242</v>
      </c>
    </row>
    <row r="1209" spans="12:27" x14ac:dyDescent="0.35">
      <c r="L1209" s="103"/>
      <c r="S1209" s="32">
        <f>+_xlfn.XLOOKUP($P1209,Užstatai!$L$3:$IR$3,Užstatai!$L$1:$IR$1,"bla",0,1)</f>
        <v>0</v>
      </c>
      <c r="W1209" s="11">
        <f t="shared" si="123"/>
        <v>0</v>
      </c>
      <c r="X1209" s="11">
        <f t="shared" si="124"/>
        <v>0</v>
      </c>
      <c r="Y1209" s="11">
        <f t="shared" si="125"/>
        <v>1</v>
      </c>
      <c r="Z1209" s="11">
        <f t="shared" si="126"/>
        <v>68182.98511937102</v>
      </c>
      <c r="AA1209" s="23">
        <f t="shared" si="127"/>
        <v>0.12050000000000242</v>
      </c>
    </row>
    <row r="1210" spans="12:27" x14ac:dyDescent="0.35">
      <c r="L1210" s="103"/>
      <c r="S1210" s="32">
        <f>+_xlfn.XLOOKUP($P1210,Užstatai!$L$3:$IR$3,Užstatai!$L$1:$IR$1,"bla",0,1)</f>
        <v>0</v>
      </c>
      <c r="W1210" s="11">
        <f t="shared" si="123"/>
        <v>0</v>
      </c>
      <c r="X1210" s="11">
        <f t="shared" si="124"/>
        <v>0</v>
      </c>
      <c r="Y1210" s="11">
        <f t="shared" si="125"/>
        <v>1</v>
      </c>
      <c r="Z1210" s="11">
        <f t="shared" si="126"/>
        <v>68239.568509511577</v>
      </c>
      <c r="AA1210" s="23">
        <f t="shared" si="127"/>
        <v>0.12060000000000243</v>
      </c>
    </row>
    <row r="1211" spans="12:27" x14ac:dyDescent="0.35">
      <c r="L1211" s="103"/>
      <c r="S1211" s="32">
        <f>+_xlfn.XLOOKUP($P1211,Užstatai!$L$3:$IR$3,Užstatai!$L$1:$IR$1,"bla",0,1)</f>
        <v>0</v>
      </c>
      <c r="W1211" s="11">
        <f t="shared" si="123"/>
        <v>0</v>
      </c>
      <c r="X1211" s="11">
        <f t="shared" si="124"/>
        <v>0</v>
      </c>
      <c r="Y1211" s="11">
        <f t="shared" si="125"/>
        <v>1</v>
      </c>
      <c r="Z1211" s="11">
        <f t="shared" si="126"/>
        <v>68296.151899652119</v>
      </c>
      <c r="AA1211" s="23">
        <f t="shared" si="127"/>
        <v>0.12070000000000243</v>
      </c>
    </row>
    <row r="1212" spans="12:27" x14ac:dyDescent="0.35">
      <c r="L1212" s="103"/>
      <c r="S1212" s="32">
        <f>+_xlfn.XLOOKUP($P1212,Užstatai!$L$3:$IR$3,Užstatai!$L$1:$IR$1,"bla",0,1)</f>
        <v>0</v>
      </c>
      <c r="W1212" s="11">
        <f t="shared" si="123"/>
        <v>0</v>
      </c>
      <c r="X1212" s="11">
        <f t="shared" si="124"/>
        <v>0</v>
      </c>
      <c r="Y1212" s="11">
        <f t="shared" si="125"/>
        <v>1</v>
      </c>
      <c r="Z1212" s="11">
        <f t="shared" si="126"/>
        <v>68352.73528979269</v>
      </c>
      <c r="AA1212" s="23">
        <f t="shared" si="127"/>
        <v>0.12080000000000243</v>
      </c>
    </row>
    <row r="1213" spans="12:27" x14ac:dyDescent="0.35">
      <c r="L1213" s="103"/>
      <c r="S1213" s="32">
        <f>+_xlfn.XLOOKUP($P1213,Užstatai!$L$3:$IR$3,Užstatai!$L$1:$IR$1,"bla",0,1)</f>
        <v>0</v>
      </c>
      <c r="W1213" s="11">
        <f t="shared" si="123"/>
        <v>0</v>
      </c>
      <c r="X1213" s="11">
        <f t="shared" si="124"/>
        <v>0</v>
      </c>
      <c r="Y1213" s="11">
        <f t="shared" si="125"/>
        <v>1</v>
      </c>
      <c r="Z1213" s="11">
        <f t="shared" si="126"/>
        <v>68409.318679933247</v>
      </c>
      <c r="AA1213" s="23">
        <f t="shared" si="127"/>
        <v>0.12090000000000244</v>
      </c>
    </row>
    <row r="1214" spans="12:27" x14ac:dyDescent="0.35">
      <c r="L1214" s="103"/>
      <c r="S1214" s="32">
        <f>+_xlfn.XLOOKUP($P1214,Užstatai!$L$3:$IR$3,Užstatai!$L$1:$IR$1,"bla",0,1)</f>
        <v>0</v>
      </c>
      <c r="W1214" s="11">
        <f t="shared" si="123"/>
        <v>0</v>
      </c>
      <c r="X1214" s="11">
        <f t="shared" si="124"/>
        <v>0</v>
      </c>
      <c r="Y1214" s="11">
        <f t="shared" si="125"/>
        <v>1</v>
      </c>
      <c r="Z1214" s="11">
        <f t="shared" si="126"/>
        <v>68465.902070073789</v>
      </c>
      <c r="AA1214" s="23">
        <f t="shared" si="127"/>
        <v>0.12100000000000244</v>
      </c>
    </row>
    <row r="1215" spans="12:27" x14ac:dyDescent="0.35">
      <c r="L1215" s="103"/>
      <c r="S1215" s="32">
        <f>+_xlfn.XLOOKUP($P1215,Užstatai!$L$3:$IR$3,Užstatai!$L$1:$IR$1,"bla",0,1)</f>
        <v>0</v>
      </c>
      <c r="W1215" s="11">
        <f t="shared" si="123"/>
        <v>0</v>
      </c>
      <c r="X1215" s="11">
        <f t="shared" si="124"/>
        <v>0</v>
      </c>
      <c r="Y1215" s="11">
        <f t="shared" si="125"/>
        <v>1</v>
      </c>
      <c r="Z1215" s="11">
        <f t="shared" si="126"/>
        <v>68522.485460214361</v>
      </c>
      <c r="AA1215" s="23">
        <f t="shared" si="127"/>
        <v>0.12110000000000244</v>
      </c>
    </row>
    <row r="1216" spans="12:27" x14ac:dyDescent="0.35">
      <c r="L1216" s="103"/>
      <c r="S1216" s="32">
        <f>+_xlfn.XLOOKUP($P1216,Užstatai!$L$3:$IR$3,Užstatai!$L$1:$IR$1,"bla",0,1)</f>
        <v>0</v>
      </c>
      <c r="W1216" s="11">
        <f t="shared" si="123"/>
        <v>0</v>
      </c>
      <c r="X1216" s="11">
        <f t="shared" si="124"/>
        <v>0</v>
      </c>
      <c r="Y1216" s="11">
        <f t="shared" si="125"/>
        <v>1</v>
      </c>
      <c r="Z1216" s="11">
        <f t="shared" si="126"/>
        <v>68579.068850354917</v>
      </c>
      <c r="AA1216" s="23">
        <f t="shared" si="127"/>
        <v>0.12120000000000244</v>
      </c>
    </row>
    <row r="1217" spans="12:27" x14ac:dyDescent="0.35">
      <c r="L1217" s="103"/>
      <c r="S1217" s="32">
        <f>+_xlfn.XLOOKUP($P1217,Užstatai!$L$3:$IR$3,Užstatai!$L$1:$IR$1,"bla",0,1)</f>
        <v>0</v>
      </c>
      <c r="W1217" s="11">
        <f t="shared" si="123"/>
        <v>0</v>
      </c>
      <c r="X1217" s="11">
        <f t="shared" si="124"/>
        <v>0</v>
      </c>
      <c r="Y1217" s="11">
        <f t="shared" si="125"/>
        <v>1</v>
      </c>
      <c r="Z1217" s="11">
        <f t="shared" si="126"/>
        <v>68635.652240495459</v>
      </c>
      <c r="AA1217" s="23">
        <f t="shared" si="127"/>
        <v>0.12130000000000245</v>
      </c>
    </row>
    <row r="1218" spans="12:27" x14ac:dyDescent="0.35">
      <c r="L1218" s="103"/>
      <c r="S1218" s="32">
        <f>+_xlfn.XLOOKUP($P1218,Užstatai!$L$3:$IR$3,Užstatai!$L$1:$IR$1,"bla",0,1)</f>
        <v>0</v>
      </c>
      <c r="W1218" s="11">
        <f t="shared" si="123"/>
        <v>0</v>
      </c>
      <c r="X1218" s="11">
        <f t="shared" si="124"/>
        <v>0</v>
      </c>
      <c r="Y1218" s="11">
        <f t="shared" si="125"/>
        <v>1</v>
      </c>
      <c r="Z1218" s="11">
        <f t="shared" si="126"/>
        <v>68692.235630636031</v>
      </c>
      <c r="AA1218" s="23">
        <f t="shared" si="127"/>
        <v>0.12140000000000245</v>
      </c>
    </row>
    <row r="1219" spans="12:27" x14ac:dyDescent="0.35">
      <c r="L1219" s="103"/>
      <c r="S1219" s="32">
        <f>+_xlfn.XLOOKUP($P1219,Užstatai!$L$3:$IR$3,Užstatai!$L$1:$IR$1,"bla",0,1)</f>
        <v>0</v>
      </c>
      <c r="W1219" s="11">
        <f t="shared" si="123"/>
        <v>0</v>
      </c>
      <c r="X1219" s="11">
        <f t="shared" si="124"/>
        <v>0</v>
      </c>
      <c r="Y1219" s="11">
        <f t="shared" si="125"/>
        <v>1</v>
      </c>
      <c r="Z1219" s="11">
        <f t="shared" si="126"/>
        <v>68748.819020776587</v>
      </c>
      <c r="AA1219" s="23">
        <f t="shared" si="127"/>
        <v>0.12150000000000245</v>
      </c>
    </row>
    <row r="1220" spans="12:27" x14ac:dyDescent="0.35">
      <c r="L1220" s="103"/>
      <c r="S1220" s="32">
        <f>+_xlfn.XLOOKUP($P1220,Užstatai!$L$3:$IR$3,Užstatai!$L$1:$IR$1,"bla",0,1)</f>
        <v>0</v>
      </c>
      <c r="W1220" s="11">
        <f t="shared" ref="W1220:W1283" si="128">ROUND(M1220*(Q1220-Q1219),2)</f>
        <v>0</v>
      </c>
      <c r="X1220" s="11">
        <f t="shared" ref="X1220:X1283" si="129">ROUND(N1220*$Y$2/12*(1-Q1220),2)</f>
        <v>0</v>
      </c>
      <c r="Y1220" s="11">
        <f t="shared" si="125"/>
        <v>1</v>
      </c>
      <c r="Z1220" s="11">
        <f t="shared" si="126"/>
        <v>68805.40241091713</v>
      </c>
      <c r="AA1220" s="23">
        <f t="shared" si="127"/>
        <v>0.12160000000000246</v>
      </c>
    </row>
    <row r="1221" spans="12:27" x14ac:dyDescent="0.35">
      <c r="L1221" s="103"/>
      <c r="S1221" s="32">
        <f>+_xlfn.XLOOKUP($P1221,Užstatai!$L$3:$IR$3,Užstatai!$L$1:$IR$1,"bla",0,1)</f>
        <v>0</v>
      </c>
      <c r="W1221" s="11">
        <f t="shared" si="128"/>
        <v>0</v>
      </c>
      <c r="X1221" s="11">
        <f t="shared" si="129"/>
        <v>0</v>
      </c>
      <c r="Y1221" s="11">
        <f t="shared" ref="Y1221:Y1284" si="130">+IF(Z1221&gt;=$W$1,1,0)</f>
        <v>1</v>
      </c>
      <c r="Z1221" s="11">
        <f t="shared" ref="Z1221:Z1284" si="131">SUM($N$4:$N$183)*AA1221/12-SUMPRODUCT($N$4:$N$183,$Q$4:$Q$183)*AA1221/12</f>
        <v>68861.985801057701</v>
      </c>
      <c r="AA1221" s="23">
        <f t="shared" si="127"/>
        <v>0.12170000000000246</v>
      </c>
    </row>
    <row r="1222" spans="12:27" x14ac:dyDescent="0.35">
      <c r="L1222" s="103"/>
      <c r="S1222" s="32">
        <f>+_xlfn.XLOOKUP($P1222,Užstatai!$L$3:$IR$3,Užstatai!$L$1:$IR$1,"bla",0,1)</f>
        <v>0</v>
      </c>
      <c r="W1222" s="11">
        <f t="shared" si="128"/>
        <v>0</v>
      </c>
      <c r="X1222" s="11">
        <f t="shared" si="129"/>
        <v>0</v>
      </c>
      <c r="Y1222" s="11">
        <f t="shared" si="130"/>
        <v>1</v>
      </c>
      <c r="Z1222" s="11">
        <f t="shared" si="131"/>
        <v>68918.569191198258</v>
      </c>
      <c r="AA1222" s="23">
        <f t="shared" ref="AA1222:AA1285" si="132">+AA1221+0.0001</f>
        <v>0.12180000000000246</v>
      </c>
    </row>
    <row r="1223" spans="12:27" x14ac:dyDescent="0.35">
      <c r="L1223" s="103"/>
      <c r="S1223" s="32">
        <f>+_xlfn.XLOOKUP($P1223,Užstatai!$L$3:$IR$3,Užstatai!$L$1:$IR$1,"bla",0,1)</f>
        <v>0</v>
      </c>
      <c r="W1223" s="11">
        <f t="shared" si="128"/>
        <v>0</v>
      </c>
      <c r="X1223" s="11">
        <f t="shared" si="129"/>
        <v>0</v>
      </c>
      <c r="Y1223" s="11">
        <f t="shared" si="130"/>
        <v>1</v>
      </c>
      <c r="Z1223" s="11">
        <f t="shared" si="131"/>
        <v>68975.1525813388</v>
      </c>
      <c r="AA1223" s="23">
        <f t="shared" si="132"/>
        <v>0.12190000000000246</v>
      </c>
    </row>
    <row r="1224" spans="12:27" x14ac:dyDescent="0.35">
      <c r="L1224" s="103"/>
      <c r="S1224" s="32">
        <f>+_xlfn.XLOOKUP($P1224,Užstatai!$L$3:$IR$3,Užstatai!$L$1:$IR$1,"bla",0,1)</f>
        <v>0</v>
      </c>
      <c r="W1224" s="11">
        <f t="shared" si="128"/>
        <v>0</v>
      </c>
      <c r="X1224" s="11">
        <f t="shared" si="129"/>
        <v>0</v>
      </c>
      <c r="Y1224" s="11">
        <f t="shared" si="130"/>
        <v>1</v>
      </c>
      <c r="Z1224" s="11">
        <f t="shared" si="131"/>
        <v>69031.735971479371</v>
      </c>
      <c r="AA1224" s="23">
        <f t="shared" si="132"/>
        <v>0.12200000000000247</v>
      </c>
    </row>
    <row r="1225" spans="12:27" x14ac:dyDescent="0.35">
      <c r="L1225" s="103"/>
      <c r="S1225" s="32">
        <f>+_xlfn.XLOOKUP($P1225,Užstatai!$L$3:$IR$3,Užstatai!$L$1:$IR$1,"bla",0,1)</f>
        <v>0</v>
      </c>
      <c r="W1225" s="11">
        <f t="shared" si="128"/>
        <v>0</v>
      </c>
      <c r="X1225" s="11">
        <f t="shared" si="129"/>
        <v>0</v>
      </c>
      <c r="Y1225" s="11">
        <f t="shared" si="130"/>
        <v>1</v>
      </c>
      <c r="Z1225" s="11">
        <f t="shared" si="131"/>
        <v>69088.319361619942</v>
      </c>
      <c r="AA1225" s="23">
        <f t="shared" si="132"/>
        <v>0.12210000000000247</v>
      </c>
    </row>
    <row r="1226" spans="12:27" x14ac:dyDescent="0.35">
      <c r="L1226" s="103"/>
      <c r="S1226" s="32">
        <f>+_xlfn.XLOOKUP($P1226,Užstatai!$L$3:$IR$3,Užstatai!$L$1:$IR$1,"bla",0,1)</f>
        <v>0</v>
      </c>
      <c r="W1226" s="11">
        <f t="shared" si="128"/>
        <v>0</v>
      </c>
      <c r="X1226" s="11">
        <f t="shared" si="129"/>
        <v>0</v>
      </c>
      <c r="Y1226" s="11">
        <f t="shared" si="130"/>
        <v>1</v>
      </c>
      <c r="Z1226" s="11">
        <f t="shared" si="131"/>
        <v>69144.902751760485</v>
      </c>
      <c r="AA1226" s="23">
        <f t="shared" si="132"/>
        <v>0.12220000000000247</v>
      </c>
    </row>
    <row r="1227" spans="12:27" x14ac:dyDescent="0.35">
      <c r="L1227" s="103"/>
      <c r="S1227" s="32">
        <f>+_xlfn.XLOOKUP($P1227,Užstatai!$L$3:$IR$3,Užstatai!$L$1:$IR$1,"bla",0,1)</f>
        <v>0</v>
      </c>
      <c r="W1227" s="11">
        <f t="shared" si="128"/>
        <v>0</v>
      </c>
      <c r="X1227" s="11">
        <f t="shared" si="129"/>
        <v>0</v>
      </c>
      <c r="Y1227" s="11">
        <f t="shared" si="130"/>
        <v>1</v>
      </c>
      <c r="Z1227" s="11">
        <f t="shared" si="131"/>
        <v>69201.486141901041</v>
      </c>
      <c r="AA1227" s="23">
        <f t="shared" si="132"/>
        <v>0.12230000000000248</v>
      </c>
    </row>
    <row r="1228" spans="12:27" x14ac:dyDescent="0.35">
      <c r="L1228" s="103"/>
      <c r="S1228" s="32">
        <f>+_xlfn.XLOOKUP($P1228,Užstatai!$L$3:$IR$3,Užstatai!$L$1:$IR$1,"bla",0,1)</f>
        <v>0</v>
      </c>
      <c r="W1228" s="11">
        <f t="shared" si="128"/>
        <v>0</v>
      </c>
      <c r="X1228" s="11">
        <f t="shared" si="129"/>
        <v>0</v>
      </c>
      <c r="Y1228" s="11">
        <f t="shared" si="130"/>
        <v>1</v>
      </c>
      <c r="Z1228" s="11">
        <f t="shared" si="131"/>
        <v>69258.069532041613</v>
      </c>
      <c r="AA1228" s="23">
        <f t="shared" si="132"/>
        <v>0.12240000000000248</v>
      </c>
    </row>
    <row r="1229" spans="12:27" x14ac:dyDescent="0.35">
      <c r="L1229" s="103"/>
      <c r="S1229" s="32">
        <f>+_xlfn.XLOOKUP($P1229,Užstatai!$L$3:$IR$3,Užstatai!$L$1:$IR$1,"bla",0,1)</f>
        <v>0</v>
      </c>
      <c r="W1229" s="11">
        <f t="shared" si="128"/>
        <v>0</v>
      </c>
      <c r="X1229" s="11">
        <f t="shared" si="129"/>
        <v>0</v>
      </c>
      <c r="Y1229" s="11">
        <f t="shared" si="130"/>
        <v>1</v>
      </c>
      <c r="Z1229" s="11">
        <f t="shared" si="131"/>
        <v>69314.652922182155</v>
      </c>
      <c r="AA1229" s="23">
        <f t="shared" si="132"/>
        <v>0.12250000000000248</v>
      </c>
    </row>
    <row r="1230" spans="12:27" x14ac:dyDescent="0.35">
      <c r="L1230" s="103"/>
      <c r="S1230" s="32">
        <f>+_xlfn.XLOOKUP($P1230,Užstatai!$L$3:$IR$3,Užstatai!$L$1:$IR$1,"bla",0,1)</f>
        <v>0</v>
      </c>
      <c r="W1230" s="11">
        <f t="shared" si="128"/>
        <v>0</v>
      </c>
      <c r="X1230" s="11">
        <f t="shared" si="129"/>
        <v>0</v>
      </c>
      <c r="Y1230" s="11">
        <f t="shared" si="130"/>
        <v>1</v>
      </c>
      <c r="Z1230" s="11">
        <f t="shared" si="131"/>
        <v>69371.236312322711</v>
      </c>
      <c r="AA1230" s="23">
        <f t="shared" si="132"/>
        <v>0.12260000000000248</v>
      </c>
    </row>
    <row r="1231" spans="12:27" x14ac:dyDescent="0.35">
      <c r="L1231" s="103"/>
      <c r="S1231" s="32">
        <f>+_xlfn.XLOOKUP($P1231,Užstatai!$L$3:$IR$3,Užstatai!$L$1:$IR$1,"bla",0,1)</f>
        <v>0</v>
      </c>
      <c r="W1231" s="11">
        <f t="shared" si="128"/>
        <v>0</v>
      </c>
      <c r="X1231" s="11">
        <f t="shared" si="129"/>
        <v>0</v>
      </c>
      <c r="Y1231" s="11">
        <f t="shared" si="130"/>
        <v>1</v>
      </c>
      <c r="Z1231" s="11">
        <f t="shared" si="131"/>
        <v>69427.819702463283</v>
      </c>
      <c r="AA1231" s="23">
        <f t="shared" si="132"/>
        <v>0.12270000000000249</v>
      </c>
    </row>
    <row r="1232" spans="12:27" x14ac:dyDescent="0.35">
      <c r="L1232" s="103"/>
      <c r="S1232" s="32">
        <f>+_xlfn.XLOOKUP($P1232,Užstatai!$L$3:$IR$3,Užstatai!$L$1:$IR$1,"bla",0,1)</f>
        <v>0</v>
      </c>
      <c r="W1232" s="11">
        <f t="shared" si="128"/>
        <v>0</v>
      </c>
      <c r="X1232" s="11">
        <f t="shared" si="129"/>
        <v>0</v>
      </c>
      <c r="Y1232" s="11">
        <f t="shared" si="130"/>
        <v>1</v>
      </c>
      <c r="Z1232" s="11">
        <f t="shared" si="131"/>
        <v>69484.403092603825</v>
      </c>
      <c r="AA1232" s="23">
        <f t="shared" si="132"/>
        <v>0.12280000000000249</v>
      </c>
    </row>
    <row r="1233" spans="12:27" x14ac:dyDescent="0.35">
      <c r="L1233" s="103"/>
      <c r="S1233" s="32">
        <f>+_xlfn.XLOOKUP($P1233,Užstatai!$L$3:$IR$3,Užstatai!$L$1:$IR$1,"bla",0,1)</f>
        <v>0</v>
      </c>
      <c r="W1233" s="11">
        <f t="shared" si="128"/>
        <v>0</v>
      </c>
      <c r="X1233" s="11">
        <f t="shared" si="129"/>
        <v>0</v>
      </c>
      <c r="Y1233" s="11">
        <f t="shared" si="130"/>
        <v>1</v>
      </c>
      <c r="Z1233" s="11">
        <f t="shared" si="131"/>
        <v>69540.986482744382</v>
      </c>
      <c r="AA1233" s="23">
        <f t="shared" si="132"/>
        <v>0.12290000000000249</v>
      </c>
    </row>
    <row r="1234" spans="12:27" x14ac:dyDescent="0.35">
      <c r="L1234" s="103"/>
      <c r="S1234" s="32">
        <f>+_xlfn.XLOOKUP($P1234,Užstatai!$L$3:$IR$3,Užstatai!$L$1:$IR$1,"bla",0,1)</f>
        <v>0</v>
      </c>
      <c r="W1234" s="11">
        <f t="shared" si="128"/>
        <v>0</v>
      </c>
      <c r="X1234" s="11">
        <f t="shared" si="129"/>
        <v>0</v>
      </c>
      <c r="Y1234" s="11">
        <f t="shared" si="130"/>
        <v>1</v>
      </c>
      <c r="Z1234" s="11">
        <f t="shared" si="131"/>
        <v>69597.569872884953</v>
      </c>
      <c r="AA1234" s="23">
        <f t="shared" si="132"/>
        <v>0.1230000000000025</v>
      </c>
    </row>
    <row r="1235" spans="12:27" x14ac:dyDescent="0.35">
      <c r="L1235" s="103"/>
      <c r="S1235" s="32">
        <f>+_xlfn.XLOOKUP($P1235,Užstatai!$L$3:$IR$3,Užstatai!$L$1:$IR$1,"bla",0,1)</f>
        <v>0</v>
      </c>
      <c r="W1235" s="11">
        <f t="shared" si="128"/>
        <v>0</v>
      </c>
      <c r="X1235" s="11">
        <f t="shared" si="129"/>
        <v>0</v>
      </c>
      <c r="Y1235" s="11">
        <f t="shared" si="130"/>
        <v>1</v>
      </c>
      <c r="Z1235" s="11">
        <f t="shared" si="131"/>
        <v>69654.153263025495</v>
      </c>
      <c r="AA1235" s="23">
        <f t="shared" si="132"/>
        <v>0.1231000000000025</v>
      </c>
    </row>
    <row r="1236" spans="12:27" x14ac:dyDescent="0.35">
      <c r="L1236" s="103"/>
      <c r="S1236" s="32">
        <f>+_xlfn.XLOOKUP($P1236,Užstatai!$L$3:$IR$3,Užstatai!$L$1:$IR$1,"bla",0,1)</f>
        <v>0</v>
      </c>
      <c r="W1236" s="11">
        <f t="shared" si="128"/>
        <v>0</v>
      </c>
      <c r="X1236" s="11">
        <f t="shared" si="129"/>
        <v>0</v>
      </c>
      <c r="Y1236" s="11">
        <f t="shared" si="130"/>
        <v>1</v>
      </c>
      <c r="Z1236" s="11">
        <f t="shared" si="131"/>
        <v>69710.736653166052</v>
      </c>
      <c r="AA1236" s="23">
        <f t="shared" si="132"/>
        <v>0.1232000000000025</v>
      </c>
    </row>
    <row r="1237" spans="12:27" x14ac:dyDescent="0.35">
      <c r="L1237" s="103"/>
      <c r="S1237" s="32">
        <f>+_xlfn.XLOOKUP($P1237,Užstatai!$L$3:$IR$3,Užstatai!$L$1:$IR$1,"bla",0,1)</f>
        <v>0</v>
      </c>
      <c r="W1237" s="11">
        <f t="shared" si="128"/>
        <v>0</v>
      </c>
      <c r="X1237" s="11">
        <f t="shared" si="129"/>
        <v>0</v>
      </c>
      <c r="Y1237" s="11">
        <f t="shared" si="130"/>
        <v>1</v>
      </c>
      <c r="Z1237" s="11">
        <f t="shared" si="131"/>
        <v>69767.320043306623</v>
      </c>
      <c r="AA1237" s="23">
        <f t="shared" si="132"/>
        <v>0.1233000000000025</v>
      </c>
    </row>
    <row r="1238" spans="12:27" x14ac:dyDescent="0.35">
      <c r="L1238" s="103"/>
      <c r="S1238" s="32">
        <f>+_xlfn.XLOOKUP($P1238,Užstatai!$L$3:$IR$3,Užstatai!$L$1:$IR$1,"bla",0,1)</f>
        <v>0</v>
      </c>
      <c r="W1238" s="11">
        <f t="shared" si="128"/>
        <v>0</v>
      </c>
      <c r="X1238" s="11">
        <f t="shared" si="129"/>
        <v>0</v>
      </c>
      <c r="Y1238" s="11">
        <f t="shared" si="130"/>
        <v>1</v>
      </c>
      <c r="Z1238" s="11">
        <f t="shared" si="131"/>
        <v>69823.903433447165</v>
      </c>
      <c r="AA1238" s="23">
        <f t="shared" si="132"/>
        <v>0.12340000000000251</v>
      </c>
    </row>
    <row r="1239" spans="12:27" x14ac:dyDescent="0.35">
      <c r="L1239" s="103"/>
      <c r="S1239" s="32">
        <f>+_xlfn.XLOOKUP($P1239,Užstatai!$L$3:$IR$3,Užstatai!$L$1:$IR$1,"bla",0,1)</f>
        <v>0</v>
      </c>
      <c r="W1239" s="11">
        <f t="shared" si="128"/>
        <v>0</v>
      </c>
      <c r="X1239" s="11">
        <f t="shared" si="129"/>
        <v>0</v>
      </c>
      <c r="Y1239" s="11">
        <f t="shared" si="130"/>
        <v>1</v>
      </c>
      <c r="Z1239" s="11">
        <f t="shared" si="131"/>
        <v>69880.486823587722</v>
      </c>
      <c r="AA1239" s="23">
        <f t="shared" si="132"/>
        <v>0.12350000000000251</v>
      </c>
    </row>
    <row r="1240" spans="12:27" x14ac:dyDescent="0.35">
      <c r="L1240" s="103"/>
      <c r="S1240" s="32">
        <f>+_xlfn.XLOOKUP($P1240,Užstatai!$L$3:$IR$3,Užstatai!$L$1:$IR$1,"bla",0,1)</f>
        <v>0</v>
      </c>
      <c r="W1240" s="11">
        <f t="shared" si="128"/>
        <v>0</v>
      </c>
      <c r="X1240" s="11">
        <f t="shared" si="129"/>
        <v>0</v>
      </c>
      <c r="Y1240" s="11">
        <f t="shared" si="130"/>
        <v>1</v>
      </c>
      <c r="Z1240" s="11">
        <f t="shared" si="131"/>
        <v>69937.070213728293</v>
      </c>
      <c r="AA1240" s="23">
        <f t="shared" si="132"/>
        <v>0.12360000000000251</v>
      </c>
    </row>
    <row r="1241" spans="12:27" x14ac:dyDescent="0.35">
      <c r="L1241" s="103"/>
      <c r="S1241" s="32">
        <f>+_xlfn.XLOOKUP($P1241,Užstatai!$L$3:$IR$3,Užstatai!$L$1:$IR$1,"bla",0,1)</f>
        <v>0</v>
      </c>
      <c r="W1241" s="11">
        <f t="shared" si="128"/>
        <v>0</v>
      </c>
      <c r="X1241" s="11">
        <f t="shared" si="129"/>
        <v>0</v>
      </c>
      <c r="Y1241" s="11">
        <f t="shared" si="130"/>
        <v>1</v>
      </c>
      <c r="Z1241" s="11">
        <f t="shared" si="131"/>
        <v>69993.65360386885</v>
      </c>
      <c r="AA1241" s="23">
        <f t="shared" si="132"/>
        <v>0.12370000000000252</v>
      </c>
    </row>
    <row r="1242" spans="12:27" x14ac:dyDescent="0.35">
      <c r="L1242" s="103"/>
      <c r="S1242" s="32">
        <f>+_xlfn.XLOOKUP($P1242,Užstatai!$L$3:$IR$3,Užstatai!$L$1:$IR$1,"bla",0,1)</f>
        <v>0</v>
      </c>
      <c r="W1242" s="11">
        <f t="shared" si="128"/>
        <v>0</v>
      </c>
      <c r="X1242" s="11">
        <f t="shared" si="129"/>
        <v>0</v>
      </c>
      <c r="Y1242" s="11">
        <f t="shared" si="130"/>
        <v>1</v>
      </c>
      <c r="Z1242" s="11">
        <f t="shared" si="131"/>
        <v>70050.236994009407</v>
      </c>
      <c r="AA1242" s="23">
        <f t="shared" si="132"/>
        <v>0.12380000000000252</v>
      </c>
    </row>
    <row r="1243" spans="12:27" x14ac:dyDescent="0.35">
      <c r="L1243" s="103"/>
      <c r="S1243" s="32">
        <f>+_xlfn.XLOOKUP($P1243,Užstatai!$L$3:$IR$3,Užstatai!$L$1:$IR$1,"bla",0,1)</f>
        <v>0</v>
      </c>
      <c r="W1243" s="11">
        <f t="shared" si="128"/>
        <v>0</v>
      </c>
      <c r="X1243" s="11">
        <f t="shared" si="129"/>
        <v>0</v>
      </c>
      <c r="Y1243" s="11">
        <f t="shared" si="130"/>
        <v>1</v>
      </c>
      <c r="Z1243" s="11">
        <f t="shared" si="131"/>
        <v>70106.820384149964</v>
      </c>
      <c r="AA1243" s="23">
        <f t="shared" si="132"/>
        <v>0.12390000000000252</v>
      </c>
    </row>
    <row r="1244" spans="12:27" x14ac:dyDescent="0.35">
      <c r="L1244" s="103"/>
      <c r="S1244" s="32">
        <f>+_xlfn.XLOOKUP($P1244,Užstatai!$L$3:$IR$3,Užstatai!$L$1:$IR$1,"bla",0,1)</f>
        <v>0</v>
      </c>
      <c r="W1244" s="11">
        <f t="shared" si="128"/>
        <v>0</v>
      </c>
      <c r="X1244" s="11">
        <f t="shared" si="129"/>
        <v>0</v>
      </c>
      <c r="Y1244" s="11">
        <f t="shared" si="130"/>
        <v>1</v>
      </c>
      <c r="Z1244" s="11">
        <f t="shared" si="131"/>
        <v>70163.40377429052</v>
      </c>
      <c r="AA1244" s="23">
        <f t="shared" si="132"/>
        <v>0.12400000000000252</v>
      </c>
    </row>
    <row r="1245" spans="12:27" x14ac:dyDescent="0.35">
      <c r="L1245" s="103"/>
      <c r="S1245" s="32">
        <f>+_xlfn.XLOOKUP($P1245,Užstatai!$L$3:$IR$3,Užstatai!$L$1:$IR$1,"bla",0,1)</f>
        <v>0</v>
      </c>
      <c r="W1245" s="11">
        <f t="shared" si="128"/>
        <v>0</v>
      </c>
      <c r="X1245" s="11">
        <f t="shared" si="129"/>
        <v>0</v>
      </c>
      <c r="Y1245" s="11">
        <f t="shared" si="130"/>
        <v>1</v>
      </c>
      <c r="Z1245" s="11">
        <f t="shared" si="131"/>
        <v>70219.987164431077</v>
      </c>
      <c r="AA1245" s="23">
        <f t="shared" si="132"/>
        <v>0.12410000000000253</v>
      </c>
    </row>
    <row r="1246" spans="12:27" x14ac:dyDescent="0.35">
      <c r="L1246" s="103"/>
      <c r="S1246" s="32">
        <f>+_xlfn.XLOOKUP($P1246,Užstatai!$L$3:$IR$3,Užstatai!$L$1:$IR$1,"bla",0,1)</f>
        <v>0</v>
      </c>
      <c r="W1246" s="11">
        <f t="shared" si="128"/>
        <v>0</v>
      </c>
      <c r="X1246" s="11">
        <f t="shared" si="129"/>
        <v>0</v>
      </c>
      <c r="Y1246" s="11">
        <f t="shared" si="130"/>
        <v>1</v>
      </c>
      <c r="Z1246" s="11">
        <f t="shared" si="131"/>
        <v>70276.570554571634</v>
      </c>
      <c r="AA1246" s="23">
        <f t="shared" si="132"/>
        <v>0.12420000000000253</v>
      </c>
    </row>
    <row r="1247" spans="12:27" x14ac:dyDescent="0.35">
      <c r="L1247" s="103"/>
      <c r="S1247" s="32">
        <f>+_xlfn.XLOOKUP($P1247,Užstatai!$L$3:$IR$3,Užstatai!$L$1:$IR$1,"bla",0,1)</f>
        <v>0</v>
      </c>
      <c r="W1247" s="11">
        <f t="shared" si="128"/>
        <v>0</v>
      </c>
      <c r="X1247" s="11">
        <f t="shared" si="129"/>
        <v>0</v>
      </c>
      <c r="Y1247" s="11">
        <f t="shared" si="130"/>
        <v>1</v>
      </c>
      <c r="Z1247" s="11">
        <f t="shared" si="131"/>
        <v>70333.15394471219</v>
      </c>
      <c r="AA1247" s="23">
        <f t="shared" si="132"/>
        <v>0.12430000000000253</v>
      </c>
    </row>
    <row r="1248" spans="12:27" x14ac:dyDescent="0.35">
      <c r="L1248" s="103"/>
      <c r="S1248" s="32">
        <f>+_xlfn.XLOOKUP($P1248,Užstatai!$L$3:$IR$3,Užstatai!$L$1:$IR$1,"bla",0,1)</f>
        <v>0</v>
      </c>
      <c r="W1248" s="11">
        <f t="shared" si="128"/>
        <v>0</v>
      </c>
      <c r="X1248" s="11">
        <f t="shared" si="129"/>
        <v>0</v>
      </c>
      <c r="Y1248" s="11">
        <f t="shared" si="130"/>
        <v>1</v>
      </c>
      <c r="Z1248" s="11">
        <f t="shared" si="131"/>
        <v>70389.737334852747</v>
      </c>
      <c r="AA1248" s="23">
        <f t="shared" si="132"/>
        <v>0.12440000000000254</v>
      </c>
    </row>
    <row r="1249" spans="12:27" x14ac:dyDescent="0.35">
      <c r="L1249" s="103"/>
      <c r="S1249" s="32">
        <f>+_xlfn.XLOOKUP($P1249,Užstatai!$L$3:$IR$3,Užstatai!$L$1:$IR$1,"bla",0,1)</f>
        <v>0</v>
      </c>
      <c r="W1249" s="11">
        <f t="shared" si="128"/>
        <v>0</v>
      </c>
      <c r="X1249" s="11">
        <f t="shared" si="129"/>
        <v>0</v>
      </c>
      <c r="Y1249" s="11">
        <f t="shared" si="130"/>
        <v>1</v>
      </c>
      <c r="Z1249" s="11">
        <f t="shared" si="131"/>
        <v>70446.320724993304</v>
      </c>
      <c r="AA1249" s="23">
        <f t="shared" si="132"/>
        <v>0.12450000000000254</v>
      </c>
    </row>
    <row r="1250" spans="12:27" x14ac:dyDescent="0.35">
      <c r="L1250" s="103"/>
      <c r="S1250" s="32">
        <f>+_xlfn.XLOOKUP($P1250,Užstatai!$L$3:$IR$3,Užstatai!$L$1:$IR$1,"bla",0,1)</f>
        <v>0</v>
      </c>
      <c r="W1250" s="11">
        <f t="shared" si="128"/>
        <v>0</v>
      </c>
      <c r="X1250" s="11">
        <f t="shared" si="129"/>
        <v>0</v>
      </c>
      <c r="Y1250" s="11">
        <f t="shared" si="130"/>
        <v>1</v>
      </c>
      <c r="Z1250" s="11">
        <f t="shared" si="131"/>
        <v>70502.904115133861</v>
      </c>
      <c r="AA1250" s="23">
        <f t="shared" si="132"/>
        <v>0.12460000000000254</v>
      </c>
    </row>
    <row r="1251" spans="12:27" x14ac:dyDescent="0.35">
      <c r="L1251" s="103"/>
      <c r="S1251" s="32">
        <f>+_xlfn.XLOOKUP($P1251,Užstatai!$L$3:$IR$3,Užstatai!$L$1:$IR$1,"bla",0,1)</f>
        <v>0</v>
      </c>
      <c r="W1251" s="11">
        <f t="shared" si="128"/>
        <v>0</v>
      </c>
      <c r="X1251" s="11">
        <f t="shared" si="129"/>
        <v>0</v>
      </c>
      <c r="Y1251" s="11">
        <f t="shared" si="130"/>
        <v>1</v>
      </c>
      <c r="Z1251" s="11">
        <f t="shared" si="131"/>
        <v>70559.487505274417</v>
      </c>
      <c r="AA1251" s="23">
        <f t="shared" si="132"/>
        <v>0.12470000000000254</v>
      </c>
    </row>
    <row r="1252" spans="12:27" x14ac:dyDescent="0.35">
      <c r="L1252" s="103"/>
      <c r="S1252" s="32">
        <f>+_xlfn.XLOOKUP($P1252,Užstatai!$L$3:$IR$3,Užstatai!$L$1:$IR$1,"bla",0,1)</f>
        <v>0</v>
      </c>
      <c r="W1252" s="11">
        <f t="shared" si="128"/>
        <v>0</v>
      </c>
      <c r="X1252" s="11">
        <f t="shared" si="129"/>
        <v>0</v>
      </c>
      <c r="Y1252" s="11">
        <f t="shared" si="130"/>
        <v>1</v>
      </c>
      <c r="Z1252" s="11">
        <f t="shared" si="131"/>
        <v>70616.070895414974</v>
      </c>
      <c r="AA1252" s="23">
        <f t="shared" si="132"/>
        <v>0.12480000000000255</v>
      </c>
    </row>
    <row r="1253" spans="12:27" x14ac:dyDescent="0.35">
      <c r="L1253" s="103"/>
      <c r="S1253" s="32">
        <f>+_xlfn.XLOOKUP($P1253,Užstatai!$L$3:$IR$3,Užstatai!$L$1:$IR$1,"bla",0,1)</f>
        <v>0</v>
      </c>
      <c r="W1253" s="11">
        <f t="shared" si="128"/>
        <v>0</v>
      </c>
      <c r="X1253" s="11">
        <f t="shared" si="129"/>
        <v>0</v>
      </c>
      <c r="Y1253" s="11">
        <f t="shared" si="130"/>
        <v>1</v>
      </c>
      <c r="Z1253" s="11">
        <f t="shared" si="131"/>
        <v>70672.654285555531</v>
      </c>
      <c r="AA1253" s="23">
        <f t="shared" si="132"/>
        <v>0.12490000000000255</v>
      </c>
    </row>
    <row r="1254" spans="12:27" x14ac:dyDescent="0.35">
      <c r="L1254" s="103"/>
      <c r="S1254" s="32">
        <f>+_xlfn.XLOOKUP($P1254,Užstatai!$L$3:$IR$3,Užstatai!$L$1:$IR$1,"bla",0,1)</f>
        <v>0</v>
      </c>
      <c r="W1254" s="11">
        <f t="shared" si="128"/>
        <v>0</v>
      </c>
      <c r="X1254" s="11">
        <f t="shared" si="129"/>
        <v>0</v>
      </c>
      <c r="Y1254" s="11">
        <f t="shared" si="130"/>
        <v>1</v>
      </c>
      <c r="Z1254" s="11">
        <f t="shared" si="131"/>
        <v>70729.237675696088</v>
      </c>
      <c r="AA1254" s="23">
        <f t="shared" si="132"/>
        <v>0.12500000000000255</v>
      </c>
    </row>
    <row r="1255" spans="12:27" x14ac:dyDescent="0.35">
      <c r="L1255" s="103"/>
      <c r="S1255" s="32">
        <f>+_xlfn.XLOOKUP($P1255,Užstatai!$L$3:$IR$3,Užstatai!$L$1:$IR$1,"bla",0,1)</f>
        <v>0</v>
      </c>
      <c r="W1255" s="11">
        <f t="shared" si="128"/>
        <v>0</v>
      </c>
      <c r="X1255" s="11">
        <f t="shared" si="129"/>
        <v>0</v>
      </c>
      <c r="Y1255" s="11">
        <f t="shared" si="130"/>
        <v>1</v>
      </c>
      <c r="Z1255" s="11">
        <f t="shared" si="131"/>
        <v>70785.821065836644</v>
      </c>
      <c r="AA1255" s="23">
        <f t="shared" si="132"/>
        <v>0.12510000000000254</v>
      </c>
    </row>
    <row r="1256" spans="12:27" x14ac:dyDescent="0.35">
      <c r="L1256" s="103"/>
      <c r="S1256" s="32">
        <f>+_xlfn.XLOOKUP($P1256,Užstatai!$L$3:$IR$3,Užstatai!$L$1:$IR$1,"bla",0,1)</f>
        <v>0</v>
      </c>
      <c r="W1256" s="11">
        <f t="shared" si="128"/>
        <v>0</v>
      </c>
      <c r="X1256" s="11">
        <f t="shared" si="129"/>
        <v>0</v>
      </c>
      <c r="Y1256" s="11">
        <f t="shared" si="130"/>
        <v>1</v>
      </c>
      <c r="Z1256" s="11">
        <f t="shared" si="131"/>
        <v>70842.404455977186</v>
      </c>
      <c r="AA1256" s="23">
        <f t="shared" si="132"/>
        <v>0.12520000000000253</v>
      </c>
    </row>
    <row r="1257" spans="12:27" x14ac:dyDescent="0.35">
      <c r="L1257" s="103"/>
      <c r="S1257" s="32">
        <f>+_xlfn.XLOOKUP($P1257,Užstatai!$L$3:$IR$3,Užstatai!$L$1:$IR$1,"bla",0,1)</f>
        <v>0</v>
      </c>
      <c r="W1257" s="11">
        <f t="shared" si="128"/>
        <v>0</v>
      </c>
      <c r="X1257" s="11">
        <f t="shared" si="129"/>
        <v>0</v>
      </c>
      <c r="Y1257" s="11">
        <f t="shared" si="130"/>
        <v>1</v>
      </c>
      <c r="Z1257" s="11">
        <f t="shared" si="131"/>
        <v>70898.987846117758</v>
      </c>
      <c r="AA1257" s="23">
        <f t="shared" si="132"/>
        <v>0.12530000000000252</v>
      </c>
    </row>
    <row r="1258" spans="12:27" x14ac:dyDescent="0.35">
      <c r="L1258" s="103"/>
      <c r="S1258" s="32">
        <f>+_xlfn.XLOOKUP($P1258,Užstatai!$L$3:$IR$3,Užstatai!$L$1:$IR$1,"bla",0,1)</f>
        <v>0</v>
      </c>
      <c r="W1258" s="11">
        <f t="shared" si="128"/>
        <v>0</v>
      </c>
      <c r="X1258" s="11">
        <f t="shared" si="129"/>
        <v>0</v>
      </c>
      <c r="Y1258" s="11">
        <f t="shared" si="130"/>
        <v>1</v>
      </c>
      <c r="Z1258" s="11">
        <f t="shared" si="131"/>
        <v>70955.571236258285</v>
      </c>
      <c r="AA1258" s="23">
        <f t="shared" si="132"/>
        <v>0.12540000000000251</v>
      </c>
    </row>
    <row r="1259" spans="12:27" x14ac:dyDescent="0.35">
      <c r="L1259" s="103"/>
      <c r="S1259" s="32">
        <f>+_xlfn.XLOOKUP($P1259,Užstatai!$L$3:$IR$3,Užstatai!$L$1:$IR$1,"bla",0,1)</f>
        <v>0</v>
      </c>
      <c r="W1259" s="11">
        <f t="shared" si="128"/>
        <v>0</v>
      </c>
      <c r="X1259" s="11">
        <f t="shared" si="129"/>
        <v>0</v>
      </c>
      <c r="Y1259" s="11">
        <f t="shared" si="130"/>
        <v>1</v>
      </c>
      <c r="Z1259" s="11">
        <f t="shared" si="131"/>
        <v>71012.154626398842</v>
      </c>
      <c r="AA1259" s="23">
        <f t="shared" si="132"/>
        <v>0.1255000000000025</v>
      </c>
    </row>
    <row r="1260" spans="12:27" x14ac:dyDescent="0.35">
      <c r="L1260" s="103"/>
      <c r="S1260" s="32">
        <f>+_xlfn.XLOOKUP($P1260,Užstatai!$L$3:$IR$3,Užstatai!$L$1:$IR$1,"bla",0,1)</f>
        <v>0</v>
      </c>
      <c r="W1260" s="11">
        <f t="shared" si="128"/>
        <v>0</v>
      </c>
      <c r="X1260" s="11">
        <f t="shared" si="129"/>
        <v>0</v>
      </c>
      <c r="Y1260" s="11">
        <f t="shared" si="130"/>
        <v>1</v>
      </c>
      <c r="Z1260" s="11">
        <f t="shared" si="131"/>
        <v>71068.738016539399</v>
      </c>
      <c r="AA1260" s="23">
        <f t="shared" si="132"/>
        <v>0.12560000000000249</v>
      </c>
    </row>
    <row r="1261" spans="12:27" x14ac:dyDescent="0.35">
      <c r="L1261" s="103"/>
      <c r="S1261" s="32">
        <f>+_xlfn.XLOOKUP($P1261,Užstatai!$L$3:$IR$3,Užstatai!$L$1:$IR$1,"bla",0,1)</f>
        <v>0</v>
      </c>
      <c r="W1261" s="11">
        <f t="shared" si="128"/>
        <v>0</v>
      </c>
      <c r="X1261" s="11">
        <f t="shared" si="129"/>
        <v>0</v>
      </c>
      <c r="Y1261" s="11">
        <f t="shared" si="130"/>
        <v>1</v>
      </c>
      <c r="Z1261" s="11">
        <f t="shared" si="131"/>
        <v>71125.321406679926</v>
      </c>
      <c r="AA1261" s="23">
        <f t="shared" si="132"/>
        <v>0.12570000000000248</v>
      </c>
    </row>
    <row r="1262" spans="12:27" x14ac:dyDescent="0.35">
      <c r="L1262" s="103"/>
      <c r="S1262" s="32">
        <f>+_xlfn.XLOOKUP($P1262,Užstatai!$L$3:$IR$3,Užstatai!$L$1:$IR$1,"bla",0,1)</f>
        <v>0</v>
      </c>
      <c r="W1262" s="11">
        <f t="shared" si="128"/>
        <v>0</v>
      </c>
      <c r="X1262" s="11">
        <f t="shared" si="129"/>
        <v>0</v>
      </c>
      <c r="Y1262" s="11">
        <f t="shared" si="130"/>
        <v>1</v>
      </c>
      <c r="Z1262" s="11">
        <f t="shared" si="131"/>
        <v>71181.904796820483</v>
      </c>
      <c r="AA1262" s="23">
        <f t="shared" si="132"/>
        <v>0.12580000000000247</v>
      </c>
    </row>
    <row r="1263" spans="12:27" x14ac:dyDescent="0.35">
      <c r="L1263" s="103"/>
      <c r="S1263" s="32">
        <f>+_xlfn.XLOOKUP($P1263,Užstatai!$L$3:$IR$3,Užstatai!$L$1:$IR$1,"bla",0,1)</f>
        <v>0</v>
      </c>
      <c r="W1263" s="11">
        <f t="shared" si="128"/>
        <v>0</v>
      </c>
      <c r="X1263" s="11">
        <f t="shared" si="129"/>
        <v>0</v>
      </c>
      <c r="Y1263" s="11">
        <f t="shared" si="130"/>
        <v>1</v>
      </c>
      <c r="Z1263" s="11">
        <f t="shared" si="131"/>
        <v>71238.48818696104</v>
      </c>
      <c r="AA1263" s="23">
        <f t="shared" si="132"/>
        <v>0.12590000000000245</v>
      </c>
    </row>
    <row r="1264" spans="12:27" x14ac:dyDescent="0.35">
      <c r="L1264" s="103"/>
      <c r="S1264" s="32">
        <f>+_xlfn.XLOOKUP($P1264,Užstatai!$L$3:$IR$3,Užstatai!$L$1:$IR$1,"bla",0,1)</f>
        <v>0</v>
      </c>
      <c r="W1264" s="11">
        <f t="shared" si="128"/>
        <v>0</v>
      </c>
      <c r="X1264" s="11">
        <f t="shared" si="129"/>
        <v>0</v>
      </c>
      <c r="Y1264" s="11">
        <f t="shared" si="130"/>
        <v>1</v>
      </c>
      <c r="Z1264" s="11">
        <f t="shared" si="131"/>
        <v>71295.071577101582</v>
      </c>
      <c r="AA1264" s="23">
        <f t="shared" si="132"/>
        <v>0.12600000000000244</v>
      </c>
    </row>
    <row r="1265" spans="12:27" x14ac:dyDescent="0.35">
      <c r="L1265" s="103"/>
      <c r="S1265" s="32">
        <f>+_xlfn.XLOOKUP($P1265,Užstatai!$L$3:$IR$3,Užstatai!$L$1:$IR$1,"bla",0,1)</f>
        <v>0</v>
      </c>
      <c r="W1265" s="11">
        <f t="shared" si="128"/>
        <v>0</v>
      </c>
      <c r="X1265" s="11">
        <f t="shared" si="129"/>
        <v>0</v>
      </c>
      <c r="Y1265" s="11">
        <f t="shared" si="130"/>
        <v>1</v>
      </c>
      <c r="Z1265" s="11">
        <f t="shared" si="131"/>
        <v>71351.654967242124</v>
      </c>
      <c r="AA1265" s="23">
        <f t="shared" si="132"/>
        <v>0.12610000000000243</v>
      </c>
    </row>
    <row r="1266" spans="12:27" x14ac:dyDescent="0.35">
      <c r="L1266" s="103"/>
      <c r="S1266" s="32">
        <f>+_xlfn.XLOOKUP($P1266,Užstatai!$L$3:$IR$3,Užstatai!$L$1:$IR$1,"bla",0,1)</f>
        <v>0</v>
      </c>
      <c r="W1266" s="11">
        <f t="shared" si="128"/>
        <v>0</v>
      </c>
      <c r="X1266" s="11">
        <f t="shared" si="129"/>
        <v>0</v>
      </c>
      <c r="Y1266" s="11">
        <f t="shared" si="130"/>
        <v>1</v>
      </c>
      <c r="Z1266" s="11">
        <f t="shared" si="131"/>
        <v>71408.238357382681</v>
      </c>
      <c r="AA1266" s="23">
        <f t="shared" si="132"/>
        <v>0.12620000000000242</v>
      </c>
    </row>
    <row r="1267" spans="12:27" x14ac:dyDescent="0.35">
      <c r="L1267" s="103"/>
      <c r="S1267" s="32">
        <f>+_xlfn.XLOOKUP($P1267,Užstatai!$L$3:$IR$3,Užstatai!$L$1:$IR$1,"bla",0,1)</f>
        <v>0</v>
      </c>
      <c r="W1267" s="11">
        <f t="shared" si="128"/>
        <v>0</v>
      </c>
      <c r="X1267" s="11">
        <f t="shared" si="129"/>
        <v>0</v>
      </c>
      <c r="Y1267" s="11">
        <f t="shared" si="130"/>
        <v>1</v>
      </c>
      <c r="Z1267" s="11">
        <f t="shared" si="131"/>
        <v>71464.821747523238</v>
      </c>
      <c r="AA1267" s="23">
        <f t="shared" si="132"/>
        <v>0.12630000000000241</v>
      </c>
    </row>
    <row r="1268" spans="12:27" x14ac:dyDescent="0.35">
      <c r="L1268" s="103"/>
      <c r="S1268" s="32">
        <f>+_xlfn.XLOOKUP($P1268,Užstatai!$L$3:$IR$3,Užstatai!$L$1:$IR$1,"bla",0,1)</f>
        <v>0</v>
      </c>
      <c r="W1268" s="11">
        <f t="shared" si="128"/>
        <v>0</v>
      </c>
      <c r="X1268" s="11">
        <f t="shared" si="129"/>
        <v>0</v>
      </c>
      <c r="Y1268" s="11">
        <f t="shared" si="130"/>
        <v>1</v>
      </c>
      <c r="Z1268" s="11">
        <f t="shared" si="131"/>
        <v>71521.405137663794</v>
      </c>
      <c r="AA1268" s="23">
        <f t="shared" si="132"/>
        <v>0.1264000000000024</v>
      </c>
    </row>
    <row r="1269" spans="12:27" x14ac:dyDescent="0.35">
      <c r="L1269" s="103"/>
      <c r="S1269" s="32">
        <f>+_xlfn.XLOOKUP($P1269,Užstatai!$L$3:$IR$3,Užstatai!$L$1:$IR$1,"bla",0,1)</f>
        <v>0</v>
      </c>
      <c r="W1269" s="11">
        <f t="shared" si="128"/>
        <v>0</v>
      </c>
      <c r="X1269" s="11">
        <f t="shared" si="129"/>
        <v>0</v>
      </c>
      <c r="Y1269" s="11">
        <f t="shared" si="130"/>
        <v>1</v>
      </c>
      <c r="Z1269" s="11">
        <f t="shared" si="131"/>
        <v>71577.988527804322</v>
      </c>
      <c r="AA1269" s="23">
        <f t="shared" si="132"/>
        <v>0.12650000000000239</v>
      </c>
    </row>
    <row r="1270" spans="12:27" x14ac:dyDescent="0.35">
      <c r="L1270" s="103"/>
      <c r="S1270" s="32">
        <f>+_xlfn.XLOOKUP($P1270,Užstatai!$L$3:$IR$3,Užstatai!$L$1:$IR$1,"bla",0,1)</f>
        <v>0</v>
      </c>
      <c r="W1270" s="11">
        <f t="shared" si="128"/>
        <v>0</v>
      </c>
      <c r="X1270" s="11">
        <f t="shared" si="129"/>
        <v>0</v>
      </c>
      <c r="Y1270" s="11">
        <f t="shared" si="130"/>
        <v>1</v>
      </c>
      <c r="Z1270" s="11">
        <f t="shared" si="131"/>
        <v>71634.571917944879</v>
      </c>
      <c r="AA1270" s="23">
        <f t="shared" si="132"/>
        <v>0.12660000000000238</v>
      </c>
    </row>
    <row r="1271" spans="12:27" x14ac:dyDescent="0.35">
      <c r="L1271" s="103"/>
      <c r="S1271" s="32">
        <f>+_xlfn.XLOOKUP($P1271,Užstatai!$L$3:$IR$3,Užstatai!$L$1:$IR$1,"bla",0,1)</f>
        <v>0</v>
      </c>
      <c r="W1271" s="11">
        <f t="shared" si="128"/>
        <v>0</v>
      </c>
      <c r="X1271" s="11">
        <f t="shared" si="129"/>
        <v>0</v>
      </c>
      <c r="Y1271" s="11">
        <f t="shared" si="130"/>
        <v>1</v>
      </c>
      <c r="Z1271" s="11">
        <f t="shared" si="131"/>
        <v>71691.155308085436</v>
      </c>
      <c r="AA1271" s="23">
        <f t="shared" si="132"/>
        <v>0.12670000000000237</v>
      </c>
    </row>
    <row r="1272" spans="12:27" x14ac:dyDescent="0.35">
      <c r="L1272" s="103"/>
      <c r="S1272" s="32">
        <f>+_xlfn.XLOOKUP($P1272,Užstatai!$L$3:$IR$3,Užstatai!$L$1:$IR$1,"bla",0,1)</f>
        <v>0</v>
      </c>
      <c r="W1272" s="11">
        <f t="shared" si="128"/>
        <v>0</v>
      </c>
      <c r="X1272" s="11">
        <f t="shared" si="129"/>
        <v>0</v>
      </c>
      <c r="Y1272" s="11">
        <f t="shared" si="130"/>
        <v>1</v>
      </c>
      <c r="Z1272" s="11">
        <f t="shared" si="131"/>
        <v>71747.738698225978</v>
      </c>
      <c r="AA1272" s="23">
        <f t="shared" si="132"/>
        <v>0.12680000000000236</v>
      </c>
    </row>
    <row r="1273" spans="12:27" x14ac:dyDescent="0.35">
      <c r="L1273" s="103"/>
      <c r="S1273" s="32">
        <f>+_xlfn.XLOOKUP($P1273,Užstatai!$L$3:$IR$3,Užstatai!$L$1:$IR$1,"bla",0,1)</f>
        <v>0</v>
      </c>
      <c r="W1273" s="11">
        <f t="shared" si="128"/>
        <v>0</v>
      </c>
      <c r="X1273" s="11">
        <f t="shared" si="129"/>
        <v>0</v>
      </c>
      <c r="Y1273" s="11">
        <f t="shared" si="130"/>
        <v>1</v>
      </c>
      <c r="Z1273" s="11">
        <f t="shared" si="131"/>
        <v>71804.32208836652</v>
      </c>
      <c r="AA1273" s="23">
        <f t="shared" si="132"/>
        <v>0.12690000000000234</v>
      </c>
    </row>
    <row r="1274" spans="12:27" x14ac:dyDescent="0.35">
      <c r="L1274" s="103"/>
      <c r="S1274" s="32">
        <f>+_xlfn.XLOOKUP($P1274,Užstatai!$L$3:$IR$3,Užstatai!$L$1:$IR$1,"bla",0,1)</f>
        <v>0</v>
      </c>
      <c r="W1274" s="11">
        <f t="shared" si="128"/>
        <v>0</v>
      </c>
      <c r="X1274" s="11">
        <f t="shared" si="129"/>
        <v>0</v>
      </c>
      <c r="Y1274" s="11">
        <f t="shared" si="130"/>
        <v>1</v>
      </c>
      <c r="Z1274" s="11">
        <f t="shared" si="131"/>
        <v>71860.905478507077</v>
      </c>
      <c r="AA1274" s="23">
        <f t="shared" si="132"/>
        <v>0.12700000000000233</v>
      </c>
    </row>
    <row r="1275" spans="12:27" x14ac:dyDescent="0.35">
      <c r="L1275" s="103"/>
      <c r="S1275" s="32">
        <f>+_xlfn.XLOOKUP($P1275,Užstatai!$L$3:$IR$3,Užstatai!$L$1:$IR$1,"bla",0,1)</f>
        <v>0</v>
      </c>
      <c r="W1275" s="11">
        <f t="shared" si="128"/>
        <v>0</v>
      </c>
      <c r="X1275" s="11">
        <f t="shared" si="129"/>
        <v>0</v>
      </c>
      <c r="Y1275" s="11">
        <f t="shared" si="130"/>
        <v>1</v>
      </c>
      <c r="Z1275" s="11">
        <f t="shared" si="131"/>
        <v>71917.488868647633</v>
      </c>
      <c r="AA1275" s="23">
        <f t="shared" si="132"/>
        <v>0.12710000000000232</v>
      </c>
    </row>
    <row r="1276" spans="12:27" x14ac:dyDescent="0.35">
      <c r="L1276" s="103"/>
      <c r="S1276" s="32">
        <f>+_xlfn.XLOOKUP($P1276,Užstatai!$L$3:$IR$3,Užstatai!$L$1:$IR$1,"bla",0,1)</f>
        <v>0</v>
      </c>
      <c r="W1276" s="11">
        <f t="shared" si="128"/>
        <v>0</v>
      </c>
      <c r="X1276" s="11">
        <f t="shared" si="129"/>
        <v>0</v>
      </c>
      <c r="Y1276" s="11">
        <f t="shared" si="130"/>
        <v>1</v>
      </c>
      <c r="Z1276" s="11">
        <f t="shared" si="131"/>
        <v>71974.07225878819</v>
      </c>
      <c r="AA1276" s="23">
        <f t="shared" si="132"/>
        <v>0.12720000000000231</v>
      </c>
    </row>
    <row r="1277" spans="12:27" x14ac:dyDescent="0.35">
      <c r="L1277" s="103"/>
      <c r="S1277" s="32">
        <f>+_xlfn.XLOOKUP($P1277,Užstatai!$L$3:$IR$3,Užstatai!$L$1:$IR$1,"bla",0,1)</f>
        <v>0</v>
      </c>
      <c r="W1277" s="11">
        <f t="shared" si="128"/>
        <v>0</v>
      </c>
      <c r="X1277" s="11">
        <f t="shared" si="129"/>
        <v>0</v>
      </c>
      <c r="Y1277" s="11">
        <f t="shared" si="130"/>
        <v>1</v>
      </c>
      <c r="Z1277" s="11">
        <f t="shared" si="131"/>
        <v>72030.655648928718</v>
      </c>
      <c r="AA1277" s="23">
        <f t="shared" si="132"/>
        <v>0.1273000000000023</v>
      </c>
    </row>
    <row r="1278" spans="12:27" x14ac:dyDescent="0.35">
      <c r="L1278" s="103"/>
      <c r="S1278" s="32">
        <f>+_xlfn.XLOOKUP($P1278,Užstatai!$L$3:$IR$3,Užstatai!$L$1:$IR$1,"bla",0,1)</f>
        <v>0</v>
      </c>
      <c r="W1278" s="11">
        <f t="shared" si="128"/>
        <v>0</v>
      </c>
      <c r="X1278" s="11">
        <f t="shared" si="129"/>
        <v>0</v>
      </c>
      <c r="Y1278" s="11">
        <f t="shared" si="130"/>
        <v>1</v>
      </c>
      <c r="Z1278" s="11">
        <f t="shared" si="131"/>
        <v>72087.239039069274</v>
      </c>
      <c r="AA1278" s="23">
        <f t="shared" si="132"/>
        <v>0.12740000000000229</v>
      </c>
    </row>
    <row r="1279" spans="12:27" x14ac:dyDescent="0.35">
      <c r="L1279" s="103"/>
      <c r="S1279" s="32">
        <f>+_xlfn.XLOOKUP($P1279,Užstatai!$L$3:$IR$3,Užstatai!$L$1:$IR$1,"bla",0,1)</f>
        <v>0</v>
      </c>
      <c r="W1279" s="11">
        <f t="shared" si="128"/>
        <v>0</v>
      </c>
      <c r="X1279" s="11">
        <f t="shared" si="129"/>
        <v>0</v>
      </c>
      <c r="Y1279" s="11">
        <f t="shared" si="130"/>
        <v>1</v>
      </c>
      <c r="Z1279" s="11">
        <f t="shared" si="131"/>
        <v>72143.822429209831</v>
      </c>
      <c r="AA1279" s="23">
        <f t="shared" si="132"/>
        <v>0.12750000000000228</v>
      </c>
    </row>
    <row r="1280" spans="12:27" x14ac:dyDescent="0.35">
      <c r="L1280" s="103"/>
      <c r="S1280" s="32">
        <f>+_xlfn.XLOOKUP($P1280,Užstatai!$L$3:$IR$3,Užstatai!$L$1:$IR$1,"bla",0,1)</f>
        <v>0</v>
      </c>
      <c r="W1280" s="11">
        <f t="shared" si="128"/>
        <v>0</v>
      </c>
      <c r="X1280" s="11">
        <f t="shared" si="129"/>
        <v>0</v>
      </c>
      <c r="Y1280" s="11">
        <f t="shared" si="130"/>
        <v>1</v>
      </c>
      <c r="Z1280" s="11">
        <f t="shared" si="131"/>
        <v>72200.405819350373</v>
      </c>
      <c r="AA1280" s="23">
        <f t="shared" si="132"/>
        <v>0.12760000000000227</v>
      </c>
    </row>
    <row r="1281" spans="12:27" x14ac:dyDescent="0.35">
      <c r="L1281" s="103"/>
      <c r="S1281" s="32">
        <f>+_xlfn.XLOOKUP($P1281,Užstatai!$L$3:$IR$3,Užstatai!$L$1:$IR$1,"bla",0,1)</f>
        <v>0</v>
      </c>
      <c r="W1281" s="11">
        <f t="shared" si="128"/>
        <v>0</v>
      </c>
      <c r="X1281" s="11">
        <f t="shared" si="129"/>
        <v>0</v>
      </c>
      <c r="Y1281" s="11">
        <f t="shared" si="130"/>
        <v>1</v>
      </c>
      <c r="Z1281" s="11">
        <f t="shared" si="131"/>
        <v>72256.98920949093</v>
      </c>
      <c r="AA1281" s="23">
        <f t="shared" si="132"/>
        <v>0.12770000000000226</v>
      </c>
    </row>
    <row r="1282" spans="12:27" x14ac:dyDescent="0.35">
      <c r="L1282" s="103"/>
      <c r="S1282" s="32">
        <f>+_xlfn.XLOOKUP($P1282,Užstatai!$L$3:$IR$3,Užstatai!$L$1:$IR$1,"bla",0,1)</f>
        <v>0</v>
      </c>
      <c r="W1282" s="11">
        <f t="shared" si="128"/>
        <v>0</v>
      </c>
      <c r="X1282" s="11">
        <f t="shared" si="129"/>
        <v>0</v>
      </c>
      <c r="Y1282" s="11">
        <f t="shared" si="130"/>
        <v>1</v>
      </c>
      <c r="Z1282" s="11">
        <f t="shared" si="131"/>
        <v>72313.572599631472</v>
      </c>
      <c r="AA1282" s="23">
        <f t="shared" si="132"/>
        <v>0.12780000000000225</v>
      </c>
    </row>
    <row r="1283" spans="12:27" x14ac:dyDescent="0.35">
      <c r="L1283" s="103"/>
      <c r="S1283" s="32">
        <f>+_xlfn.XLOOKUP($P1283,Užstatai!$L$3:$IR$3,Užstatai!$L$1:$IR$1,"bla",0,1)</f>
        <v>0</v>
      </c>
      <c r="W1283" s="11">
        <f t="shared" si="128"/>
        <v>0</v>
      </c>
      <c r="X1283" s="11">
        <f t="shared" si="129"/>
        <v>0</v>
      </c>
      <c r="Y1283" s="11">
        <f t="shared" si="130"/>
        <v>1</v>
      </c>
      <c r="Z1283" s="11">
        <f t="shared" si="131"/>
        <v>72370.155989772029</v>
      </c>
      <c r="AA1283" s="23">
        <f t="shared" si="132"/>
        <v>0.12790000000000223</v>
      </c>
    </row>
    <row r="1284" spans="12:27" x14ac:dyDescent="0.35">
      <c r="L1284" s="103"/>
      <c r="S1284" s="32">
        <f>+_xlfn.XLOOKUP($P1284,Užstatai!$L$3:$IR$3,Užstatai!$L$1:$IR$1,"bla",0,1)</f>
        <v>0</v>
      </c>
      <c r="W1284" s="11">
        <f t="shared" ref="W1284:W1347" si="133">ROUND(M1284*(Q1284-Q1283),2)</f>
        <v>0</v>
      </c>
      <c r="X1284" s="11">
        <f t="shared" ref="X1284:X1347" si="134">ROUND(N1284*$Y$2/12*(1-Q1284),2)</f>
        <v>0</v>
      </c>
      <c r="Y1284" s="11">
        <f t="shared" si="130"/>
        <v>1</v>
      </c>
      <c r="Z1284" s="11">
        <f t="shared" si="131"/>
        <v>72426.739379912586</v>
      </c>
      <c r="AA1284" s="23">
        <f t="shared" si="132"/>
        <v>0.12800000000000222</v>
      </c>
    </row>
    <row r="1285" spans="12:27" x14ac:dyDescent="0.35">
      <c r="L1285" s="103"/>
      <c r="S1285" s="32">
        <f>+_xlfn.XLOOKUP($P1285,Užstatai!$L$3:$IR$3,Užstatai!$L$1:$IR$1,"bla",0,1)</f>
        <v>0</v>
      </c>
      <c r="W1285" s="11">
        <f t="shared" si="133"/>
        <v>0</v>
      </c>
      <c r="X1285" s="11">
        <f t="shared" si="134"/>
        <v>0</v>
      </c>
      <c r="Y1285" s="11">
        <f t="shared" ref="Y1285:Y1348" si="135">+IF(Z1285&gt;=$W$1,1,0)</f>
        <v>1</v>
      </c>
      <c r="Z1285" s="11">
        <f t="shared" ref="Z1285:Z1348" si="136">SUM($N$4:$N$183)*AA1285/12-SUMPRODUCT($N$4:$N$183,$Q$4:$Q$183)*AA1285/12</f>
        <v>72483.322770053128</v>
      </c>
      <c r="AA1285" s="23">
        <f t="shared" si="132"/>
        <v>0.12810000000000221</v>
      </c>
    </row>
    <row r="1286" spans="12:27" x14ac:dyDescent="0.35">
      <c r="L1286" s="103"/>
      <c r="S1286" s="32">
        <f>+_xlfn.XLOOKUP($P1286,Užstatai!$L$3:$IR$3,Užstatai!$L$1:$IR$1,"bla",0,1)</f>
        <v>0</v>
      </c>
      <c r="W1286" s="11">
        <f t="shared" si="133"/>
        <v>0</v>
      </c>
      <c r="X1286" s="11">
        <f t="shared" si="134"/>
        <v>0</v>
      </c>
      <c r="Y1286" s="11">
        <f t="shared" si="135"/>
        <v>1</v>
      </c>
      <c r="Z1286" s="11">
        <f t="shared" si="136"/>
        <v>72539.90616019367</v>
      </c>
      <c r="AA1286" s="23">
        <f t="shared" ref="AA1286:AA1349" si="137">+AA1285+0.0001</f>
        <v>0.1282000000000022</v>
      </c>
    </row>
    <row r="1287" spans="12:27" x14ac:dyDescent="0.35">
      <c r="L1287" s="103"/>
      <c r="S1287" s="32">
        <f>+_xlfn.XLOOKUP($P1287,Užstatai!$L$3:$IR$3,Užstatai!$L$1:$IR$1,"bla",0,1)</f>
        <v>0</v>
      </c>
      <c r="W1287" s="11">
        <f t="shared" si="133"/>
        <v>0</v>
      </c>
      <c r="X1287" s="11">
        <f t="shared" si="134"/>
        <v>0</v>
      </c>
      <c r="Y1287" s="11">
        <f t="shared" si="135"/>
        <v>1</v>
      </c>
      <c r="Z1287" s="11">
        <f t="shared" si="136"/>
        <v>72596.489550334227</v>
      </c>
      <c r="AA1287" s="23">
        <f t="shared" si="137"/>
        <v>0.12830000000000219</v>
      </c>
    </row>
    <row r="1288" spans="12:27" x14ac:dyDescent="0.35">
      <c r="L1288" s="103"/>
      <c r="S1288" s="32">
        <f>+_xlfn.XLOOKUP($P1288,Užstatai!$L$3:$IR$3,Užstatai!$L$1:$IR$1,"bla",0,1)</f>
        <v>0</v>
      </c>
      <c r="W1288" s="11">
        <f t="shared" si="133"/>
        <v>0</v>
      </c>
      <c r="X1288" s="11">
        <f t="shared" si="134"/>
        <v>0</v>
      </c>
      <c r="Y1288" s="11">
        <f t="shared" si="135"/>
        <v>1</v>
      </c>
      <c r="Z1288" s="11">
        <f t="shared" si="136"/>
        <v>72653.072940474769</v>
      </c>
      <c r="AA1288" s="23">
        <f t="shared" si="137"/>
        <v>0.12840000000000218</v>
      </c>
    </row>
    <row r="1289" spans="12:27" x14ac:dyDescent="0.35">
      <c r="L1289" s="103"/>
      <c r="S1289" s="32">
        <f>+_xlfn.XLOOKUP($P1289,Užstatai!$L$3:$IR$3,Užstatai!$L$1:$IR$1,"bla",0,1)</f>
        <v>0</v>
      </c>
      <c r="W1289" s="11">
        <f t="shared" si="133"/>
        <v>0</v>
      </c>
      <c r="X1289" s="11">
        <f t="shared" si="134"/>
        <v>0</v>
      </c>
      <c r="Y1289" s="11">
        <f t="shared" si="135"/>
        <v>1</v>
      </c>
      <c r="Z1289" s="11">
        <f t="shared" si="136"/>
        <v>72709.656330615326</v>
      </c>
      <c r="AA1289" s="23">
        <f t="shared" si="137"/>
        <v>0.12850000000000217</v>
      </c>
    </row>
    <row r="1290" spans="12:27" x14ac:dyDescent="0.35">
      <c r="L1290" s="103"/>
      <c r="S1290" s="32">
        <f>+_xlfn.XLOOKUP($P1290,Užstatai!$L$3:$IR$3,Užstatai!$L$1:$IR$1,"bla",0,1)</f>
        <v>0</v>
      </c>
      <c r="W1290" s="11">
        <f t="shared" si="133"/>
        <v>0</v>
      </c>
      <c r="X1290" s="11">
        <f t="shared" si="134"/>
        <v>0</v>
      </c>
      <c r="Y1290" s="11">
        <f t="shared" si="135"/>
        <v>1</v>
      </c>
      <c r="Z1290" s="11">
        <f t="shared" si="136"/>
        <v>72766.239720755868</v>
      </c>
      <c r="AA1290" s="23">
        <f t="shared" si="137"/>
        <v>0.12860000000000216</v>
      </c>
    </row>
    <row r="1291" spans="12:27" x14ac:dyDescent="0.35">
      <c r="L1291" s="103"/>
      <c r="S1291" s="32">
        <f>+_xlfn.XLOOKUP($P1291,Užstatai!$L$3:$IR$3,Užstatai!$L$1:$IR$1,"bla",0,1)</f>
        <v>0</v>
      </c>
      <c r="W1291" s="11">
        <f t="shared" si="133"/>
        <v>0</v>
      </c>
      <c r="X1291" s="11">
        <f t="shared" si="134"/>
        <v>0</v>
      </c>
      <c r="Y1291" s="11">
        <f t="shared" si="135"/>
        <v>1</v>
      </c>
      <c r="Z1291" s="11">
        <f t="shared" si="136"/>
        <v>72822.823110896425</v>
      </c>
      <c r="AA1291" s="23">
        <f t="shared" si="137"/>
        <v>0.12870000000000215</v>
      </c>
    </row>
    <row r="1292" spans="12:27" x14ac:dyDescent="0.35">
      <c r="L1292" s="103"/>
      <c r="S1292" s="32">
        <f>+_xlfn.XLOOKUP($P1292,Užstatai!$L$3:$IR$3,Užstatai!$L$1:$IR$1,"bla",0,1)</f>
        <v>0</v>
      </c>
      <c r="W1292" s="11">
        <f t="shared" si="133"/>
        <v>0</v>
      </c>
      <c r="X1292" s="11">
        <f t="shared" si="134"/>
        <v>0</v>
      </c>
      <c r="Y1292" s="11">
        <f t="shared" si="135"/>
        <v>1</v>
      </c>
      <c r="Z1292" s="11">
        <f t="shared" si="136"/>
        <v>72879.406501036981</v>
      </c>
      <c r="AA1292" s="23">
        <f t="shared" si="137"/>
        <v>0.12880000000000214</v>
      </c>
    </row>
    <row r="1293" spans="12:27" x14ac:dyDescent="0.35">
      <c r="L1293" s="103"/>
      <c r="S1293" s="32">
        <f>+_xlfn.XLOOKUP($P1293,Užstatai!$L$3:$IR$3,Užstatai!$L$1:$IR$1,"bla",0,1)</f>
        <v>0</v>
      </c>
      <c r="W1293" s="11">
        <f t="shared" si="133"/>
        <v>0</v>
      </c>
      <c r="X1293" s="11">
        <f t="shared" si="134"/>
        <v>0</v>
      </c>
      <c r="Y1293" s="11">
        <f t="shared" si="135"/>
        <v>1</v>
      </c>
      <c r="Z1293" s="11">
        <f t="shared" si="136"/>
        <v>72935.989891177524</v>
      </c>
      <c r="AA1293" s="23">
        <f t="shared" si="137"/>
        <v>0.12890000000000212</v>
      </c>
    </row>
    <row r="1294" spans="12:27" x14ac:dyDescent="0.35">
      <c r="L1294" s="103"/>
      <c r="S1294" s="32">
        <f>+_xlfn.XLOOKUP($P1294,Užstatai!$L$3:$IR$3,Užstatai!$L$1:$IR$1,"bla",0,1)</f>
        <v>0</v>
      </c>
      <c r="W1294" s="11">
        <f t="shared" si="133"/>
        <v>0</v>
      </c>
      <c r="X1294" s="11">
        <f t="shared" si="134"/>
        <v>0</v>
      </c>
      <c r="Y1294" s="11">
        <f t="shared" si="135"/>
        <v>1</v>
      </c>
      <c r="Z1294" s="11">
        <f t="shared" si="136"/>
        <v>72992.573281318066</v>
      </c>
      <c r="AA1294" s="23">
        <f t="shared" si="137"/>
        <v>0.12900000000000211</v>
      </c>
    </row>
    <row r="1295" spans="12:27" x14ac:dyDescent="0.35">
      <c r="L1295" s="103"/>
      <c r="S1295" s="32">
        <f>+_xlfn.XLOOKUP($P1295,Užstatai!$L$3:$IR$3,Užstatai!$L$1:$IR$1,"bla",0,1)</f>
        <v>0</v>
      </c>
      <c r="W1295" s="11">
        <f t="shared" si="133"/>
        <v>0</v>
      </c>
      <c r="X1295" s="11">
        <f t="shared" si="134"/>
        <v>0</v>
      </c>
      <c r="Y1295" s="11">
        <f t="shared" si="135"/>
        <v>1</v>
      </c>
      <c r="Z1295" s="11">
        <f t="shared" si="136"/>
        <v>73049.156671458622</v>
      </c>
      <c r="AA1295" s="23">
        <f t="shared" si="137"/>
        <v>0.1291000000000021</v>
      </c>
    </row>
    <row r="1296" spans="12:27" x14ac:dyDescent="0.35">
      <c r="L1296" s="103"/>
      <c r="S1296" s="32">
        <f>+_xlfn.XLOOKUP($P1296,Užstatai!$L$3:$IR$3,Užstatai!$L$1:$IR$1,"bla",0,1)</f>
        <v>0</v>
      </c>
      <c r="W1296" s="11">
        <f t="shared" si="133"/>
        <v>0</v>
      </c>
      <c r="X1296" s="11">
        <f t="shared" si="134"/>
        <v>0</v>
      </c>
      <c r="Y1296" s="11">
        <f t="shared" si="135"/>
        <v>1</v>
      </c>
      <c r="Z1296" s="11">
        <f t="shared" si="136"/>
        <v>73105.740061599165</v>
      </c>
      <c r="AA1296" s="23">
        <f t="shared" si="137"/>
        <v>0.12920000000000209</v>
      </c>
    </row>
    <row r="1297" spans="12:27" x14ac:dyDescent="0.35">
      <c r="L1297" s="103"/>
      <c r="S1297" s="32">
        <f>+_xlfn.XLOOKUP($P1297,Užstatai!$L$3:$IR$3,Užstatai!$L$1:$IR$1,"bla",0,1)</f>
        <v>0</v>
      </c>
      <c r="W1297" s="11">
        <f t="shared" si="133"/>
        <v>0</v>
      </c>
      <c r="X1297" s="11">
        <f t="shared" si="134"/>
        <v>0</v>
      </c>
      <c r="Y1297" s="11">
        <f t="shared" si="135"/>
        <v>1</v>
      </c>
      <c r="Z1297" s="11">
        <f t="shared" si="136"/>
        <v>73162.323451739721</v>
      </c>
      <c r="AA1297" s="23">
        <f t="shared" si="137"/>
        <v>0.12930000000000208</v>
      </c>
    </row>
    <row r="1298" spans="12:27" x14ac:dyDescent="0.35">
      <c r="L1298" s="103"/>
      <c r="S1298" s="32">
        <f>+_xlfn.XLOOKUP($P1298,Užstatai!$L$3:$IR$3,Užstatai!$L$1:$IR$1,"bla",0,1)</f>
        <v>0</v>
      </c>
      <c r="W1298" s="11">
        <f t="shared" si="133"/>
        <v>0</v>
      </c>
      <c r="X1298" s="11">
        <f t="shared" si="134"/>
        <v>0</v>
      </c>
      <c r="Y1298" s="11">
        <f t="shared" si="135"/>
        <v>1</v>
      </c>
      <c r="Z1298" s="11">
        <f t="shared" si="136"/>
        <v>73218.906841880264</v>
      </c>
      <c r="AA1298" s="23">
        <f t="shared" si="137"/>
        <v>0.12940000000000207</v>
      </c>
    </row>
    <row r="1299" spans="12:27" x14ac:dyDescent="0.35">
      <c r="L1299" s="103"/>
      <c r="S1299" s="32">
        <f>+_xlfn.XLOOKUP($P1299,Užstatai!$L$3:$IR$3,Užstatai!$L$1:$IR$1,"bla",0,1)</f>
        <v>0</v>
      </c>
      <c r="W1299" s="11">
        <f t="shared" si="133"/>
        <v>0</v>
      </c>
      <c r="X1299" s="11">
        <f t="shared" si="134"/>
        <v>0</v>
      </c>
      <c r="Y1299" s="11">
        <f t="shared" si="135"/>
        <v>1</v>
      </c>
      <c r="Z1299" s="11">
        <f t="shared" si="136"/>
        <v>73275.49023202082</v>
      </c>
      <c r="AA1299" s="23">
        <f t="shared" si="137"/>
        <v>0.12950000000000206</v>
      </c>
    </row>
    <row r="1300" spans="12:27" x14ac:dyDescent="0.35">
      <c r="L1300" s="103"/>
      <c r="S1300" s="32">
        <f>+_xlfn.XLOOKUP($P1300,Užstatai!$L$3:$IR$3,Užstatai!$L$1:$IR$1,"bla",0,1)</f>
        <v>0</v>
      </c>
      <c r="W1300" s="11">
        <f t="shared" si="133"/>
        <v>0</v>
      </c>
      <c r="X1300" s="11">
        <f t="shared" si="134"/>
        <v>0</v>
      </c>
      <c r="Y1300" s="11">
        <f t="shared" si="135"/>
        <v>1</v>
      </c>
      <c r="Z1300" s="11">
        <f t="shared" si="136"/>
        <v>73332.073622161377</v>
      </c>
      <c r="AA1300" s="23">
        <f t="shared" si="137"/>
        <v>0.12960000000000205</v>
      </c>
    </row>
    <row r="1301" spans="12:27" x14ac:dyDescent="0.35">
      <c r="L1301" s="103"/>
      <c r="S1301" s="32">
        <f>+_xlfn.XLOOKUP($P1301,Užstatai!$L$3:$IR$3,Užstatai!$L$1:$IR$1,"bla",0,1)</f>
        <v>0</v>
      </c>
      <c r="W1301" s="11">
        <f t="shared" si="133"/>
        <v>0</v>
      </c>
      <c r="X1301" s="11">
        <f t="shared" si="134"/>
        <v>0</v>
      </c>
      <c r="Y1301" s="11">
        <f t="shared" si="135"/>
        <v>1</v>
      </c>
      <c r="Z1301" s="11">
        <f t="shared" si="136"/>
        <v>73388.657012301919</v>
      </c>
      <c r="AA1301" s="23">
        <f t="shared" si="137"/>
        <v>0.12970000000000204</v>
      </c>
    </row>
    <row r="1302" spans="12:27" x14ac:dyDescent="0.35">
      <c r="L1302" s="103"/>
      <c r="S1302" s="32">
        <f>+_xlfn.XLOOKUP($P1302,Užstatai!$L$3:$IR$3,Užstatai!$L$1:$IR$1,"bla",0,1)</f>
        <v>0</v>
      </c>
      <c r="W1302" s="11">
        <f t="shared" si="133"/>
        <v>0</v>
      </c>
      <c r="X1302" s="11">
        <f t="shared" si="134"/>
        <v>0</v>
      </c>
      <c r="Y1302" s="11">
        <f t="shared" si="135"/>
        <v>1</v>
      </c>
      <c r="Z1302" s="11">
        <f t="shared" si="136"/>
        <v>73445.240402442461</v>
      </c>
      <c r="AA1302" s="23">
        <f t="shared" si="137"/>
        <v>0.12980000000000202</v>
      </c>
    </row>
    <row r="1303" spans="12:27" x14ac:dyDescent="0.35">
      <c r="L1303" s="103"/>
      <c r="S1303" s="32">
        <f>+_xlfn.XLOOKUP($P1303,Užstatai!$L$3:$IR$3,Užstatai!$L$1:$IR$1,"bla",0,1)</f>
        <v>0</v>
      </c>
      <c r="W1303" s="11">
        <f t="shared" si="133"/>
        <v>0</v>
      </c>
      <c r="X1303" s="11">
        <f t="shared" si="134"/>
        <v>0</v>
      </c>
      <c r="Y1303" s="11">
        <f t="shared" si="135"/>
        <v>1</v>
      </c>
      <c r="Z1303" s="11">
        <f t="shared" si="136"/>
        <v>73501.823792583018</v>
      </c>
      <c r="AA1303" s="23">
        <f t="shared" si="137"/>
        <v>0.12990000000000201</v>
      </c>
    </row>
    <row r="1304" spans="12:27" x14ac:dyDescent="0.35">
      <c r="L1304" s="103"/>
      <c r="S1304" s="32">
        <f>+_xlfn.XLOOKUP($P1304,Užstatai!$L$3:$IR$3,Užstatai!$L$1:$IR$1,"bla",0,1)</f>
        <v>0</v>
      </c>
      <c r="W1304" s="11">
        <f t="shared" si="133"/>
        <v>0</v>
      </c>
      <c r="X1304" s="11">
        <f t="shared" si="134"/>
        <v>0</v>
      </c>
      <c r="Y1304" s="11">
        <f t="shared" si="135"/>
        <v>1</v>
      </c>
      <c r="Z1304" s="11">
        <f t="shared" si="136"/>
        <v>73558.40718272356</v>
      </c>
      <c r="AA1304" s="23">
        <f t="shared" si="137"/>
        <v>0.130000000000002</v>
      </c>
    </row>
    <row r="1305" spans="12:27" x14ac:dyDescent="0.35">
      <c r="L1305" s="103"/>
      <c r="S1305" s="32">
        <f>+_xlfn.XLOOKUP($P1305,Užstatai!$L$3:$IR$3,Užstatai!$L$1:$IR$1,"bla",0,1)</f>
        <v>0</v>
      </c>
      <c r="W1305" s="11">
        <f t="shared" si="133"/>
        <v>0</v>
      </c>
      <c r="X1305" s="11">
        <f t="shared" si="134"/>
        <v>0</v>
      </c>
      <c r="Y1305" s="11">
        <f t="shared" si="135"/>
        <v>1</v>
      </c>
      <c r="Z1305" s="11">
        <f t="shared" si="136"/>
        <v>73614.990572864117</v>
      </c>
      <c r="AA1305" s="23">
        <f t="shared" si="137"/>
        <v>0.13010000000000199</v>
      </c>
    </row>
    <row r="1306" spans="12:27" x14ac:dyDescent="0.35">
      <c r="L1306" s="103"/>
      <c r="S1306" s="32">
        <f>+_xlfn.XLOOKUP($P1306,Užstatai!$L$3:$IR$3,Užstatai!$L$1:$IR$1,"bla",0,1)</f>
        <v>0</v>
      </c>
      <c r="W1306" s="11">
        <f t="shared" si="133"/>
        <v>0</v>
      </c>
      <c r="X1306" s="11">
        <f t="shared" si="134"/>
        <v>0</v>
      </c>
      <c r="Y1306" s="11">
        <f t="shared" si="135"/>
        <v>1</v>
      </c>
      <c r="Z1306" s="11">
        <f t="shared" si="136"/>
        <v>73671.573963004659</v>
      </c>
      <c r="AA1306" s="23">
        <f t="shared" si="137"/>
        <v>0.13020000000000198</v>
      </c>
    </row>
    <row r="1307" spans="12:27" x14ac:dyDescent="0.35">
      <c r="L1307" s="103"/>
      <c r="S1307" s="32">
        <f>+_xlfn.XLOOKUP($P1307,Užstatai!$L$3:$IR$3,Užstatai!$L$1:$IR$1,"bla",0,1)</f>
        <v>0</v>
      </c>
      <c r="W1307" s="11">
        <f t="shared" si="133"/>
        <v>0</v>
      </c>
      <c r="X1307" s="11">
        <f t="shared" si="134"/>
        <v>0</v>
      </c>
      <c r="Y1307" s="11">
        <f t="shared" si="135"/>
        <v>1</v>
      </c>
      <c r="Z1307" s="11">
        <f t="shared" si="136"/>
        <v>73728.157353145201</v>
      </c>
      <c r="AA1307" s="23">
        <f t="shared" si="137"/>
        <v>0.13030000000000197</v>
      </c>
    </row>
    <row r="1308" spans="12:27" x14ac:dyDescent="0.35">
      <c r="L1308" s="103"/>
      <c r="S1308" s="32">
        <f>+_xlfn.XLOOKUP($P1308,Užstatai!$L$3:$IR$3,Užstatai!$L$1:$IR$1,"bla",0,1)</f>
        <v>0</v>
      </c>
      <c r="W1308" s="11">
        <f t="shared" si="133"/>
        <v>0</v>
      </c>
      <c r="X1308" s="11">
        <f t="shared" si="134"/>
        <v>0</v>
      </c>
      <c r="Y1308" s="11">
        <f t="shared" si="135"/>
        <v>1</v>
      </c>
      <c r="Z1308" s="11">
        <f t="shared" si="136"/>
        <v>73784.740743285773</v>
      </c>
      <c r="AA1308" s="23">
        <f t="shared" si="137"/>
        <v>0.13040000000000196</v>
      </c>
    </row>
    <row r="1309" spans="12:27" x14ac:dyDescent="0.35">
      <c r="L1309" s="103"/>
      <c r="S1309" s="32">
        <f>+_xlfn.XLOOKUP($P1309,Užstatai!$L$3:$IR$3,Užstatai!$L$1:$IR$1,"bla",0,1)</f>
        <v>0</v>
      </c>
      <c r="W1309" s="11">
        <f t="shared" si="133"/>
        <v>0</v>
      </c>
      <c r="X1309" s="11">
        <f t="shared" si="134"/>
        <v>0</v>
      </c>
      <c r="Y1309" s="11">
        <f t="shared" si="135"/>
        <v>1</v>
      </c>
      <c r="Z1309" s="11">
        <f t="shared" si="136"/>
        <v>73841.324133426315</v>
      </c>
      <c r="AA1309" s="23">
        <f t="shared" si="137"/>
        <v>0.13050000000000195</v>
      </c>
    </row>
    <row r="1310" spans="12:27" x14ac:dyDescent="0.35">
      <c r="L1310" s="103"/>
      <c r="S1310" s="32">
        <f>+_xlfn.XLOOKUP($P1310,Užstatai!$L$3:$IR$3,Užstatai!$L$1:$IR$1,"bla",0,1)</f>
        <v>0</v>
      </c>
      <c r="W1310" s="11">
        <f t="shared" si="133"/>
        <v>0</v>
      </c>
      <c r="X1310" s="11">
        <f t="shared" si="134"/>
        <v>0</v>
      </c>
      <c r="Y1310" s="11">
        <f t="shared" si="135"/>
        <v>1</v>
      </c>
      <c r="Z1310" s="11">
        <f t="shared" si="136"/>
        <v>73897.907523566857</v>
      </c>
      <c r="AA1310" s="23">
        <f t="shared" si="137"/>
        <v>0.13060000000000194</v>
      </c>
    </row>
    <row r="1311" spans="12:27" x14ac:dyDescent="0.35">
      <c r="L1311" s="103"/>
      <c r="S1311" s="32">
        <f>+_xlfn.XLOOKUP($P1311,Užstatai!$L$3:$IR$3,Užstatai!$L$1:$IR$1,"bla",0,1)</f>
        <v>0</v>
      </c>
      <c r="W1311" s="11">
        <f t="shared" si="133"/>
        <v>0</v>
      </c>
      <c r="X1311" s="11">
        <f t="shared" si="134"/>
        <v>0</v>
      </c>
      <c r="Y1311" s="11">
        <f t="shared" si="135"/>
        <v>1</v>
      </c>
      <c r="Z1311" s="11">
        <f t="shared" si="136"/>
        <v>73954.490913707414</v>
      </c>
      <c r="AA1311" s="23">
        <f t="shared" si="137"/>
        <v>0.13070000000000193</v>
      </c>
    </row>
    <row r="1312" spans="12:27" x14ac:dyDescent="0.35">
      <c r="L1312" s="103"/>
      <c r="S1312" s="32">
        <f>+_xlfn.XLOOKUP($P1312,Užstatai!$L$3:$IR$3,Užstatai!$L$1:$IR$1,"bla",0,1)</f>
        <v>0</v>
      </c>
      <c r="W1312" s="11">
        <f t="shared" si="133"/>
        <v>0</v>
      </c>
      <c r="X1312" s="11">
        <f t="shared" si="134"/>
        <v>0</v>
      </c>
      <c r="Y1312" s="11">
        <f t="shared" si="135"/>
        <v>1</v>
      </c>
      <c r="Z1312" s="11">
        <f t="shared" si="136"/>
        <v>74011.074303847956</v>
      </c>
      <c r="AA1312" s="23">
        <f t="shared" si="137"/>
        <v>0.13080000000000191</v>
      </c>
    </row>
    <row r="1313" spans="12:27" x14ac:dyDescent="0.35">
      <c r="L1313" s="103"/>
      <c r="S1313" s="32">
        <f>+_xlfn.XLOOKUP($P1313,Užstatai!$L$3:$IR$3,Užstatai!$L$1:$IR$1,"bla",0,1)</f>
        <v>0</v>
      </c>
      <c r="W1313" s="11">
        <f t="shared" si="133"/>
        <v>0</v>
      </c>
      <c r="X1313" s="11">
        <f t="shared" si="134"/>
        <v>0</v>
      </c>
      <c r="Y1313" s="11">
        <f t="shared" si="135"/>
        <v>1</v>
      </c>
      <c r="Z1313" s="11">
        <f t="shared" si="136"/>
        <v>74067.657693988513</v>
      </c>
      <c r="AA1313" s="23">
        <f t="shared" si="137"/>
        <v>0.1309000000000019</v>
      </c>
    </row>
    <row r="1314" spans="12:27" x14ac:dyDescent="0.35">
      <c r="L1314" s="103"/>
      <c r="S1314" s="32">
        <f>+_xlfn.XLOOKUP($P1314,Užstatai!$L$3:$IR$3,Užstatai!$L$1:$IR$1,"bla",0,1)</f>
        <v>0</v>
      </c>
      <c r="W1314" s="11">
        <f t="shared" si="133"/>
        <v>0</v>
      </c>
      <c r="X1314" s="11">
        <f t="shared" si="134"/>
        <v>0</v>
      </c>
      <c r="Y1314" s="11">
        <f t="shared" si="135"/>
        <v>1</v>
      </c>
      <c r="Z1314" s="11">
        <f t="shared" si="136"/>
        <v>74124.241084129055</v>
      </c>
      <c r="AA1314" s="23">
        <f t="shared" si="137"/>
        <v>0.13100000000000189</v>
      </c>
    </row>
    <row r="1315" spans="12:27" x14ac:dyDescent="0.35">
      <c r="L1315" s="103"/>
      <c r="S1315" s="32">
        <f>+_xlfn.XLOOKUP($P1315,Užstatai!$L$3:$IR$3,Užstatai!$L$1:$IR$1,"bla",0,1)</f>
        <v>0</v>
      </c>
      <c r="W1315" s="11">
        <f t="shared" si="133"/>
        <v>0</v>
      </c>
      <c r="X1315" s="11">
        <f t="shared" si="134"/>
        <v>0</v>
      </c>
      <c r="Y1315" s="11">
        <f t="shared" si="135"/>
        <v>1</v>
      </c>
      <c r="Z1315" s="11">
        <f t="shared" si="136"/>
        <v>74180.824474269597</v>
      </c>
      <c r="AA1315" s="23">
        <f t="shared" si="137"/>
        <v>0.13110000000000188</v>
      </c>
    </row>
    <row r="1316" spans="12:27" x14ac:dyDescent="0.35">
      <c r="L1316" s="103"/>
      <c r="S1316" s="32">
        <f>+_xlfn.XLOOKUP($P1316,Užstatai!$L$3:$IR$3,Užstatai!$L$1:$IR$1,"bla",0,1)</f>
        <v>0</v>
      </c>
      <c r="W1316" s="11">
        <f t="shared" si="133"/>
        <v>0</v>
      </c>
      <c r="X1316" s="11">
        <f t="shared" si="134"/>
        <v>0</v>
      </c>
      <c r="Y1316" s="11">
        <f t="shared" si="135"/>
        <v>1</v>
      </c>
      <c r="Z1316" s="11">
        <f t="shared" si="136"/>
        <v>74237.407864410168</v>
      </c>
      <c r="AA1316" s="23">
        <f t="shared" si="137"/>
        <v>0.13120000000000187</v>
      </c>
    </row>
    <row r="1317" spans="12:27" x14ac:dyDescent="0.35">
      <c r="L1317" s="103"/>
      <c r="S1317" s="32">
        <f>+_xlfn.XLOOKUP($P1317,Užstatai!$L$3:$IR$3,Užstatai!$L$1:$IR$1,"bla",0,1)</f>
        <v>0</v>
      </c>
      <c r="W1317" s="11">
        <f t="shared" si="133"/>
        <v>0</v>
      </c>
      <c r="X1317" s="11">
        <f t="shared" si="134"/>
        <v>0</v>
      </c>
      <c r="Y1317" s="11">
        <f t="shared" si="135"/>
        <v>1</v>
      </c>
      <c r="Z1317" s="11">
        <f t="shared" si="136"/>
        <v>74293.99125455071</v>
      </c>
      <c r="AA1317" s="23">
        <f t="shared" si="137"/>
        <v>0.13130000000000186</v>
      </c>
    </row>
    <row r="1318" spans="12:27" x14ac:dyDescent="0.35">
      <c r="L1318" s="103"/>
      <c r="S1318" s="32">
        <f>+_xlfn.XLOOKUP($P1318,Užstatai!$L$3:$IR$3,Užstatai!$L$1:$IR$1,"bla",0,1)</f>
        <v>0</v>
      </c>
      <c r="W1318" s="11">
        <f t="shared" si="133"/>
        <v>0</v>
      </c>
      <c r="X1318" s="11">
        <f t="shared" si="134"/>
        <v>0</v>
      </c>
      <c r="Y1318" s="11">
        <f t="shared" si="135"/>
        <v>1</v>
      </c>
      <c r="Z1318" s="11">
        <f t="shared" si="136"/>
        <v>74350.574644691253</v>
      </c>
      <c r="AA1318" s="23">
        <f t="shared" si="137"/>
        <v>0.13140000000000185</v>
      </c>
    </row>
    <row r="1319" spans="12:27" x14ac:dyDescent="0.35">
      <c r="L1319" s="103"/>
      <c r="S1319" s="32">
        <f>+_xlfn.XLOOKUP($P1319,Užstatai!$L$3:$IR$3,Užstatai!$L$1:$IR$1,"bla",0,1)</f>
        <v>0</v>
      </c>
      <c r="W1319" s="11">
        <f t="shared" si="133"/>
        <v>0</v>
      </c>
      <c r="X1319" s="11">
        <f t="shared" si="134"/>
        <v>0</v>
      </c>
      <c r="Y1319" s="11">
        <f t="shared" si="135"/>
        <v>1</v>
      </c>
      <c r="Z1319" s="11">
        <f t="shared" si="136"/>
        <v>74407.158034831809</v>
      </c>
      <c r="AA1319" s="23">
        <f t="shared" si="137"/>
        <v>0.13150000000000184</v>
      </c>
    </row>
    <row r="1320" spans="12:27" x14ac:dyDescent="0.35">
      <c r="L1320" s="103"/>
      <c r="S1320" s="32">
        <f>+_xlfn.XLOOKUP($P1320,Užstatai!$L$3:$IR$3,Užstatai!$L$1:$IR$1,"bla",0,1)</f>
        <v>0</v>
      </c>
      <c r="W1320" s="11">
        <f t="shared" si="133"/>
        <v>0</v>
      </c>
      <c r="X1320" s="11">
        <f t="shared" si="134"/>
        <v>0</v>
      </c>
      <c r="Y1320" s="11">
        <f t="shared" si="135"/>
        <v>1</v>
      </c>
      <c r="Z1320" s="11">
        <f t="shared" si="136"/>
        <v>74463.741424972352</v>
      </c>
      <c r="AA1320" s="23">
        <f t="shared" si="137"/>
        <v>0.13160000000000183</v>
      </c>
    </row>
    <row r="1321" spans="12:27" x14ac:dyDescent="0.35">
      <c r="L1321" s="103"/>
      <c r="S1321" s="32">
        <f>+_xlfn.XLOOKUP($P1321,Užstatai!$L$3:$IR$3,Užstatai!$L$1:$IR$1,"bla",0,1)</f>
        <v>0</v>
      </c>
      <c r="W1321" s="11">
        <f t="shared" si="133"/>
        <v>0</v>
      </c>
      <c r="X1321" s="11">
        <f t="shared" si="134"/>
        <v>0</v>
      </c>
      <c r="Y1321" s="11">
        <f t="shared" si="135"/>
        <v>1</v>
      </c>
      <c r="Z1321" s="11">
        <f t="shared" si="136"/>
        <v>74520.324815112908</v>
      </c>
      <c r="AA1321" s="23">
        <f t="shared" si="137"/>
        <v>0.13170000000000182</v>
      </c>
    </row>
    <row r="1322" spans="12:27" x14ac:dyDescent="0.35">
      <c r="L1322" s="103"/>
      <c r="S1322" s="32">
        <f>+_xlfn.XLOOKUP($P1322,Užstatai!$L$3:$IR$3,Užstatai!$L$1:$IR$1,"bla",0,1)</f>
        <v>0</v>
      </c>
      <c r="W1322" s="11">
        <f t="shared" si="133"/>
        <v>0</v>
      </c>
      <c r="X1322" s="11">
        <f t="shared" si="134"/>
        <v>0</v>
      </c>
      <c r="Y1322" s="11">
        <f t="shared" si="135"/>
        <v>1</v>
      </c>
      <c r="Z1322" s="11">
        <f t="shared" si="136"/>
        <v>74576.908205253465</v>
      </c>
      <c r="AA1322" s="23">
        <f t="shared" si="137"/>
        <v>0.1318000000000018</v>
      </c>
    </row>
    <row r="1323" spans="12:27" x14ac:dyDescent="0.35">
      <c r="L1323" s="103"/>
      <c r="S1323" s="32">
        <f>+_xlfn.XLOOKUP($P1323,Užstatai!$L$3:$IR$3,Užstatai!$L$1:$IR$1,"bla",0,1)</f>
        <v>0</v>
      </c>
      <c r="W1323" s="11">
        <f t="shared" si="133"/>
        <v>0</v>
      </c>
      <c r="X1323" s="11">
        <f t="shared" si="134"/>
        <v>0</v>
      </c>
      <c r="Y1323" s="11">
        <f t="shared" si="135"/>
        <v>1</v>
      </c>
      <c r="Z1323" s="11">
        <f t="shared" si="136"/>
        <v>74633.491595393993</v>
      </c>
      <c r="AA1323" s="23">
        <f t="shared" si="137"/>
        <v>0.13190000000000179</v>
      </c>
    </row>
    <row r="1324" spans="12:27" x14ac:dyDescent="0.35">
      <c r="L1324" s="103"/>
      <c r="S1324" s="32">
        <f>+_xlfn.XLOOKUP($P1324,Užstatai!$L$3:$IR$3,Užstatai!$L$1:$IR$1,"bla",0,1)</f>
        <v>0</v>
      </c>
      <c r="W1324" s="11">
        <f t="shared" si="133"/>
        <v>0</v>
      </c>
      <c r="X1324" s="11">
        <f t="shared" si="134"/>
        <v>0</v>
      </c>
      <c r="Y1324" s="11">
        <f t="shared" si="135"/>
        <v>1</v>
      </c>
      <c r="Z1324" s="11">
        <f t="shared" si="136"/>
        <v>74690.074985534564</v>
      </c>
      <c r="AA1324" s="23">
        <f t="shared" si="137"/>
        <v>0.13200000000000178</v>
      </c>
    </row>
    <row r="1325" spans="12:27" x14ac:dyDescent="0.35">
      <c r="L1325" s="103"/>
      <c r="S1325" s="32">
        <f>+_xlfn.XLOOKUP($P1325,Užstatai!$L$3:$IR$3,Užstatai!$L$1:$IR$1,"bla",0,1)</f>
        <v>0</v>
      </c>
      <c r="W1325" s="11">
        <f t="shared" si="133"/>
        <v>0</v>
      </c>
      <c r="X1325" s="11">
        <f t="shared" si="134"/>
        <v>0</v>
      </c>
      <c r="Y1325" s="11">
        <f t="shared" si="135"/>
        <v>1</v>
      </c>
      <c r="Z1325" s="11">
        <f t="shared" si="136"/>
        <v>74746.658375675106</v>
      </c>
      <c r="AA1325" s="23">
        <f t="shared" si="137"/>
        <v>0.13210000000000177</v>
      </c>
    </row>
    <row r="1326" spans="12:27" x14ac:dyDescent="0.35">
      <c r="L1326" s="103"/>
      <c r="S1326" s="32">
        <f>+_xlfn.XLOOKUP($P1326,Užstatai!$L$3:$IR$3,Užstatai!$L$1:$IR$1,"bla",0,1)</f>
        <v>0</v>
      </c>
      <c r="W1326" s="11">
        <f t="shared" si="133"/>
        <v>0</v>
      </c>
      <c r="X1326" s="11">
        <f t="shared" si="134"/>
        <v>0</v>
      </c>
      <c r="Y1326" s="11">
        <f t="shared" si="135"/>
        <v>1</v>
      </c>
      <c r="Z1326" s="11">
        <f t="shared" si="136"/>
        <v>74803.241765815663</v>
      </c>
      <c r="AA1326" s="23">
        <f t="shared" si="137"/>
        <v>0.13220000000000176</v>
      </c>
    </row>
    <row r="1327" spans="12:27" x14ac:dyDescent="0.35">
      <c r="L1327" s="103"/>
      <c r="S1327" s="32">
        <f>+_xlfn.XLOOKUP($P1327,Užstatai!$L$3:$IR$3,Užstatai!$L$1:$IR$1,"bla",0,1)</f>
        <v>0</v>
      </c>
      <c r="W1327" s="11">
        <f t="shared" si="133"/>
        <v>0</v>
      </c>
      <c r="X1327" s="11">
        <f t="shared" si="134"/>
        <v>0</v>
      </c>
      <c r="Y1327" s="11">
        <f t="shared" si="135"/>
        <v>1</v>
      </c>
      <c r="Z1327" s="11">
        <f t="shared" si="136"/>
        <v>74859.825155956205</v>
      </c>
      <c r="AA1327" s="23">
        <f t="shared" si="137"/>
        <v>0.13230000000000175</v>
      </c>
    </row>
    <row r="1328" spans="12:27" x14ac:dyDescent="0.35">
      <c r="L1328" s="103"/>
      <c r="S1328" s="32">
        <f>+_xlfn.XLOOKUP($P1328,Užstatai!$L$3:$IR$3,Užstatai!$L$1:$IR$1,"bla",0,1)</f>
        <v>0</v>
      </c>
      <c r="W1328" s="11">
        <f t="shared" si="133"/>
        <v>0</v>
      </c>
      <c r="X1328" s="11">
        <f t="shared" si="134"/>
        <v>0</v>
      </c>
      <c r="Y1328" s="11">
        <f t="shared" si="135"/>
        <v>1</v>
      </c>
      <c r="Z1328" s="11">
        <f t="shared" si="136"/>
        <v>74916.408546096747</v>
      </c>
      <c r="AA1328" s="23">
        <f t="shared" si="137"/>
        <v>0.13240000000000174</v>
      </c>
    </row>
    <row r="1329" spans="12:27" x14ac:dyDescent="0.35">
      <c r="L1329" s="103"/>
      <c r="S1329" s="32">
        <f>+_xlfn.XLOOKUP($P1329,Užstatai!$L$3:$IR$3,Užstatai!$L$1:$IR$1,"bla",0,1)</f>
        <v>0</v>
      </c>
      <c r="W1329" s="11">
        <f t="shared" si="133"/>
        <v>0</v>
      </c>
      <c r="X1329" s="11">
        <f t="shared" si="134"/>
        <v>0</v>
      </c>
      <c r="Y1329" s="11">
        <f t="shared" si="135"/>
        <v>1</v>
      </c>
      <c r="Z1329" s="11">
        <f t="shared" si="136"/>
        <v>74972.991936237304</v>
      </c>
      <c r="AA1329" s="23">
        <f t="shared" si="137"/>
        <v>0.13250000000000173</v>
      </c>
    </row>
    <row r="1330" spans="12:27" x14ac:dyDescent="0.35">
      <c r="L1330" s="103"/>
      <c r="S1330" s="32">
        <f>+_xlfn.XLOOKUP($P1330,Užstatai!$L$3:$IR$3,Užstatai!$L$1:$IR$1,"bla",0,1)</f>
        <v>0</v>
      </c>
      <c r="W1330" s="11">
        <f t="shared" si="133"/>
        <v>0</v>
      </c>
      <c r="X1330" s="11">
        <f t="shared" si="134"/>
        <v>0</v>
      </c>
      <c r="Y1330" s="11">
        <f t="shared" si="135"/>
        <v>1</v>
      </c>
      <c r="Z1330" s="11">
        <f t="shared" si="136"/>
        <v>75029.575326377861</v>
      </c>
      <c r="AA1330" s="23">
        <f t="shared" si="137"/>
        <v>0.13260000000000172</v>
      </c>
    </row>
    <row r="1331" spans="12:27" x14ac:dyDescent="0.35">
      <c r="L1331" s="103"/>
      <c r="S1331" s="32">
        <f>+_xlfn.XLOOKUP($P1331,Užstatai!$L$3:$IR$3,Užstatai!$L$1:$IR$1,"bla",0,1)</f>
        <v>0</v>
      </c>
      <c r="W1331" s="11">
        <f t="shared" si="133"/>
        <v>0</v>
      </c>
      <c r="X1331" s="11">
        <f t="shared" si="134"/>
        <v>0</v>
      </c>
      <c r="Y1331" s="11">
        <f t="shared" si="135"/>
        <v>1</v>
      </c>
      <c r="Z1331" s="11">
        <f t="shared" si="136"/>
        <v>75086.158716518388</v>
      </c>
      <c r="AA1331" s="23">
        <f t="shared" si="137"/>
        <v>0.13270000000000171</v>
      </c>
    </row>
    <row r="1332" spans="12:27" x14ac:dyDescent="0.35">
      <c r="L1332" s="103"/>
      <c r="S1332" s="32">
        <f>+_xlfn.XLOOKUP($P1332,Užstatai!$L$3:$IR$3,Užstatai!$L$1:$IR$1,"bla",0,1)</f>
        <v>0</v>
      </c>
      <c r="W1332" s="11">
        <f t="shared" si="133"/>
        <v>0</v>
      </c>
      <c r="X1332" s="11">
        <f t="shared" si="134"/>
        <v>0</v>
      </c>
      <c r="Y1332" s="11">
        <f t="shared" si="135"/>
        <v>1</v>
      </c>
      <c r="Z1332" s="11">
        <f t="shared" si="136"/>
        <v>75142.742106658945</v>
      </c>
      <c r="AA1332" s="23">
        <f t="shared" si="137"/>
        <v>0.13280000000000169</v>
      </c>
    </row>
    <row r="1333" spans="12:27" x14ac:dyDescent="0.35">
      <c r="L1333" s="103"/>
      <c r="S1333" s="32">
        <f>+_xlfn.XLOOKUP($P1333,Užstatai!$L$3:$IR$3,Užstatai!$L$1:$IR$1,"bla",0,1)</f>
        <v>0</v>
      </c>
      <c r="W1333" s="11">
        <f t="shared" si="133"/>
        <v>0</v>
      </c>
      <c r="X1333" s="11">
        <f t="shared" si="134"/>
        <v>0</v>
      </c>
      <c r="Y1333" s="11">
        <f t="shared" si="135"/>
        <v>1</v>
      </c>
      <c r="Z1333" s="11">
        <f t="shared" si="136"/>
        <v>75199.325496799502</v>
      </c>
      <c r="AA1333" s="23">
        <f t="shared" si="137"/>
        <v>0.13290000000000168</v>
      </c>
    </row>
    <row r="1334" spans="12:27" x14ac:dyDescent="0.35">
      <c r="L1334" s="103"/>
      <c r="S1334" s="32">
        <f>+_xlfn.XLOOKUP($P1334,Užstatai!$L$3:$IR$3,Užstatai!$L$1:$IR$1,"bla",0,1)</f>
        <v>0</v>
      </c>
      <c r="W1334" s="11">
        <f t="shared" si="133"/>
        <v>0</v>
      </c>
      <c r="X1334" s="11">
        <f t="shared" si="134"/>
        <v>0</v>
      </c>
      <c r="Y1334" s="11">
        <f t="shared" si="135"/>
        <v>1</v>
      </c>
      <c r="Z1334" s="11">
        <f t="shared" si="136"/>
        <v>75255.908886940058</v>
      </c>
      <c r="AA1334" s="23">
        <f t="shared" si="137"/>
        <v>0.13300000000000167</v>
      </c>
    </row>
    <row r="1335" spans="12:27" x14ac:dyDescent="0.35">
      <c r="L1335" s="103"/>
      <c r="S1335" s="32">
        <f>+_xlfn.XLOOKUP($P1335,Užstatai!$L$3:$IR$3,Užstatai!$L$1:$IR$1,"bla",0,1)</f>
        <v>0</v>
      </c>
      <c r="W1335" s="11">
        <f t="shared" si="133"/>
        <v>0</v>
      </c>
      <c r="X1335" s="11">
        <f t="shared" si="134"/>
        <v>0</v>
      </c>
      <c r="Y1335" s="11">
        <f t="shared" si="135"/>
        <v>1</v>
      </c>
      <c r="Z1335" s="11">
        <f t="shared" si="136"/>
        <v>75312.492277080601</v>
      </c>
      <c r="AA1335" s="23">
        <f t="shared" si="137"/>
        <v>0.13310000000000166</v>
      </c>
    </row>
    <row r="1336" spans="12:27" x14ac:dyDescent="0.35">
      <c r="L1336" s="103"/>
      <c r="S1336" s="32">
        <f>+_xlfn.XLOOKUP($P1336,Užstatai!$L$3:$IR$3,Užstatai!$L$1:$IR$1,"bla",0,1)</f>
        <v>0</v>
      </c>
      <c r="W1336" s="11">
        <f t="shared" si="133"/>
        <v>0</v>
      </c>
      <c r="X1336" s="11">
        <f t="shared" si="134"/>
        <v>0</v>
      </c>
      <c r="Y1336" s="11">
        <f t="shared" si="135"/>
        <v>1</v>
      </c>
      <c r="Z1336" s="11">
        <f t="shared" si="136"/>
        <v>75369.075667221143</v>
      </c>
      <c r="AA1336" s="23">
        <f t="shared" si="137"/>
        <v>0.13320000000000165</v>
      </c>
    </row>
    <row r="1337" spans="12:27" x14ac:dyDescent="0.35">
      <c r="L1337" s="103"/>
      <c r="S1337" s="32">
        <f>+_xlfn.XLOOKUP($P1337,Užstatai!$L$3:$IR$3,Užstatai!$L$1:$IR$1,"bla",0,1)</f>
        <v>0</v>
      </c>
      <c r="W1337" s="11">
        <f t="shared" si="133"/>
        <v>0</v>
      </c>
      <c r="X1337" s="11">
        <f t="shared" si="134"/>
        <v>0</v>
      </c>
      <c r="Y1337" s="11">
        <f t="shared" si="135"/>
        <v>1</v>
      </c>
      <c r="Z1337" s="11">
        <f t="shared" si="136"/>
        <v>75425.6590573617</v>
      </c>
      <c r="AA1337" s="23">
        <f t="shared" si="137"/>
        <v>0.13330000000000164</v>
      </c>
    </row>
    <row r="1338" spans="12:27" x14ac:dyDescent="0.35">
      <c r="L1338" s="103"/>
      <c r="S1338" s="32">
        <f>+_xlfn.XLOOKUP($P1338,Užstatai!$L$3:$IR$3,Užstatai!$L$1:$IR$1,"bla",0,1)</f>
        <v>0</v>
      </c>
      <c r="W1338" s="11">
        <f t="shared" si="133"/>
        <v>0</v>
      </c>
      <c r="X1338" s="11">
        <f t="shared" si="134"/>
        <v>0</v>
      </c>
      <c r="Y1338" s="11">
        <f t="shared" si="135"/>
        <v>1</v>
      </c>
      <c r="Z1338" s="11">
        <f t="shared" si="136"/>
        <v>75482.242447502256</v>
      </c>
      <c r="AA1338" s="23">
        <f t="shared" si="137"/>
        <v>0.13340000000000163</v>
      </c>
    </row>
    <row r="1339" spans="12:27" x14ac:dyDescent="0.35">
      <c r="L1339" s="103"/>
      <c r="S1339" s="32">
        <f>+_xlfn.XLOOKUP($P1339,Užstatai!$L$3:$IR$3,Užstatai!$L$1:$IR$1,"bla",0,1)</f>
        <v>0</v>
      </c>
      <c r="W1339" s="11">
        <f t="shared" si="133"/>
        <v>0</v>
      </c>
      <c r="X1339" s="11">
        <f t="shared" si="134"/>
        <v>0</v>
      </c>
      <c r="Y1339" s="11">
        <f t="shared" si="135"/>
        <v>1</v>
      </c>
      <c r="Z1339" s="11">
        <f t="shared" si="136"/>
        <v>75538.825837642798</v>
      </c>
      <c r="AA1339" s="23">
        <f t="shared" si="137"/>
        <v>0.13350000000000162</v>
      </c>
    </row>
    <row r="1340" spans="12:27" x14ac:dyDescent="0.35">
      <c r="L1340" s="103"/>
      <c r="S1340" s="32">
        <f>+_xlfn.XLOOKUP($P1340,Užstatai!$L$3:$IR$3,Užstatai!$L$1:$IR$1,"bla",0,1)</f>
        <v>0</v>
      </c>
      <c r="W1340" s="11">
        <f t="shared" si="133"/>
        <v>0</v>
      </c>
      <c r="X1340" s="11">
        <f t="shared" si="134"/>
        <v>0</v>
      </c>
      <c r="Y1340" s="11">
        <f t="shared" si="135"/>
        <v>1</v>
      </c>
      <c r="Z1340" s="11">
        <f t="shared" si="136"/>
        <v>75595.409227783355</v>
      </c>
      <c r="AA1340" s="23">
        <f t="shared" si="137"/>
        <v>0.13360000000000161</v>
      </c>
    </row>
    <row r="1341" spans="12:27" x14ac:dyDescent="0.35">
      <c r="L1341" s="103"/>
      <c r="S1341" s="32">
        <f>+_xlfn.XLOOKUP($P1341,Užstatai!$L$3:$IR$3,Užstatai!$L$1:$IR$1,"bla",0,1)</f>
        <v>0</v>
      </c>
      <c r="W1341" s="11">
        <f t="shared" si="133"/>
        <v>0</v>
      </c>
      <c r="X1341" s="11">
        <f t="shared" si="134"/>
        <v>0</v>
      </c>
      <c r="Y1341" s="11">
        <f t="shared" si="135"/>
        <v>1</v>
      </c>
      <c r="Z1341" s="11">
        <f t="shared" si="136"/>
        <v>75651.992617923897</v>
      </c>
      <c r="AA1341" s="23">
        <f t="shared" si="137"/>
        <v>0.1337000000000016</v>
      </c>
    </row>
    <row r="1342" spans="12:27" x14ac:dyDescent="0.35">
      <c r="L1342" s="103"/>
      <c r="S1342" s="32">
        <f>+_xlfn.XLOOKUP($P1342,Užstatai!$L$3:$IR$3,Užstatai!$L$1:$IR$1,"bla",0,1)</f>
        <v>0</v>
      </c>
      <c r="W1342" s="11">
        <f t="shared" si="133"/>
        <v>0</v>
      </c>
      <c r="X1342" s="11">
        <f t="shared" si="134"/>
        <v>0</v>
      </c>
      <c r="Y1342" s="11">
        <f t="shared" si="135"/>
        <v>1</v>
      </c>
      <c r="Z1342" s="11">
        <f t="shared" si="136"/>
        <v>75708.576008064454</v>
      </c>
      <c r="AA1342" s="23">
        <f t="shared" si="137"/>
        <v>0.13380000000000158</v>
      </c>
    </row>
    <row r="1343" spans="12:27" x14ac:dyDescent="0.35">
      <c r="L1343" s="103"/>
      <c r="S1343" s="32">
        <f>+_xlfn.XLOOKUP($P1343,Užstatai!$L$3:$IR$3,Užstatai!$L$1:$IR$1,"bla",0,1)</f>
        <v>0</v>
      </c>
      <c r="W1343" s="11">
        <f t="shared" si="133"/>
        <v>0</v>
      </c>
      <c r="X1343" s="11">
        <f t="shared" si="134"/>
        <v>0</v>
      </c>
      <c r="Y1343" s="11">
        <f t="shared" si="135"/>
        <v>1</v>
      </c>
      <c r="Z1343" s="11">
        <f t="shared" si="136"/>
        <v>75765.159398204996</v>
      </c>
      <c r="AA1343" s="23">
        <f t="shared" si="137"/>
        <v>0.13390000000000157</v>
      </c>
    </row>
    <row r="1344" spans="12:27" x14ac:dyDescent="0.35">
      <c r="L1344" s="103"/>
      <c r="S1344" s="32">
        <f>+_xlfn.XLOOKUP($P1344,Užstatai!$L$3:$IR$3,Užstatai!$L$1:$IR$1,"bla",0,1)</f>
        <v>0</v>
      </c>
      <c r="W1344" s="11">
        <f t="shared" si="133"/>
        <v>0</v>
      </c>
      <c r="X1344" s="11">
        <f t="shared" si="134"/>
        <v>0</v>
      </c>
      <c r="Y1344" s="11">
        <f t="shared" si="135"/>
        <v>1</v>
      </c>
      <c r="Z1344" s="11">
        <f t="shared" si="136"/>
        <v>75821.742788345538</v>
      </c>
      <c r="AA1344" s="23">
        <f t="shared" si="137"/>
        <v>0.13400000000000156</v>
      </c>
    </row>
    <row r="1345" spans="12:27" x14ac:dyDescent="0.35">
      <c r="L1345" s="103"/>
      <c r="S1345" s="32">
        <f>+_xlfn.XLOOKUP($P1345,Užstatai!$L$3:$IR$3,Užstatai!$L$1:$IR$1,"bla",0,1)</f>
        <v>0</v>
      </c>
      <c r="W1345" s="11">
        <f t="shared" si="133"/>
        <v>0</v>
      </c>
      <c r="X1345" s="11">
        <f t="shared" si="134"/>
        <v>0</v>
      </c>
      <c r="Y1345" s="11">
        <f t="shared" si="135"/>
        <v>1</v>
      </c>
      <c r="Z1345" s="11">
        <f t="shared" si="136"/>
        <v>75878.326178486095</v>
      </c>
      <c r="AA1345" s="23">
        <f t="shared" si="137"/>
        <v>0.13410000000000155</v>
      </c>
    </row>
    <row r="1346" spans="12:27" x14ac:dyDescent="0.35">
      <c r="L1346" s="103"/>
      <c r="S1346" s="32">
        <f>+_xlfn.XLOOKUP($P1346,Užstatai!$L$3:$IR$3,Užstatai!$L$1:$IR$1,"bla",0,1)</f>
        <v>0</v>
      </c>
      <c r="W1346" s="11">
        <f t="shared" si="133"/>
        <v>0</v>
      </c>
      <c r="X1346" s="11">
        <f t="shared" si="134"/>
        <v>0</v>
      </c>
      <c r="Y1346" s="11">
        <f t="shared" si="135"/>
        <v>1</v>
      </c>
      <c r="Z1346" s="11">
        <f t="shared" si="136"/>
        <v>75934.909568626652</v>
      </c>
      <c r="AA1346" s="23">
        <f t="shared" si="137"/>
        <v>0.13420000000000154</v>
      </c>
    </row>
    <row r="1347" spans="12:27" x14ac:dyDescent="0.35">
      <c r="L1347" s="103"/>
      <c r="S1347" s="32">
        <f>+_xlfn.XLOOKUP($P1347,Užstatai!$L$3:$IR$3,Užstatai!$L$1:$IR$1,"bla",0,1)</f>
        <v>0</v>
      </c>
      <c r="W1347" s="11">
        <f t="shared" si="133"/>
        <v>0</v>
      </c>
      <c r="X1347" s="11">
        <f t="shared" si="134"/>
        <v>0</v>
      </c>
      <c r="Y1347" s="11">
        <f t="shared" si="135"/>
        <v>1</v>
      </c>
      <c r="Z1347" s="11">
        <f t="shared" si="136"/>
        <v>75991.492958767194</v>
      </c>
      <c r="AA1347" s="23">
        <f t="shared" si="137"/>
        <v>0.13430000000000153</v>
      </c>
    </row>
    <row r="1348" spans="12:27" x14ac:dyDescent="0.35">
      <c r="L1348" s="103"/>
      <c r="S1348" s="32">
        <f>+_xlfn.XLOOKUP($P1348,Užstatai!$L$3:$IR$3,Užstatai!$L$1:$IR$1,"bla",0,1)</f>
        <v>0</v>
      </c>
      <c r="W1348" s="11">
        <f t="shared" ref="W1348:W1411" si="138">ROUND(M1348*(Q1348-Q1347),2)</f>
        <v>0</v>
      </c>
      <c r="X1348" s="11">
        <f t="shared" ref="X1348:X1411" si="139">ROUND(N1348*$Y$2/12*(1-Q1348),2)</f>
        <v>0</v>
      </c>
      <c r="Y1348" s="11">
        <f t="shared" si="135"/>
        <v>1</v>
      </c>
      <c r="Z1348" s="11">
        <f t="shared" si="136"/>
        <v>76048.076348907736</v>
      </c>
      <c r="AA1348" s="23">
        <f t="shared" si="137"/>
        <v>0.13440000000000152</v>
      </c>
    </row>
    <row r="1349" spans="12:27" x14ac:dyDescent="0.35">
      <c r="L1349" s="103"/>
      <c r="S1349" s="32">
        <f>+_xlfn.XLOOKUP($P1349,Užstatai!$L$3:$IR$3,Užstatai!$L$1:$IR$1,"bla",0,1)</f>
        <v>0</v>
      </c>
      <c r="W1349" s="11">
        <f t="shared" si="138"/>
        <v>0</v>
      </c>
      <c r="X1349" s="11">
        <f t="shared" si="139"/>
        <v>0</v>
      </c>
      <c r="Y1349" s="11">
        <f t="shared" ref="Y1349:Y1412" si="140">+IF(Z1349&gt;=$W$1,1,0)</f>
        <v>1</v>
      </c>
      <c r="Z1349" s="11">
        <f t="shared" ref="Z1349:Z1412" si="141">SUM($N$4:$N$183)*AA1349/12-SUMPRODUCT($N$4:$N$183,$Q$4:$Q$183)*AA1349/12</f>
        <v>76104.659739048293</v>
      </c>
      <c r="AA1349" s="23">
        <f t="shared" si="137"/>
        <v>0.13450000000000151</v>
      </c>
    </row>
    <row r="1350" spans="12:27" x14ac:dyDescent="0.35">
      <c r="L1350" s="103"/>
      <c r="S1350" s="32">
        <f>+_xlfn.XLOOKUP($P1350,Užstatai!$L$3:$IR$3,Užstatai!$L$1:$IR$1,"bla",0,1)</f>
        <v>0</v>
      </c>
      <c r="W1350" s="11">
        <f t="shared" si="138"/>
        <v>0</v>
      </c>
      <c r="X1350" s="11">
        <f t="shared" si="139"/>
        <v>0</v>
      </c>
      <c r="Y1350" s="11">
        <f t="shared" si="140"/>
        <v>1</v>
      </c>
      <c r="Z1350" s="11">
        <f t="shared" si="141"/>
        <v>76161.243129188835</v>
      </c>
      <c r="AA1350" s="23">
        <f t="shared" ref="AA1350:AA1413" si="142">+AA1349+0.0001</f>
        <v>0.1346000000000015</v>
      </c>
    </row>
    <row r="1351" spans="12:27" x14ac:dyDescent="0.35">
      <c r="L1351" s="103"/>
      <c r="S1351" s="32">
        <f>+_xlfn.XLOOKUP($P1351,Užstatai!$L$3:$IR$3,Užstatai!$L$1:$IR$1,"bla",0,1)</f>
        <v>0</v>
      </c>
      <c r="W1351" s="11">
        <f t="shared" si="138"/>
        <v>0</v>
      </c>
      <c r="X1351" s="11">
        <f t="shared" si="139"/>
        <v>0</v>
      </c>
      <c r="Y1351" s="11">
        <f t="shared" si="140"/>
        <v>1</v>
      </c>
      <c r="Z1351" s="11">
        <f t="shared" si="141"/>
        <v>76217.826519329392</v>
      </c>
      <c r="AA1351" s="23">
        <f t="shared" si="142"/>
        <v>0.13470000000000149</v>
      </c>
    </row>
    <row r="1352" spans="12:27" x14ac:dyDescent="0.35">
      <c r="L1352" s="103"/>
      <c r="S1352" s="32">
        <f>+_xlfn.XLOOKUP($P1352,Užstatai!$L$3:$IR$3,Užstatai!$L$1:$IR$1,"bla",0,1)</f>
        <v>0</v>
      </c>
      <c r="W1352" s="11">
        <f t="shared" si="138"/>
        <v>0</v>
      </c>
      <c r="X1352" s="11">
        <f t="shared" si="139"/>
        <v>0</v>
      </c>
      <c r="Y1352" s="11">
        <f t="shared" si="140"/>
        <v>1</v>
      </c>
      <c r="Z1352" s="11">
        <f t="shared" si="141"/>
        <v>76274.409909469934</v>
      </c>
      <c r="AA1352" s="23">
        <f t="shared" si="142"/>
        <v>0.13480000000000147</v>
      </c>
    </row>
    <row r="1353" spans="12:27" x14ac:dyDescent="0.35">
      <c r="L1353" s="103"/>
      <c r="S1353" s="32">
        <f>+_xlfn.XLOOKUP($P1353,Užstatai!$L$3:$IR$3,Užstatai!$L$1:$IR$1,"bla",0,1)</f>
        <v>0</v>
      </c>
      <c r="W1353" s="11">
        <f t="shared" si="138"/>
        <v>0</v>
      </c>
      <c r="X1353" s="11">
        <f t="shared" si="139"/>
        <v>0</v>
      </c>
      <c r="Y1353" s="11">
        <f t="shared" si="140"/>
        <v>1</v>
      </c>
      <c r="Z1353" s="11">
        <f t="shared" si="141"/>
        <v>76330.993299610476</v>
      </c>
      <c r="AA1353" s="23">
        <f t="shared" si="142"/>
        <v>0.13490000000000146</v>
      </c>
    </row>
    <row r="1354" spans="12:27" x14ac:dyDescent="0.35">
      <c r="L1354" s="103"/>
      <c r="S1354" s="32">
        <f>+_xlfn.XLOOKUP($P1354,Užstatai!$L$3:$IR$3,Užstatai!$L$1:$IR$1,"bla",0,1)</f>
        <v>0</v>
      </c>
      <c r="W1354" s="11">
        <f t="shared" si="138"/>
        <v>0</v>
      </c>
      <c r="X1354" s="11">
        <f t="shared" si="139"/>
        <v>0</v>
      </c>
      <c r="Y1354" s="11">
        <f t="shared" si="140"/>
        <v>1</v>
      </c>
      <c r="Z1354" s="11">
        <f t="shared" si="141"/>
        <v>76387.576689751048</v>
      </c>
      <c r="AA1354" s="23">
        <f t="shared" si="142"/>
        <v>0.13500000000000145</v>
      </c>
    </row>
    <row r="1355" spans="12:27" x14ac:dyDescent="0.35">
      <c r="L1355" s="103"/>
      <c r="S1355" s="32">
        <f>+_xlfn.XLOOKUP($P1355,Užstatai!$L$3:$IR$3,Užstatai!$L$1:$IR$1,"bla",0,1)</f>
        <v>0</v>
      </c>
      <c r="W1355" s="11">
        <f t="shared" si="138"/>
        <v>0</v>
      </c>
      <c r="X1355" s="11">
        <f t="shared" si="139"/>
        <v>0</v>
      </c>
      <c r="Y1355" s="11">
        <f t="shared" si="140"/>
        <v>1</v>
      </c>
      <c r="Z1355" s="11">
        <f t="shared" si="141"/>
        <v>76444.16007989159</v>
      </c>
      <c r="AA1355" s="23">
        <f t="shared" si="142"/>
        <v>0.13510000000000144</v>
      </c>
    </row>
    <row r="1356" spans="12:27" x14ac:dyDescent="0.35">
      <c r="L1356" s="103"/>
      <c r="S1356" s="32">
        <f>+_xlfn.XLOOKUP($P1356,Užstatai!$L$3:$IR$3,Užstatai!$L$1:$IR$1,"bla",0,1)</f>
        <v>0</v>
      </c>
      <c r="W1356" s="11">
        <f t="shared" si="138"/>
        <v>0</v>
      </c>
      <c r="X1356" s="11">
        <f t="shared" si="139"/>
        <v>0</v>
      </c>
      <c r="Y1356" s="11">
        <f t="shared" si="140"/>
        <v>1</v>
      </c>
      <c r="Z1356" s="11">
        <f t="shared" si="141"/>
        <v>76500.743470032146</v>
      </c>
      <c r="AA1356" s="23">
        <f t="shared" si="142"/>
        <v>0.13520000000000143</v>
      </c>
    </row>
    <row r="1357" spans="12:27" x14ac:dyDescent="0.35">
      <c r="L1357" s="103"/>
      <c r="S1357" s="32">
        <f>+_xlfn.XLOOKUP($P1357,Užstatai!$L$3:$IR$3,Užstatai!$L$1:$IR$1,"bla",0,1)</f>
        <v>0</v>
      </c>
      <c r="W1357" s="11">
        <f t="shared" si="138"/>
        <v>0</v>
      </c>
      <c r="X1357" s="11">
        <f t="shared" si="139"/>
        <v>0</v>
      </c>
      <c r="Y1357" s="11">
        <f t="shared" si="140"/>
        <v>1</v>
      </c>
      <c r="Z1357" s="11">
        <f t="shared" si="141"/>
        <v>76557.326860172689</v>
      </c>
      <c r="AA1357" s="23">
        <f t="shared" si="142"/>
        <v>0.13530000000000142</v>
      </c>
    </row>
    <row r="1358" spans="12:27" x14ac:dyDescent="0.35">
      <c r="L1358" s="103"/>
      <c r="S1358" s="32">
        <f>+_xlfn.XLOOKUP($P1358,Užstatai!$L$3:$IR$3,Užstatai!$L$1:$IR$1,"bla",0,1)</f>
        <v>0</v>
      </c>
      <c r="W1358" s="11">
        <f t="shared" si="138"/>
        <v>0</v>
      </c>
      <c r="X1358" s="11">
        <f t="shared" si="139"/>
        <v>0</v>
      </c>
      <c r="Y1358" s="11">
        <f t="shared" si="140"/>
        <v>1</v>
      </c>
      <c r="Z1358" s="11">
        <f t="shared" si="141"/>
        <v>76613.910250313245</v>
      </c>
      <c r="AA1358" s="23">
        <f t="shared" si="142"/>
        <v>0.13540000000000141</v>
      </c>
    </row>
    <row r="1359" spans="12:27" x14ac:dyDescent="0.35">
      <c r="L1359" s="103"/>
      <c r="S1359" s="32">
        <f>+_xlfn.XLOOKUP($P1359,Užstatai!$L$3:$IR$3,Užstatai!$L$1:$IR$1,"bla",0,1)</f>
        <v>0</v>
      </c>
      <c r="W1359" s="11">
        <f t="shared" si="138"/>
        <v>0</v>
      </c>
      <c r="X1359" s="11">
        <f t="shared" si="139"/>
        <v>0</v>
      </c>
      <c r="Y1359" s="11">
        <f t="shared" si="140"/>
        <v>1</v>
      </c>
      <c r="Z1359" s="11">
        <f t="shared" si="141"/>
        <v>76670.493640453788</v>
      </c>
      <c r="AA1359" s="23">
        <f t="shared" si="142"/>
        <v>0.1355000000000014</v>
      </c>
    </row>
    <row r="1360" spans="12:27" x14ac:dyDescent="0.35">
      <c r="L1360" s="103"/>
      <c r="S1360" s="32">
        <f>+_xlfn.XLOOKUP($P1360,Užstatai!$L$3:$IR$3,Užstatai!$L$1:$IR$1,"bla",0,1)</f>
        <v>0</v>
      </c>
      <c r="W1360" s="11">
        <f t="shared" si="138"/>
        <v>0</v>
      </c>
      <c r="X1360" s="11">
        <f t="shared" si="139"/>
        <v>0</v>
      </c>
      <c r="Y1360" s="11">
        <f t="shared" si="140"/>
        <v>1</v>
      </c>
      <c r="Z1360" s="11">
        <f t="shared" si="141"/>
        <v>76727.07703059433</v>
      </c>
      <c r="AA1360" s="23">
        <f t="shared" si="142"/>
        <v>0.13560000000000139</v>
      </c>
    </row>
    <row r="1361" spans="12:27" x14ac:dyDescent="0.35">
      <c r="L1361" s="103"/>
      <c r="S1361" s="32">
        <f>+_xlfn.XLOOKUP($P1361,Užstatai!$L$3:$IR$3,Užstatai!$L$1:$IR$1,"bla",0,1)</f>
        <v>0</v>
      </c>
      <c r="W1361" s="11">
        <f t="shared" si="138"/>
        <v>0</v>
      </c>
      <c r="X1361" s="11">
        <f t="shared" si="139"/>
        <v>0</v>
      </c>
      <c r="Y1361" s="11">
        <f t="shared" si="140"/>
        <v>1</v>
      </c>
      <c r="Z1361" s="11">
        <f t="shared" si="141"/>
        <v>76783.660420734886</v>
      </c>
      <c r="AA1361" s="23">
        <f t="shared" si="142"/>
        <v>0.13570000000000138</v>
      </c>
    </row>
    <row r="1362" spans="12:27" x14ac:dyDescent="0.35">
      <c r="L1362" s="103"/>
      <c r="S1362" s="32">
        <f>+_xlfn.XLOOKUP($P1362,Užstatai!$L$3:$IR$3,Užstatai!$L$1:$IR$1,"bla",0,1)</f>
        <v>0</v>
      </c>
      <c r="W1362" s="11">
        <f t="shared" si="138"/>
        <v>0</v>
      </c>
      <c r="X1362" s="11">
        <f t="shared" si="139"/>
        <v>0</v>
      </c>
      <c r="Y1362" s="11">
        <f t="shared" si="140"/>
        <v>1</v>
      </c>
      <c r="Z1362" s="11">
        <f t="shared" si="141"/>
        <v>76840.243810875443</v>
      </c>
      <c r="AA1362" s="23">
        <f t="shared" si="142"/>
        <v>0.13580000000000136</v>
      </c>
    </row>
    <row r="1363" spans="12:27" x14ac:dyDescent="0.35">
      <c r="L1363" s="103"/>
      <c r="S1363" s="32">
        <f>+_xlfn.XLOOKUP($P1363,Užstatai!$L$3:$IR$3,Užstatai!$L$1:$IR$1,"bla",0,1)</f>
        <v>0</v>
      </c>
      <c r="W1363" s="11">
        <f t="shared" si="138"/>
        <v>0</v>
      </c>
      <c r="X1363" s="11">
        <f t="shared" si="139"/>
        <v>0</v>
      </c>
      <c r="Y1363" s="11">
        <f t="shared" si="140"/>
        <v>1</v>
      </c>
      <c r="Z1363" s="11">
        <f t="shared" si="141"/>
        <v>76896.827201015985</v>
      </c>
      <c r="AA1363" s="23">
        <f t="shared" si="142"/>
        <v>0.13590000000000135</v>
      </c>
    </row>
    <row r="1364" spans="12:27" x14ac:dyDescent="0.35">
      <c r="L1364" s="103"/>
      <c r="S1364" s="32">
        <f>+_xlfn.XLOOKUP($P1364,Užstatai!$L$3:$IR$3,Užstatai!$L$1:$IR$1,"bla",0,1)</f>
        <v>0</v>
      </c>
      <c r="W1364" s="11">
        <f t="shared" si="138"/>
        <v>0</v>
      </c>
      <c r="X1364" s="11">
        <f t="shared" si="139"/>
        <v>0</v>
      </c>
      <c r="Y1364" s="11">
        <f t="shared" si="140"/>
        <v>1</v>
      </c>
      <c r="Z1364" s="11">
        <f t="shared" si="141"/>
        <v>76953.410591156528</v>
      </c>
      <c r="AA1364" s="23">
        <f t="shared" si="142"/>
        <v>0.13600000000000134</v>
      </c>
    </row>
    <row r="1365" spans="12:27" x14ac:dyDescent="0.35">
      <c r="L1365" s="103"/>
      <c r="S1365" s="32">
        <f>+_xlfn.XLOOKUP($P1365,Užstatai!$L$3:$IR$3,Užstatai!$L$1:$IR$1,"bla",0,1)</f>
        <v>0</v>
      </c>
      <c r="W1365" s="11">
        <f t="shared" si="138"/>
        <v>0</v>
      </c>
      <c r="X1365" s="11">
        <f t="shared" si="139"/>
        <v>0</v>
      </c>
      <c r="Y1365" s="11">
        <f t="shared" si="140"/>
        <v>1</v>
      </c>
      <c r="Z1365" s="11">
        <f t="shared" si="141"/>
        <v>77009.993981297084</v>
      </c>
      <c r="AA1365" s="23">
        <f t="shared" si="142"/>
        <v>0.13610000000000133</v>
      </c>
    </row>
    <row r="1366" spans="12:27" x14ac:dyDescent="0.35">
      <c r="L1366" s="103"/>
      <c r="S1366" s="32">
        <f>+_xlfn.XLOOKUP($P1366,Užstatai!$L$3:$IR$3,Užstatai!$L$1:$IR$1,"bla",0,1)</f>
        <v>0</v>
      </c>
      <c r="W1366" s="11">
        <f t="shared" si="138"/>
        <v>0</v>
      </c>
      <c r="X1366" s="11">
        <f t="shared" si="139"/>
        <v>0</v>
      </c>
      <c r="Y1366" s="11">
        <f t="shared" si="140"/>
        <v>1</v>
      </c>
      <c r="Z1366" s="11">
        <f t="shared" si="141"/>
        <v>77066.577371437626</v>
      </c>
      <c r="AA1366" s="23">
        <f t="shared" si="142"/>
        <v>0.13620000000000132</v>
      </c>
    </row>
    <row r="1367" spans="12:27" x14ac:dyDescent="0.35">
      <c r="L1367" s="103"/>
      <c r="S1367" s="32">
        <f>+_xlfn.XLOOKUP($P1367,Užstatai!$L$3:$IR$3,Užstatai!$L$1:$IR$1,"bla",0,1)</f>
        <v>0</v>
      </c>
      <c r="W1367" s="11">
        <f t="shared" si="138"/>
        <v>0</v>
      </c>
      <c r="X1367" s="11">
        <f t="shared" si="139"/>
        <v>0</v>
      </c>
      <c r="Y1367" s="11">
        <f t="shared" si="140"/>
        <v>1</v>
      </c>
      <c r="Z1367" s="11">
        <f t="shared" si="141"/>
        <v>77123.160761578183</v>
      </c>
      <c r="AA1367" s="23">
        <f t="shared" si="142"/>
        <v>0.13630000000000131</v>
      </c>
    </row>
    <row r="1368" spans="12:27" x14ac:dyDescent="0.35">
      <c r="L1368" s="103"/>
      <c r="S1368" s="32">
        <f>+_xlfn.XLOOKUP($P1368,Užstatai!$L$3:$IR$3,Užstatai!$L$1:$IR$1,"bla",0,1)</f>
        <v>0</v>
      </c>
      <c r="W1368" s="11">
        <f t="shared" si="138"/>
        <v>0</v>
      </c>
      <c r="X1368" s="11">
        <f t="shared" si="139"/>
        <v>0</v>
      </c>
      <c r="Y1368" s="11">
        <f t="shared" si="140"/>
        <v>1</v>
      </c>
      <c r="Z1368" s="11">
        <f t="shared" si="141"/>
        <v>77179.744151718725</v>
      </c>
      <c r="AA1368" s="23">
        <f t="shared" si="142"/>
        <v>0.1364000000000013</v>
      </c>
    </row>
    <row r="1369" spans="12:27" x14ac:dyDescent="0.35">
      <c r="L1369" s="103"/>
      <c r="S1369" s="32">
        <f>+_xlfn.XLOOKUP($P1369,Užstatai!$L$3:$IR$3,Užstatai!$L$1:$IR$1,"bla",0,1)</f>
        <v>0</v>
      </c>
      <c r="W1369" s="11">
        <f t="shared" si="138"/>
        <v>0</v>
      </c>
      <c r="X1369" s="11">
        <f t="shared" si="139"/>
        <v>0</v>
      </c>
      <c r="Y1369" s="11">
        <f t="shared" si="140"/>
        <v>1</v>
      </c>
      <c r="Z1369" s="11">
        <f t="shared" si="141"/>
        <v>77236.327541859268</v>
      </c>
      <c r="AA1369" s="23">
        <f t="shared" si="142"/>
        <v>0.13650000000000129</v>
      </c>
    </row>
    <row r="1370" spans="12:27" x14ac:dyDescent="0.35">
      <c r="L1370" s="103"/>
      <c r="S1370" s="32">
        <f>+_xlfn.XLOOKUP($P1370,Užstatai!$L$3:$IR$3,Užstatai!$L$1:$IR$1,"bla",0,1)</f>
        <v>0</v>
      </c>
      <c r="W1370" s="11">
        <f t="shared" si="138"/>
        <v>0</v>
      </c>
      <c r="X1370" s="11">
        <f t="shared" si="139"/>
        <v>0</v>
      </c>
      <c r="Y1370" s="11">
        <f t="shared" si="140"/>
        <v>1</v>
      </c>
      <c r="Z1370" s="11">
        <f t="shared" si="141"/>
        <v>77292.910931999824</v>
      </c>
      <c r="AA1370" s="23">
        <f t="shared" si="142"/>
        <v>0.13660000000000128</v>
      </c>
    </row>
    <row r="1371" spans="12:27" x14ac:dyDescent="0.35">
      <c r="L1371" s="103"/>
      <c r="S1371" s="32">
        <f>+_xlfn.XLOOKUP($P1371,Užstatai!$L$3:$IR$3,Užstatai!$L$1:$IR$1,"bla",0,1)</f>
        <v>0</v>
      </c>
      <c r="W1371" s="11">
        <f t="shared" si="138"/>
        <v>0</v>
      </c>
      <c r="X1371" s="11">
        <f t="shared" si="139"/>
        <v>0</v>
      </c>
      <c r="Y1371" s="11">
        <f t="shared" si="140"/>
        <v>1</v>
      </c>
      <c r="Z1371" s="11">
        <f t="shared" si="141"/>
        <v>77349.494322140396</v>
      </c>
      <c r="AA1371" s="23">
        <f t="shared" si="142"/>
        <v>0.13670000000000126</v>
      </c>
    </row>
    <row r="1372" spans="12:27" x14ac:dyDescent="0.35">
      <c r="L1372" s="103"/>
      <c r="S1372" s="32">
        <f>+_xlfn.XLOOKUP($P1372,Užstatai!$L$3:$IR$3,Užstatai!$L$1:$IR$1,"bla",0,1)</f>
        <v>0</v>
      </c>
      <c r="W1372" s="11">
        <f t="shared" si="138"/>
        <v>0</v>
      </c>
      <c r="X1372" s="11">
        <f t="shared" si="139"/>
        <v>0</v>
      </c>
      <c r="Y1372" s="11">
        <f t="shared" si="140"/>
        <v>1</v>
      </c>
      <c r="Z1372" s="11">
        <f t="shared" si="141"/>
        <v>77406.077712280938</v>
      </c>
      <c r="AA1372" s="23">
        <f t="shared" si="142"/>
        <v>0.13680000000000125</v>
      </c>
    </row>
    <row r="1373" spans="12:27" x14ac:dyDescent="0.35">
      <c r="L1373" s="103"/>
      <c r="S1373" s="32">
        <f>+_xlfn.XLOOKUP($P1373,Užstatai!$L$3:$IR$3,Užstatai!$L$1:$IR$1,"bla",0,1)</f>
        <v>0</v>
      </c>
      <c r="W1373" s="11">
        <f t="shared" si="138"/>
        <v>0</v>
      </c>
      <c r="X1373" s="11">
        <f t="shared" si="139"/>
        <v>0</v>
      </c>
      <c r="Y1373" s="11">
        <f t="shared" si="140"/>
        <v>1</v>
      </c>
      <c r="Z1373" s="11">
        <f t="shared" si="141"/>
        <v>77462.66110242148</v>
      </c>
      <c r="AA1373" s="23">
        <f t="shared" si="142"/>
        <v>0.13690000000000124</v>
      </c>
    </row>
    <row r="1374" spans="12:27" x14ac:dyDescent="0.35">
      <c r="L1374" s="103"/>
      <c r="S1374" s="32">
        <f>+_xlfn.XLOOKUP($P1374,Užstatai!$L$3:$IR$3,Užstatai!$L$1:$IR$1,"bla",0,1)</f>
        <v>0</v>
      </c>
      <c r="W1374" s="11">
        <f t="shared" si="138"/>
        <v>0</v>
      </c>
      <c r="X1374" s="11">
        <f t="shared" si="139"/>
        <v>0</v>
      </c>
      <c r="Y1374" s="11">
        <f t="shared" si="140"/>
        <v>1</v>
      </c>
      <c r="Z1374" s="11">
        <f t="shared" si="141"/>
        <v>77519.244492562037</v>
      </c>
      <c r="AA1374" s="23">
        <f t="shared" si="142"/>
        <v>0.13700000000000123</v>
      </c>
    </row>
    <row r="1375" spans="12:27" x14ac:dyDescent="0.35">
      <c r="L1375" s="103"/>
      <c r="S1375" s="32">
        <f>+_xlfn.XLOOKUP($P1375,Užstatai!$L$3:$IR$3,Užstatai!$L$1:$IR$1,"bla",0,1)</f>
        <v>0</v>
      </c>
      <c r="W1375" s="11">
        <f t="shared" si="138"/>
        <v>0</v>
      </c>
      <c r="X1375" s="11">
        <f t="shared" si="139"/>
        <v>0</v>
      </c>
      <c r="Y1375" s="11">
        <f t="shared" si="140"/>
        <v>1</v>
      </c>
      <c r="Z1375" s="11">
        <f t="shared" si="141"/>
        <v>77575.827882702593</v>
      </c>
      <c r="AA1375" s="23">
        <f t="shared" si="142"/>
        <v>0.13710000000000122</v>
      </c>
    </row>
    <row r="1376" spans="12:27" x14ac:dyDescent="0.35">
      <c r="L1376" s="103"/>
      <c r="S1376" s="32">
        <f>+_xlfn.XLOOKUP($P1376,Užstatai!$L$3:$IR$3,Užstatai!$L$1:$IR$1,"bla",0,1)</f>
        <v>0</v>
      </c>
      <c r="W1376" s="11">
        <f t="shared" si="138"/>
        <v>0</v>
      </c>
      <c r="X1376" s="11">
        <f t="shared" si="139"/>
        <v>0</v>
      </c>
      <c r="Y1376" s="11">
        <f t="shared" si="140"/>
        <v>1</v>
      </c>
      <c r="Z1376" s="11">
        <f t="shared" si="141"/>
        <v>77632.411272843136</v>
      </c>
      <c r="AA1376" s="23">
        <f t="shared" si="142"/>
        <v>0.13720000000000121</v>
      </c>
    </row>
    <row r="1377" spans="12:27" x14ac:dyDescent="0.35">
      <c r="L1377" s="103"/>
      <c r="S1377" s="32">
        <f>+_xlfn.XLOOKUP($P1377,Užstatai!$L$3:$IR$3,Užstatai!$L$1:$IR$1,"bla",0,1)</f>
        <v>0</v>
      </c>
      <c r="W1377" s="11">
        <f t="shared" si="138"/>
        <v>0</v>
      </c>
      <c r="X1377" s="11">
        <f t="shared" si="139"/>
        <v>0</v>
      </c>
      <c r="Y1377" s="11">
        <f t="shared" si="140"/>
        <v>1</v>
      </c>
      <c r="Z1377" s="11">
        <f t="shared" si="141"/>
        <v>77688.994662983678</v>
      </c>
      <c r="AA1377" s="23">
        <f t="shared" si="142"/>
        <v>0.1373000000000012</v>
      </c>
    </row>
    <row r="1378" spans="12:27" x14ac:dyDescent="0.35">
      <c r="L1378" s="103"/>
      <c r="S1378" s="32">
        <f>+_xlfn.XLOOKUP($P1378,Užstatai!$L$3:$IR$3,Užstatai!$L$1:$IR$1,"bla",0,1)</f>
        <v>0</v>
      </c>
      <c r="W1378" s="11">
        <f t="shared" si="138"/>
        <v>0</v>
      </c>
      <c r="X1378" s="11">
        <f t="shared" si="139"/>
        <v>0</v>
      </c>
      <c r="Y1378" s="11">
        <f t="shared" si="140"/>
        <v>1</v>
      </c>
      <c r="Z1378" s="11">
        <f t="shared" si="141"/>
        <v>77745.578053124234</v>
      </c>
      <c r="AA1378" s="23">
        <f t="shared" si="142"/>
        <v>0.13740000000000119</v>
      </c>
    </row>
    <row r="1379" spans="12:27" x14ac:dyDescent="0.35">
      <c r="L1379" s="103"/>
      <c r="S1379" s="32">
        <f>+_xlfn.XLOOKUP($P1379,Užstatai!$L$3:$IR$3,Užstatai!$L$1:$IR$1,"bla",0,1)</f>
        <v>0</v>
      </c>
      <c r="W1379" s="11">
        <f t="shared" si="138"/>
        <v>0</v>
      </c>
      <c r="X1379" s="11">
        <f t="shared" si="139"/>
        <v>0</v>
      </c>
      <c r="Y1379" s="11">
        <f t="shared" si="140"/>
        <v>1</v>
      </c>
      <c r="Z1379" s="11">
        <f t="shared" si="141"/>
        <v>77802.161443264777</v>
      </c>
      <c r="AA1379" s="23">
        <f t="shared" si="142"/>
        <v>0.13750000000000118</v>
      </c>
    </row>
    <row r="1380" spans="12:27" x14ac:dyDescent="0.35">
      <c r="L1380" s="103"/>
      <c r="S1380" s="32">
        <f>+_xlfn.XLOOKUP($P1380,Užstatai!$L$3:$IR$3,Užstatai!$L$1:$IR$1,"bla",0,1)</f>
        <v>0</v>
      </c>
      <c r="W1380" s="11">
        <f t="shared" si="138"/>
        <v>0</v>
      </c>
      <c r="X1380" s="11">
        <f t="shared" si="139"/>
        <v>0</v>
      </c>
      <c r="Y1380" s="11">
        <f t="shared" si="140"/>
        <v>1</v>
      </c>
      <c r="Z1380" s="11">
        <f t="shared" si="141"/>
        <v>77858.744833405333</v>
      </c>
      <c r="AA1380" s="23">
        <f t="shared" si="142"/>
        <v>0.13760000000000117</v>
      </c>
    </row>
    <row r="1381" spans="12:27" x14ac:dyDescent="0.35">
      <c r="L1381" s="103"/>
      <c r="S1381" s="32">
        <f>+_xlfn.XLOOKUP($P1381,Užstatai!$L$3:$IR$3,Užstatai!$L$1:$IR$1,"bla",0,1)</f>
        <v>0</v>
      </c>
      <c r="W1381" s="11">
        <f t="shared" si="138"/>
        <v>0</v>
      </c>
      <c r="X1381" s="11">
        <f t="shared" si="139"/>
        <v>0</v>
      </c>
      <c r="Y1381" s="11">
        <f t="shared" si="140"/>
        <v>1</v>
      </c>
      <c r="Z1381" s="11">
        <f t="shared" si="141"/>
        <v>77915.328223545876</v>
      </c>
      <c r="AA1381" s="23">
        <f t="shared" si="142"/>
        <v>0.13770000000000115</v>
      </c>
    </row>
    <row r="1382" spans="12:27" x14ac:dyDescent="0.35">
      <c r="L1382" s="103"/>
      <c r="S1382" s="32">
        <f>+_xlfn.XLOOKUP($P1382,Užstatai!$L$3:$IR$3,Užstatai!$L$1:$IR$1,"bla",0,1)</f>
        <v>0</v>
      </c>
      <c r="W1382" s="11">
        <f t="shared" si="138"/>
        <v>0</v>
      </c>
      <c r="X1382" s="11">
        <f t="shared" si="139"/>
        <v>0</v>
      </c>
      <c r="Y1382" s="11">
        <f t="shared" si="140"/>
        <v>1</v>
      </c>
      <c r="Z1382" s="11">
        <f t="shared" si="141"/>
        <v>77971.911613686418</v>
      </c>
      <c r="AA1382" s="23">
        <f t="shared" si="142"/>
        <v>0.13780000000000114</v>
      </c>
    </row>
    <row r="1383" spans="12:27" x14ac:dyDescent="0.35">
      <c r="L1383" s="103"/>
      <c r="S1383" s="32">
        <f>+_xlfn.XLOOKUP($P1383,Užstatai!$L$3:$IR$3,Užstatai!$L$1:$IR$1,"bla",0,1)</f>
        <v>0</v>
      </c>
      <c r="W1383" s="11">
        <f t="shared" si="138"/>
        <v>0</v>
      </c>
      <c r="X1383" s="11">
        <f t="shared" si="139"/>
        <v>0</v>
      </c>
      <c r="Y1383" s="11">
        <f t="shared" si="140"/>
        <v>1</v>
      </c>
      <c r="Z1383" s="11">
        <f t="shared" si="141"/>
        <v>78028.495003826974</v>
      </c>
      <c r="AA1383" s="23">
        <f t="shared" si="142"/>
        <v>0.13790000000000113</v>
      </c>
    </row>
    <row r="1384" spans="12:27" x14ac:dyDescent="0.35">
      <c r="L1384" s="103"/>
      <c r="S1384" s="32">
        <f>+_xlfn.XLOOKUP($P1384,Užstatai!$L$3:$IR$3,Užstatai!$L$1:$IR$1,"bla",0,1)</f>
        <v>0</v>
      </c>
      <c r="W1384" s="11">
        <f t="shared" si="138"/>
        <v>0</v>
      </c>
      <c r="X1384" s="11">
        <f t="shared" si="139"/>
        <v>0</v>
      </c>
      <c r="Y1384" s="11">
        <f t="shared" si="140"/>
        <v>1</v>
      </c>
      <c r="Z1384" s="11">
        <f t="shared" si="141"/>
        <v>78085.078393967531</v>
      </c>
      <c r="AA1384" s="23">
        <f t="shared" si="142"/>
        <v>0.13800000000000112</v>
      </c>
    </row>
    <row r="1385" spans="12:27" x14ac:dyDescent="0.35">
      <c r="L1385" s="103"/>
      <c r="S1385" s="32">
        <f>+_xlfn.XLOOKUP($P1385,Užstatai!$L$3:$IR$3,Užstatai!$L$1:$IR$1,"bla",0,1)</f>
        <v>0</v>
      </c>
      <c r="W1385" s="11">
        <f t="shared" si="138"/>
        <v>0</v>
      </c>
      <c r="X1385" s="11">
        <f t="shared" si="139"/>
        <v>0</v>
      </c>
      <c r="Y1385" s="11">
        <f t="shared" si="140"/>
        <v>1</v>
      </c>
      <c r="Z1385" s="11">
        <f t="shared" si="141"/>
        <v>78141.661784108059</v>
      </c>
      <c r="AA1385" s="23">
        <f t="shared" si="142"/>
        <v>0.13810000000000111</v>
      </c>
    </row>
    <row r="1386" spans="12:27" x14ac:dyDescent="0.35">
      <c r="L1386" s="103"/>
      <c r="S1386" s="32">
        <f>+_xlfn.XLOOKUP($P1386,Užstatai!$L$3:$IR$3,Užstatai!$L$1:$IR$1,"bla",0,1)</f>
        <v>0</v>
      </c>
      <c r="W1386" s="11">
        <f t="shared" si="138"/>
        <v>0</v>
      </c>
      <c r="X1386" s="11">
        <f t="shared" si="139"/>
        <v>0</v>
      </c>
      <c r="Y1386" s="11">
        <f t="shared" si="140"/>
        <v>1</v>
      </c>
      <c r="Z1386" s="11">
        <f t="shared" si="141"/>
        <v>78198.245174248616</v>
      </c>
      <c r="AA1386" s="23">
        <f t="shared" si="142"/>
        <v>0.1382000000000011</v>
      </c>
    </row>
    <row r="1387" spans="12:27" x14ac:dyDescent="0.35">
      <c r="L1387" s="103"/>
      <c r="S1387" s="32">
        <f>+_xlfn.XLOOKUP($P1387,Užstatai!$L$3:$IR$3,Užstatai!$L$1:$IR$1,"bla",0,1)</f>
        <v>0</v>
      </c>
      <c r="W1387" s="11">
        <f t="shared" si="138"/>
        <v>0</v>
      </c>
      <c r="X1387" s="11">
        <f t="shared" si="139"/>
        <v>0</v>
      </c>
      <c r="Y1387" s="11">
        <f t="shared" si="140"/>
        <v>1</v>
      </c>
      <c r="Z1387" s="11">
        <f t="shared" si="141"/>
        <v>78254.828564389187</v>
      </c>
      <c r="AA1387" s="23">
        <f t="shared" si="142"/>
        <v>0.13830000000000109</v>
      </c>
    </row>
    <row r="1388" spans="12:27" x14ac:dyDescent="0.35">
      <c r="L1388" s="103"/>
      <c r="S1388" s="32">
        <f>+_xlfn.XLOOKUP($P1388,Užstatai!$L$3:$IR$3,Užstatai!$L$1:$IR$1,"bla",0,1)</f>
        <v>0</v>
      </c>
      <c r="W1388" s="11">
        <f t="shared" si="138"/>
        <v>0</v>
      </c>
      <c r="X1388" s="11">
        <f t="shared" si="139"/>
        <v>0</v>
      </c>
      <c r="Y1388" s="11">
        <f t="shared" si="140"/>
        <v>1</v>
      </c>
      <c r="Z1388" s="11">
        <f t="shared" si="141"/>
        <v>78311.411954529729</v>
      </c>
      <c r="AA1388" s="23">
        <f t="shared" si="142"/>
        <v>0.13840000000000108</v>
      </c>
    </row>
    <row r="1389" spans="12:27" x14ac:dyDescent="0.35">
      <c r="L1389" s="103"/>
      <c r="S1389" s="32">
        <f>+_xlfn.XLOOKUP($P1389,Užstatai!$L$3:$IR$3,Užstatai!$L$1:$IR$1,"bla",0,1)</f>
        <v>0</v>
      </c>
      <c r="W1389" s="11">
        <f t="shared" si="138"/>
        <v>0</v>
      </c>
      <c r="X1389" s="11">
        <f t="shared" si="139"/>
        <v>0</v>
      </c>
      <c r="Y1389" s="11">
        <f t="shared" si="140"/>
        <v>1</v>
      </c>
      <c r="Z1389" s="11">
        <f t="shared" si="141"/>
        <v>78367.995344670271</v>
      </c>
      <c r="AA1389" s="23">
        <f t="shared" si="142"/>
        <v>0.13850000000000107</v>
      </c>
    </row>
    <row r="1390" spans="12:27" x14ac:dyDescent="0.35">
      <c r="L1390" s="103"/>
      <c r="S1390" s="32">
        <f>+_xlfn.XLOOKUP($P1390,Užstatai!$L$3:$IR$3,Užstatai!$L$1:$IR$1,"bla",0,1)</f>
        <v>0</v>
      </c>
      <c r="W1390" s="11">
        <f t="shared" si="138"/>
        <v>0</v>
      </c>
      <c r="X1390" s="11">
        <f t="shared" si="139"/>
        <v>0</v>
      </c>
      <c r="Y1390" s="11">
        <f t="shared" si="140"/>
        <v>1</v>
      </c>
      <c r="Z1390" s="11">
        <f t="shared" si="141"/>
        <v>78424.578734810828</v>
      </c>
      <c r="AA1390" s="23">
        <f t="shared" si="142"/>
        <v>0.13860000000000106</v>
      </c>
    </row>
    <row r="1391" spans="12:27" x14ac:dyDescent="0.35">
      <c r="L1391" s="103"/>
      <c r="S1391" s="32">
        <f>+_xlfn.XLOOKUP($P1391,Užstatai!$L$3:$IR$3,Užstatai!$L$1:$IR$1,"bla",0,1)</f>
        <v>0</v>
      </c>
      <c r="W1391" s="11">
        <f t="shared" si="138"/>
        <v>0</v>
      </c>
      <c r="X1391" s="11">
        <f t="shared" si="139"/>
        <v>0</v>
      </c>
      <c r="Y1391" s="11">
        <f t="shared" si="140"/>
        <v>1</v>
      </c>
      <c r="Z1391" s="11">
        <f t="shared" si="141"/>
        <v>78481.162124951385</v>
      </c>
      <c r="AA1391" s="23">
        <f t="shared" si="142"/>
        <v>0.13870000000000104</v>
      </c>
    </row>
    <row r="1392" spans="12:27" x14ac:dyDescent="0.35">
      <c r="L1392" s="103"/>
      <c r="S1392" s="32">
        <f>+_xlfn.XLOOKUP($P1392,Užstatai!$L$3:$IR$3,Užstatai!$L$1:$IR$1,"bla",0,1)</f>
        <v>0</v>
      </c>
      <c r="W1392" s="11">
        <f t="shared" si="138"/>
        <v>0</v>
      </c>
      <c r="X1392" s="11">
        <f t="shared" si="139"/>
        <v>0</v>
      </c>
      <c r="Y1392" s="11">
        <f t="shared" si="140"/>
        <v>1</v>
      </c>
      <c r="Z1392" s="11">
        <f t="shared" si="141"/>
        <v>78537.745515091927</v>
      </c>
      <c r="AA1392" s="23">
        <f t="shared" si="142"/>
        <v>0.13880000000000103</v>
      </c>
    </row>
    <row r="1393" spans="12:27" x14ac:dyDescent="0.35">
      <c r="L1393" s="103"/>
      <c r="S1393" s="32">
        <f>+_xlfn.XLOOKUP($P1393,Užstatai!$L$3:$IR$3,Užstatai!$L$1:$IR$1,"bla",0,1)</f>
        <v>0</v>
      </c>
      <c r="W1393" s="11">
        <f t="shared" si="138"/>
        <v>0</v>
      </c>
      <c r="X1393" s="11">
        <f t="shared" si="139"/>
        <v>0</v>
      </c>
      <c r="Y1393" s="11">
        <f t="shared" si="140"/>
        <v>1</v>
      </c>
      <c r="Z1393" s="11">
        <f t="shared" si="141"/>
        <v>78594.328905232469</v>
      </c>
      <c r="AA1393" s="23">
        <f t="shared" si="142"/>
        <v>0.13890000000000102</v>
      </c>
    </row>
    <row r="1394" spans="12:27" x14ac:dyDescent="0.35">
      <c r="L1394" s="103"/>
      <c r="S1394" s="32">
        <f>+_xlfn.XLOOKUP($P1394,Užstatai!$L$3:$IR$3,Užstatai!$L$1:$IR$1,"bla",0,1)</f>
        <v>0</v>
      </c>
      <c r="W1394" s="11">
        <f t="shared" si="138"/>
        <v>0</v>
      </c>
      <c r="X1394" s="11">
        <f t="shared" si="139"/>
        <v>0</v>
      </c>
      <c r="Y1394" s="11">
        <f t="shared" si="140"/>
        <v>1</v>
      </c>
      <c r="Z1394" s="11">
        <f t="shared" si="141"/>
        <v>78650.912295373026</v>
      </c>
      <c r="AA1394" s="23">
        <f t="shared" si="142"/>
        <v>0.13900000000000101</v>
      </c>
    </row>
    <row r="1395" spans="12:27" x14ac:dyDescent="0.35">
      <c r="L1395" s="103"/>
      <c r="S1395" s="32">
        <f>+_xlfn.XLOOKUP($P1395,Užstatai!$L$3:$IR$3,Užstatai!$L$1:$IR$1,"bla",0,1)</f>
        <v>0</v>
      </c>
      <c r="W1395" s="11">
        <f t="shared" si="138"/>
        <v>0</v>
      </c>
      <c r="X1395" s="11">
        <f t="shared" si="139"/>
        <v>0</v>
      </c>
      <c r="Y1395" s="11">
        <f t="shared" si="140"/>
        <v>1</v>
      </c>
      <c r="Z1395" s="11">
        <f t="shared" si="141"/>
        <v>78707.495685513568</v>
      </c>
      <c r="AA1395" s="23">
        <f t="shared" si="142"/>
        <v>0.139100000000001</v>
      </c>
    </row>
    <row r="1396" spans="12:27" x14ac:dyDescent="0.35">
      <c r="L1396" s="103"/>
      <c r="S1396" s="32">
        <f>+_xlfn.XLOOKUP($P1396,Užstatai!$L$3:$IR$3,Užstatai!$L$1:$IR$1,"bla",0,1)</f>
        <v>0</v>
      </c>
      <c r="W1396" s="11">
        <f t="shared" si="138"/>
        <v>0</v>
      </c>
      <c r="X1396" s="11">
        <f t="shared" si="139"/>
        <v>0</v>
      </c>
      <c r="Y1396" s="11">
        <f t="shared" si="140"/>
        <v>1</v>
      </c>
      <c r="Z1396" s="11">
        <f t="shared" si="141"/>
        <v>78764.079075654125</v>
      </c>
      <c r="AA1396" s="23">
        <f t="shared" si="142"/>
        <v>0.13920000000000099</v>
      </c>
    </row>
    <row r="1397" spans="12:27" x14ac:dyDescent="0.35">
      <c r="L1397" s="103"/>
      <c r="S1397" s="32">
        <f>+_xlfn.XLOOKUP($P1397,Užstatai!$L$3:$IR$3,Užstatai!$L$1:$IR$1,"bla",0,1)</f>
        <v>0</v>
      </c>
      <c r="W1397" s="11">
        <f t="shared" si="138"/>
        <v>0</v>
      </c>
      <c r="X1397" s="11">
        <f t="shared" si="139"/>
        <v>0</v>
      </c>
      <c r="Y1397" s="11">
        <f t="shared" si="140"/>
        <v>1</v>
      </c>
      <c r="Z1397" s="11">
        <f t="shared" si="141"/>
        <v>78820.662465794667</v>
      </c>
      <c r="AA1397" s="23">
        <f t="shared" si="142"/>
        <v>0.13930000000000098</v>
      </c>
    </row>
    <row r="1398" spans="12:27" x14ac:dyDescent="0.35">
      <c r="L1398" s="103"/>
      <c r="S1398" s="32">
        <f>+_xlfn.XLOOKUP($P1398,Užstatai!$L$3:$IR$3,Užstatai!$L$1:$IR$1,"bla",0,1)</f>
        <v>0</v>
      </c>
      <c r="W1398" s="11">
        <f t="shared" si="138"/>
        <v>0</v>
      </c>
      <c r="X1398" s="11">
        <f t="shared" si="139"/>
        <v>0</v>
      </c>
      <c r="Y1398" s="11">
        <f t="shared" si="140"/>
        <v>1</v>
      </c>
      <c r="Z1398" s="11">
        <f t="shared" si="141"/>
        <v>78877.245855935209</v>
      </c>
      <c r="AA1398" s="23">
        <f t="shared" si="142"/>
        <v>0.13940000000000097</v>
      </c>
    </row>
    <row r="1399" spans="12:27" x14ac:dyDescent="0.35">
      <c r="L1399" s="103"/>
      <c r="S1399" s="32">
        <f>+_xlfn.XLOOKUP($P1399,Užstatai!$L$3:$IR$3,Užstatai!$L$1:$IR$1,"bla",0,1)</f>
        <v>0</v>
      </c>
      <c r="W1399" s="11">
        <f t="shared" si="138"/>
        <v>0</v>
      </c>
      <c r="X1399" s="11">
        <f t="shared" si="139"/>
        <v>0</v>
      </c>
      <c r="Y1399" s="11">
        <f t="shared" si="140"/>
        <v>1</v>
      </c>
      <c r="Z1399" s="11">
        <f t="shared" si="141"/>
        <v>78933.829246075766</v>
      </c>
      <c r="AA1399" s="23">
        <f t="shared" si="142"/>
        <v>0.13950000000000096</v>
      </c>
    </row>
    <row r="1400" spans="12:27" x14ac:dyDescent="0.35">
      <c r="L1400" s="103"/>
      <c r="S1400" s="32">
        <f>+_xlfn.XLOOKUP($P1400,Užstatai!$L$3:$IR$3,Užstatai!$L$1:$IR$1,"bla",0,1)</f>
        <v>0</v>
      </c>
      <c r="W1400" s="11">
        <f t="shared" si="138"/>
        <v>0</v>
      </c>
      <c r="X1400" s="11">
        <f t="shared" si="139"/>
        <v>0</v>
      </c>
      <c r="Y1400" s="11">
        <f t="shared" si="140"/>
        <v>1</v>
      </c>
      <c r="Z1400" s="11">
        <f t="shared" si="141"/>
        <v>78990.412636216322</v>
      </c>
      <c r="AA1400" s="23">
        <f t="shared" si="142"/>
        <v>0.13960000000000095</v>
      </c>
    </row>
    <row r="1401" spans="12:27" x14ac:dyDescent="0.35">
      <c r="L1401" s="103"/>
      <c r="S1401" s="32">
        <f>+_xlfn.XLOOKUP($P1401,Užstatai!$L$3:$IR$3,Užstatai!$L$1:$IR$1,"bla",0,1)</f>
        <v>0</v>
      </c>
      <c r="W1401" s="11">
        <f t="shared" si="138"/>
        <v>0</v>
      </c>
      <c r="X1401" s="11">
        <f t="shared" si="139"/>
        <v>0</v>
      </c>
      <c r="Y1401" s="11">
        <f t="shared" si="140"/>
        <v>1</v>
      </c>
      <c r="Z1401" s="11">
        <f t="shared" si="141"/>
        <v>79046.99602635685</v>
      </c>
      <c r="AA1401" s="23">
        <f t="shared" si="142"/>
        <v>0.13970000000000093</v>
      </c>
    </row>
    <row r="1402" spans="12:27" x14ac:dyDescent="0.35">
      <c r="L1402" s="103"/>
      <c r="S1402" s="32">
        <f>+_xlfn.XLOOKUP($P1402,Užstatai!$L$3:$IR$3,Užstatai!$L$1:$IR$1,"bla",0,1)</f>
        <v>0</v>
      </c>
      <c r="W1402" s="11">
        <f t="shared" si="138"/>
        <v>0</v>
      </c>
      <c r="X1402" s="11">
        <f t="shared" si="139"/>
        <v>0</v>
      </c>
      <c r="Y1402" s="11">
        <f t="shared" si="140"/>
        <v>1</v>
      </c>
      <c r="Z1402" s="11">
        <f t="shared" si="141"/>
        <v>79103.579416497407</v>
      </c>
      <c r="AA1402" s="23">
        <f t="shared" si="142"/>
        <v>0.13980000000000092</v>
      </c>
    </row>
    <row r="1403" spans="12:27" x14ac:dyDescent="0.35">
      <c r="L1403" s="103"/>
      <c r="S1403" s="32">
        <f>+_xlfn.XLOOKUP($P1403,Užstatai!$L$3:$IR$3,Užstatai!$L$1:$IR$1,"bla",0,1)</f>
        <v>0</v>
      </c>
      <c r="W1403" s="11">
        <f t="shared" si="138"/>
        <v>0</v>
      </c>
      <c r="X1403" s="11">
        <f t="shared" si="139"/>
        <v>0</v>
      </c>
      <c r="Y1403" s="11">
        <f t="shared" si="140"/>
        <v>1</v>
      </c>
      <c r="Z1403" s="11">
        <f t="shared" si="141"/>
        <v>79160.162806637964</v>
      </c>
      <c r="AA1403" s="23">
        <f t="shared" si="142"/>
        <v>0.13990000000000091</v>
      </c>
    </row>
    <row r="1404" spans="12:27" x14ac:dyDescent="0.35">
      <c r="L1404" s="103"/>
      <c r="S1404" s="32">
        <f>+_xlfn.XLOOKUP($P1404,Užstatai!$L$3:$IR$3,Užstatai!$L$1:$IR$1,"bla",0,1)</f>
        <v>0</v>
      </c>
      <c r="W1404" s="11">
        <f t="shared" si="138"/>
        <v>0</v>
      </c>
      <c r="X1404" s="11">
        <f t="shared" si="139"/>
        <v>0</v>
      </c>
      <c r="Y1404" s="11">
        <f t="shared" si="140"/>
        <v>1</v>
      </c>
      <c r="Z1404" s="11">
        <f t="shared" si="141"/>
        <v>79216.746196778535</v>
      </c>
      <c r="AA1404" s="23">
        <f t="shared" si="142"/>
        <v>0.1400000000000009</v>
      </c>
    </row>
    <row r="1405" spans="12:27" x14ac:dyDescent="0.35">
      <c r="L1405" s="103"/>
      <c r="S1405" s="32">
        <f>+_xlfn.XLOOKUP($P1405,Užstatai!$L$3:$IR$3,Užstatai!$L$1:$IR$1,"bla",0,1)</f>
        <v>0</v>
      </c>
      <c r="W1405" s="11">
        <f t="shared" si="138"/>
        <v>0</v>
      </c>
      <c r="X1405" s="11">
        <f t="shared" si="139"/>
        <v>0</v>
      </c>
      <c r="Y1405" s="11">
        <f t="shared" si="140"/>
        <v>1</v>
      </c>
      <c r="Z1405" s="11">
        <f t="shared" si="141"/>
        <v>79273.329586919062</v>
      </c>
      <c r="AA1405" s="23">
        <f t="shared" si="142"/>
        <v>0.14010000000000089</v>
      </c>
    </row>
    <row r="1406" spans="12:27" x14ac:dyDescent="0.35">
      <c r="L1406" s="103"/>
      <c r="S1406" s="32">
        <f>+_xlfn.XLOOKUP($P1406,Užstatai!$L$3:$IR$3,Užstatai!$L$1:$IR$1,"bla",0,1)</f>
        <v>0</v>
      </c>
      <c r="W1406" s="11">
        <f t="shared" si="138"/>
        <v>0</v>
      </c>
      <c r="X1406" s="11">
        <f t="shared" si="139"/>
        <v>0</v>
      </c>
      <c r="Y1406" s="11">
        <f t="shared" si="140"/>
        <v>1</v>
      </c>
      <c r="Z1406" s="11">
        <f t="shared" si="141"/>
        <v>79329.912977059619</v>
      </c>
      <c r="AA1406" s="23">
        <f t="shared" si="142"/>
        <v>0.14020000000000088</v>
      </c>
    </row>
    <row r="1407" spans="12:27" x14ac:dyDescent="0.35">
      <c r="L1407" s="103"/>
      <c r="S1407" s="32">
        <f>+_xlfn.XLOOKUP($P1407,Užstatai!$L$3:$IR$3,Užstatai!$L$1:$IR$1,"bla",0,1)</f>
        <v>0</v>
      </c>
      <c r="W1407" s="11">
        <f t="shared" si="138"/>
        <v>0</v>
      </c>
      <c r="X1407" s="11">
        <f t="shared" si="139"/>
        <v>0</v>
      </c>
      <c r="Y1407" s="11">
        <f t="shared" si="140"/>
        <v>1</v>
      </c>
      <c r="Z1407" s="11">
        <f t="shared" si="141"/>
        <v>79386.496367200176</v>
      </c>
      <c r="AA1407" s="23">
        <f t="shared" si="142"/>
        <v>0.14030000000000087</v>
      </c>
    </row>
    <row r="1408" spans="12:27" x14ac:dyDescent="0.35">
      <c r="L1408" s="103"/>
      <c r="S1408" s="32">
        <f>+_xlfn.XLOOKUP($P1408,Užstatai!$L$3:$IR$3,Užstatai!$L$1:$IR$1,"bla",0,1)</f>
        <v>0</v>
      </c>
      <c r="W1408" s="11">
        <f t="shared" si="138"/>
        <v>0</v>
      </c>
      <c r="X1408" s="11">
        <f t="shared" si="139"/>
        <v>0</v>
      </c>
      <c r="Y1408" s="11">
        <f t="shared" si="140"/>
        <v>1</v>
      </c>
      <c r="Z1408" s="11">
        <f t="shared" si="141"/>
        <v>79443.079757340718</v>
      </c>
      <c r="AA1408" s="23">
        <f t="shared" si="142"/>
        <v>0.14040000000000086</v>
      </c>
    </row>
    <row r="1409" spans="12:27" x14ac:dyDescent="0.35">
      <c r="L1409" s="103"/>
      <c r="S1409" s="32">
        <f>+_xlfn.XLOOKUP($P1409,Užstatai!$L$3:$IR$3,Užstatai!$L$1:$IR$1,"bla",0,1)</f>
        <v>0</v>
      </c>
      <c r="W1409" s="11">
        <f t="shared" si="138"/>
        <v>0</v>
      </c>
      <c r="X1409" s="11">
        <f t="shared" si="139"/>
        <v>0</v>
      </c>
      <c r="Y1409" s="11">
        <f t="shared" si="140"/>
        <v>1</v>
      </c>
      <c r="Z1409" s="11">
        <f t="shared" si="141"/>
        <v>79499.66314748126</v>
      </c>
      <c r="AA1409" s="23">
        <f t="shared" si="142"/>
        <v>0.14050000000000085</v>
      </c>
    </row>
    <row r="1410" spans="12:27" x14ac:dyDescent="0.35">
      <c r="L1410" s="103"/>
      <c r="S1410" s="32">
        <f>+_xlfn.XLOOKUP($P1410,Užstatai!$L$3:$IR$3,Užstatai!$L$1:$IR$1,"bla",0,1)</f>
        <v>0</v>
      </c>
      <c r="W1410" s="11">
        <f t="shared" si="138"/>
        <v>0</v>
      </c>
      <c r="X1410" s="11">
        <f t="shared" si="139"/>
        <v>0</v>
      </c>
      <c r="Y1410" s="11">
        <f t="shared" si="140"/>
        <v>1</v>
      </c>
      <c r="Z1410" s="11">
        <f t="shared" si="141"/>
        <v>79556.246537621817</v>
      </c>
      <c r="AA1410" s="23">
        <f t="shared" si="142"/>
        <v>0.14060000000000084</v>
      </c>
    </row>
    <row r="1411" spans="12:27" x14ac:dyDescent="0.35">
      <c r="L1411" s="103"/>
      <c r="S1411" s="32">
        <f>+_xlfn.XLOOKUP($P1411,Užstatai!$L$3:$IR$3,Užstatai!$L$1:$IR$1,"bla",0,1)</f>
        <v>0</v>
      </c>
      <c r="W1411" s="11">
        <f t="shared" si="138"/>
        <v>0</v>
      </c>
      <c r="X1411" s="11">
        <f t="shared" si="139"/>
        <v>0</v>
      </c>
      <c r="Y1411" s="11">
        <f t="shared" si="140"/>
        <v>1</v>
      </c>
      <c r="Z1411" s="11">
        <f t="shared" si="141"/>
        <v>79612.829927762359</v>
      </c>
      <c r="AA1411" s="23">
        <f t="shared" si="142"/>
        <v>0.14070000000000082</v>
      </c>
    </row>
    <row r="1412" spans="12:27" x14ac:dyDescent="0.35">
      <c r="L1412" s="103"/>
      <c r="S1412" s="32">
        <f>+_xlfn.XLOOKUP($P1412,Užstatai!$L$3:$IR$3,Užstatai!$L$1:$IR$1,"bla",0,1)</f>
        <v>0</v>
      </c>
      <c r="W1412" s="11">
        <f t="shared" ref="W1412:W1475" si="143">ROUND(M1412*(Q1412-Q1411),2)</f>
        <v>0</v>
      </c>
      <c r="X1412" s="11">
        <f t="shared" ref="X1412:X1475" si="144">ROUND(N1412*$Y$2/12*(1-Q1412),2)</f>
        <v>0</v>
      </c>
      <c r="Y1412" s="11">
        <f t="shared" si="140"/>
        <v>1</v>
      </c>
      <c r="Z1412" s="11">
        <f t="shared" si="141"/>
        <v>79669.413317902916</v>
      </c>
      <c r="AA1412" s="23">
        <f t="shared" si="142"/>
        <v>0.14080000000000081</v>
      </c>
    </row>
    <row r="1413" spans="12:27" x14ac:dyDescent="0.35">
      <c r="L1413" s="103"/>
      <c r="S1413" s="32">
        <f>+_xlfn.XLOOKUP($P1413,Užstatai!$L$3:$IR$3,Užstatai!$L$1:$IR$1,"bla",0,1)</f>
        <v>0</v>
      </c>
      <c r="W1413" s="11">
        <f t="shared" si="143"/>
        <v>0</v>
      </c>
      <c r="X1413" s="11">
        <f t="shared" si="144"/>
        <v>0</v>
      </c>
      <c r="Y1413" s="11">
        <f t="shared" ref="Y1413:Y1476" si="145">+IF(Z1413&gt;=$W$1,1,0)</f>
        <v>1</v>
      </c>
      <c r="Z1413" s="11">
        <f t="shared" ref="Z1413:Z1476" si="146">SUM($N$4:$N$183)*AA1413/12-SUMPRODUCT($N$4:$N$183,$Q$4:$Q$183)*AA1413/12</f>
        <v>79725.996708043458</v>
      </c>
      <c r="AA1413" s="23">
        <f t="shared" si="142"/>
        <v>0.1409000000000008</v>
      </c>
    </row>
    <row r="1414" spans="12:27" x14ac:dyDescent="0.35">
      <c r="L1414" s="103"/>
      <c r="S1414" s="32">
        <f>+_xlfn.XLOOKUP($P1414,Užstatai!$L$3:$IR$3,Užstatai!$L$1:$IR$1,"bla",0,1)</f>
        <v>0</v>
      </c>
      <c r="W1414" s="11">
        <f t="shared" si="143"/>
        <v>0</v>
      </c>
      <c r="X1414" s="11">
        <f t="shared" si="144"/>
        <v>0</v>
      </c>
      <c r="Y1414" s="11">
        <f t="shared" si="145"/>
        <v>1</v>
      </c>
      <c r="Z1414" s="11">
        <f t="shared" si="146"/>
        <v>79782.580098184</v>
      </c>
      <c r="AA1414" s="23">
        <f t="shared" ref="AA1414:AA1477" si="147">+AA1413+0.0001</f>
        <v>0.14100000000000079</v>
      </c>
    </row>
    <row r="1415" spans="12:27" x14ac:dyDescent="0.35">
      <c r="L1415" s="103"/>
      <c r="S1415" s="32">
        <f>+_xlfn.XLOOKUP($P1415,Užstatai!$L$3:$IR$3,Užstatai!$L$1:$IR$1,"bla",0,1)</f>
        <v>0</v>
      </c>
      <c r="W1415" s="11">
        <f t="shared" si="143"/>
        <v>0</v>
      </c>
      <c r="X1415" s="11">
        <f t="shared" si="144"/>
        <v>0</v>
      </c>
      <c r="Y1415" s="11">
        <f t="shared" si="145"/>
        <v>1</v>
      </c>
      <c r="Z1415" s="11">
        <f t="shared" si="146"/>
        <v>79839.163488324557</v>
      </c>
      <c r="AA1415" s="23">
        <f t="shared" si="147"/>
        <v>0.14110000000000078</v>
      </c>
    </row>
    <row r="1416" spans="12:27" x14ac:dyDescent="0.35">
      <c r="L1416" s="103"/>
      <c r="S1416" s="32">
        <f>+_xlfn.XLOOKUP($P1416,Užstatai!$L$3:$IR$3,Užstatai!$L$1:$IR$1,"bla",0,1)</f>
        <v>0</v>
      </c>
      <c r="W1416" s="11">
        <f t="shared" si="143"/>
        <v>0</v>
      </c>
      <c r="X1416" s="11">
        <f t="shared" si="144"/>
        <v>0</v>
      </c>
      <c r="Y1416" s="11">
        <f t="shared" si="145"/>
        <v>1</v>
      </c>
      <c r="Z1416" s="11">
        <f t="shared" si="146"/>
        <v>79895.746878465114</v>
      </c>
      <c r="AA1416" s="23">
        <f t="shared" si="147"/>
        <v>0.14120000000000077</v>
      </c>
    </row>
    <row r="1417" spans="12:27" x14ac:dyDescent="0.35">
      <c r="L1417" s="103"/>
      <c r="S1417" s="32">
        <f>+_xlfn.XLOOKUP($P1417,Užstatai!$L$3:$IR$3,Užstatai!$L$1:$IR$1,"bla",0,1)</f>
        <v>0</v>
      </c>
      <c r="W1417" s="11">
        <f t="shared" si="143"/>
        <v>0</v>
      </c>
      <c r="X1417" s="11">
        <f t="shared" si="144"/>
        <v>0</v>
      </c>
      <c r="Y1417" s="11">
        <f t="shared" si="145"/>
        <v>1</v>
      </c>
      <c r="Z1417" s="11">
        <f t="shared" si="146"/>
        <v>79952.330268605641</v>
      </c>
      <c r="AA1417" s="23">
        <f t="shared" si="147"/>
        <v>0.14130000000000076</v>
      </c>
    </row>
    <row r="1418" spans="12:27" x14ac:dyDescent="0.35">
      <c r="L1418" s="103"/>
      <c r="S1418" s="32">
        <f>+_xlfn.XLOOKUP($P1418,Užstatai!$L$3:$IR$3,Užstatai!$L$1:$IR$1,"bla",0,1)</f>
        <v>0</v>
      </c>
      <c r="W1418" s="11">
        <f t="shared" si="143"/>
        <v>0</v>
      </c>
      <c r="X1418" s="11">
        <f t="shared" si="144"/>
        <v>0</v>
      </c>
      <c r="Y1418" s="11">
        <f t="shared" si="145"/>
        <v>1</v>
      </c>
      <c r="Z1418" s="11">
        <f t="shared" si="146"/>
        <v>80008.913658746198</v>
      </c>
      <c r="AA1418" s="23">
        <f t="shared" si="147"/>
        <v>0.14140000000000075</v>
      </c>
    </row>
    <row r="1419" spans="12:27" x14ac:dyDescent="0.35">
      <c r="L1419" s="103"/>
      <c r="S1419" s="32">
        <f>+_xlfn.XLOOKUP($P1419,Užstatai!$L$3:$IR$3,Užstatai!$L$1:$IR$1,"bla",0,1)</f>
        <v>0</v>
      </c>
      <c r="W1419" s="11">
        <f t="shared" si="143"/>
        <v>0</v>
      </c>
      <c r="X1419" s="11">
        <f t="shared" si="144"/>
        <v>0</v>
      </c>
      <c r="Y1419" s="11">
        <f t="shared" si="145"/>
        <v>1</v>
      </c>
      <c r="Z1419" s="11">
        <f t="shared" si="146"/>
        <v>80065.497048886755</v>
      </c>
      <c r="AA1419" s="23">
        <f t="shared" si="147"/>
        <v>0.14150000000000074</v>
      </c>
    </row>
    <row r="1420" spans="12:27" x14ac:dyDescent="0.35">
      <c r="L1420" s="103"/>
      <c r="S1420" s="32">
        <f>+_xlfn.XLOOKUP($P1420,Užstatai!$L$3:$IR$3,Užstatai!$L$1:$IR$1,"bla",0,1)</f>
        <v>0</v>
      </c>
      <c r="W1420" s="11">
        <f t="shared" si="143"/>
        <v>0</v>
      </c>
      <c r="X1420" s="11">
        <f t="shared" si="144"/>
        <v>0</v>
      </c>
      <c r="Y1420" s="11">
        <f t="shared" si="145"/>
        <v>1</v>
      </c>
      <c r="Z1420" s="11">
        <f t="shared" si="146"/>
        <v>80122.080439027297</v>
      </c>
      <c r="AA1420" s="23">
        <f t="shared" si="147"/>
        <v>0.14160000000000073</v>
      </c>
    </row>
    <row r="1421" spans="12:27" x14ac:dyDescent="0.35">
      <c r="L1421" s="103"/>
      <c r="S1421" s="32">
        <f>+_xlfn.XLOOKUP($P1421,Užstatai!$L$3:$IR$3,Užstatai!$L$1:$IR$1,"bla",0,1)</f>
        <v>0</v>
      </c>
      <c r="W1421" s="11">
        <f t="shared" si="143"/>
        <v>0</v>
      </c>
      <c r="X1421" s="11">
        <f t="shared" si="144"/>
        <v>0</v>
      </c>
      <c r="Y1421" s="11">
        <f t="shared" si="145"/>
        <v>1</v>
      </c>
      <c r="Z1421" s="11">
        <f t="shared" si="146"/>
        <v>80178.663829167868</v>
      </c>
      <c r="AA1421" s="23">
        <f t="shared" si="147"/>
        <v>0.14170000000000071</v>
      </c>
    </row>
    <row r="1422" spans="12:27" x14ac:dyDescent="0.35">
      <c r="L1422" s="103"/>
      <c r="S1422" s="32">
        <f>+_xlfn.XLOOKUP($P1422,Užstatai!$L$3:$IR$3,Užstatai!$L$1:$IR$1,"bla",0,1)</f>
        <v>0</v>
      </c>
      <c r="W1422" s="11">
        <f t="shared" si="143"/>
        <v>0</v>
      </c>
      <c r="X1422" s="11">
        <f t="shared" si="144"/>
        <v>0</v>
      </c>
      <c r="Y1422" s="11">
        <f t="shared" si="145"/>
        <v>1</v>
      </c>
      <c r="Z1422" s="11">
        <f t="shared" si="146"/>
        <v>80235.24721930841</v>
      </c>
      <c r="AA1422" s="23">
        <f t="shared" si="147"/>
        <v>0.1418000000000007</v>
      </c>
    </row>
    <row r="1423" spans="12:27" x14ac:dyDescent="0.35">
      <c r="L1423" s="103"/>
      <c r="S1423" s="32">
        <f>+_xlfn.XLOOKUP($P1423,Užstatai!$L$3:$IR$3,Užstatai!$L$1:$IR$1,"bla",0,1)</f>
        <v>0</v>
      </c>
      <c r="W1423" s="11">
        <f t="shared" si="143"/>
        <v>0</v>
      </c>
      <c r="X1423" s="11">
        <f t="shared" si="144"/>
        <v>0</v>
      </c>
      <c r="Y1423" s="11">
        <f t="shared" si="145"/>
        <v>1</v>
      </c>
      <c r="Z1423" s="11">
        <f t="shared" si="146"/>
        <v>80291.830609448967</v>
      </c>
      <c r="AA1423" s="23">
        <f t="shared" si="147"/>
        <v>0.14190000000000069</v>
      </c>
    </row>
    <row r="1424" spans="12:27" x14ac:dyDescent="0.35">
      <c r="L1424" s="103"/>
      <c r="S1424" s="32">
        <f>+_xlfn.XLOOKUP($P1424,Užstatai!$L$3:$IR$3,Užstatai!$L$1:$IR$1,"bla",0,1)</f>
        <v>0</v>
      </c>
      <c r="W1424" s="11">
        <f t="shared" si="143"/>
        <v>0</v>
      </c>
      <c r="X1424" s="11">
        <f t="shared" si="144"/>
        <v>0</v>
      </c>
      <c r="Y1424" s="11">
        <f t="shared" si="145"/>
        <v>1</v>
      </c>
      <c r="Z1424" s="11">
        <f t="shared" si="146"/>
        <v>80348.413999589509</v>
      </c>
      <c r="AA1424" s="23">
        <f t="shared" si="147"/>
        <v>0.14200000000000068</v>
      </c>
    </row>
    <row r="1425" spans="12:27" x14ac:dyDescent="0.35">
      <c r="L1425" s="103"/>
      <c r="S1425" s="32">
        <f>+_xlfn.XLOOKUP($P1425,Užstatai!$L$3:$IR$3,Užstatai!$L$1:$IR$1,"bla",0,1)</f>
        <v>0</v>
      </c>
      <c r="W1425" s="11">
        <f t="shared" si="143"/>
        <v>0</v>
      </c>
      <c r="X1425" s="11">
        <f t="shared" si="144"/>
        <v>0</v>
      </c>
      <c r="Y1425" s="11">
        <f t="shared" si="145"/>
        <v>1</v>
      </c>
      <c r="Z1425" s="11">
        <f t="shared" si="146"/>
        <v>80404.997389730066</v>
      </c>
      <c r="AA1425" s="23">
        <f t="shared" si="147"/>
        <v>0.14210000000000067</v>
      </c>
    </row>
    <row r="1426" spans="12:27" x14ac:dyDescent="0.35">
      <c r="L1426" s="103"/>
      <c r="S1426" s="32">
        <f>+_xlfn.XLOOKUP($P1426,Užstatai!$L$3:$IR$3,Užstatai!$L$1:$IR$1,"bla",0,1)</f>
        <v>0</v>
      </c>
      <c r="W1426" s="11">
        <f t="shared" si="143"/>
        <v>0</v>
      </c>
      <c r="X1426" s="11">
        <f t="shared" si="144"/>
        <v>0</v>
      </c>
      <c r="Y1426" s="11">
        <f t="shared" si="145"/>
        <v>1</v>
      </c>
      <c r="Z1426" s="11">
        <f t="shared" si="146"/>
        <v>80461.580779870608</v>
      </c>
      <c r="AA1426" s="23">
        <f t="shared" si="147"/>
        <v>0.14220000000000066</v>
      </c>
    </row>
    <row r="1427" spans="12:27" x14ac:dyDescent="0.35">
      <c r="L1427" s="103"/>
      <c r="S1427" s="32">
        <f>+_xlfn.XLOOKUP($P1427,Užstatai!$L$3:$IR$3,Užstatai!$L$1:$IR$1,"bla",0,1)</f>
        <v>0</v>
      </c>
      <c r="W1427" s="11">
        <f t="shared" si="143"/>
        <v>0</v>
      </c>
      <c r="X1427" s="11">
        <f t="shared" si="144"/>
        <v>0</v>
      </c>
      <c r="Y1427" s="11">
        <f t="shared" si="145"/>
        <v>1</v>
      </c>
      <c r="Z1427" s="11">
        <f t="shared" si="146"/>
        <v>80518.16417001115</v>
      </c>
      <c r="AA1427" s="23">
        <f t="shared" si="147"/>
        <v>0.14230000000000065</v>
      </c>
    </row>
    <row r="1428" spans="12:27" x14ac:dyDescent="0.35">
      <c r="L1428" s="103"/>
      <c r="S1428" s="32">
        <f>+_xlfn.XLOOKUP($P1428,Užstatai!$L$3:$IR$3,Užstatai!$L$1:$IR$1,"bla",0,1)</f>
        <v>0</v>
      </c>
      <c r="W1428" s="11">
        <f t="shared" si="143"/>
        <v>0</v>
      </c>
      <c r="X1428" s="11">
        <f t="shared" si="144"/>
        <v>0</v>
      </c>
      <c r="Y1428" s="11">
        <f t="shared" si="145"/>
        <v>1</v>
      </c>
      <c r="Z1428" s="11">
        <f t="shared" si="146"/>
        <v>80574.747560151707</v>
      </c>
      <c r="AA1428" s="23">
        <f t="shared" si="147"/>
        <v>0.14240000000000064</v>
      </c>
    </row>
    <row r="1429" spans="12:27" x14ac:dyDescent="0.35">
      <c r="L1429" s="103"/>
      <c r="S1429" s="32">
        <f>+_xlfn.XLOOKUP($P1429,Užstatai!$L$3:$IR$3,Užstatai!$L$1:$IR$1,"bla",0,1)</f>
        <v>0</v>
      </c>
      <c r="W1429" s="11">
        <f t="shared" si="143"/>
        <v>0</v>
      </c>
      <c r="X1429" s="11">
        <f t="shared" si="144"/>
        <v>0</v>
      </c>
      <c r="Y1429" s="11">
        <f t="shared" si="145"/>
        <v>1</v>
      </c>
      <c r="Z1429" s="11">
        <f t="shared" si="146"/>
        <v>80631.330950292264</v>
      </c>
      <c r="AA1429" s="23">
        <f t="shared" si="147"/>
        <v>0.14250000000000063</v>
      </c>
    </row>
    <row r="1430" spans="12:27" x14ac:dyDescent="0.35">
      <c r="L1430" s="103"/>
      <c r="S1430" s="32">
        <f>+_xlfn.XLOOKUP($P1430,Užstatai!$L$3:$IR$3,Užstatai!$L$1:$IR$1,"bla",0,1)</f>
        <v>0</v>
      </c>
      <c r="W1430" s="11">
        <f t="shared" si="143"/>
        <v>0</v>
      </c>
      <c r="X1430" s="11">
        <f t="shared" si="144"/>
        <v>0</v>
      </c>
      <c r="Y1430" s="11">
        <f t="shared" si="145"/>
        <v>1</v>
      </c>
      <c r="Z1430" s="11">
        <f t="shared" si="146"/>
        <v>80687.914340432792</v>
      </c>
      <c r="AA1430" s="23">
        <f t="shared" si="147"/>
        <v>0.14260000000000062</v>
      </c>
    </row>
    <row r="1431" spans="12:27" x14ac:dyDescent="0.35">
      <c r="L1431" s="103"/>
      <c r="S1431" s="32">
        <f>+_xlfn.XLOOKUP($P1431,Užstatai!$L$3:$IR$3,Užstatai!$L$1:$IR$1,"bla",0,1)</f>
        <v>0</v>
      </c>
      <c r="W1431" s="11">
        <f t="shared" si="143"/>
        <v>0</v>
      </c>
      <c r="X1431" s="11">
        <f t="shared" si="144"/>
        <v>0</v>
      </c>
      <c r="Y1431" s="11">
        <f t="shared" si="145"/>
        <v>1</v>
      </c>
      <c r="Z1431" s="11">
        <f t="shared" si="146"/>
        <v>80744.497730573348</v>
      </c>
      <c r="AA1431" s="23">
        <f t="shared" si="147"/>
        <v>0.1427000000000006</v>
      </c>
    </row>
    <row r="1432" spans="12:27" x14ac:dyDescent="0.35">
      <c r="L1432" s="103"/>
      <c r="S1432" s="32">
        <f>+_xlfn.XLOOKUP($P1432,Užstatai!$L$3:$IR$3,Užstatai!$L$1:$IR$1,"bla",0,1)</f>
        <v>0</v>
      </c>
      <c r="W1432" s="11">
        <f t="shared" si="143"/>
        <v>0</v>
      </c>
      <c r="X1432" s="11">
        <f t="shared" si="144"/>
        <v>0</v>
      </c>
      <c r="Y1432" s="11">
        <f t="shared" si="145"/>
        <v>1</v>
      </c>
      <c r="Z1432" s="11">
        <f t="shared" si="146"/>
        <v>80801.081120713905</v>
      </c>
      <c r="AA1432" s="23">
        <f t="shared" si="147"/>
        <v>0.14280000000000059</v>
      </c>
    </row>
    <row r="1433" spans="12:27" x14ac:dyDescent="0.35">
      <c r="L1433" s="103"/>
      <c r="S1433" s="32">
        <f>+_xlfn.XLOOKUP($P1433,Užstatai!$L$3:$IR$3,Užstatai!$L$1:$IR$1,"bla",0,1)</f>
        <v>0</v>
      </c>
      <c r="W1433" s="11">
        <f t="shared" si="143"/>
        <v>0</v>
      </c>
      <c r="X1433" s="11">
        <f t="shared" si="144"/>
        <v>0</v>
      </c>
      <c r="Y1433" s="11">
        <f t="shared" si="145"/>
        <v>1</v>
      </c>
      <c r="Z1433" s="11">
        <f t="shared" si="146"/>
        <v>80857.664510854433</v>
      </c>
      <c r="AA1433" s="23">
        <f t="shared" si="147"/>
        <v>0.14290000000000058</v>
      </c>
    </row>
    <row r="1434" spans="12:27" x14ac:dyDescent="0.35">
      <c r="L1434" s="103"/>
      <c r="S1434" s="32">
        <f>+_xlfn.XLOOKUP($P1434,Užstatai!$L$3:$IR$3,Užstatai!$L$1:$IR$1,"bla",0,1)</f>
        <v>0</v>
      </c>
      <c r="W1434" s="11">
        <f t="shared" si="143"/>
        <v>0</v>
      </c>
      <c r="X1434" s="11">
        <f t="shared" si="144"/>
        <v>0</v>
      </c>
      <c r="Y1434" s="11">
        <f t="shared" si="145"/>
        <v>1</v>
      </c>
      <c r="Z1434" s="11">
        <f t="shared" si="146"/>
        <v>80914.247900994989</v>
      </c>
      <c r="AA1434" s="23">
        <f t="shared" si="147"/>
        <v>0.14300000000000057</v>
      </c>
    </row>
    <row r="1435" spans="12:27" x14ac:dyDescent="0.35">
      <c r="L1435" s="103"/>
      <c r="S1435" s="32">
        <f>+_xlfn.XLOOKUP($P1435,Užstatai!$L$3:$IR$3,Užstatai!$L$1:$IR$1,"bla",0,1)</f>
        <v>0</v>
      </c>
      <c r="W1435" s="11">
        <f t="shared" si="143"/>
        <v>0</v>
      </c>
      <c r="X1435" s="11">
        <f t="shared" si="144"/>
        <v>0</v>
      </c>
      <c r="Y1435" s="11">
        <f t="shared" si="145"/>
        <v>1</v>
      </c>
      <c r="Z1435" s="11">
        <f t="shared" si="146"/>
        <v>80970.831291135546</v>
      </c>
      <c r="AA1435" s="23">
        <f t="shared" si="147"/>
        <v>0.14310000000000056</v>
      </c>
    </row>
    <row r="1436" spans="12:27" x14ac:dyDescent="0.35">
      <c r="L1436" s="103"/>
      <c r="S1436" s="32">
        <f>+_xlfn.XLOOKUP($P1436,Užstatai!$L$3:$IR$3,Užstatai!$L$1:$IR$1,"bla",0,1)</f>
        <v>0</v>
      </c>
      <c r="W1436" s="11">
        <f t="shared" si="143"/>
        <v>0</v>
      </c>
      <c r="X1436" s="11">
        <f t="shared" si="144"/>
        <v>0</v>
      </c>
      <c r="Y1436" s="11">
        <f t="shared" si="145"/>
        <v>1</v>
      </c>
      <c r="Z1436" s="11">
        <f t="shared" si="146"/>
        <v>81027.414681276088</v>
      </c>
      <c r="AA1436" s="23">
        <f t="shared" si="147"/>
        <v>0.14320000000000055</v>
      </c>
    </row>
    <row r="1437" spans="12:27" x14ac:dyDescent="0.35">
      <c r="L1437" s="103"/>
      <c r="S1437" s="32">
        <f>+_xlfn.XLOOKUP($P1437,Užstatai!$L$3:$IR$3,Užstatai!$L$1:$IR$1,"bla",0,1)</f>
        <v>0</v>
      </c>
      <c r="W1437" s="11">
        <f t="shared" si="143"/>
        <v>0</v>
      </c>
      <c r="X1437" s="11">
        <f t="shared" si="144"/>
        <v>0</v>
      </c>
      <c r="Y1437" s="11">
        <f t="shared" si="145"/>
        <v>1</v>
      </c>
      <c r="Z1437" s="11">
        <f t="shared" si="146"/>
        <v>81083.99807141663</v>
      </c>
      <c r="AA1437" s="23">
        <f t="shared" si="147"/>
        <v>0.14330000000000054</v>
      </c>
    </row>
    <row r="1438" spans="12:27" x14ac:dyDescent="0.35">
      <c r="L1438" s="103"/>
      <c r="S1438" s="32">
        <f>+_xlfn.XLOOKUP($P1438,Užstatai!$L$3:$IR$3,Užstatai!$L$1:$IR$1,"bla",0,1)</f>
        <v>0</v>
      </c>
      <c r="W1438" s="11">
        <f t="shared" si="143"/>
        <v>0</v>
      </c>
      <c r="X1438" s="11">
        <f t="shared" si="144"/>
        <v>0</v>
      </c>
      <c r="Y1438" s="11">
        <f t="shared" si="145"/>
        <v>1</v>
      </c>
      <c r="Z1438" s="11">
        <f t="shared" si="146"/>
        <v>81140.581461557202</v>
      </c>
      <c r="AA1438" s="23">
        <f t="shared" si="147"/>
        <v>0.14340000000000053</v>
      </c>
    </row>
    <row r="1439" spans="12:27" x14ac:dyDescent="0.35">
      <c r="L1439" s="103"/>
      <c r="S1439" s="32">
        <f>+_xlfn.XLOOKUP($P1439,Užstatai!$L$3:$IR$3,Užstatai!$L$1:$IR$1,"bla",0,1)</f>
        <v>0</v>
      </c>
      <c r="W1439" s="11">
        <f t="shared" si="143"/>
        <v>0</v>
      </c>
      <c r="X1439" s="11">
        <f t="shared" si="144"/>
        <v>0</v>
      </c>
      <c r="Y1439" s="11">
        <f t="shared" si="145"/>
        <v>1</v>
      </c>
      <c r="Z1439" s="11">
        <f t="shared" si="146"/>
        <v>81197.164851697758</v>
      </c>
      <c r="AA1439" s="23">
        <f t="shared" si="147"/>
        <v>0.14350000000000052</v>
      </c>
    </row>
    <row r="1440" spans="12:27" x14ac:dyDescent="0.35">
      <c r="L1440" s="103"/>
      <c r="S1440" s="32">
        <f>+_xlfn.XLOOKUP($P1440,Užstatai!$L$3:$IR$3,Užstatai!$L$1:$IR$1,"bla",0,1)</f>
        <v>0</v>
      </c>
      <c r="W1440" s="11">
        <f t="shared" si="143"/>
        <v>0</v>
      </c>
      <c r="X1440" s="11">
        <f t="shared" si="144"/>
        <v>0</v>
      </c>
      <c r="Y1440" s="11">
        <f t="shared" si="145"/>
        <v>1</v>
      </c>
      <c r="Z1440" s="11">
        <f t="shared" si="146"/>
        <v>81253.748241838301</v>
      </c>
      <c r="AA1440" s="23">
        <f t="shared" si="147"/>
        <v>0.14360000000000051</v>
      </c>
    </row>
    <row r="1441" spans="12:27" x14ac:dyDescent="0.35">
      <c r="L1441" s="103"/>
      <c r="S1441" s="32">
        <f>+_xlfn.XLOOKUP($P1441,Užstatai!$L$3:$IR$3,Užstatai!$L$1:$IR$1,"bla",0,1)</f>
        <v>0</v>
      </c>
      <c r="W1441" s="11">
        <f t="shared" si="143"/>
        <v>0</v>
      </c>
      <c r="X1441" s="11">
        <f t="shared" si="144"/>
        <v>0</v>
      </c>
      <c r="Y1441" s="11">
        <f t="shared" si="145"/>
        <v>1</v>
      </c>
      <c r="Z1441" s="11">
        <f t="shared" si="146"/>
        <v>81310.331631978857</v>
      </c>
      <c r="AA1441" s="23">
        <f t="shared" si="147"/>
        <v>0.14370000000000049</v>
      </c>
    </row>
    <row r="1442" spans="12:27" x14ac:dyDescent="0.35">
      <c r="L1442" s="103"/>
      <c r="S1442" s="32">
        <f>+_xlfn.XLOOKUP($P1442,Užstatai!$L$3:$IR$3,Užstatai!$L$1:$IR$1,"bla",0,1)</f>
        <v>0</v>
      </c>
      <c r="W1442" s="11">
        <f t="shared" si="143"/>
        <v>0</v>
      </c>
      <c r="X1442" s="11">
        <f t="shared" si="144"/>
        <v>0</v>
      </c>
      <c r="Y1442" s="11">
        <f t="shared" si="145"/>
        <v>1</v>
      </c>
      <c r="Z1442" s="11">
        <f t="shared" si="146"/>
        <v>81366.9150221194</v>
      </c>
      <c r="AA1442" s="23">
        <f t="shared" si="147"/>
        <v>0.14380000000000048</v>
      </c>
    </row>
    <row r="1443" spans="12:27" x14ac:dyDescent="0.35">
      <c r="L1443" s="103"/>
      <c r="S1443" s="32">
        <f>+_xlfn.XLOOKUP($P1443,Užstatai!$L$3:$IR$3,Užstatai!$L$1:$IR$1,"bla",0,1)</f>
        <v>0</v>
      </c>
      <c r="W1443" s="11">
        <f t="shared" si="143"/>
        <v>0</v>
      </c>
      <c r="X1443" s="11">
        <f t="shared" si="144"/>
        <v>0</v>
      </c>
      <c r="Y1443" s="11">
        <f t="shared" si="145"/>
        <v>1</v>
      </c>
      <c r="Z1443" s="11">
        <f t="shared" si="146"/>
        <v>81423.498412259942</v>
      </c>
      <c r="AA1443" s="23">
        <f t="shared" si="147"/>
        <v>0.14390000000000047</v>
      </c>
    </row>
    <row r="1444" spans="12:27" x14ac:dyDescent="0.35">
      <c r="L1444" s="103"/>
      <c r="S1444" s="32">
        <f>+_xlfn.XLOOKUP($P1444,Užstatai!$L$3:$IR$3,Užstatai!$L$1:$IR$1,"bla",0,1)</f>
        <v>0</v>
      </c>
      <c r="W1444" s="11">
        <f t="shared" si="143"/>
        <v>0</v>
      </c>
      <c r="X1444" s="11">
        <f t="shared" si="144"/>
        <v>0</v>
      </c>
      <c r="Y1444" s="11">
        <f t="shared" si="145"/>
        <v>1</v>
      </c>
      <c r="Z1444" s="11">
        <f t="shared" si="146"/>
        <v>81480.081802400498</v>
      </c>
      <c r="AA1444" s="23">
        <f t="shared" si="147"/>
        <v>0.14400000000000046</v>
      </c>
    </row>
    <row r="1445" spans="12:27" x14ac:dyDescent="0.35">
      <c r="L1445" s="103"/>
      <c r="S1445" s="32">
        <f>+_xlfn.XLOOKUP($P1445,Užstatai!$L$3:$IR$3,Užstatai!$L$1:$IR$1,"bla",0,1)</f>
        <v>0</v>
      </c>
      <c r="W1445" s="11">
        <f t="shared" si="143"/>
        <v>0</v>
      </c>
      <c r="X1445" s="11">
        <f t="shared" si="144"/>
        <v>0</v>
      </c>
      <c r="Y1445" s="11">
        <f t="shared" si="145"/>
        <v>1</v>
      </c>
      <c r="Z1445" s="11">
        <f t="shared" si="146"/>
        <v>81536.665192541055</v>
      </c>
      <c r="AA1445" s="23">
        <f t="shared" si="147"/>
        <v>0.14410000000000045</v>
      </c>
    </row>
    <row r="1446" spans="12:27" x14ac:dyDescent="0.35">
      <c r="L1446" s="103"/>
      <c r="S1446" s="32">
        <f>+_xlfn.XLOOKUP($P1446,Užstatai!$L$3:$IR$3,Užstatai!$L$1:$IR$1,"bla",0,1)</f>
        <v>0</v>
      </c>
      <c r="W1446" s="11">
        <f t="shared" si="143"/>
        <v>0</v>
      </c>
      <c r="X1446" s="11">
        <f t="shared" si="144"/>
        <v>0</v>
      </c>
      <c r="Y1446" s="11">
        <f t="shared" si="145"/>
        <v>1</v>
      </c>
      <c r="Z1446" s="11">
        <f t="shared" si="146"/>
        <v>81593.248582681583</v>
      </c>
      <c r="AA1446" s="23">
        <f t="shared" si="147"/>
        <v>0.14420000000000044</v>
      </c>
    </row>
    <row r="1447" spans="12:27" x14ac:dyDescent="0.35">
      <c r="L1447" s="103"/>
      <c r="S1447" s="32">
        <f>+_xlfn.XLOOKUP($P1447,Užstatai!$L$3:$IR$3,Užstatai!$L$1:$IR$1,"bla",0,1)</f>
        <v>0</v>
      </c>
      <c r="W1447" s="11">
        <f t="shared" si="143"/>
        <v>0</v>
      </c>
      <c r="X1447" s="11">
        <f t="shared" si="144"/>
        <v>0</v>
      </c>
      <c r="Y1447" s="11">
        <f t="shared" si="145"/>
        <v>1</v>
      </c>
      <c r="Z1447" s="11">
        <f t="shared" si="146"/>
        <v>81649.83197282214</v>
      </c>
      <c r="AA1447" s="23">
        <f t="shared" si="147"/>
        <v>0.14430000000000043</v>
      </c>
    </row>
    <row r="1448" spans="12:27" x14ac:dyDescent="0.35">
      <c r="L1448" s="103"/>
      <c r="S1448" s="32">
        <f>+_xlfn.XLOOKUP($P1448,Užstatai!$L$3:$IR$3,Užstatai!$L$1:$IR$1,"bla",0,1)</f>
        <v>0</v>
      </c>
      <c r="W1448" s="11">
        <f t="shared" si="143"/>
        <v>0</v>
      </c>
      <c r="X1448" s="11">
        <f t="shared" si="144"/>
        <v>0</v>
      </c>
      <c r="Y1448" s="11">
        <f t="shared" si="145"/>
        <v>1</v>
      </c>
      <c r="Z1448" s="11">
        <f t="shared" si="146"/>
        <v>81706.415362962696</v>
      </c>
      <c r="AA1448" s="23">
        <f t="shared" si="147"/>
        <v>0.14440000000000042</v>
      </c>
    </row>
    <row r="1449" spans="12:27" x14ac:dyDescent="0.35">
      <c r="L1449" s="103"/>
      <c r="S1449" s="32">
        <f>+_xlfn.XLOOKUP($P1449,Užstatai!$L$3:$IR$3,Užstatai!$L$1:$IR$1,"bla",0,1)</f>
        <v>0</v>
      </c>
      <c r="W1449" s="11">
        <f t="shared" si="143"/>
        <v>0</v>
      </c>
      <c r="X1449" s="11">
        <f t="shared" si="144"/>
        <v>0</v>
      </c>
      <c r="Y1449" s="11">
        <f t="shared" si="145"/>
        <v>1</v>
      </c>
      <c r="Z1449" s="11">
        <f t="shared" si="146"/>
        <v>81762.998753103238</v>
      </c>
      <c r="AA1449" s="23">
        <f t="shared" si="147"/>
        <v>0.14450000000000041</v>
      </c>
    </row>
    <row r="1450" spans="12:27" x14ac:dyDescent="0.35">
      <c r="L1450" s="103"/>
      <c r="S1450" s="32">
        <f>+_xlfn.XLOOKUP($P1450,Užstatai!$L$3:$IR$3,Užstatai!$L$1:$IR$1,"bla",0,1)</f>
        <v>0</v>
      </c>
      <c r="W1450" s="11">
        <f t="shared" si="143"/>
        <v>0</v>
      </c>
      <c r="X1450" s="11">
        <f t="shared" si="144"/>
        <v>0</v>
      </c>
      <c r="Y1450" s="11">
        <f t="shared" si="145"/>
        <v>1</v>
      </c>
      <c r="Z1450" s="11">
        <f t="shared" si="146"/>
        <v>81819.582143243781</v>
      </c>
      <c r="AA1450" s="23">
        <f t="shared" si="147"/>
        <v>0.14460000000000039</v>
      </c>
    </row>
    <row r="1451" spans="12:27" x14ac:dyDescent="0.35">
      <c r="L1451" s="103"/>
      <c r="S1451" s="32">
        <f>+_xlfn.XLOOKUP($P1451,Užstatai!$L$3:$IR$3,Užstatai!$L$1:$IR$1,"bla",0,1)</f>
        <v>0</v>
      </c>
      <c r="W1451" s="11">
        <f t="shared" si="143"/>
        <v>0</v>
      </c>
      <c r="X1451" s="11">
        <f t="shared" si="144"/>
        <v>0</v>
      </c>
      <c r="Y1451" s="11">
        <f t="shared" si="145"/>
        <v>1</v>
      </c>
      <c r="Z1451" s="11">
        <f t="shared" si="146"/>
        <v>81876.165533384337</v>
      </c>
      <c r="AA1451" s="23">
        <f t="shared" si="147"/>
        <v>0.14470000000000038</v>
      </c>
    </row>
    <row r="1452" spans="12:27" x14ac:dyDescent="0.35">
      <c r="L1452" s="103"/>
      <c r="S1452" s="32">
        <f>+_xlfn.XLOOKUP($P1452,Užstatai!$L$3:$IR$3,Užstatai!$L$1:$IR$1,"bla",0,1)</f>
        <v>0</v>
      </c>
      <c r="W1452" s="11">
        <f t="shared" si="143"/>
        <v>0</v>
      </c>
      <c r="X1452" s="11">
        <f t="shared" si="144"/>
        <v>0</v>
      </c>
      <c r="Y1452" s="11">
        <f t="shared" si="145"/>
        <v>1</v>
      </c>
      <c r="Z1452" s="11">
        <f t="shared" si="146"/>
        <v>81932.74892352488</v>
      </c>
      <c r="AA1452" s="23">
        <f t="shared" si="147"/>
        <v>0.14480000000000037</v>
      </c>
    </row>
    <row r="1453" spans="12:27" x14ac:dyDescent="0.35">
      <c r="L1453" s="103"/>
      <c r="S1453" s="32">
        <f>+_xlfn.XLOOKUP($P1453,Užstatai!$L$3:$IR$3,Užstatai!$L$1:$IR$1,"bla",0,1)</f>
        <v>0</v>
      </c>
      <c r="W1453" s="11">
        <f t="shared" si="143"/>
        <v>0</v>
      </c>
      <c r="X1453" s="11">
        <f t="shared" si="144"/>
        <v>0</v>
      </c>
      <c r="Y1453" s="11">
        <f t="shared" si="145"/>
        <v>1</v>
      </c>
      <c r="Z1453" s="11">
        <f t="shared" si="146"/>
        <v>81989.332313665436</v>
      </c>
      <c r="AA1453" s="23">
        <f t="shared" si="147"/>
        <v>0.14490000000000036</v>
      </c>
    </row>
    <row r="1454" spans="12:27" x14ac:dyDescent="0.35">
      <c r="L1454" s="103"/>
      <c r="S1454" s="32">
        <f>+_xlfn.XLOOKUP($P1454,Užstatai!$L$3:$IR$3,Užstatai!$L$1:$IR$1,"bla",0,1)</f>
        <v>0</v>
      </c>
      <c r="W1454" s="11">
        <f t="shared" si="143"/>
        <v>0</v>
      </c>
      <c r="X1454" s="11">
        <f t="shared" si="144"/>
        <v>0</v>
      </c>
      <c r="Y1454" s="11">
        <f t="shared" si="145"/>
        <v>1</v>
      </c>
      <c r="Z1454" s="11">
        <f t="shared" si="146"/>
        <v>82045.915703805978</v>
      </c>
      <c r="AA1454" s="23">
        <f t="shared" si="147"/>
        <v>0.14500000000000035</v>
      </c>
    </row>
    <row r="1455" spans="12:27" x14ac:dyDescent="0.35">
      <c r="L1455" s="103"/>
      <c r="S1455" s="32">
        <f>+_xlfn.XLOOKUP($P1455,Užstatai!$L$3:$IR$3,Užstatai!$L$1:$IR$1,"bla",0,1)</f>
        <v>0</v>
      </c>
      <c r="W1455" s="11">
        <f t="shared" si="143"/>
        <v>0</v>
      </c>
      <c r="X1455" s="11">
        <f t="shared" si="144"/>
        <v>0</v>
      </c>
      <c r="Y1455" s="11">
        <f t="shared" si="145"/>
        <v>1</v>
      </c>
      <c r="Z1455" s="11">
        <f t="shared" si="146"/>
        <v>82102.49909394655</v>
      </c>
      <c r="AA1455" s="23">
        <f t="shared" si="147"/>
        <v>0.14510000000000034</v>
      </c>
    </row>
    <row r="1456" spans="12:27" x14ac:dyDescent="0.35">
      <c r="L1456" s="103"/>
      <c r="S1456" s="32">
        <f>+_xlfn.XLOOKUP($P1456,Užstatai!$L$3:$IR$3,Užstatai!$L$1:$IR$1,"bla",0,1)</f>
        <v>0</v>
      </c>
      <c r="W1456" s="11">
        <f t="shared" si="143"/>
        <v>0</v>
      </c>
      <c r="X1456" s="11">
        <f t="shared" si="144"/>
        <v>0</v>
      </c>
      <c r="Y1456" s="11">
        <f t="shared" si="145"/>
        <v>1</v>
      </c>
      <c r="Z1456" s="11">
        <f t="shared" si="146"/>
        <v>82159.082484087092</v>
      </c>
      <c r="AA1456" s="23">
        <f t="shared" si="147"/>
        <v>0.14520000000000033</v>
      </c>
    </row>
    <row r="1457" spans="12:27" x14ac:dyDescent="0.35">
      <c r="L1457" s="103"/>
      <c r="S1457" s="32">
        <f>+_xlfn.XLOOKUP($P1457,Užstatai!$L$3:$IR$3,Užstatai!$L$1:$IR$1,"bla",0,1)</f>
        <v>0</v>
      </c>
      <c r="W1457" s="11">
        <f t="shared" si="143"/>
        <v>0</v>
      </c>
      <c r="X1457" s="11">
        <f t="shared" si="144"/>
        <v>0</v>
      </c>
      <c r="Y1457" s="11">
        <f t="shared" si="145"/>
        <v>1</v>
      </c>
      <c r="Z1457" s="11">
        <f t="shared" si="146"/>
        <v>82215.665874227649</v>
      </c>
      <c r="AA1457" s="23">
        <f t="shared" si="147"/>
        <v>0.14530000000000032</v>
      </c>
    </row>
    <row r="1458" spans="12:27" x14ac:dyDescent="0.35">
      <c r="L1458" s="103"/>
      <c r="S1458" s="32">
        <f>+_xlfn.XLOOKUP($P1458,Užstatai!$L$3:$IR$3,Užstatai!$L$1:$IR$1,"bla",0,1)</f>
        <v>0</v>
      </c>
      <c r="W1458" s="11">
        <f t="shared" si="143"/>
        <v>0</v>
      </c>
      <c r="X1458" s="11">
        <f t="shared" si="144"/>
        <v>0</v>
      </c>
      <c r="Y1458" s="11">
        <f t="shared" si="145"/>
        <v>1</v>
      </c>
      <c r="Z1458" s="11">
        <f t="shared" si="146"/>
        <v>82272.249264368205</v>
      </c>
      <c r="AA1458" s="23">
        <f t="shared" si="147"/>
        <v>0.14540000000000031</v>
      </c>
    </row>
    <row r="1459" spans="12:27" x14ac:dyDescent="0.35">
      <c r="L1459" s="103"/>
      <c r="S1459" s="32">
        <f>+_xlfn.XLOOKUP($P1459,Užstatai!$L$3:$IR$3,Užstatai!$L$1:$IR$1,"bla",0,1)</f>
        <v>0</v>
      </c>
      <c r="W1459" s="11">
        <f t="shared" si="143"/>
        <v>0</v>
      </c>
      <c r="X1459" s="11">
        <f t="shared" si="144"/>
        <v>0</v>
      </c>
      <c r="Y1459" s="11">
        <f t="shared" si="145"/>
        <v>1</v>
      </c>
      <c r="Z1459" s="11">
        <f t="shared" si="146"/>
        <v>82328.832654508733</v>
      </c>
      <c r="AA1459" s="23">
        <f t="shared" si="147"/>
        <v>0.1455000000000003</v>
      </c>
    </row>
    <row r="1460" spans="12:27" x14ac:dyDescent="0.35">
      <c r="L1460" s="103"/>
      <c r="S1460" s="32">
        <f>+_xlfn.XLOOKUP($P1460,Užstatai!$L$3:$IR$3,Užstatai!$L$1:$IR$1,"bla",0,1)</f>
        <v>0</v>
      </c>
      <c r="W1460" s="11">
        <f t="shared" si="143"/>
        <v>0</v>
      </c>
      <c r="X1460" s="11">
        <f t="shared" si="144"/>
        <v>0</v>
      </c>
      <c r="Y1460" s="11">
        <f t="shared" si="145"/>
        <v>1</v>
      </c>
      <c r="Z1460" s="11">
        <f t="shared" si="146"/>
        <v>82385.41604464929</v>
      </c>
      <c r="AA1460" s="23">
        <f t="shared" si="147"/>
        <v>0.14560000000000028</v>
      </c>
    </row>
    <row r="1461" spans="12:27" x14ac:dyDescent="0.35">
      <c r="L1461" s="103"/>
      <c r="S1461" s="32">
        <f>+_xlfn.XLOOKUP($P1461,Užstatai!$L$3:$IR$3,Užstatai!$L$1:$IR$1,"bla",0,1)</f>
        <v>0</v>
      </c>
      <c r="W1461" s="11">
        <f t="shared" si="143"/>
        <v>0</v>
      </c>
      <c r="X1461" s="11">
        <f t="shared" si="144"/>
        <v>0</v>
      </c>
      <c r="Y1461" s="11">
        <f t="shared" si="145"/>
        <v>1</v>
      </c>
      <c r="Z1461" s="11">
        <f t="shared" si="146"/>
        <v>82441.999434789846</v>
      </c>
      <c r="AA1461" s="23">
        <f t="shared" si="147"/>
        <v>0.14570000000000027</v>
      </c>
    </row>
    <row r="1462" spans="12:27" x14ac:dyDescent="0.35">
      <c r="L1462" s="103"/>
      <c r="S1462" s="32">
        <f>+_xlfn.XLOOKUP($P1462,Užstatai!$L$3:$IR$3,Užstatai!$L$1:$IR$1,"bla",0,1)</f>
        <v>0</v>
      </c>
      <c r="W1462" s="11">
        <f t="shared" si="143"/>
        <v>0</v>
      </c>
      <c r="X1462" s="11">
        <f t="shared" si="144"/>
        <v>0</v>
      </c>
      <c r="Y1462" s="11">
        <f t="shared" si="145"/>
        <v>1</v>
      </c>
      <c r="Z1462" s="11">
        <f t="shared" si="146"/>
        <v>82498.582824930374</v>
      </c>
      <c r="AA1462" s="23">
        <f t="shared" si="147"/>
        <v>0.14580000000000026</v>
      </c>
    </row>
    <row r="1463" spans="12:27" x14ac:dyDescent="0.35">
      <c r="L1463" s="103"/>
      <c r="S1463" s="32">
        <f>+_xlfn.XLOOKUP($P1463,Užstatai!$L$3:$IR$3,Užstatai!$L$1:$IR$1,"bla",0,1)</f>
        <v>0</v>
      </c>
      <c r="W1463" s="11">
        <f t="shared" si="143"/>
        <v>0</v>
      </c>
      <c r="X1463" s="11">
        <f t="shared" si="144"/>
        <v>0</v>
      </c>
      <c r="Y1463" s="11">
        <f t="shared" si="145"/>
        <v>1</v>
      </c>
      <c r="Z1463" s="11">
        <f t="shared" si="146"/>
        <v>82555.166215070931</v>
      </c>
      <c r="AA1463" s="23">
        <f t="shared" si="147"/>
        <v>0.14590000000000025</v>
      </c>
    </row>
    <row r="1464" spans="12:27" x14ac:dyDescent="0.35">
      <c r="L1464" s="103"/>
      <c r="S1464" s="32">
        <f>+_xlfn.XLOOKUP($P1464,Užstatai!$L$3:$IR$3,Užstatai!$L$1:$IR$1,"bla",0,1)</f>
        <v>0</v>
      </c>
      <c r="W1464" s="11">
        <f t="shared" si="143"/>
        <v>0</v>
      </c>
      <c r="X1464" s="11">
        <f t="shared" si="144"/>
        <v>0</v>
      </c>
      <c r="Y1464" s="11">
        <f t="shared" si="145"/>
        <v>1</v>
      </c>
      <c r="Z1464" s="11">
        <f t="shared" si="146"/>
        <v>82611.749605211488</v>
      </c>
      <c r="AA1464" s="23">
        <f t="shared" si="147"/>
        <v>0.14600000000000024</v>
      </c>
    </row>
    <row r="1465" spans="12:27" x14ac:dyDescent="0.35">
      <c r="L1465" s="103"/>
      <c r="S1465" s="32">
        <f>+_xlfn.XLOOKUP($P1465,Užstatai!$L$3:$IR$3,Užstatai!$L$1:$IR$1,"bla",0,1)</f>
        <v>0</v>
      </c>
      <c r="W1465" s="11">
        <f t="shared" si="143"/>
        <v>0</v>
      </c>
      <c r="X1465" s="11">
        <f t="shared" si="144"/>
        <v>0</v>
      </c>
      <c r="Y1465" s="11">
        <f t="shared" si="145"/>
        <v>1</v>
      </c>
      <c r="Z1465" s="11">
        <f t="shared" si="146"/>
        <v>82668.33299535203</v>
      </c>
      <c r="AA1465" s="23">
        <f t="shared" si="147"/>
        <v>0.14610000000000023</v>
      </c>
    </row>
    <row r="1466" spans="12:27" x14ac:dyDescent="0.35">
      <c r="L1466" s="103"/>
      <c r="S1466" s="32">
        <f>+_xlfn.XLOOKUP($P1466,Užstatai!$L$3:$IR$3,Užstatai!$L$1:$IR$1,"bla",0,1)</f>
        <v>0</v>
      </c>
      <c r="W1466" s="11">
        <f t="shared" si="143"/>
        <v>0</v>
      </c>
      <c r="X1466" s="11">
        <f t="shared" si="144"/>
        <v>0</v>
      </c>
      <c r="Y1466" s="11">
        <f t="shared" si="145"/>
        <v>1</v>
      </c>
      <c r="Z1466" s="11">
        <f t="shared" si="146"/>
        <v>82724.916385492572</v>
      </c>
      <c r="AA1466" s="23">
        <f t="shared" si="147"/>
        <v>0.14620000000000022</v>
      </c>
    </row>
    <row r="1467" spans="12:27" x14ac:dyDescent="0.35">
      <c r="L1467" s="103"/>
      <c r="S1467" s="32">
        <f>+_xlfn.XLOOKUP($P1467,Užstatai!$L$3:$IR$3,Užstatai!$L$1:$IR$1,"bla",0,1)</f>
        <v>0</v>
      </c>
      <c r="W1467" s="11">
        <f t="shared" si="143"/>
        <v>0</v>
      </c>
      <c r="X1467" s="11">
        <f t="shared" si="144"/>
        <v>0</v>
      </c>
      <c r="Y1467" s="11">
        <f t="shared" si="145"/>
        <v>1</v>
      </c>
      <c r="Z1467" s="11">
        <f t="shared" si="146"/>
        <v>82781.499775633129</v>
      </c>
      <c r="AA1467" s="23">
        <f t="shared" si="147"/>
        <v>0.14630000000000021</v>
      </c>
    </row>
    <row r="1468" spans="12:27" x14ac:dyDescent="0.35">
      <c r="L1468" s="103"/>
      <c r="S1468" s="32">
        <f>+_xlfn.XLOOKUP($P1468,Užstatai!$L$3:$IR$3,Užstatai!$L$1:$IR$1,"bla",0,1)</f>
        <v>0</v>
      </c>
      <c r="W1468" s="11">
        <f t="shared" si="143"/>
        <v>0</v>
      </c>
      <c r="X1468" s="11">
        <f t="shared" si="144"/>
        <v>0</v>
      </c>
      <c r="Y1468" s="11">
        <f t="shared" si="145"/>
        <v>1</v>
      </c>
      <c r="Z1468" s="11">
        <f t="shared" si="146"/>
        <v>82838.083165773671</v>
      </c>
      <c r="AA1468" s="23">
        <f t="shared" si="147"/>
        <v>0.1464000000000002</v>
      </c>
    </row>
    <row r="1469" spans="12:27" x14ac:dyDescent="0.35">
      <c r="L1469" s="103"/>
      <c r="S1469" s="32">
        <f>+_xlfn.XLOOKUP($P1469,Užstatai!$L$3:$IR$3,Užstatai!$L$1:$IR$1,"bla",0,1)</f>
        <v>0</v>
      </c>
      <c r="W1469" s="11">
        <f t="shared" si="143"/>
        <v>0</v>
      </c>
      <c r="X1469" s="11">
        <f t="shared" si="144"/>
        <v>0</v>
      </c>
      <c r="Y1469" s="11">
        <f t="shared" si="145"/>
        <v>1</v>
      </c>
      <c r="Z1469" s="11">
        <f t="shared" si="146"/>
        <v>82894.666555914228</v>
      </c>
      <c r="AA1469" s="23">
        <f t="shared" si="147"/>
        <v>0.14650000000000019</v>
      </c>
    </row>
    <row r="1470" spans="12:27" x14ac:dyDescent="0.35">
      <c r="L1470" s="103"/>
      <c r="S1470" s="32">
        <f>+_xlfn.XLOOKUP($P1470,Užstatai!$L$3:$IR$3,Užstatai!$L$1:$IR$1,"bla",0,1)</f>
        <v>0</v>
      </c>
      <c r="W1470" s="11">
        <f t="shared" si="143"/>
        <v>0</v>
      </c>
      <c r="X1470" s="11">
        <f t="shared" si="144"/>
        <v>0</v>
      </c>
      <c r="Y1470" s="11">
        <f t="shared" si="145"/>
        <v>1</v>
      </c>
      <c r="Z1470" s="11">
        <f t="shared" si="146"/>
        <v>82951.24994605477</v>
      </c>
      <c r="AA1470" s="23">
        <f t="shared" si="147"/>
        <v>0.14660000000000017</v>
      </c>
    </row>
    <row r="1471" spans="12:27" x14ac:dyDescent="0.35">
      <c r="L1471" s="103"/>
      <c r="S1471" s="32">
        <f>+_xlfn.XLOOKUP($P1471,Užstatai!$L$3:$IR$3,Užstatai!$L$1:$IR$1,"bla",0,1)</f>
        <v>0</v>
      </c>
      <c r="W1471" s="11">
        <f t="shared" si="143"/>
        <v>0</v>
      </c>
      <c r="X1471" s="11">
        <f t="shared" si="144"/>
        <v>0</v>
      </c>
      <c r="Y1471" s="11">
        <f t="shared" si="145"/>
        <v>1</v>
      </c>
      <c r="Z1471" s="11">
        <f t="shared" si="146"/>
        <v>83007.833336195312</v>
      </c>
      <c r="AA1471" s="23">
        <f t="shared" si="147"/>
        <v>0.14670000000000016</v>
      </c>
    </row>
    <row r="1472" spans="12:27" x14ac:dyDescent="0.35">
      <c r="L1472" s="103"/>
      <c r="S1472" s="32">
        <f>+_xlfn.XLOOKUP($P1472,Užstatai!$L$3:$IR$3,Užstatai!$L$1:$IR$1,"bla",0,1)</f>
        <v>0</v>
      </c>
      <c r="W1472" s="11">
        <f t="shared" si="143"/>
        <v>0</v>
      </c>
      <c r="X1472" s="11">
        <f t="shared" si="144"/>
        <v>0</v>
      </c>
      <c r="Y1472" s="11">
        <f t="shared" si="145"/>
        <v>1</v>
      </c>
      <c r="Z1472" s="11">
        <f t="shared" si="146"/>
        <v>83064.416726335883</v>
      </c>
      <c r="AA1472" s="23">
        <f t="shared" si="147"/>
        <v>0.14680000000000015</v>
      </c>
    </row>
    <row r="1473" spans="12:27" x14ac:dyDescent="0.35">
      <c r="L1473" s="103"/>
      <c r="S1473" s="32">
        <f>+_xlfn.XLOOKUP($P1473,Užstatai!$L$3:$IR$3,Užstatai!$L$1:$IR$1,"bla",0,1)</f>
        <v>0</v>
      </c>
      <c r="W1473" s="11">
        <f t="shared" si="143"/>
        <v>0</v>
      </c>
      <c r="X1473" s="11">
        <f t="shared" si="144"/>
        <v>0</v>
      </c>
      <c r="Y1473" s="11">
        <f t="shared" si="145"/>
        <v>1</v>
      </c>
      <c r="Z1473" s="11">
        <f t="shared" si="146"/>
        <v>83121.00011647644</v>
      </c>
      <c r="AA1473" s="23">
        <f t="shared" si="147"/>
        <v>0.14690000000000014</v>
      </c>
    </row>
    <row r="1474" spans="12:27" x14ac:dyDescent="0.35">
      <c r="L1474" s="103"/>
      <c r="S1474" s="32">
        <f>+_xlfn.XLOOKUP($P1474,Užstatai!$L$3:$IR$3,Užstatai!$L$1:$IR$1,"bla",0,1)</f>
        <v>0</v>
      </c>
      <c r="W1474" s="11">
        <f t="shared" si="143"/>
        <v>0</v>
      </c>
      <c r="X1474" s="11">
        <f t="shared" si="144"/>
        <v>0</v>
      </c>
      <c r="Y1474" s="11">
        <f t="shared" si="145"/>
        <v>1</v>
      </c>
      <c r="Z1474" s="11">
        <f t="shared" si="146"/>
        <v>83177.583506616997</v>
      </c>
      <c r="AA1474" s="23">
        <f t="shared" si="147"/>
        <v>0.14700000000000013</v>
      </c>
    </row>
    <row r="1475" spans="12:27" x14ac:dyDescent="0.35">
      <c r="L1475" s="103"/>
      <c r="S1475" s="32">
        <f>+_xlfn.XLOOKUP($P1475,Užstatai!$L$3:$IR$3,Užstatai!$L$1:$IR$1,"bla",0,1)</f>
        <v>0</v>
      </c>
      <c r="W1475" s="11">
        <f t="shared" si="143"/>
        <v>0</v>
      </c>
      <c r="X1475" s="11">
        <f t="shared" si="144"/>
        <v>0</v>
      </c>
      <c r="Y1475" s="11">
        <f t="shared" si="145"/>
        <v>1</v>
      </c>
      <c r="Z1475" s="11">
        <f t="shared" si="146"/>
        <v>83234.166896757524</v>
      </c>
      <c r="AA1475" s="23">
        <f t="shared" si="147"/>
        <v>0.14710000000000012</v>
      </c>
    </row>
    <row r="1476" spans="12:27" x14ac:dyDescent="0.35">
      <c r="L1476" s="103"/>
      <c r="S1476" s="32">
        <f>+_xlfn.XLOOKUP($P1476,Užstatai!$L$3:$IR$3,Užstatai!$L$1:$IR$1,"bla",0,1)</f>
        <v>0</v>
      </c>
      <c r="W1476" s="11">
        <f t="shared" ref="W1476:W1539" si="148">ROUND(M1476*(Q1476-Q1475),2)</f>
        <v>0</v>
      </c>
      <c r="X1476" s="11">
        <f t="shared" ref="X1476:X1539" si="149">ROUND(N1476*$Y$2/12*(1-Q1476),2)</f>
        <v>0</v>
      </c>
      <c r="Y1476" s="11">
        <f t="shared" si="145"/>
        <v>1</v>
      </c>
      <c r="Z1476" s="11">
        <f t="shared" si="146"/>
        <v>83290.750286898081</v>
      </c>
      <c r="AA1476" s="23">
        <f t="shared" si="147"/>
        <v>0.14720000000000011</v>
      </c>
    </row>
    <row r="1477" spans="12:27" x14ac:dyDescent="0.35">
      <c r="L1477" s="103"/>
      <c r="S1477" s="32">
        <f>+_xlfn.XLOOKUP($P1477,Užstatai!$L$3:$IR$3,Užstatai!$L$1:$IR$1,"bla",0,1)</f>
        <v>0</v>
      </c>
      <c r="W1477" s="11">
        <f t="shared" si="148"/>
        <v>0</v>
      </c>
      <c r="X1477" s="11">
        <f t="shared" si="149"/>
        <v>0</v>
      </c>
      <c r="Y1477" s="11">
        <f t="shared" ref="Y1477:Y1540" si="150">+IF(Z1477&gt;=$W$1,1,0)</f>
        <v>1</v>
      </c>
      <c r="Z1477" s="11">
        <f t="shared" ref="Z1477:Z1540" si="151">SUM($N$4:$N$183)*AA1477/12-SUMPRODUCT($N$4:$N$183,$Q$4:$Q$183)*AA1477/12</f>
        <v>83347.333677038638</v>
      </c>
      <c r="AA1477" s="23">
        <f t="shared" si="147"/>
        <v>0.1473000000000001</v>
      </c>
    </row>
    <row r="1478" spans="12:27" x14ac:dyDescent="0.35">
      <c r="L1478" s="103"/>
      <c r="S1478" s="32">
        <f>+_xlfn.XLOOKUP($P1478,Užstatai!$L$3:$IR$3,Užstatai!$L$1:$IR$1,"bla",0,1)</f>
        <v>0</v>
      </c>
      <c r="W1478" s="11">
        <f t="shared" si="148"/>
        <v>0</v>
      </c>
      <c r="X1478" s="11">
        <f t="shared" si="149"/>
        <v>0</v>
      </c>
      <c r="Y1478" s="11">
        <f t="shared" si="150"/>
        <v>1</v>
      </c>
      <c r="Z1478" s="11">
        <f t="shared" si="151"/>
        <v>83403.917067179165</v>
      </c>
      <c r="AA1478" s="23">
        <f t="shared" ref="AA1478:AA1541" si="152">+AA1477+0.0001</f>
        <v>0.14740000000000009</v>
      </c>
    </row>
    <row r="1479" spans="12:27" x14ac:dyDescent="0.35">
      <c r="L1479" s="103"/>
      <c r="S1479" s="32">
        <f>+_xlfn.XLOOKUP($P1479,Užstatai!$L$3:$IR$3,Užstatai!$L$1:$IR$1,"bla",0,1)</f>
        <v>0</v>
      </c>
      <c r="W1479" s="11">
        <f t="shared" si="148"/>
        <v>0</v>
      </c>
      <c r="X1479" s="11">
        <f t="shared" si="149"/>
        <v>0</v>
      </c>
      <c r="Y1479" s="11">
        <f t="shared" si="150"/>
        <v>1</v>
      </c>
      <c r="Z1479" s="11">
        <f t="shared" si="151"/>
        <v>83460.500457319722</v>
      </c>
      <c r="AA1479" s="23">
        <f t="shared" si="152"/>
        <v>0.14750000000000008</v>
      </c>
    </row>
    <row r="1480" spans="12:27" x14ac:dyDescent="0.35">
      <c r="L1480" s="103"/>
      <c r="S1480" s="32">
        <f>+_xlfn.XLOOKUP($P1480,Užstatai!$L$3:$IR$3,Užstatai!$L$1:$IR$1,"bla",0,1)</f>
        <v>0</v>
      </c>
      <c r="W1480" s="11">
        <f t="shared" si="148"/>
        <v>0</v>
      </c>
      <c r="X1480" s="11">
        <f t="shared" si="149"/>
        <v>0</v>
      </c>
      <c r="Y1480" s="11">
        <f t="shared" si="150"/>
        <v>1</v>
      </c>
      <c r="Z1480" s="11">
        <f t="shared" si="151"/>
        <v>83517.083847460279</v>
      </c>
      <c r="AA1480" s="23">
        <f t="shared" si="152"/>
        <v>0.14760000000000006</v>
      </c>
    </row>
    <row r="1481" spans="12:27" x14ac:dyDescent="0.35">
      <c r="L1481" s="103"/>
      <c r="S1481" s="32">
        <f>+_xlfn.XLOOKUP($P1481,Užstatai!$L$3:$IR$3,Užstatai!$L$1:$IR$1,"bla",0,1)</f>
        <v>0</v>
      </c>
      <c r="W1481" s="11">
        <f t="shared" si="148"/>
        <v>0</v>
      </c>
      <c r="X1481" s="11">
        <f t="shared" si="149"/>
        <v>0</v>
      </c>
      <c r="Y1481" s="11">
        <f t="shared" si="150"/>
        <v>1</v>
      </c>
      <c r="Z1481" s="11">
        <f t="shared" si="151"/>
        <v>83573.667237600821</v>
      </c>
      <c r="AA1481" s="23">
        <f t="shared" si="152"/>
        <v>0.14770000000000005</v>
      </c>
    </row>
    <row r="1482" spans="12:27" x14ac:dyDescent="0.35">
      <c r="L1482" s="103"/>
      <c r="S1482" s="32">
        <f>+_xlfn.XLOOKUP($P1482,Užstatai!$L$3:$IR$3,Užstatai!$L$1:$IR$1,"bla",0,1)</f>
        <v>0</v>
      </c>
      <c r="W1482" s="11">
        <f t="shared" si="148"/>
        <v>0</v>
      </c>
      <c r="X1482" s="11">
        <f t="shared" si="149"/>
        <v>0</v>
      </c>
      <c r="Y1482" s="11">
        <f t="shared" si="150"/>
        <v>1</v>
      </c>
      <c r="Z1482" s="11">
        <f t="shared" si="151"/>
        <v>83630.250627741363</v>
      </c>
      <c r="AA1482" s="23">
        <f t="shared" si="152"/>
        <v>0.14780000000000004</v>
      </c>
    </row>
    <row r="1483" spans="12:27" x14ac:dyDescent="0.35">
      <c r="L1483" s="103"/>
      <c r="S1483" s="32">
        <f>+_xlfn.XLOOKUP($P1483,Užstatai!$L$3:$IR$3,Užstatai!$L$1:$IR$1,"bla",0,1)</f>
        <v>0</v>
      </c>
      <c r="W1483" s="11">
        <f t="shared" si="148"/>
        <v>0</v>
      </c>
      <c r="X1483" s="11">
        <f t="shared" si="149"/>
        <v>0</v>
      </c>
      <c r="Y1483" s="11">
        <f t="shared" si="150"/>
        <v>1</v>
      </c>
      <c r="Z1483" s="11">
        <f t="shared" si="151"/>
        <v>83686.83401788192</v>
      </c>
      <c r="AA1483" s="23">
        <f t="shared" si="152"/>
        <v>0.14790000000000003</v>
      </c>
    </row>
    <row r="1484" spans="12:27" x14ac:dyDescent="0.35">
      <c r="L1484" s="103"/>
      <c r="S1484" s="32">
        <f>+_xlfn.XLOOKUP($P1484,Užstatai!$L$3:$IR$3,Užstatai!$L$1:$IR$1,"bla",0,1)</f>
        <v>0</v>
      </c>
      <c r="W1484" s="11">
        <f t="shared" si="148"/>
        <v>0</v>
      </c>
      <c r="X1484" s="11">
        <f t="shared" si="149"/>
        <v>0</v>
      </c>
      <c r="Y1484" s="11">
        <f t="shared" si="150"/>
        <v>1</v>
      </c>
      <c r="Z1484" s="11">
        <f t="shared" si="151"/>
        <v>83743.417408022462</v>
      </c>
      <c r="AA1484" s="23">
        <f t="shared" si="152"/>
        <v>0.14800000000000002</v>
      </c>
    </row>
    <row r="1485" spans="12:27" x14ac:dyDescent="0.35">
      <c r="L1485" s="103"/>
      <c r="S1485" s="32">
        <f>+_xlfn.XLOOKUP($P1485,Užstatai!$L$3:$IR$3,Užstatai!$L$1:$IR$1,"bla",0,1)</f>
        <v>0</v>
      </c>
      <c r="W1485" s="11">
        <f t="shared" si="148"/>
        <v>0</v>
      </c>
      <c r="X1485" s="11">
        <f t="shared" si="149"/>
        <v>0</v>
      </c>
      <c r="Y1485" s="11">
        <f t="shared" si="150"/>
        <v>1</v>
      </c>
      <c r="Z1485" s="11">
        <f t="shared" si="151"/>
        <v>83800.000798163019</v>
      </c>
      <c r="AA1485" s="23">
        <f t="shared" si="152"/>
        <v>0.14810000000000001</v>
      </c>
    </row>
    <row r="1486" spans="12:27" x14ac:dyDescent="0.35">
      <c r="L1486" s="103"/>
      <c r="S1486" s="32">
        <f>+_xlfn.XLOOKUP($P1486,Užstatai!$L$3:$IR$3,Užstatai!$L$1:$IR$1,"bla",0,1)</f>
        <v>0</v>
      </c>
      <c r="W1486" s="11">
        <f t="shared" si="148"/>
        <v>0</v>
      </c>
      <c r="X1486" s="11">
        <f t="shared" si="149"/>
        <v>0</v>
      </c>
      <c r="Y1486" s="11">
        <f t="shared" si="150"/>
        <v>1</v>
      </c>
      <c r="Z1486" s="11">
        <f t="shared" si="151"/>
        <v>83856.584188303576</v>
      </c>
      <c r="AA1486" s="23">
        <f t="shared" si="152"/>
        <v>0.1482</v>
      </c>
    </row>
    <row r="1487" spans="12:27" x14ac:dyDescent="0.35">
      <c r="L1487" s="103"/>
      <c r="S1487" s="32">
        <f>+_xlfn.XLOOKUP($P1487,Užstatai!$L$3:$IR$3,Užstatai!$L$1:$IR$1,"bla",0,1)</f>
        <v>0</v>
      </c>
      <c r="W1487" s="11">
        <f t="shared" si="148"/>
        <v>0</v>
      </c>
      <c r="X1487" s="11">
        <f t="shared" si="149"/>
        <v>0</v>
      </c>
      <c r="Y1487" s="11">
        <f t="shared" si="150"/>
        <v>1</v>
      </c>
      <c r="Z1487" s="11">
        <f t="shared" si="151"/>
        <v>83913.167578444103</v>
      </c>
      <c r="AA1487" s="23">
        <f t="shared" si="152"/>
        <v>0.14829999999999999</v>
      </c>
    </row>
    <row r="1488" spans="12:27" x14ac:dyDescent="0.35">
      <c r="L1488" s="103"/>
      <c r="S1488" s="32">
        <f>+_xlfn.XLOOKUP($P1488,Užstatai!$L$3:$IR$3,Užstatai!$L$1:$IR$1,"bla",0,1)</f>
        <v>0</v>
      </c>
      <c r="W1488" s="11">
        <f t="shared" si="148"/>
        <v>0</v>
      </c>
      <c r="X1488" s="11">
        <f t="shared" si="149"/>
        <v>0</v>
      </c>
      <c r="Y1488" s="11">
        <f t="shared" si="150"/>
        <v>1</v>
      </c>
      <c r="Z1488" s="11">
        <f t="shared" si="151"/>
        <v>83969.750968584674</v>
      </c>
      <c r="AA1488" s="23">
        <f t="shared" si="152"/>
        <v>0.14839999999999998</v>
      </c>
    </row>
    <row r="1489" spans="12:27" x14ac:dyDescent="0.35">
      <c r="L1489" s="103"/>
      <c r="S1489" s="32">
        <f>+_xlfn.XLOOKUP($P1489,Užstatai!$L$3:$IR$3,Užstatai!$L$1:$IR$1,"bla",0,1)</f>
        <v>0</v>
      </c>
      <c r="W1489" s="11">
        <f t="shared" si="148"/>
        <v>0</v>
      </c>
      <c r="X1489" s="11">
        <f t="shared" si="149"/>
        <v>0</v>
      </c>
      <c r="Y1489" s="11">
        <f t="shared" si="150"/>
        <v>1</v>
      </c>
      <c r="Z1489" s="11">
        <f t="shared" si="151"/>
        <v>84026.334358725231</v>
      </c>
      <c r="AA1489" s="23">
        <f t="shared" si="152"/>
        <v>0.14849999999999997</v>
      </c>
    </row>
    <row r="1490" spans="12:27" x14ac:dyDescent="0.35">
      <c r="L1490" s="103"/>
      <c r="S1490" s="32">
        <f>+_xlfn.XLOOKUP($P1490,Užstatai!$L$3:$IR$3,Užstatai!$L$1:$IR$1,"bla",0,1)</f>
        <v>0</v>
      </c>
      <c r="W1490" s="11">
        <f t="shared" si="148"/>
        <v>0</v>
      </c>
      <c r="X1490" s="11">
        <f t="shared" si="149"/>
        <v>0</v>
      </c>
      <c r="Y1490" s="11">
        <f t="shared" si="150"/>
        <v>1</v>
      </c>
      <c r="Z1490" s="11">
        <f t="shared" si="151"/>
        <v>84082.917748865788</v>
      </c>
      <c r="AA1490" s="23">
        <f t="shared" si="152"/>
        <v>0.14859999999999995</v>
      </c>
    </row>
    <row r="1491" spans="12:27" x14ac:dyDescent="0.35">
      <c r="L1491" s="103"/>
      <c r="S1491" s="32">
        <f>+_xlfn.XLOOKUP($P1491,Užstatai!$L$3:$IR$3,Užstatai!$L$1:$IR$1,"bla",0,1)</f>
        <v>0</v>
      </c>
      <c r="W1491" s="11">
        <f t="shared" si="148"/>
        <v>0</v>
      </c>
      <c r="X1491" s="11">
        <f t="shared" si="149"/>
        <v>0</v>
      </c>
      <c r="Y1491" s="11">
        <f t="shared" si="150"/>
        <v>1</v>
      </c>
      <c r="Z1491" s="11">
        <f t="shared" si="151"/>
        <v>84139.501139006315</v>
      </c>
      <c r="AA1491" s="23">
        <f t="shared" si="152"/>
        <v>0.14869999999999994</v>
      </c>
    </row>
    <row r="1492" spans="12:27" x14ac:dyDescent="0.35">
      <c r="L1492" s="103"/>
      <c r="S1492" s="32">
        <f>+_xlfn.XLOOKUP($P1492,Užstatai!$L$3:$IR$3,Užstatai!$L$1:$IR$1,"bla",0,1)</f>
        <v>0</v>
      </c>
      <c r="W1492" s="11">
        <f t="shared" si="148"/>
        <v>0</v>
      </c>
      <c r="X1492" s="11">
        <f t="shared" si="149"/>
        <v>0</v>
      </c>
      <c r="Y1492" s="11">
        <f t="shared" si="150"/>
        <v>1</v>
      </c>
      <c r="Z1492" s="11">
        <f t="shared" si="151"/>
        <v>84196.084529146872</v>
      </c>
      <c r="AA1492" s="23">
        <f t="shared" si="152"/>
        <v>0.14879999999999993</v>
      </c>
    </row>
    <row r="1493" spans="12:27" x14ac:dyDescent="0.35">
      <c r="L1493" s="103"/>
      <c r="S1493" s="32">
        <f>+_xlfn.XLOOKUP($P1493,Užstatai!$L$3:$IR$3,Užstatai!$L$1:$IR$1,"bla",0,1)</f>
        <v>0</v>
      </c>
      <c r="W1493" s="11">
        <f t="shared" si="148"/>
        <v>0</v>
      </c>
      <c r="X1493" s="11">
        <f t="shared" si="149"/>
        <v>0</v>
      </c>
      <c r="Y1493" s="11">
        <f t="shared" si="150"/>
        <v>1</v>
      </c>
      <c r="Z1493" s="11">
        <f t="shared" si="151"/>
        <v>84252.667919287429</v>
      </c>
      <c r="AA1493" s="23">
        <f t="shared" si="152"/>
        <v>0.14889999999999992</v>
      </c>
    </row>
    <row r="1494" spans="12:27" x14ac:dyDescent="0.35">
      <c r="L1494" s="103"/>
      <c r="S1494" s="32">
        <f>+_xlfn.XLOOKUP($P1494,Užstatai!$L$3:$IR$3,Užstatai!$L$1:$IR$1,"bla",0,1)</f>
        <v>0</v>
      </c>
      <c r="W1494" s="11">
        <f t="shared" si="148"/>
        <v>0</v>
      </c>
      <c r="X1494" s="11">
        <f t="shared" si="149"/>
        <v>0</v>
      </c>
      <c r="Y1494" s="11">
        <f t="shared" si="150"/>
        <v>1</v>
      </c>
      <c r="Z1494" s="11">
        <f t="shared" si="151"/>
        <v>84309.251309427971</v>
      </c>
      <c r="AA1494" s="23">
        <f t="shared" si="152"/>
        <v>0.14899999999999991</v>
      </c>
    </row>
    <row r="1495" spans="12:27" x14ac:dyDescent="0.35">
      <c r="L1495" s="103"/>
      <c r="S1495" s="32">
        <f>+_xlfn.XLOOKUP($P1495,Užstatai!$L$3:$IR$3,Užstatai!$L$1:$IR$1,"bla",0,1)</f>
        <v>0</v>
      </c>
      <c r="W1495" s="11">
        <f t="shared" si="148"/>
        <v>0</v>
      </c>
      <c r="X1495" s="11">
        <f t="shared" si="149"/>
        <v>0</v>
      </c>
      <c r="Y1495" s="11">
        <f t="shared" si="150"/>
        <v>1</v>
      </c>
      <c r="Z1495" s="11">
        <f t="shared" si="151"/>
        <v>84365.834699568513</v>
      </c>
      <c r="AA1495" s="23">
        <f t="shared" si="152"/>
        <v>0.1490999999999999</v>
      </c>
    </row>
    <row r="1496" spans="12:27" x14ac:dyDescent="0.35">
      <c r="L1496" s="103"/>
      <c r="S1496" s="32">
        <f>+_xlfn.XLOOKUP($P1496,Užstatai!$L$3:$IR$3,Užstatai!$L$1:$IR$1,"bla",0,1)</f>
        <v>0</v>
      </c>
      <c r="W1496" s="11">
        <f t="shared" si="148"/>
        <v>0</v>
      </c>
      <c r="X1496" s="11">
        <f t="shared" si="149"/>
        <v>0</v>
      </c>
      <c r="Y1496" s="11">
        <f t="shared" si="150"/>
        <v>1</v>
      </c>
      <c r="Z1496" s="11">
        <f t="shared" si="151"/>
        <v>84422.41808970907</v>
      </c>
      <c r="AA1496" s="23">
        <f t="shared" si="152"/>
        <v>0.14919999999999989</v>
      </c>
    </row>
    <row r="1497" spans="12:27" x14ac:dyDescent="0.35">
      <c r="L1497" s="103"/>
      <c r="S1497" s="32">
        <f>+_xlfn.XLOOKUP($P1497,Užstatai!$L$3:$IR$3,Užstatai!$L$1:$IR$1,"bla",0,1)</f>
        <v>0</v>
      </c>
      <c r="W1497" s="11">
        <f t="shared" si="148"/>
        <v>0</v>
      </c>
      <c r="X1497" s="11">
        <f t="shared" si="149"/>
        <v>0</v>
      </c>
      <c r="Y1497" s="11">
        <f t="shared" si="150"/>
        <v>1</v>
      </c>
      <c r="Z1497" s="11">
        <f t="shared" si="151"/>
        <v>84479.001479849612</v>
      </c>
      <c r="AA1497" s="23">
        <f t="shared" si="152"/>
        <v>0.14929999999999988</v>
      </c>
    </row>
    <row r="1498" spans="12:27" x14ac:dyDescent="0.35">
      <c r="L1498" s="103"/>
      <c r="S1498" s="32">
        <f>+_xlfn.XLOOKUP($P1498,Užstatai!$L$3:$IR$3,Užstatai!$L$1:$IR$1,"bla",0,1)</f>
        <v>0</v>
      </c>
      <c r="W1498" s="11">
        <f t="shared" si="148"/>
        <v>0</v>
      </c>
      <c r="X1498" s="11">
        <f t="shared" si="149"/>
        <v>0</v>
      </c>
      <c r="Y1498" s="11">
        <f t="shared" si="150"/>
        <v>1</v>
      </c>
      <c r="Z1498" s="11">
        <f t="shared" si="151"/>
        <v>84535.584869990169</v>
      </c>
      <c r="AA1498" s="23">
        <f t="shared" si="152"/>
        <v>0.14939999999999987</v>
      </c>
    </row>
    <row r="1499" spans="12:27" x14ac:dyDescent="0.35">
      <c r="L1499" s="103"/>
      <c r="S1499" s="32">
        <f>+_xlfn.XLOOKUP($P1499,Užstatai!$L$3:$IR$3,Užstatai!$L$1:$IR$1,"bla",0,1)</f>
        <v>0</v>
      </c>
      <c r="W1499" s="11">
        <f t="shared" si="148"/>
        <v>0</v>
      </c>
      <c r="X1499" s="11">
        <f t="shared" si="149"/>
        <v>0</v>
      </c>
      <c r="Y1499" s="11">
        <f t="shared" si="150"/>
        <v>1</v>
      </c>
      <c r="Z1499" s="11">
        <f t="shared" si="151"/>
        <v>84592.168260130711</v>
      </c>
      <c r="AA1499" s="23">
        <f t="shared" si="152"/>
        <v>0.14949999999999986</v>
      </c>
    </row>
    <row r="1500" spans="12:27" x14ac:dyDescent="0.35">
      <c r="L1500" s="103"/>
      <c r="S1500" s="32">
        <f>+_xlfn.XLOOKUP($P1500,Užstatai!$L$3:$IR$3,Užstatai!$L$1:$IR$1,"bla",0,1)</f>
        <v>0</v>
      </c>
      <c r="W1500" s="11">
        <f t="shared" si="148"/>
        <v>0</v>
      </c>
      <c r="X1500" s="11">
        <f t="shared" si="149"/>
        <v>0</v>
      </c>
      <c r="Y1500" s="11">
        <f t="shared" si="150"/>
        <v>1</v>
      </c>
      <c r="Z1500" s="11">
        <f t="shared" si="151"/>
        <v>84648.751650271253</v>
      </c>
      <c r="AA1500" s="23">
        <f t="shared" si="152"/>
        <v>0.14959999999999984</v>
      </c>
    </row>
    <row r="1501" spans="12:27" x14ac:dyDescent="0.35">
      <c r="L1501" s="103"/>
      <c r="S1501" s="32">
        <f>+_xlfn.XLOOKUP($P1501,Užstatai!$L$3:$IR$3,Užstatai!$L$1:$IR$1,"bla",0,1)</f>
        <v>0</v>
      </c>
      <c r="W1501" s="11">
        <f t="shared" si="148"/>
        <v>0</v>
      </c>
      <c r="X1501" s="11">
        <f t="shared" si="149"/>
        <v>0</v>
      </c>
      <c r="Y1501" s="11">
        <f t="shared" si="150"/>
        <v>1</v>
      </c>
      <c r="Z1501" s="11">
        <f t="shared" si="151"/>
        <v>84705.33504041181</v>
      </c>
      <c r="AA1501" s="23">
        <f t="shared" si="152"/>
        <v>0.14969999999999983</v>
      </c>
    </row>
    <row r="1502" spans="12:27" x14ac:dyDescent="0.35">
      <c r="L1502" s="103"/>
      <c r="S1502" s="32">
        <f>+_xlfn.XLOOKUP($P1502,Užstatai!$L$3:$IR$3,Užstatai!$L$1:$IR$1,"bla",0,1)</f>
        <v>0</v>
      </c>
      <c r="W1502" s="11">
        <f t="shared" si="148"/>
        <v>0</v>
      </c>
      <c r="X1502" s="11">
        <f t="shared" si="149"/>
        <v>0</v>
      </c>
      <c r="Y1502" s="11">
        <f t="shared" si="150"/>
        <v>1</v>
      </c>
      <c r="Z1502" s="11">
        <f t="shared" si="151"/>
        <v>84761.918430552367</v>
      </c>
      <c r="AA1502" s="23">
        <f t="shared" si="152"/>
        <v>0.14979999999999982</v>
      </c>
    </row>
    <row r="1503" spans="12:27" x14ac:dyDescent="0.35">
      <c r="L1503" s="103"/>
      <c r="S1503" s="32">
        <f>+_xlfn.XLOOKUP($P1503,Užstatai!$L$3:$IR$3,Užstatai!$L$1:$IR$1,"bla",0,1)</f>
        <v>0</v>
      </c>
      <c r="W1503" s="11">
        <f t="shared" si="148"/>
        <v>0</v>
      </c>
      <c r="X1503" s="11">
        <f t="shared" si="149"/>
        <v>0</v>
      </c>
      <c r="Y1503" s="11">
        <f t="shared" si="150"/>
        <v>1</v>
      </c>
      <c r="Z1503" s="11">
        <f t="shared" si="151"/>
        <v>84818.501820692909</v>
      </c>
      <c r="AA1503" s="23">
        <f t="shared" si="152"/>
        <v>0.14989999999999981</v>
      </c>
    </row>
    <row r="1504" spans="12:27" x14ac:dyDescent="0.35">
      <c r="L1504" s="103"/>
      <c r="S1504" s="32">
        <f>+_xlfn.XLOOKUP($P1504,Užstatai!$L$3:$IR$3,Užstatai!$L$1:$IR$1,"bla",0,1)</f>
        <v>0</v>
      </c>
      <c r="W1504" s="11">
        <f t="shared" si="148"/>
        <v>0</v>
      </c>
      <c r="X1504" s="11">
        <f t="shared" si="149"/>
        <v>0</v>
      </c>
      <c r="Y1504" s="11">
        <f t="shared" si="150"/>
        <v>1</v>
      </c>
      <c r="Z1504" s="11">
        <f t="shared" si="151"/>
        <v>84875.085210833451</v>
      </c>
      <c r="AA1504" s="23">
        <f t="shared" si="152"/>
        <v>0.1499999999999998</v>
      </c>
    </row>
    <row r="1505" spans="12:27" x14ac:dyDescent="0.35">
      <c r="L1505" s="103"/>
      <c r="S1505" s="32">
        <f>+_xlfn.XLOOKUP($P1505,Užstatai!$L$3:$IR$3,Užstatai!$L$1:$IR$1,"bla",0,1)</f>
        <v>0</v>
      </c>
      <c r="W1505" s="11">
        <f t="shared" si="148"/>
        <v>0</v>
      </c>
      <c r="X1505" s="11">
        <f t="shared" si="149"/>
        <v>0</v>
      </c>
      <c r="Y1505" s="11">
        <f t="shared" si="150"/>
        <v>1</v>
      </c>
      <c r="Z1505" s="11">
        <f t="shared" si="151"/>
        <v>84931.668600974022</v>
      </c>
      <c r="AA1505" s="23">
        <f t="shared" si="152"/>
        <v>0.15009999999999979</v>
      </c>
    </row>
    <row r="1506" spans="12:27" x14ac:dyDescent="0.35">
      <c r="L1506" s="103"/>
      <c r="S1506" s="32">
        <f>+_xlfn.XLOOKUP($P1506,Užstatai!$L$3:$IR$3,Užstatai!$L$1:$IR$1,"bla",0,1)</f>
        <v>0</v>
      </c>
      <c r="W1506" s="11">
        <f t="shared" si="148"/>
        <v>0</v>
      </c>
      <c r="X1506" s="11">
        <f t="shared" si="149"/>
        <v>0</v>
      </c>
      <c r="Y1506" s="11">
        <f t="shared" si="150"/>
        <v>1</v>
      </c>
      <c r="Z1506" s="11">
        <f t="shared" si="151"/>
        <v>84988.251991114579</v>
      </c>
      <c r="AA1506" s="23">
        <f t="shared" si="152"/>
        <v>0.15019999999999978</v>
      </c>
    </row>
    <row r="1507" spans="12:27" x14ac:dyDescent="0.35">
      <c r="L1507" s="103"/>
      <c r="S1507" s="32">
        <f>+_xlfn.XLOOKUP($P1507,Užstatai!$L$3:$IR$3,Užstatai!$L$1:$IR$1,"bla",0,1)</f>
        <v>0</v>
      </c>
      <c r="W1507" s="11">
        <f t="shared" si="148"/>
        <v>0</v>
      </c>
      <c r="X1507" s="11">
        <f t="shared" si="149"/>
        <v>0</v>
      </c>
      <c r="Y1507" s="11">
        <f t="shared" si="150"/>
        <v>1</v>
      </c>
      <c r="Z1507" s="11">
        <f t="shared" si="151"/>
        <v>85044.835381255107</v>
      </c>
      <c r="AA1507" s="23">
        <f t="shared" si="152"/>
        <v>0.15029999999999977</v>
      </c>
    </row>
    <row r="1508" spans="12:27" x14ac:dyDescent="0.35">
      <c r="L1508" s="103"/>
      <c r="S1508" s="32">
        <f>+_xlfn.XLOOKUP($P1508,Užstatai!$L$3:$IR$3,Užstatai!$L$1:$IR$1,"bla",0,1)</f>
        <v>0</v>
      </c>
      <c r="W1508" s="11">
        <f t="shared" si="148"/>
        <v>0</v>
      </c>
      <c r="X1508" s="11">
        <f t="shared" si="149"/>
        <v>0</v>
      </c>
      <c r="Y1508" s="11">
        <f t="shared" si="150"/>
        <v>1</v>
      </c>
      <c r="Z1508" s="11">
        <f t="shared" si="151"/>
        <v>85101.418771395663</v>
      </c>
      <c r="AA1508" s="23">
        <f t="shared" si="152"/>
        <v>0.15039999999999976</v>
      </c>
    </row>
    <row r="1509" spans="12:27" x14ac:dyDescent="0.35">
      <c r="L1509" s="103"/>
      <c r="S1509" s="32">
        <f>+_xlfn.XLOOKUP($P1509,Užstatai!$L$3:$IR$3,Užstatai!$L$1:$IR$1,"bla",0,1)</f>
        <v>0</v>
      </c>
      <c r="W1509" s="11">
        <f t="shared" si="148"/>
        <v>0</v>
      </c>
      <c r="X1509" s="11">
        <f t="shared" si="149"/>
        <v>0</v>
      </c>
      <c r="Y1509" s="11">
        <f t="shared" si="150"/>
        <v>1</v>
      </c>
      <c r="Z1509" s="11">
        <f t="shared" si="151"/>
        <v>85158.00216153622</v>
      </c>
      <c r="AA1509" s="23">
        <f t="shared" si="152"/>
        <v>0.15049999999999975</v>
      </c>
    </row>
    <row r="1510" spans="12:27" x14ac:dyDescent="0.35">
      <c r="L1510" s="103"/>
      <c r="S1510" s="32">
        <f>+_xlfn.XLOOKUP($P1510,Užstatai!$L$3:$IR$3,Užstatai!$L$1:$IR$1,"bla",0,1)</f>
        <v>0</v>
      </c>
      <c r="W1510" s="11">
        <f t="shared" si="148"/>
        <v>0</v>
      </c>
      <c r="X1510" s="11">
        <f t="shared" si="149"/>
        <v>0</v>
      </c>
      <c r="Y1510" s="11">
        <f t="shared" si="150"/>
        <v>1</v>
      </c>
      <c r="Z1510" s="11">
        <f t="shared" si="151"/>
        <v>85214.585551676762</v>
      </c>
      <c r="AA1510" s="23">
        <f t="shared" si="152"/>
        <v>0.15059999999999973</v>
      </c>
    </row>
    <row r="1511" spans="12:27" x14ac:dyDescent="0.35">
      <c r="L1511" s="103"/>
      <c r="S1511" s="32">
        <f>+_xlfn.XLOOKUP($P1511,Užstatai!$L$3:$IR$3,Užstatai!$L$1:$IR$1,"bla",0,1)</f>
        <v>0</v>
      </c>
      <c r="W1511" s="11">
        <f t="shared" si="148"/>
        <v>0</v>
      </c>
      <c r="X1511" s="11">
        <f t="shared" si="149"/>
        <v>0</v>
      </c>
      <c r="Y1511" s="11">
        <f t="shared" si="150"/>
        <v>1</v>
      </c>
      <c r="Z1511" s="11">
        <f t="shared" si="151"/>
        <v>85271.168941817305</v>
      </c>
      <c r="AA1511" s="23">
        <f t="shared" si="152"/>
        <v>0.15069999999999972</v>
      </c>
    </row>
    <row r="1512" spans="12:27" x14ac:dyDescent="0.35">
      <c r="L1512" s="103"/>
      <c r="S1512" s="32">
        <f>+_xlfn.XLOOKUP($P1512,Užstatai!$L$3:$IR$3,Užstatai!$L$1:$IR$1,"bla",0,1)</f>
        <v>0</v>
      </c>
      <c r="W1512" s="11">
        <f t="shared" si="148"/>
        <v>0</v>
      </c>
      <c r="X1512" s="11">
        <f t="shared" si="149"/>
        <v>0</v>
      </c>
      <c r="Y1512" s="11">
        <f t="shared" si="150"/>
        <v>1</v>
      </c>
      <c r="Z1512" s="11">
        <f t="shared" si="151"/>
        <v>85327.752331957861</v>
      </c>
      <c r="AA1512" s="23">
        <f t="shared" si="152"/>
        <v>0.15079999999999971</v>
      </c>
    </row>
    <row r="1513" spans="12:27" x14ac:dyDescent="0.35">
      <c r="L1513" s="103"/>
      <c r="S1513" s="32">
        <f>+_xlfn.XLOOKUP($P1513,Užstatai!$L$3:$IR$3,Užstatai!$L$1:$IR$1,"bla",0,1)</f>
        <v>0</v>
      </c>
      <c r="W1513" s="11">
        <f t="shared" si="148"/>
        <v>0</v>
      </c>
      <c r="X1513" s="11">
        <f t="shared" si="149"/>
        <v>0</v>
      </c>
      <c r="Y1513" s="11">
        <f t="shared" si="150"/>
        <v>1</v>
      </c>
      <c r="Z1513" s="11">
        <f t="shared" si="151"/>
        <v>85384.335722098403</v>
      </c>
      <c r="AA1513" s="23">
        <f t="shared" si="152"/>
        <v>0.1508999999999997</v>
      </c>
    </row>
    <row r="1514" spans="12:27" x14ac:dyDescent="0.35">
      <c r="L1514" s="103"/>
      <c r="S1514" s="32">
        <f>+_xlfn.XLOOKUP($P1514,Užstatai!$L$3:$IR$3,Užstatai!$L$1:$IR$1,"bla",0,1)</f>
        <v>0</v>
      </c>
      <c r="W1514" s="11">
        <f t="shared" si="148"/>
        <v>0</v>
      </c>
      <c r="X1514" s="11">
        <f t="shared" si="149"/>
        <v>0</v>
      </c>
      <c r="Y1514" s="11">
        <f t="shared" si="150"/>
        <v>1</v>
      </c>
      <c r="Z1514" s="11">
        <f t="shared" si="151"/>
        <v>85440.91911223896</v>
      </c>
      <c r="AA1514" s="23">
        <f t="shared" si="152"/>
        <v>0.15099999999999969</v>
      </c>
    </row>
    <row r="1515" spans="12:27" x14ac:dyDescent="0.35">
      <c r="L1515" s="103"/>
      <c r="S1515" s="32">
        <f>+_xlfn.XLOOKUP($P1515,Užstatai!$L$3:$IR$3,Užstatai!$L$1:$IR$1,"bla",0,1)</f>
        <v>0</v>
      </c>
      <c r="W1515" s="11">
        <f t="shared" si="148"/>
        <v>0</v>
      </c>
      <c r="X1515" s="11">
        <f t="shared" si="149"/>
        <v>0</v>
      </c>
      <c r="Y1515" s="11">
        <f t="shared" si="150"/>
        <v>1</v>
      </c>
      <c r="Z1515" s="11">
        <f t="shared" si="151"/>
        <v>85497.502502379502</v>
      </c>
      <c r="AA1515" s="23">
        <f t="shared" si="152"/>
        <v>0.15109999999999968</v>
      </c>
    </row>
    <row r="1516" spans="12:27" x14ac:dyDescent="0.35">
      <c r="L1516" s="103"/>
      <c r="S1516" s="32">
        <f>+_xlfn.XLOOKUP($P1516,Užstatai!$L$3:$IR$3,Užstatai!$L$1:$IR$1,"bla",0,1)</f>
        <v>0</v>
      </c>
      <c r="W1516" s="11">
        <f t="shared" si="148"/>
        <v>0</v>
      </c>
      <c r="X1516" s="11">
        <f t="shared" si="149"/>
        <v>0</v>
      </c>
      <c r="Y1516" s="11">
        <f t="shared" si="150"/>
        <v>1</v>
      </c>
      <c r="Z1516" s="11">
        <f t="shared" si="151"/>
        <v>85554.085892520045</v>
      </c>
      <c r="AA1516" s="23">
        <f t="shared" si="152"/>
        <v>0.15119999999999967</v>
      </c>
    </row>
    <row r="1517" spans="12:27" x14ac:dyDescent="0.35">
      <c r="L1517" s="103"/>
      <c r="S1517" s="32">
        <f>+_xlfn.XLOOKUP($P1517,Užstatai!$L$3:$IR$3,Užstatai!$L$1:$IR$1,"bla",0,1)</f>
        <v>0</v>
      </c>
      <c r="W1517" s="11">
        <f t="shared" si="148"/>
        <v>0</v>
      </c>
      <c r="X1517" s="11">
        <f t="shared" si="149"/>
        <v>0</v>
      </c>
      <c r="Y1517" s="11">
        <f t="shared" si="150"/>
        <v>1</v>
      </c>
      <c r="Z1517" s="11">
        <f t="shared" si="151"/>
        <v>85610.669282660601</v>
      </c>
      <c r="AA1517" s="23">
        <f t="shared" si="152"/>
        <v>0.15129999999999966</v>
      </c>
    </row>
    <row r="1518" spans="12:27" x14ac:dyDescent="0.35">
      <c r="L1518" s="103"/>
      <c r="S1518" s="32">
        <f>+_xlfn.XLOOKUP($P1518,Užstatai!$L$3:$IR$3,Užstatai!$L$1:$IR$1,"bla",0,1)</f>
        <v>0</v>
      </c>
      <c r="W1518" s="11">
        <f t="shared" si="148"/>
        <v>0</v>
      </c>
      <c r="X1518" s="11">
        <f t="shared" si="149"/>
        <v>0</v>
      </c>
      <c r="Y1518" s="11">
        <f t="shared" si="150"/>
        <v>1</v>
      </c>
      <c r="Z1518" s="11">
        <f t="shared" si="151"/>
        <v>85667.252672801158</v>
      </c>
      <c r="AA1518" s="23">
        <f t="shared" si="152"/>
        <v>0.15139999999999965</v>
      </c>
    </row>
    <row r="1519" spans="12:27" x14ac:dyDescent="0.35">
      <c r="L1519" s="103"/>
      <c r="S1519" s="32">
        <f>+_xlfn.XLOOKUP($P1519,Užstatai!$L$3:$IR$3,Užstatai!$L$1:$IR$1,"bla",0,1)</f>
        <v>0</v>
      </c>
      <c r="W1519" s="11">
        <f t="shared" si="148"/>
        <v>0</v>
      </c>
      <c r="X1519" s="11">
        <f t="shared" si="149"/>
        <v>0</v>
      </c>
      <c r="Y1519" s="11">
        <f t="shared" si="150"/>
        <v>1</v>
      </c>
      <c r="Z1519" s="11">
        <f t="shared" si="151"/>
        <v>85723.8360629417</v>
      </c>
      <c r="AA1519" s="23">
        <f t="shared" si="152"/>
        <v>0.15149999999999963</v>
      </c>
    </row>
    <row r="1520" spans="12:27" x14ac:dyDescent="0.35">
      <c r="L1520" s="103"/>
      <c r="S1520" s="32">
        <f>+_xlfn.XLOOKUP($P1520,Užstatai!$L$3:$IR$3,Užstatai!$L$1:$IR$1,"bla",0,1)</f>
        <v>0</v>
      </c>
      <c r="W1520" s="11">
        <f t="shared" si="148"/>
        <v>0</v>
      </c>
      <c r="X1520" s="11">
        <f t="shared" si="149"/>
        <v>0</v>
      </c>
      <c r="Y1520" s="11">
        <f t="shared" si="150"/>
        <v>1</v>
      </c>
      <c r="Z1520" s="11">
        <f t="shared" si="151"/>
        <v>85780.419453082242</v>
      </c>
      <c r="AA1520" s="23">
        <f t="shared" si="152"/>
        <v>0.15159999999999962</v>
      </c>
    </row>
    <row r="1521" spans="12:27" x14ac:dyDescent="0.35">
      <c r="L1521" s="103"/>
      <c r="S1521" s="32">
        <f>+_xlfn.XLOOKUP($P1521,Užstatai!$L$3:$IR$3,Užstatai!$L$1:$IR$1,"bla",0,1)</f>
        <v>0</v>
      </c>
      <c r="W1521" s="11">
        <f t="shared" si="148"/>
        <v>0</v>
      </c>
      <c r="X1521" s="11">
        <f t="shared" si="149"/>
        <v>0</v>
      </c>
      <c r="Y1521" s="11">
        <f t="shared" si="150"/>
        <v>1</v>
      </c>
      <c r="Z1521" s="11">
        <f t="shared" si="151"/>
        <v>85837.002843222799</v>
      </c>
      <c r="AA1521" s="23">
        <f t="shared" si="152"/>
        <v>0.15169999999999961</v>
      </c>
    </row>
    <row r="1522" spans="12:27" x14ac:dyDescent="0.35">
      <c r="L1522" s="103"/>
      <c r="S1522" s="32">
        <f>+_xlfn.XLOOKUP($P1522,Užstatai!$L$3:$IR$3,Užstatai!$L$1:$IR$1,"bla",0,1)</f>
        <v>0</v>
      </c>
      <c r="W1522" s="11">
        <f t="shared" si="148"/>
        <v>0</v>
      </c>
      <c r="X1522" s="11">
        <f t="shared" si="149"/>
        <v>0</v>
      </c>
      <c r="Y1522" s="11">
        <f t="shared" si="150"/>
        <v>1</v>
      </c>
      <c r="Z1522" s="11">
        <f t="shared" si="151"/>
        <v>85893.58623336337</v>
      </c>
      <c r="AA1522" s="23">
        <f t="shared" si="152"/>
        <v>0.1517999999999996</v>
      </c>
    </row>
    <row r="1523" spans="12:27" x14ac:dyDescent="0.35">
      <c r="L1523" s="103"/>
      <c r="S1523" s="32">
        <f>+_xlfn.XLOOKUP($P1523,Užstatai!$L$3:$IR$3,Užstatai!$L$1:$IR$1,"bla",0,1)</f>
        <v>0</v>
      </c>
      <c r="W1523" s="11">
        <f t="shared" si="148"/>
        <v>0</v>
      </c>
      <c r="X1523" s="11">
        <f t="shared" si="149"/>
        <v>0</v>
      </c>
      <c r="Y1523" s="11">
        <f t="shared" si="150"/>
        <v>1</v>
      </c>
      <c r="Z1523" s="11">
        <f t="shared" si="151"/>
        <v>85950.169623503898</v>
      </c>
      <c r="AA1523" s="23">
        <f t="shared" si="152"/>
        <v>0.15189999999999959</v>
      </c>
    </row>
    <row r="1524" spans="12:27" x14ac:dyDescent="0.35">
      <c r="L1524" s="103"/>
      <c r="S1524" s="32">
        <f>+_xlfn.XLOOKUP($P1524,Užstatai!$L$3:$IR$3,Užstatai!$L$1:$IR$1,"bla",0,1)</f>
        <v>0</v>
      </c>
      <c r="W1524" s="11">
        <f t="shared" si="148"/>
        <v>0</v>
      </c>
      <c r="X1524" s="11">
        <f t="shared" si="149"/>
        <v>0</v>
      </c>
      <c r="Y1524" s="11">
        <f t="shared" si="150"/>
        <v>1</v>
      </c>
      <c r="Z1524" s="11">
        <f t="shared" si="151"/>
        <v>86006.753013644455</v>
      </c>
      <c r="AA1524" s="23">
        <f t="shared" si="152"/>
        <v>0.15199999999999958</v>
      </c>
    </row>
    <row r="1525" spans="12:27" x14ac:dyDescent="0.35">
      <c r="L1525" s="103"/>
      <c r="S1525" s="32">
        <f>+_xlfn.XLOOKUP($P1525,Užstatai!$L$3:$IR$3,Užstatai!$L$1:$IR$1,"bla",0,1)</f>
        <v>0</v>
      </c>
      <c r="W1525" s="11">
        <f t="shared" si="148"/>
        <v>0</v>
      </c>
      <c r="X1525" s="11">
        <f t="shared" si="149"/>
        <v>0</v>
      </c>
      <c r="Y1525" s="11">
        <f t="shared" si="150"/>
        <v>1</v>
      </c>
      <c r="Z1525" s="11">
        <f t="shared" si="151"/>
        <v>86063.336403785011</v>
      </c>
      <c r="AA1525" s="23">
        <f t="shared" si="152"/>
        <v>0.15209999999999957</v>
      </c>
    </row>
    <row r="1526" spans="12:27" x14ac:dyDescent="0.35">
      <c r="L1526" s="103"/>
      <c r="S1526" s="32">
        <f>+_xlfn.XLOOKUP($P1526,Užstatai!$L$3:$IR$3,Užstatai!$L$1:$IR$1,"bla",0,1)</f>
        <v>0</v>
      </c>
      <c r="W1526" s="11">
        <f t="shared" si="148"/>
        <v>0</v>
      </c>
      <c r="X1526" s="11">
        <f t="shared" si="149"/>
        <v>0</v>
      </c>
      <c r="Y1526" s="11">
        <f t="shared" si="150"/>
        <v>1</v>
      </c>
      <c r="Z1526" s="11">
        <f t="shared" si="151"/>
        <v>86119.919793925554</v>
      </c>
      <c r="AA1526" s="23">
        <f t="shared" si="152"/>
        <v>0.15219999999999956</v>
      </c>
    </row>
    <row r="1527" spans="12:27" x14ac:dyDescent="0.35">
      <c r="L1527" s="103"/>
      <c r="S1527" s="32">
        <f>+_xlfn.XLOOKUP($P1527,Užstatai!$L$3:$IR$3,Užstatai!$L$1:$IR$1,"bla",0,1)</f>
        <v>0</v>
      </c>
      <c r="W1527" s="11">
        <f t="shared" si="148"/>
        <v>0</v>
      </c>
      <c r="X1527" s="11">
        <f t="shared" si="149"/>
        <v>0</v>
      </c>
      <c r="Y1527" s="11">
        <f t="shared" si="150"/>
        <v>1</v>
      </c>
      <c r="Z1527" s="11">
        <f t="shared" si="151"/>
        <v>86176.50318406611</v>
      </c>
      <c r="AA1527" s="23">
        <f t="shared" si="152"/>
        <v>0.15229999999999955</v>
      </c>
    </row>
    <row r="1528" spans="12:27" x14ac:dyDescent="0.35">
      <c r="L1528" s="103"/>
      <c r="S1528" s="32">
        <f>+_xlfn.XLOOKUP($P1528,Užstatai!$L$3:$IR$3,Užstatai!$L$1:$IR$1,"bla",0,1)</f>
        <v>0</v>
      </c>
      <c r="W1528" s="11">
        <f t="shared" si="148"/>
        <v>0</v>
      </c>
      <c r="X1528" s="11">
        <f t="shared" si="149"/>
        <v>0</v>
      </c>
      <c r="Y1528" s="11">
        <f t="shared" si="150"/>
        <v>1</v>
      </c>
      <c r="Z1528" s="11">
        <f t="shared" si="151"/>
        <v>86233.086574206653</v>
      </c>
      <c r="AA1528" s="23">
        <f t="shared" si="152"/>
        <v>0.15239999999999954</v>
      </c>
    </row>
    <row r="1529" spans="12:27" x14ac:dyDescent="0.35">
      <c r="L1529" s="103"/>
      <c r="S1529" s="32">
        <f>+_xlfn.XLOOKUP($P1529,Užstatai!$L$3:$IR$3,Užstatai!$L$1:$IR$1,"bla",0,1)</f>
        <v>0</v>
      </c>
      <c r="W1529" s="11">
        <f t="shared" si="148"/>
        <v>0</v>
      </c>
      <c r="X1529" s="11">
        <f t="shared" si="149"/>
        <v>0</v>
      </c>
      <c r="Y1529" s="11">
        <f t="shared" si="150"/>
        <v>1</v>
      </c>
      <c r="Z1529" s="11">
        <f t="shared" si="151"/>
        <v>86289.669964347195</v>
      </c>
      <c r="AA1529" s="23">
        <f t="shared" si="152"/>
        <v>0.15249999999999952</v>
      </c>
    </row>
    <row r="1530" spans="12:27" x14ac:dyDescent="0.35">
      <c r="L1530" s="103"/>
      <c r="S1530" s="32">
        <f>+_xlfn.XLOOKUP($P1530,Užstatai!$L$3:$IR$3,Užstatai!$L$1:$IR$1,"bla",0,1)</f>
        <v>0</v>
      </c>
      <c r="W1530" s="11">
        <f t="shared" si="148"/>
        <v>0</v>
      </c>
      <c r="X1530" s="11">
        <f t="shared" si="149"/>
        <v>0</v>
      </c>
      <c r="Y1530" s="11">
        <f t="shared" si="150"/>
        <v>1</v>
      </c>
      <c r="Z1530" s="11">
        <f t="shared" si="151"/>
        <v>86346.253354487751</v>
      </c>
      <c r="AA1530" s="23">
        <f t="shared" si="152"/>
        <v>0.15259999999999951</v>
      </c>
    </row>
    <row r="1531" spans="12:27" x14ac:dyDescent="0.35">
      <c r="L1531" s="103"/>
      <c r="S1531" s="32">
        <f>+_xlfn.XLOOKUP($P1531,Užstatai!$L$3:$IR$3,Užstatai!$L$1:$IR$1,"bla",0,1)</f>
        <v>0</v>
      </c>
      <c r="W1531" s="11">
        <f t="shared" si="148"/>
        <v>0</v>
      </c>
      <c r="X1531" s="11">
        <f t="shared" si="149"/>
        <v>0</v>
      </c>
      <c r="Y1531" s="11">
        <f t="shared" si="150"/>
        <v>1</v>
      </c>
      <c r="Z1531" s="11">
        <f t="shared" si="151"/>
        <v>86402.836744628308</v>
      </c>
      <c r="AA1531" s="23">
        <f t="shared" si="152"/>
        <v>0.1526999999999995</v>
      </c>
    </row>
    <row r="1532" spans="12:27" x14ac:dyDescent="0.35">
      <c r="L1532" s="103"/>
      <c r="S1532" s="32">
        <f>+_xlfn.XLOOKUP($P1532,Užstatai!$L$3:$IR$3,Užstatai!$L$1:$IR$1,"bla",0,1)</f>
        <v>0</v>
      </c>
      <c r="W1532" s="11">
        <f t="shared" si="148"/>
        <v>0</v>
      </c>
      <c r="X1532" s="11">
        <f t="shared" si="149"/>
        <v>0</v>
      </c>
      <c r="Y1532" s="11">
        <f t="shared" si="150"/>
        <v>1</v>
      </c>
      <c r="Z1532" s="11">
        <f t="shared" si="151"/>
        <v>86459.420134768836</v>
      </c>
      <c r="AA1532" s="23">
        <f t="shared" si="152"/>
        <v>0.15279999999999949</v>
      </c>
    </row>
    <row r="1533" spans="12:27" x14ac:dyDescent="0.35">
      <c r="L1533" s="103"/>
      <c r="S1533" s="32">
        <f>+_xlfn.XLOOKUP($P1533,Užstatai!$L$3:$IR$3,Užstatai!$L$1:$IR$1,"bla",0,1)</f>
        <v>0</v>
      </c>
      <c r="W1533" s="11">
        <f t="shared" si="148"/>
        <v>0</v>
      </c>
      <c r="X1533" s="11">
        <f t="shared" si="149"/>
        <v>0</v>
      </c>
      <c r="Y1533" s="11">
        <f t="shared" si="150"/>
        <v>1</v>
      </c>
      <c r="Z1533" s="11">
        <f t="shared" si="151"/>
        <v>86516.003524909393</v>
      </c>
      <c r="AA1533" s="23">
        <f t="shared" si="152"/>
        <v>0.15289999999999948</v>
      </c>
    </row>
    <row r="1534" spans="12:27" x14ac:dyDescent="0.35">
      <c r="L1534" s="103"/>
      <c r="S1534" s="32">
        <f>+_xlfn.XLOOKUP($P1534,Užstatai!$L$3:$IR$3,Užstatai!$L$1:$IR$1,"bla",0,1)</f>
        <v>0</v>
      </c>
      <c r="W1534" s="11">
        <f t="shared" si="148"/>
        <v>0</v>
      </c>
      <c r="X1534" s="11">
        <f t="shared" si="149"/>
        <v>0</v>
      </c>
      <c r="Y1534" s="11">
        <f t="shared" si="150"/>
        <v>1</v>
      </c>
      <c r="Z1534" s="11">
        <f t="shared" si="151"/>
        <v>86572.586915049949</v>
      </c>
      <c r="AA1534" s="23">
        <f t="shared" si="152"/>
        <v>0.15299999999999947</v>
      </c>
    </row>
    <row r="1535" spans="12:27" x14ac:dyDescent="0.35">
      <c r="L1535" s="103"/>
      <c r="S1535" s="32">
        <f>+_xlfn.XLOOKUP($P1535,Užstatai!$L$3:$IR$3,Užstatai!$L$1:$IR$1,"bla",0,1)</f>
        <v>0</v>
      </c>
      <c r="W1535" s="11">
        <f t="shared" si="148"/>
        <v>0</v>
      </c>
      <c r="X1535" s="11">
        <f t="shared" si="149"/>
        <v>0</v>
      </c>
      <c r="Y1535" s="11">
        <f t="shared" si="150"/>
        <v>1</v>
      </c>
      <c r="Z1535" s="11">
        <f t="shared" si="151"/>
        <v>86629.170305190491</v>
      </c>
      <c r="AA1535" s="23">
        <f t="shared" si="152"/>
        <v>0.15309999999999946</v>
      </c>
    </row>
    <row r="1536" spans="12:27" x14ac:dyDescent="0.35">
      <c r="L1536" s="103"/>
      <c r="S1536" s="32">
        <f>+_xlfn.XLOOKUP($P1536,Užstatai!$L$3:$IR$3,Užstatai!$L$1:$IR$1,"bla",0,1)</f>
        <v>0</v>
      </c>
      <c r="W1536" s="11">
        <f t="shared" si="148"/>
        <v>0</v>
      </c>
      <c r="X1536" s="11">
        <f t="shared" si="149"/>
        <v>0</v>
      </c>
      <c r="Y1536" s="11">
        <f t="shared" si="150"/>
        <v>1</v>
      </c>
      <c r="Z1536" s="11">
        <f t="shared" si="151"/>
        <v>86685.753695331034</v>
      </c>
      <c r="AA1536" s="23">
        <f t="shared" si="152"/>
        <v>0.15319999999999945</v>
      </c>
    </row>
    <row r="1537" spans="12:27" x14ac:dyDescent="0.35">
      <c r="L1537" s="103"/>
      <c r="S1537" s="32">
        <f>+_xlfn.XLOOKUP($P1537,Užstatai!$L$3:$IR$3,Užstatai!$L$1:$IR$1,"bla",0,1)</f>
        <v>0</v>
      </c>
      <c r="W1537" s="11">
        <f t="shared" si="148"/>
        <v>0</v>
      </c>
      <c r="X1537" s="11">
        <f t="shared" si="149"/>
        <v>0</v>
      </c>
      <c r="Y1537" s="11">
        <f t="shared" si="150"/>
        <v>1</v>
      </c>
      <c r="Z1537" s="11">
        <f t="shared" si="151"/>
        <v>86742.33708547159</v>
      </c>
      <c r="AA1537" s="23">
        <f t="shared" si="152"/>
        <v>0.15329999999999944</v>
      </c>
    </row>
    <row r="1538" spans="12:27" x14ac:dyDescent="0.35">
      <c r="L1538" s="103"/>
      <c r="S1538" s="32">
        <f>+_xlfn.XLOOKUP($P1538,Užstatai!$L$3:$IR$3,Užstatai!$L$1:$IR$1,"bla",0,1)</f>
        <v>0</v>
      </c>
      <c r="W1538" s="11">
        <f t="shared" si="148"/>
        <v>0</v>
      </c>
      <c r="X1538" s="11">
        <f t="shared" si="149"/>
        <v>0</v>
      </c>
      <c r="Y1538" s="11">
        <f t="shared" si="150"/>
        <v>1</v>
      </c>
      <c r="Z1538" s="11">
        <f t="shared" si="151"/>
        <v>86798.920475612133</v>
      </c>
      <c r="AA1538" s="23">
        <f t="shared" si="152"/>
        <v>0.15339999999999943</v>
      </c>
    </row>
    <row r="1539" spans="12:27" x14ac:dyDescent="0.35">
      <c r="L1539" s="103"/>
      <c r="S1539" s="32">
        <f>+_xlfn.XLOOKUP($P1539,Užstatai!$L$3:$IR$3,Užstatai!$L$1:$IR$1,"bla",0,1)</f>
        <v>0</v>
      </c>
      <c r="W1539" s="11">
        <f t="shared" si="148"/>
        <v>0</v>
      </c>
      <c r="X1539" s="11">
        <f t="shared" si="149"/>
        <v>0</v>
      </c>
      <c r="Y1539" s="11">
        <f t="shared" si="150"/>
        <v>1</v>
      </c>
      <c r="Z1539" s="11">
        <f t="shared" si="151"/>
        <v>86855.503865752704</v>
      </c>
      <c r="AA1539" s="23">
        <f t="shared" si="152"/>
        <v>0.15349999999999941</v>
      </c>
    </row>
    <row r="1540" spans="12:27" x14ac:dyDescent="0.35">
      <c r="L1540" s="103"/>
      <c r="S1540" s="32">
        <f>+_xlfn.XLOOKUP($P1540,Užstatai!$L$3:$IR$3,Užstatai!$L$1:$IR$1,"bla",0,1)</f>
        <v>0</v>
      </c>
      <c r="W1540" s="11">
        <f t="shared" ref="W1540:W1603" si="153">ROUND(M1540*(Q1540-Q1539),2)</f>
        <v>0</v>
      </c>
      <c r="X1540" s="11">
        <f t="shared" ref="X1540:X1603" si="154">ROUND(N1540*$Y$2/12*(1-Q1540),2)</f>
        <v>0</v>
      </c>
      <c r="Y1540" s="11">
        <f t="shared" si="150"/>
        <v>1</v>
      </c>
      <c r="Z1540" s="11">
        <f t="shared" si="151"/>
        <v>86912.087255893246</v>
      </c>
      <c r="AA1540" s="23">
        <f t="shared" si="152"/>
        <v>0.1535999999999994</v>
      </c>
    </row>
    <row r="1541" spans="12:27" x14ac:dyDescent="0.35">
      <c r="L1541" s="103"/>
      <c r="S1541" s="32">
        <f>+_xlfn.XLOOKUP($P1541,Užstatai!$L$3:$IR$3,Užstatai!$L$1:$IR$1,"bla",0,1)</f>
        <v>0</v>
      </c>
      <c r="W1541" s="11">
        <f t="shared" si="153"/>
        <v>0</v>
      </c>
      <c r="X1541" s="11">
        <f t="shared" si="154"/>
        <v>0</v>
      </c>
      <c r="Y1541" s="11">
        <f t="shared" ref="Y1541:Y1604" si="155">+IF(Z1541&gt;=$W$1,1,0)</f>
        <v>1</v>
      </c>
      <c r="Z1541" s="11">
        <f t="shared" ref="Z1541:Z1604" si="156">SUM($N$4:$N$183)*AA1541/12-SUMPRODUCT($N$4:$N$183,$Q$4:$Q$183)*AA1541/12</f>
        <v>86968.670646033803</v>
      </c>
      <c r="AA1541" s="23">
        <f t="shared" si="152"/>
        <v>0.15369999999999939</v>
      </c>
    </row>
    <row r="1542" spans="12:27" x14ac:dyDescent="0.35">
      <c r="L1542" s="103"/>
      <c r="S1542" s="32">
        <f>+_xlfn.XLOOKUP($P1542,Užstatai!$L$3:$IR$3,Užstatai!$L$1:$IR$1,"bla",0,1)</f>
        <v>0</v>
      </c>
      <c r="W1542" s="11">
        <f t="shared" si="153"/>
        <v>0</v>
      </c>
      <c r="X1542" s="11">
        <f t="shared" si="154"/>
        <v>0</v>
      </c>
      <c r="Y1542" s="11">
        <f t="shared" si="155"/>
        <v>1</v>
      </c>
      <c r="Z1542" s="11">
        <f t="shared" si="156"/>
        <v>87025.254036174345</v>
      </c>
      <c r="AA1542" s="23">
        <f t="shared" ref="AA1542:AA1605" si="157">+AA1541+0.0001</f>
        <v>0.15379999999999938</v>
      </c>
    </row>
    <row r="1543" spans="12:27" x14ac:dyDescent="0.35">
      <c r="L1543" s="103"/>
      <c r="S1543" s="32">
        <f>+_xlfn.XLOOKUP($P1543,Užstatai!$L$3:$IR$3,Užstatai!$L$1:$IR$1,"bla",0,1)</f>
        <v>0</v>
      </c>
      <c r="W1543" s="11">
        <f t="shared" si="153"/>
        <v>0</v>
      </c>
      <c r="X1543" s="11">
        <f t="shared" si="154"/>
        <v>0</v>
      </c>
      <c r="Y1543" s="11">
        <f t="shared" si="155"/>
        <v>1</v>
      </c>
      <c r="Z1543" s="11">
        <f t="shared" si="156"/>
        <v>87081.837426314902</v>
      </c>
      <c r="AA1543" s="23">
        <f t="shared" si="157"/>
        <v>0.15389999999999937</v>
      </c>
    </row>
    <row r="1544" spans="12:27" x14ac:dyDescent="0.35">
      <c r="L1544" s="103"/>
      <c r="S1544" s="32">
        <f>+_xlfn.XLOOKUP($P1544,Užstatai!$L$3:$IR$3,Užstatai!$L$1:$IR$1,"bla",0,1)</f>
        <v>0</v>
      </c>
      <c r="W1544" s="11">
        <f t="shared" si="153"/>
        <v>0</v>
      </c>
      <c r="X1544" s="11">
        <f t="shared" si="154"/>
        <v>0</v>
      </c>
      <c r="Y1544" s="11">
        <f t="shared" si="155"/>
        <v>1</v>
      </c>
      <c r="Z1544" s="11">
        <f t="shared" si="156"/>
        <v>87138.420816455444</v>
      </c>
      <c r="AA1544" s="23">
        <f t="shared" si="157"/>
        <v>0.15399999999999936</v>
      </c>
    </row>
    <row r="1545" spans="12:27" x14ac:dyDescent="0.35">
      <c r="L1545" s="103"/>
      <c r="S1545" s="32">
        <f>+_xlfn.XLOOKUP($P1545,Užstatai!$L$3:$IR$3,Užstatai!$L$1:$IR$1,"bla",0,1)</f>
        <v>0</v>
      </c>
      <c r="W1545" s="11">
        <f t="shared" si="153"/>
        <v>0</v>
      </c>
      <c r="X1545" s="11">
        <f t="shared" si="154"/>
        <v>0</v>
      </c>
      <c r="Y1545" s="11">
        <f t="shared" si="155"/>
        <v>1</v>
      </c>
      <c r="Z1545" s="11">
        <f t="shared" si="156"/>
        <v>87195.004206595986</v>
      </c>
      <c r="AA1545" s="23">
        <f t="shared" si="157"/>
        <v>0.15409999999999935</v>
      </c>
    </row>
    <row r="1546" spans="12:27" x14ac:dyDescent="0.35">
      <c r="L1546" s="103"/>
      <c r="S1546" s="32">
        <f>+_xlfn.XLOOKUP($P1546,Užstatai!$L$3:$IR$3,Užstatai!$L$1:$IR$1,"bla",0,1)</f>
        <v>0</v>
      </c>
      <c r="W1546" s="11">
        <f t="shared" si="153"/>
        <v>0</v>
      </c>
      <c r="X1546" s="11">
        <f t="shared" si="154"/>
        <v>0</v>
      </c>
      <c r="Y1546" s="11">
        <f t="shared" si="155"/>
        <v>1</v>
      </c>
      <c r="Z1546" s="11">
        <f t="shared" si="156"/>
        <v>87251.587596736543</v>
      </c>
      <c r="AA1546" s="23">
        <f t="shared" si="157"/>
        <v>0.15419999999999934</v>
      </c>
    </row>
    <row r="1547" spans="12:27" x14ac:dyDescent="0.35">
      <c r="L1547" s="103"/>
      <c r="S1547" s="32">
        <f>+_xlfn.XLOOKUP($P1547,Užstatai!$L$3:$IR$3,Užstatai!$L$1:$IR$1,"bla",0,1)</f>
        <v>0</v>
      </c>
      <c r="W1547" s="11">
        <f t="shared" si="153"/>
        <v>0</v>
      </c>
      <c r="X1547" s="11">
        <f t="shared" si="154"/>
        <v>0</v>
      </c>
      <c r="Y1547" s="11">
        <f t="shared" si="155"/>
        <v>1</v>
      </c>
      <c r="Z1547" s="11">
        <f t="shared" si="156"/>
        <v>87308.170986877099</v>
      </c>
      <c r="AA1547" s="23">
        <f t="shared" si="157"/>
        <v>0.15429999999999933</v>
      </c>
    </row>
    <row r="1548" spans="12:27" x14ac:dyDescent="0.35">
      <c r="L1548" s="103"/>
      <c r="S1548" s="32">
        <f>+_xlfn.XLOOKUP($P1548,Užstatai!$L$3:$IR$3,Užstatai!$L$1:$IR$1,"bla",0,1)</f>
        <v>0</v>
      </c>
      <c r="W1548" s="11">
        <f t="shared" si="153"/>
        <v>0</v>
      </c>
      <c r="X1548" s="11">
        <f t="shared" si="154"/>
        <v>0</v>
      </c>
      <c r="Y1548" s="11">
        <f t="shared" si="155"/>
        <v>1</v>
      </c>
      <c r="Z1548" s="11">
        <f t="shared" si="156"/>
        <v>87364.754377017642</v>
      </c>
      <c r="AA1548" s="23">
        <f t="shared" si="157"/>
        <v>0.15439999999999932</v>
      </c>
    </row>
    <row r="1549" spans="12:27" x14ac:dyDescent="0.35">
      <c r="L1549" s="103"/>
      <c r="S1549" s="32">
        <f>+_xlfn.XLOOKUP($P1549,Užstatai!$L$3:$IR$3,Užstatai!$L$1:$IR$1,"bla",0,1)</f>
        <v>0</v>
      </c>
      <c r="W1549" s="11">
        <f t="shared" si="153"/>
        <v>0</v>
      </c>
      <c r="X1549" s="11">
        <f t="shared" si="154"/>
        <v>0</v>
      </c>
      <c r="Y1549" s="11">
        <f t="shared" si="155"/>
        <v>1</v>
      </c>
      <c r="Z1549" s="11">
        <f t="shared" si="156"/>
        <v>87421.337767158184</v>
      </c>
      <c r="AA1549" s="23">
        <f t="shared" si="157"/>
        <v>0.1544999999999993</v>
      </c>
    </row>
    <row r="1550" spans="12:27" x14ac:dyDescent="0.35">
      <c r="L1550" s="103"/>
      <c r="S1550" s="32">
        <f>+_xlfn.XLOOKUP($P1550,Užstatai!$L$3:$IR$3,Užstatai!$L$1:$IR$1,"bla",0,1)</f>
        <v>0</v>
      </c>
      <c r="W1550" s="11">
        <f t="shared" si="153"/>
        <v>0</v>
      </c>
      <c r="X1550" s="11">
        <f t="shared" si="154"/>
        <v>0</v>
      </c>
      <c r="Y1550" s="11">
        <f t="shared" si="155"/>
        <v>1</v>
      </c>
      <c r="Z1550" s="11">
        <f t="shared" si="156"/>
        <v>87477.921157298741</v>
      </c>
      <c r="AA1550" s="23">
        <f t="shared" si="157"/>
        <v>0.15459999999999929</v>
      </c>
    </row>
    <row r="1551" spans="12:27" x14ac:dyDescent="0.35">
      <c r="L1551" s="103"/>
      <c r="S1551" s="32">
        <f>+_xlfn.XLOOKUP($P1551,Užstatai!$L$3:$IR$3,Užstatai!$L$1:$IR$1,"bla",0,1)</f>
        <v>0</v>
      </c>
      <c r="W1551" s="11">
        <f t="shared" si="153"/>
        <v>0</v>
      </c>
      <c r="X1551" s="11">
        <f t="shared" si="154"/>
        <v>0</v>
      </c>
      <c r="Y1551" s="11">
        <f t="shared" si="155"/>
        <v>1</v>
      </c>
      <c r="Z1551" s="11">
        <f t="shared" si="156"/>
        <v>87534.504547439283</v>
      </c>
      <c r="AA1551" s="23">
        <f t="shared" si="157"/>
        <v>0.15469999999999928</v>
      </c>
    </row>
    <row r="1552" spans="12:27" x14ac:dyDescent="0.35">
      <c r="L1552" s="103"/>
      <c r="S1552" s="32">
        <f>+_xlfn.XLOOKUP($P1552,Užstatai!$L$3:$IR$3,Užstatai!$L$1:$IR$1,"bla",0,1)</f>
        <v>0</v>
      </c>
      <c r="W1552" s="11">
        <f t="shared" si="153"/>
        <v>0</v>
      </c>
      <c r="X1552" s="11">
        <f t="shared" si="154"/>
        <v>0</v>
      </c>
      <c r="Y1552" s="11">
        <f t="shared" si="155"/>
        <v>1</v>
      </c>
      <c r="Z1552" s="11">
        <f t="shared" si="156"/>
        <v>87591.087937579839</v>
      </c>
      <c r="AA1552" s="23">
        <f t="shared" si="157"/>
        <v>0.15479999999999927</v>
      </c>
    </row>
    <row r="1553" spans="12:27" x14ac:dyDescent="0.35">
      <c r="L1553" s="103"/>
      <c r="S1553" s="32">
        <f>+_xlfn.XLOOKUP($P1553,Užstatai!$L$3:$IR$3,Užstatai!$L$1:$IR$1,"bla",0,1)</f>
        <v>0</v>
      </c>
      <c r="W1553" s="11">
        <f t="shared" si="153"/>
        <v>0</v>
      </c>
      <c r="X1553" s="11">
        <f t="shared" si="154"/>
        <v>0</v>
      </c>
      <c r="Y1553" s="11">
        <f t="shared" si="155"/>
        <v>1</v>
      </c>
      <c r="Z1553" s="11">
        <f t="shared" si="156"/>
        <v>87647.671327720382</v>
      </c>
      <c r="AA1553" s="23">
        <f t="shared" si="157"/>
        <v>0.15489999999999926</v>
      </c>
    </row>
    <row r="1554" spans="12:27" x14ac:dyDescent="0.35">
      <c r="L1554" s="103"/>
      <c r="S1554" s="32">
        <f>+_xlfn.XLOOKUP($P1554,Užstatai!$L$3:$IR$3,Užstatai!$L$1:$IR$1,"bla",0,1)</f>
        <v>0</v>
      </c>
      <c r="W1554" s="11">
        <f t="shared" si="153"/>
        <v>0</v>
      </c>
      <c r="X1554" s="11">
        <f t="shared" si="154"/>
        <v>0</v>
      </c>
      <c r="Y1554" s="11">
        <f t="shared" si="155"/>
        <v>1</v>
      </c>
      <c r="Z1554" s="11">
        <f t="shared" si="156"/>
        <v>87704.254717860924</v>
      </c>
      <c r="AA1554" s="23">
        <f t="shared" si="157"/>
        <v>0.15499999999999925</v>
      </c>
    </row>
    <row r="1555" spans="12:27" x14ac:dyDescent="0.35">
      <c r="L1555" s="103"/>
      <c r="S1555" s="32">
        <f>+_xlfn.XLOOKUP($P1555,Užstatai!$L$3:$IR$3,Užstatai!$L$1:$IR$1,"bla",0,1)</f>
        <v>0</v>
      </c>
      <c r="W1555" s="11">
        <f t="shared" si="153"/>
        <v>0</v>
      </c>
      <c r="X1555" s="11">
        <f t="shared" si="154"/>
        <v>0</v>
      </c>
      <c r="Y1555" s="11">
        <f t="shared" si="155"/>
        <v>1</v>
      </c>
      <c r="Z1555" s="11">
        <f t="shared" si="156"/>
        <v>87760.838108001481</v>
      </c>
      <c r="AA1555" s="23">
        <f t="shared" si="157"/>
        <v>0.15509999999999924</v>
      </c>
    </row>
    <row r="1556" spans="12:27" x14ac:dyDescent="0.35">
      <c r="L1556" s="103"/>
      <c r="S1556" s="32">
        <f>+_xlfn.XLOOKUP($P1556,Užstatai!$L$3:$IR$3,Užstatai!$L$1:$IR$1,"bla",0,1)</f>
        <v>0</v>
      </c>
      <c r="W1556" s="11">
        <f t="shared" si="153"/>
        <v>0</v>
      </c>
      <c r="X1556" s="11">
        <f t="shared" si="154"/>
        <v>0</v>
      </c>
      <c r="Y1556" s="11">
        <f t="shared" si="155"/>
        <v>1</v>
      </c>
      <c r="Z1556" s="11">
        <f t="shared" si="156"/>
        <v>87817.421498142037</v>
      </c>
      <c r="AA1556" s="23">
        <f t="shared" si="157"/>
        <v>0.15519999999999923</v>
      </c>
    </row>
    <row r="1557" spans="12:27" x14ac:dyDescent="0.35">
      <c r="L1557" s="103"/>
      <c r="S1557" s="32">
        <f>+_xlfn.XLOOKUP($P1557,Užstatai!$L$3:$IR$3,Užstatai!$L$1:$IR$1,"bla",0,1)</f>
        <v>0</v>
      </c>
      <c r="W1557" s="11">
        <f t="shared" si="153"/>
        <v>0</v>
      </c>
      <c r="X1557" s="11">
        <f t="shared" si="154"/>
        <v>0</v>
      </c>
      <c r="Y1557" s="11">
        <f t="shared" si="155"/>
        <v>1</v>
      </c>
      <c r="Z1557" s="11">
        <f t="shared" si="156"/>
        <v>87874.004888282594</v>
      </c>
      <c r="AA1557" s="23">
        <f t="shared" si="157"/>
        <v>0.15529999999999922</v>
      </c>
    </row>
    <row r="1558" spans="12:27" x14ac:dyDescent="0.35">
      <c r="L1558" s="103"/>
      <c r="S1558" s="32">
        <f>+_xlfn.XLOOKUP($P1558,Užstatai!$L$3:$IR$3,Užstatai!$L$1:$IR$1,"bla",0,1)</f>
        <v>0</v>
      </c>
      <c r="W1558" s="11">
        <f t="shared" si="153"/>
        <v>0</v>
      </c>
      <c r="X1558" s="11">
        <f t="shared" si="154"/>
        <v>0</v>
      </c>
      <c r="Y1558" s="11">
        <f t="shared" si="155"/>
        <v>1</v>
      </c>
      <c r="Z1558" s="11">
        <f t="shared" si="156"/>
        <v>87930.588278423136</v>
      </c>
      <c r="AA1558" s="23">
        <f t="shared" si="157"/>
        <v>0.15539999999999921</v>
      </c>
    </row>
    <row r="1559" spans="12:27" x14ac:dyDescent="0.35">
      <c r="L1559" s="103"/>
      <c r="S1559" s="32">
        <f>+_xlfn.XLOOKUP($P1559,Užstatai!$L$3:$IR$3,Užstatai!$L$1:$IR$1,"bla",0,1)</f>
        <v>0</v>
      </c>
      <c r="W1559" s="11">
        <f t="shared" si="153"/>
        <v>0</v>
      </c>
      <c r="X1559" s="11">
        <f t="shared" si="154"/>
        <v>0</v>
      </c>
      <c r="Y1559" s="11">
        <f t="shared" si="155"/>
        <v>1</v>
      </c>
      <c r="Z1559" s="11">
        <f t="shared" si="156"/>
        <v>87987.171668563693</v>
      </c>
      <c r="AA1559" s="23">
        <f t="shared" si="157"/>
        <v>0.15549999999999919</v>
      </c>
    </row>
    <row r="1560" spans="12:27" x14ac:dyDescent="0.35">
      <c r="L1560" s="103"/>
      <c r="S1560" s="32">
        <f>+_xlfn.XLOOKUP($P1560,Užstatai!$L$3:$IR$3,Užstatai!$L$1:$IR$1,"bla",0,1)</f>
        <v>0</v>
      </c>
      <c r="W1560" s="11">
        <f t="shared" si="153"/>
        <v>0</v>
      </c>
      <c r="X1560" s="11">
        <f t="shared" si="154"/>
        <v>0</v>
      </c>
      <c r="Y1560" s="11">
        <f t="shared" si="155"/>
        <v>1</v>
      </c>
      <c r="Z1560" s="11">
        <f t="shared" si="156"/>
        <v>88043.755058704235</v>
      </c>
      <c r="AA1560" s="23">
        <f t="shared" si="157"/>
        <v>0.15559999999999918</v>
      </c>
    </row>
    <row r="1561" spans="12:27" x14ac:dyDescent="0.35">
      <c r="L1561" s="103"/>
      <c r="S1561" s="32">
        <f>+_xlfn.XLOOKUP($P1561,Užstatai!$L$3:$IR$3,Užstatai!$L$1:$IR$1,"bla",0,1)</f>
        <v>0</v>
      </c>
      <c r="W1561" s="11">
        <f t="shared" si="153"/>
        <v>0</v>
      </c>
      <c r="X1561" s="11">
        <f t="shared" si="154"/>
        <v>0</v>
      </c>
      <c r="Y1561" s="11">
        <f t="shared" si="155"/>
        <v>1</v>
      </c>
      <c r="Z1561" s="11">
        <f t="shared" si="156"/>
        <v>88100.338448844777</v>
      </c>
      <c r="AA1561" s="23">
        <f t="shared" si="157"/>
        <v>0.15569999999999917</v>
      </c>
    </row>
    <row r="1562" spans="12:27" x14ac:dyDescent="0.35">
      <c r="L1562" s="103"/>
      <c r="S1562" s="32">
        <f>+_xlfn.XLOOKUP($P1562,Užstatai!$L$3:$IR$3,Užstatai!$L$1:$IR$1,"bla",0,1)</f>
        <v>0</v>
      </c>
      <c r="W1562" s="11">
        <f t="shared" si="153"/>
        <v>0</v>
      </c>
      <c r="X1562" s="11">
        <f t="shared" si="154"/>
        <v>0</v>
      </c>
      <c r="Y1562" s="11">
        <f t="shared" si="155"/>
        <v>1</v>
      </c>
      <c r="Z1562" s="11">
        <f t="shared" si="156"/>
        <v>88156.921838985334</v>
      </c>
      <c r="AA1562" s="23">
        <f t="shared" si="157"/>
        <v>0.15579999999999916</v>
      </c>
    </row>
    <row r="1563" spans="12:27" x14ac:dyDescent="0.35">
      <c r="L1563" s="103"/>
      <c r="S1563" s="32">
        <f>+_xlfn.XLOOKUP($P1563,Užstatai!$L$3:$IR$3,Užstatai!$L$1:$IR$1,"bla",0,1)</f>
        <v>0</v>
      </c>
      <c r="W1563" s="11">
        <f t="shared" si="153"/>
        <v>0</v>
      </c>
      <c r="X1563" s="11">
        <f t="shared" si="154"/>
        <v>0</v>
      </c>
      <c r="Y1563" s="11">
        <f t="shared" si="155"/>
        <v>1</v>
      </c>
      <c r="Z1563" s="11">
        <f t="shared" si="156"/>
        <v>88213.505229125891</v>
      </c>
      <c r="AA1563" s="23">
        <f t="shared" si="157"/>
        <v>0.15589999999999915</v>
      </c>
    </row>
    <row r="1564" spans="12:27" x14ac:dyDescent="0.35">
      <c r="L1564" s="103"/>
      <c r="S1564" s="32">
        <f>+_xlfn.XLOOKUP($P1564,Užstatai!$L$3:$IR$3,Užstatai!$L$1:$IR$1,"bla",0,1)</f>
        <v>0</v>
      </c>
      <c r="W1564" s="11">
        <f t="shared" si="153"/>
        <v>0</v>
      </c>
      <c r="X1564" s="11">
        <f t="shared" si="154"/>
        <v>0</v>
      </c>
      <c r="Y1564" s="11">
        <f t="shared" si="155"/>
        <v>1</v>
      </c>
      <c r="Z1564" s="11">
        <f t="shared" si="156"/>
        <v>88270.088619266433</v>
      </c>
      <c r="AA1564" s="23">
        <f t="shared" si="157"/>
        <v>0.15599999999999914</v>
      </c>
    </row>
    <row r="1565" spans="12:27" x14ac:dyDescent="0.35">
      <c r="L1565" s="103"/>
      <c r="S1565" s="32">
        <f>+_xlfn.XLOOKUP($P1565,Užstatai!$L$3:$IR$3,Užstatai!$L$1:$IR$1,"bla",0,1)</f>
        <v>0</v>
      </c>
      <c r="W1565" s="11">
        <f t="shared" si="153"/>
        <v>0</v>
      </c>
      <c r="X1565" s="11">
        <f t="shared" si="154"/>
        <v>0</v>
      </c>
      <c r="Y1565" s="11">
        <f t="shared" si="155"/>
        <v>1</v>
      </c>
      <c r="Z1565" s="11">
        <f t="shared" si="156"/>
        <v>88326.672009406975</v>
      </c>
      <c r="AA1565" s="23">
        <f t="shared" si="157"/>
        <v>0.15609999999999913</v>
      </c>
    </row>
    <row r="1566" spans="12:27" x14ac:dyDescent="0.35">
      <c r="L1566" s="103"/>
      <c r="S1566" s="32">
        <f>+_xlfn.XLOOKUP($P1566,Užstatai!$L$3:$IR$3,Užstatai!$L$1:$IR$1,"bla",0,1)</f>
        <v>0</v>
      </c>
      <c r="W1566" s="11">
        <f t="shared" si="153"/>
        <v>0</v>
      </c>
      <c r="X1566" s="11">
        <f t="shared" si="154"/>
        <v>0</v>
      </c>
      <c r="Y1566" s="11">
        <f t="shared" si="155"/>
        <v>1</v>
      </c>
      <c r="Z1566" s="11">
        <f t="shared" si="156"/>
        <v>88383.255399547532</v>
      </c>
      <c r="AA1566" s="23">
        <f t="shared" si="157"/>
        <v>0.15619999999999912</v>
      </c>
    </row>
    <row r="1567" spans="12:27" x14ac:dyDescent="0.35">
      <c r="L1567" s="103"/>
      <c r="S1567" s="32">
        <f>+_xlfn.XLOOKUP($P1567,Užstatai!$L$3:$IR$3,Užstatai!$L$1:$IR$1,"bla",0,1)</f>
        <v>0</v>
      </c>
      <c r="W1567" s="11">
        <f t="shared" si="153"/>
        <v>0</v>
      </c>
      <c r="X1567" s="11">
        <f t="shared" si="154"/>
        <v>0</v>
      </c>
      <c r="Y1567" s="11">
        <f t="shared" si="155"/>
        <v>1</v>
      </c>
      <c r="Z1567" s="11">
        <f t="shared" si="156"/>
        <v>88439.838789688074</v>
      </c>
      <c r="AA1567" s="23">
        <f t="shared" si="157"/>
        <v>0.15629999999999911</v>
      </c>
    </row>
    <row r="1568" spans="12:27" x14ac:dyDescent="0.35">
      <c r="L1568" s="103"/>
      <c r="S1568" s="32">
        <f>+_xlfn.XLOOKUP($P1568,Užstatai!$L$3:$IR$3,Užstatai!$L$1:$IR$1,"bla",0,1)</f>
        <v>0</v>
      </c>
      <c r="W1568" s="11">
        <f t="shared" si="153"/>
        <v>0</v>
      </c>
      <c r="X1568" s="11">
        <f t="shared" si="154"/>
        <v>0</v>
      </c>
      <c r="Y1568" s="11">
        <f t="shared" si="155"/>
        <v>1</v>
      </c>
      <c r="Z1568" s="11">
        <f t="shared" si="156"/>
        <v>88496.422179828631</v>
      </c>
      <c r="AA1568" s="23">
        <f t="shared" si="157"/>
        <v>0.1563999999999991</v>
      </c>
    </row>
    <row r="1569" spans="12:27" x14ac:dyDescent="0.35">
      <c r="L1569" s="103"/>
      <c r="S1569" s="32">
        <f>+_xlfn.XLOOKUP($P1569,Užstatai!$L$3:$IR$3,Užstatai!$L$1:$IR$1,"bla",0,1)</f>
        <v>0</v>
      </c>
      <c r="W1569" s="11">
        <f t="shared" si="153"/>
        <v>0</v>
      </c>
      <c r="X1569" s="11">
        <f t="shared" si="154"/>
        <v>0</v>
      </c>
      <c r="Y1569" s="11">
        <f t="shared" si="155"/>
        <v>1</v>
      </c>
      <c r="Z1569" s="11">
        <f t="shared" si="156"/>
        <v>88553.005569969173</v>
      </c>
      <c r="AA1569" s="23">
        <f t="shared" si="157"/>
        <v>0.15649999999999908</v>
      </c>
    </row>
    <row r="1570" spans="12:27" x14ac:dyDescent="0.35">
      <c r="L1570" s="103"/>
      <c r="S1570" s="32">
        <f>+_xlfn.XLOOKUP($P1570,Užstatai!$L$3:$IR$3,Užstatai!$L$1:$IR$1,"bla",0,1)</f>
        <v>0</v>
      </c>
      <c r="W1570" s="11">
        <f t="shared" si="153"/>
        <v>0</v>
      </c>
      <c r="X1570" s="11">
        <f t="shared" si="154"/>
        <v>0</v>
      </c>
      <c r="Y1570" s="11">
        <f t="shared" si="155"/>
        <v>1</v>
      </c>
      <c r="Z1570" s="11">
        <f t="shared" si="156"/>
        <v>88609.588960109715</v>
      </c>
      <c r="AA1570" s="23">
        <f t="shared" si="157"/>
        <v>0.15659999999999907</v>
      </c>
    </row>
    <row r="1571" spans="12:27" x14ac:dyDescent="0.35">
      <c r="L1571" s="103"/>
      <c r="S1571" s="32">
        <f>+_xlfn.XLOOKUP($P1571,Užstatai!$L$3:$IR$3,Užstatai!$L$1:$IR$1,"bla",0,1)</f>
        <v>0</v>
      </c>
      <c r="W1571" s="11">
        <f t="shared" si="153"/>
        <v>0</v>
      </c>
      <c r="X1571" s="11">
        <f t="shared" si="154"/>
        <v>0</v>
      </c>
      <c r="Y1571" s="11">
        <f t="shared" si="155"/>
        <v>1</v>
      </c>
      <c r="Z1571" s="11">
        <f t="shared" si="156"/>
        <v>88666.172350250272</v>
      </c>
      <c r="AA1571" s="23">
        <f t="shared" si="157"/>
        <v>0.15669999999999906</v>
      </c>
    </row>
    <row r="1572" spans="12:27" x14ac:dyDescent="0.35">
      <c r="L1572" s="103"/>
      <c r="S1572" s="32">
        <f>+_xlfn.XLOOKUP($P1572,Užstatai!$L$3:$IR$3,Užstatai!$L$1:$IR$1,"bla",0,1)</f>
        <v>0</v>
      </c>
      <c r="W1572" s="11">
        <f t="shared" si="153"/>
        <v>0</v>
      </c>
      <c r="X1572" s="11">
        <f t="shared" si="154"/>
        <v>0</v>
      </c>
      <c r="Y1572" s="11">
        <f t="shared" si="155"/>
        <v>1</v>
      </c>
      <c r="Z1572" s="11">
        <f t="shared" si="156"/>
        <v>88722.755740390843</v>
      </c>
      <c r="AA1572" s="23">
        <f t="shared" si="157"/>
        <v>0.15679999999999905</v>
      </c>
    </row>
    <row r="1573" spans="12:27" x14ac:dyDescent="0.35">
      <c r="L1573" s="103"/>
      <c r="S1573" s="32">
        <f>+_xlfn.XLOOKUP($P1573,Užstatai!$L$3:$IR$3,Užstatai!$L$1:$IR$1,"bla",0,1)</f>
        <v>0</v>
      </c>
      <c r="W1573" s="11">
        <f t="shared" si="153"/>
        <v>0</v>
      </c>
      <c r="X1573" s="11">
        <f t="shared" si="154"/>
        <v>0</v>
      </c>
      <c r="Y1573" s="11">
        <f t="shared" si="155"/>
        <v>1</v>
      </c>
      <c r="Z1573" s="11">
        <f t="shared" si="156"/>
        <v>88779.339130531385</v>
      </c>
      <c r="AA1573" s="23">
        <f t="shared" si="157"/>
        <v>0.15689999999999904</v>
      </c>
    </row>
    <row r="1574" spans="12:27" x14ac:dyDescent="0.35">
      <c r="L1574" s="103"/>
      <c r="S1574" s="32">
        <f>+_xlfn.XLOOKUP($P1574,Užstatai!$L$3:$IR$3,Užstatai!$L$1:$IR$1,"bla",0,1)</f>
        <v>0</v>
      </c>
      <c r="W1574" s="11">
        <f t="shared" si="153"/>
        <v>0</v>
      </c>
      <c r="X1574" s="11">
        <f t="shared" si="154"/>
        <v>0</v>
      </c>
      <c r="Y1574" s="11">
        <f t="shared" si="155"/>
        <v>1</v>
      </c>
      <c r="Z1574" s="11">
        <f t="shared" si="156"/>
        <v>88835.922520671927</v>
      </c>
      <c r="AA1574" s="23">
        <f t="shared" si="157"/>
        <v>0.15699999999999903</v>
      </c>
    </row>
    <row r="1575" spans="12:27" x14ac:dyDescent="0.35">
      <c r="L1575" s="103"/>
      <c r="S1575" s="32">
        <f>+_xlfn.XLOOKUP($P1575,Užstatai!$L$3:$IR$3,Užstatai!$L$1:$IR$1,"bla",0,1)</f>
        <v>0</v>
      </c>
      <c r="W1575" s="11">
        <f t="shared" si="153"/>
        <v>0</v>
      </c>
      <c r="X1575" s="11">
        <f t="shared" si="154"/>
        <v>0</v>
      </c>
      <c r="Y1575" s="11">
        <f t="shared" si="155"/>
        <v>1</v>
      </c>
      <c r="Z1575" s="11">
        <f t="shared" si="156"/>
        <v>88892.505910812484</v>
      </c>
      <c r="AA1575" s="23">
        <f t="shared" si="157"/>
        <v>0.15709999999999902</v>
      </c>
    </row>
    <row r="1576" spans="12:27" x14ac:dyDescent="0.35">
      <c r="L1576" s="103"/>
      <c r="S1576" s="32">
        <f>+_xlfn.XLOOKUP($P1576,Užstatai!$L$3:$IR$3,Užstatai!$L$1:$IR$1,"bla",0,1)</f>
        <v>0</v>
      </c>
      <c r="W1576" s="11">
        <f t="shared" si="153"/>
        <v>0</v>
      </c>
      <c r="X1576" s="11">
        <f t="shared" si="154"/>
        <v>0</v>
      </c>
      <c r="Y1576" s="11">
        <f t="shared" si="155"/>
        <v>1</v>
      </c>
      <c r="Z1576" s="11">
        <f t="shared" si="156"/>
        <v>88949.089300953041</v>
      </c>
      <c r="AA1576" s="23">
        <f t="shared" si="157"/>
        <v>0.15719999999999901</v>
      </c>
    </row>
    <row r="1577" spans="12:27" x14ac:dyDescent="0.35">
      <c r="L1577" s="103"/>
      <c r="S1577" s="32">
        <f>+_xlfn.XLOOKUP($P1577,Užstatai!$L$3:$IR$3,Užstatai!$L$1:$IR$1,"bla",0,1)</f>
        <v>0</v>
      </c>
      <c r="W1577" s="11">
        <f t="shared" si="153"/>
        <v>0</v>
      </c>
      <c r="X1577" s="11">
        <f t="shared" si="154"/>
        <v>0</v>
      </c>
      <c r="Y1577" s="11">
        <f t="shared" si="155"/>
        <v>1</v>
      </c>
      <c r="Z1577" s="11">
        <f t="shared" si="156"/>
        <v>89005.672691093569</v>
      </c>
      <c r="AA1577" s="23">
        <f t="shared" si="157"/>
        <v>0.157299999999999</v>
      </c>
    </row>
    <row r="1578" spans="12:27" x14ac:dyDescent="0.35">
      <c r="L1578" s="103"/>
      <c r="S1578" s="32">
        <f>+_xlfn.XLOOKUP($P1578,Užstatai!$L$3:$IR$3,Užstatai!$L$1:$IR$1,"bla",0,1)</f>
        <v>0</v>
      </c>
      <c r="W1578" s="11">
        <f t="shared" si="153"/>
        <v>0</v>
      </c>
      <c r="X1578" s="11">
        <f t="shared" si="154"/>
        <v>0</v>
      </c>
      <c r="Y1578" s="11">
        <f t="shared" si="155"/>
        <v>1</v>
      </c>
      <c r="Z1578" s="11">
        <f t="shared" si="156"/>
        <v>89062.256081234125</v>
      </c>
      <c r="AA1578" s="23">
        <f t="shared" si="157"/>
        <v>0.15739999999999899</v>
      </c>
    </row>
    <row r="1579" spans="12:27" x14ac:dyDescent="0.35">
      <c r="L1579" s="103"/>
      <c r="S1579" s="32">
        <f>+_xlfn.XLOOKUP($P1579,Užstatai!$L$3:$IR$3,Užstatai!$L$1:$IR$1,"bla",0,1)</f>
        <v>0</v>
      </c>
      <c r="W1579" s="11">
        <f t="shared" si="153"/>
        <v>0</v>
      </c>
      <c r="X1579" s="11">
        <f t="shared" si="154"/>
        <v>0</v>
      </c>
      <c r="Y1579" s="11">
        <f t="shared" si="155"/>
        <v>1</v>
      </c>
      <c r="Z1579" s="11">
        <f t="shared" si="156"/>
        <v>89118.839471374682</v>
      </c>
      <c r="AA1579" s="23">
        <f t="shared" si="157"/>
        <v>0.15749999999999897</v>
      </c>
    </row>
    <row r="1580" spans="12:27" x14ac:dyDescent="0.35">
      <c r="L1580" s="103"/>
      <c r="S1580" s="32">
        <f>+_xlfn.XLOOKUP($P1580,Užstatai!$L$3:$IR$3,Užstatai!$L$1:$IR$1,"bla",0,1)</f>
        <v>0</v>
      </c>
      <c r="W1580" s="11">
        <f t="shared" si="153"/>
        <v>0</v>
      </c>
      <c r="X1580" s="11">
        <f t="shared" si="154"/>
        <v>0</v>
      </c>
      <c r="Y1580" s="11">
        <f t="shared" si="155"/>
        <v>1</v>
      </c>
      <c r="Z1580" s="11">
        <f t="shared" si="156"/>
        <v>89175.422861515224</v>
      </c>
      <c r="AA1580" s="23">
        <f t="shared" si="157"/>
        <v>0.15759999999999896</v>
      </c>
    </row>
    <row r="1581" spans="12:27" x14ac:dyDescent="0.35">
      <c r="L1581" s="103"/>
      <c r="S1581" s="32">
        <f>+_xlfn.XLOOKUP($P1581,Užstatai!$L$3:$IR$3,Užstatai!$L$1:$IR$1,"bla",0,1)</f>
        <v>0</v>
      </c>
      <c r="W1581" s="11">
        <f t="shared" si="153"/>
        <v>0</v>
      </c>
      <c r="X1581" s="11">
        <f t="shared" si="154"/>
        <v>0</v>
      </c>
      <c r="Y1581" s="11">
        <f t="shared" si="155"/>
        <v>1</v>
      </c>
      <c r="Z1581" s="11">
        <f t="shared" si="156"/>
        <v>89232.006251655781</v>
      </c>
      <c r="AA1581" s="23">
        <f t="shared" si="157"/>
        <v>0.15769999999999895</v>
      </c>
    </row>
    <row r="1582" spans="12:27" x14ac:dyDescent="0.35">
      <c r="L1582" s="103"/>
      <c r="S1582" s="32">
        <f>+_xlfn.XLOOKUP($P1582,Užstatai!$L$3:$IR$3,Užstatai!$L$1:$IR$1,"bla",0,1)</f>
        <v>0</v>
      </c>
      <c r="W1582" s="11">
        <f t="shared" si="153"/>
        <v>0</v>
      </c>
      <c r="X1582" s="11">
        <f t="shared" si="154"/>
        <v>0</v>
      </c>
      <c r="Y1582" s="11">
        <f t="shared" si="155"/>
        <v>1</v>
      </c>
      <c r="Z1582" s="11">
        <f t="shared" si="156"/>
        <v>89288.589641796323</v>
      </c>
      <c r="AA1582" s="23">
        <f t="shared" si="157"/>
        <v>0.15779999999999894</v>
      </c>
    </row>
    <row r="1583" spans="12:27" x14ac:dyDescent="0.35">
      <c r="L1583" s="103"/>
      <c r="S1583" s="32">
        <f>+_xlfn.XLOOKUP($P1583,Užstatai!$L$3:$IR$3,Užstatai!$L$1:$IR$1,"bla",0,1)</f>
        <v>0</v>
      </c>
      <c r="W1583" s="11">
        <f t="shared" si="153"/>
        <v>0</v>
      </c>
      <c r="X1583" s="11">
        <f t="shared" si="154"/>
        <v>0</v>
      </c>
      <c r="Y1583" s="11">
        <f t="shared" si="155"/>
        <v>1</v>
      </c>
      <c r="Z1583" s="11">
        <f t="shared" si="156"/>
        <v>89345.173031936865</v>
      </c>
      <c r="AA1583" s="23">
        <f t="shared" si="157"/>
        <v>0.15789999999999893</v>
      </c>
    </row>
    <row r="1584" spans="12:27" x14ac:dyDescent="0.35">
      <c r="L1584" s="103"/>
      <c r="S1584" s="32">
        <f>+_xlfn.XLOOKUP($P1584,Užstatai!$L$3:$IR$3,Užstatai!$L$1:$IR$1,"bla",0,1)</f>
        <v>0</v>
      </c>
      <c r="W1584" s="11">
        <f t="shared" si="153"/>
        <v>0</v>
      </c>
      <c r="X1584" s="11">
        <f t="shared" si="154"/>
        <v>0</v>
      </c>
      <c r="Y1584" s="11">
        <f t="shared" si="155"/>
        <v>1</v>
      </c>
      <c r="Z1584" s="11">
        <f t="shared" si="156"/>
        <v>89401.756422077422</v>
      </c>
      <c r="AA1584" s="23">
        <f t="shared" si="157"/>
        <v>0.15799999999999892</v>
      </c>
    </row>
    <row r="1585" spans="12:27" x14ac:dyDescent="0.35">
      <c r="L1585" s="103"/>
      <c r="S1585" s="32">
        <f>+_xlfn.XLOOKUP($P1585,Užstatai!$L$3:$IR$3,Užstatai!$L$1:$IR$1,"bla",0,1)</f>
        <v>0</v>
      </c>
      <c r="W1585" s="11">
        <f t="shared" si="153"/>
        <v>0</v>
      </c>
      <c r="X1585" s="11">
        <f t="shared" si="154"/>
        <v>0</v>
      </c>
      <c r="Y1585" s="11">
        <f t="shared" si="155"/>
        <v>1</v>
      </c>
      <c r="Z1585" s="11">
        <f t="shared" si="156"/>
        <v>89458.339812217979</v>
      </c>
      <c r="AA1585" s="23">
        <f t="shared" si="157"/>
        <v>0.15809999999999891</v>
      </c>
    </row>
    <row r="1586" spans="12:27" x14ac:dyDescent="0.35">
      <c r="L1586" s="103"/>
      <c r="S1586" s="32">
        <f>+_xlfn.XLOOKUP($P1586,Užstatai!$L$3:$IR$3,Užstatai!$L$1:$IR$1,"bla",0,1)</f>
        <v>0</v>
      </c>
      <c r="W1586" s="11">
        <f t="shared" si="153"/>
        <v>0</v>
      </c>
      <c r="X1586" s="11">
        <f t="shared" si="154"/>
        <v>0</v>
      </c>
      <c r="Y1586" s="11">
        <f t="shared" si="155"/>
        <v>1</v>
      </c>
      <c r="Z1586" s="11">
        <f t="shared" si="156"/>
        <v>89514.923202358506</v>
      </c>
      <c r="AA1586" s="23">
        <f t="shared" si="157"/>
        <v>0.1581999999999989</v>
      </c>
    </row>
    <row r="1587" spans="12:27" x14ac:dyDescent="0.35">
      <c r="L1587" s="103"/>
      <c r="S1587" s="32">
        <f>+_xlfn.XLOOKUP($P1587,Užstatai!$L$3:$IR$3,Užstatai!$L$1:$IR$1,"bla",0,1)</f>
        <v>0</v>
      </c>
      <c r="W1587" s="11">
        <f t="shared" si="153"/>
        <v>0</v>
      </c>
      <c r="X1587" s="11">
        <f t="shared" si="154"/>
        <v>0</v>
      </c>
      <c r="Y1587" s="11">
        <f t="shared" si="155"/>
        <v>1</v>
      </c>
      <c r="Z1587" s="11">
        <f t="shared" si="156"/>
        <v>89571.506592499063</v>
      </c>
      <c r="AA1587" s="23">
        <f t="shared" si="157"/>
        <v>0.15829999999999889</v>
      </c>
    </row>
    <row r="1588" spans="12:27" x14ac:dyDescent="0.35">
      <c r="L1588" s="103"/>
      <c r="S1588" s="32">
        <f>+_xlfn.XLOOKUP($P1588,Užstatai!$L$3:$IR$3,Užstatai!$L$1:$IR$1,"bla",0,1)</f>
        <v>0</v>
      </c>
      <c r="W1588" s="11">
        <f t="shared" si="153"/>
        <v>0</v>
      </c>
      <c r="X1588" s="11">
        <f t="shared" si="154"/>
        <v>0</v>
      </c>
      <c r="Y1588" s="11">
        <f t="shared" si="155"/>
        <v>1</v>
      </c>
      <c r="Z1588" s="11">
        <f t="shared" si="156"/>
        <v>89628.08998263962</v>
      </c>
      <c r="AA1588" s="23">
        <f t="shared" si="157"/>
        <v>0.15839999999999888</v>
      </c>
    </row>
    <row r="1589" spans="12:27" x14ac:dyDescent="0.35">
      <c r="L1589" s="103"/>
      <c r="S1589" s="32">
        <f>+_xlfn.XLOOKUP($P1589,Užstatai!$L$3:$IR$3,Užstatai!$L$1:$IR$1,"bla",0,1)</f>
        <v>0</v>
      </c>
      <c r="W1589" s="11">
        <f t="shared" si="153"/>
        <v>0</v>
      </c>
      <c r="X1589" s="11">
        <f t="shared" si="154"/>
        <v>0</v>
      </c>
      <c r="Y1589" s="11">
        <f t="shared" si="155"/>
        <v>1</v>
      </c>
      <c r="Z1589" s="11">
        <f t="shared" si="156"/>
        <v>89684.673372780177</v>
      </c>
      <c r="AA1589" s="23">
        <f t="shared" si="157"/>
        <v>0.15849999999999886</v>
      </c>
    </row>
    <row r="1590" spans="12:27" x14ac:dyDescent="0.35">
      <c r="L1590" s="103"/>
      <c r="S1590" s="32">
        <f>+_xlfn.XLOOKUP($P1590,Užstatai!$L$3:$IR$3,Užstatai!$L$1:$IR$1,"bla",0,1)</f>
        <v>0</v>
      </c>
      <c r="W1590" s="11">
        <f t="shared" si="153"/>
        <v>0</v>
      </c>
      <c r="X1590" s="11">
        <f t="shared" si="154"/>
        <v>0</v>
      </c>
      <c r="Y1590" s="11">
        <f t="shared" si="155"/>
        <v>1</v>
      </c>
      <c r="Z1590" s="11">
        <f t="shared" si="156"/>
        <v>89741.256762920719</v>
      </c>
      <c r="AA1590" s="23">
        <f t="shared" si="157"/>
        <v>0.15859999999999885</v>
      </c>
    </row>
    <row r="1591" spans="12:27" x14ac:dyDescent="0.35">
      <c r="L1591" s="103"/>
      <c r="S1591" s="32">
        <f>+_xlfn.XLOOKUP($P1591,Užstatai!$L$3:$IR$3,Užstatai!$L$1:$IR$1,"bla",0,1)</f>
        <v>0</v>
      </c>
      <c r="W1591" s="11">
        <f t="shared" si="153"/>
        <v>0</v>
      </c>
      <c r="X1591" s="11">
        <f t="shared" si="154"/>
        <v>0</v>
      </c>
      <c r="Y1591" s="11">
        <f t="shared" si="155"/>
        <v>1</v>
      </c>
      <c r="Z1591" s="11">
        <f t="shared" si="156"/>
        <v>89797.840153061275</v>
      </c>
      <c r="AA1591" s="23">
        <f t="shared" si="157"/>
        <v>0.15869999999999884</v>
      </c>
    </row>
    <row r="1592" spans="12:27" x14ac:dyDescent="0.35">
      <c r="L1592" s="103"/>
      <c r="S1592" s="32">
        <f>+_xlfn.XLOOKUP($P1592,Užstatai!$L$3:$IR$3,Užstatai!$L$1:$IR$1,"bla",0,1)</f>
        <v>0</v>
      </c>
      <c r="W1592" s="11">
        <f t="shared" si="153"/>
        <v>0</v>
      </c>
      <c r="X1592" s="11">
        <f t="shared" si="154"/>
        <v>0</v>
      </c>
      <c r="Y1592" s="11">
        <f t="shared" si="155"/>
        <v>1</v>
      </c>
      <c r="Z1592" s="11">
        <f t="shared" si="156"/>
        <v>89854.423543201832</v>
      </c>
      <c r="AA1592" s="23">
        <f t="shared" si="157"/>
        <v>0.15879999999999883</v>
      </c>
    </row>
    <row r="1593" spans="12:27" x14ac:dyDescent="0.35">
      <c r="L1593" s="103"/>
      <c r="S1593" s="32">
        <f>+_xlfn.XLOOKUP($P1593,Užstatai!$L$3:$IR$3,Užstatai!$L$1:$IR$1,"bla",0,1)</f>
        <v>0</v>
      </c>
      <c r="W1593" s="11">
        <f t="shared" si="153"/>
        <v>0</v>
      </c>
      <c r="X1593" s="11">
        <f t="shared" si="154"/>
        <v>0</v>
      </c>
      <c r="Y1593" s="11">
        <f t="shared" si="155"/>
        <v>1</v>
      </c>
      <c r="Z1593" s="11">
        <f t="shared" si="156"/>
        <v>89911.006933342374</v>
      </c>
      <c r="AA1593" s="23">
        <f t="shared" si="157"/>
        <v>0.15889999999999882</v>
      </c>
    </row>
    <row r="1594" spans="12:27" x14ac:dyDescent="0.35">
      <c r="L1594" s="103"/>
      <c r="S1594" s="32">
        <f>+_xlfn.XLOOKUP($P1594,Užstatai!$L$3:$IR$3,Užstatai!$L$1:$IR$1,"bla",0,1)</f>
        <v>0</v>
      </c>
      <c r="W1594" s="11">
        <f t="shared" si="153"/>
        <v>0</v>
      </c>
      <c r="X1594" s="11">
        <f t="shared" si="154"/>
        <v>0</v>
      </c>
      <c r="Y1594" s="11">
        <f t="shared" si="155"/>
        <v>1</v>
      </c>
      <c r="Z1594" s="11">
        <f t="shared" si="156"/>
        <v>89967.590323482917</v>
      </c>
      <c r="AA1594" s="23">
        <f t="shared" si="157"/>
        <v>0.15899999999999881</v>
      </c>
    </row>
    <row r="1595" spans="12:27" x14ac:dyDescent="0.35">
      <c r="L1595" s="103"/>
      <c r="S1595" s="32">
        <f>+_xlfn.XLOOKUP($P1595,Užstatai!$L$3:$IR$3,Užstatai!$L$1:$IR$1,"bla",0,1)</f>
        <v>0</v>
      </c>
      <c r="W1595" s="11">
        <f t="shared" si="153"/>
        <v>0</v>
      </c>
      <c r="X1595" s="11">
        <f t="shared" si="154"/>
        <v>0</v>
      </c>
      <c r="Y1595" s="11">
        <f t="shared" si="155"/>
        <v>1</v>
      </c>
      <c r="Z1595" s="11">
        <f t="shared" si="156"/>
        <v>90024.173713623473</v>
      </c>
      <c r="AA1595" s="23">
        <f t="shared" si="157"/>
        <v>0.1590999999999988</v>
      </c>
    </row>
    <row r="1596" spans="12:27" x14ac:dyDescent="0.35">
      <c r="L1596" s="103"/>
      <c r="S1596" s="32">
        <f>+_xlfn.XLOOKUP($P1596,Užstatai!$L$3:$IR$3,Užstatai!$L$1:$IR$1,"bla",0,1)</f>
        <v>0</v>
      </c>
      <c r="W1596" s="11">
        <f t="shared" si="153"/>
        <v>0</v>
      </c>
      <c r="X1596" s="11">
        <f t="shared" si="154"/>
        <v>0</v>
      </c>
      <c r="Y1596" s="11">
        <f t="shared" si="155"/>
        <v>1</v>
      </c>
      <c r="Z1596" s="11">
        <f t="shared" si="156"/>
        <v>90080.757103764015</v>
      </c>
      <c r="AA1596" s="23">
        <f t="shared" si="157"/>
        <v>0.15919999999999879</v>
      </c>
    </row>
    <row r="1597" spans="12:27" x14ac:dyDescent="0.35">
      <c r="L1597" s="103"/>
      <c r="S1597" s="32">
        <f>+_xlfn.XLOOKUP($P1597,Užstatai!$L$3:$IR$3,Užstatai!$L$1:$IR$1,"bla",0,1)</f>
        <v>0</v>
      </c>
      <c r="W1597" s="11">
        <f t="shared" si="153"/>
        <v>0</v>
      </c>
      <c r="X1597" s="11">
        <f t="shared" si="154"/>
        <v>0</v>
      </c>
      <c r="Y1597" s="11">
        <f t="shared" si="155"/>
        <v>1</v>
      </c>
      <c r="Z1597" s="11">
        <f t="shared" si="156"/>
        <v>90137.340493904572</v>
      </c>
      <c r="AA1597" s="23">
        <f t="shared" si="157"/>
        <v>0.15929999999999878</v>
      </c>
    </row>
    <row r="1598" spans="12:27" x14ac:dyDescent="0.35">
      <c r="L1598" s="103"/>
      <c r="S1598" s="32">
        <f>+_xlfn.XLOOKUP($P1598,Užstatai!$L$3:$IR$3,Užstatai!$L$1:$IR$1,"bla",0,1)</f>
        <v>0</v>
      </c>
      <c r="W1598" s="11">
        <f t="shared" si="153"/>
        <v>0</v>
      </c>
      <c r="X1598" s="11">
        <f t="shared" si="154"/>
        <v>0</v>
      </c>
      <c r="Y1598" s="11">
        <f t="shared" si="155"/>
        <v>1</v>
      </c>
      <c r="Z1598" s="11">
        <f t="shared" si="156"/>
        <v>90193.923884045114</v>
      </c>
      <c r="AA1598" s="23">
        <f t="shared" si="157"/>
        <v>0.15939999999999876</v>
      </c>
    </row>
    <row r="1599" spans="12:27" x14ac:dyDescent="0.35">
      <c r="L1599" s="103"/>
      <c r="S1599" s="32">
        <f>+_xlfn.XLOOKUP($P1599,Užstatai!$L$3:$IR$3,Užstatai!$L$1:$IR$1,"bla",0,1)</f>
        <v>0</v>
      </c>
      <c r="W1599" s="11">
        <f t="shared" si="153"/>
        <v>0</v>
      </c>
      <c r="X1599" s="11">
        <f t="shared" si="154"/>
        <v>0</v>
      </c>
      <c r="Y1599" s="11">
        <f t="shared" si="155"/>
        <v>1</v>
      </c>
      <c r="Z1599" s="11">
        <f t="shared" si="156"/>
        <v>90250.507274185657</v>
      </c>
      <c r="AA1599" s="23">
        <f t="shared" si="157"/>
        <v>0.15949999999999875</v>
      </c>
    </row>
    <row r="1600" spans="12:27" x14ac:dyDescent="0.35">
      <c r="L1600" s="103"/>
      <c r="S1600" s="32">
        <f>+_xlfn.XLOOKUP($P1600,Užstatai!$L$3:$IR$3,Užstatai!$L$1:$IR$1,"bla",0,1)</f>
        <v>0</v>
      </c>
      <c r="W1600" s="11">
        <f t="shared" si="153"/>
        <v>0</v>
      </c>
      <c r="X1600" s="11">
        <f t="shared" si="154"/>
        <v>0</v>
      </c>
      <c r="Y1600" s="11">
        <f t="shared" si="155"/>
        <v>1</v>
      </c>
      <c r="Z1600" s="11">
        <f t="shared" si="156"/>
        <v>90307.090664326213</v>
      </c>
      <c r="AA1600" s="23">
        <f t="shared" si="157"/>
        <v>0.15959999999999874</v>
      </c>
    </row>
    <row r="1601" spans="12:27" x14ac:dyDescent="0.35">
      <c r="L1601" s="103"/>
      <c r="S1601" s="32">
        <f>+_xlfn.XLOOKUP($P1601,Užstatai!$L$3:$IR$3,Užstatai!$L$1:$IR$1,"bla",0,1)</f>
        <v>0</v>
      </c>
      <c r="W1601" s="11">
        <f t="shared" si="153"/>
        <v>0</v>
      </c>
      <c r="X1601" s="11">
        <f t="shared" si="154"/>
        <v>0</v>
      </c>
      <c r="Y1601" s="11">
        <f t="shared" si="155"/>
        <v>1</v>
      </c>
      <c r="Z1601" s="11">
        <f t="shared" si="156"/>
        <v>90363.67405446677</v>
      </c>
      <c r="AA1601" s="23">
        <f t="shared" si="157"/>
        <v>0.15969999999999873</v>
      </c>
    </row>
    <row r="1602" spans="12:27" x14ac:dyDescent="0.35">
      <c r="L1602" s="103"/>
      <c r="S1602" s="32">
        <f>+_xlfn.XLOOKUP($P1602,Užstatai!$L$3:$IR$3,Užstatai!$L$1:$IR$1,"bla",0,1)</f>
        <v>0</v>
      </c>
      <c r="W1602" s="11">
        <f t="shared" si="153"/>
        <v>0</v>
      </c>
      <c r="X1602" s="11">
        <f t="shared" si="154"/>
        <v>0</v>
      </c>
      <c r="Y1602" s="11">
        <f t="shared" si="155"/>
        <v>1</v>
      </c>
      <c r="Z1602" s="11">
        <f t="shared" si="156"/>
        <v>90420.257444607298</v>
      </c>
      <c r="AA1602" s="23">
        <f t="shared" si="157"/>
        <v>0.15979999999999872</v>
      </c>
    </row>
    <row r="1603" spans="12:27" x14ac:dyDescent="0.35">
      <c r="L1603" s="103"/>
      <c r="S1603" s="32">
        <f>+_xlfn.XLOOKUP($P1603,Užstatai!$L$3:$IR$3,Užstatai!$L$1:$IR$1,"bla",0,1)</f>
        <v>0</v>
      </c>
      <c r="W1603" s="11">
        <f t="shared" si="153"/>
        <v>0</v>
      </c>
      <c r="X1603" s="11">
        <f t="shared" si="154"/>
        <v>0</v>
      </c>
      <c r="Y1603" s="11">
        <f t="shared" si="155"/>
        <v>1</v>
      </c>
      <c r="Z1603" s="11">
        <f t="shared" si="156"/>
        <v>90476.840834747854</v>
      </c>
      <c r="AA1603" s="23">
        <f t="shared" si="157"/>
        <v>0.15989999999999871</v>
      </c>
    </row>
    <row r="1604" spans="12:27" x14ac:dyDescent="0.35">
      <c r="L1604" s="103"/>
      <c r="S1604" s="32">
        <f>+_xlfn.XLOOKUP($P1604,Užstatai!$L$3:$IR$3,Užstatai!$L$1:$IR$1,"bla",0,1)</f>
        <v>0</v>
      </c>
      <c r="W1604" s="11">
        <f t="shared" ref="W1604:W1667" si="158">ROUND(M1604*(Q1604-Q1603),2)</f>
        <v>0</v>
      </c>
      <c r="X1604" s="11">
        <f t="shared" ref="X1604:X1667" si="159">ROUND(N1604*$Y$2/12*(1-Q1604),2)</f>
        <v>0</v>
      </c>
      <c r="Y1604" s="11">
        <f t="shared" si="155"/>
        <v>1</v>
      </c>
      <c r="Z1604" s="11">
        <f t="shared" si="156"/>
        <v>90533.424224888411</v>
      </c>
      <c r="AA1604" s="23">
        <f t="shared" si="157"/>
        <v>0.1599999999999987</v>
      </c>
    </row>
    <row r="1605" spans="12:27" x14ac:dyDescent="0.35">
      <c r="L1605" s="103"/>
      <c r="S1605" s="32">
        <f>+_xlfn.XLOOKUP($P1605,Užstatai!$L$3:$IR$3,Užstatai!$L$1:$IR$1,"bla",0,1)</f>
        <v>0</v>
      </c>
      <c r="W1605" s="11">
        <f t="shared" si="158"/>
        <v>0</v>
      </c>
      <c r="X1605" s="11">
        <f t="shared" si="159"/>
        <v>0</v>
      </c>
      <c r="Y1605" s="11">
        <f t="shared" ref="Y1605:Y1668" si="160">+IF(Z1605&gt;=$W$1,1,0)</f>
        <v>1</v>
      </c>
      <c r="Z1605" s="11">
        <f t="shared" ref="Z1605:Z1668" si="161">SUM($N$4:$N$183)*AA1605/12-SUMPRODUCT($N$4:$N$183,$Q$4:$Q$183)*AA1605/12</f>
        <v>90590.007615028953</v>
      </c>
      <c r="AA1605" s="23">
        <f t="shared" si="157"/>
        <v>0.16009999999999869</v>
      </c>
    </row>
    <row r="1606" spans="12:27" x14ac:dyDescent="0.35">
      <c r="L1606" s="103"/>
      <c r="S1606" s="32">
        <f>+_xlfn.XLOOKUP($P1606,Užstatai!$L$3:$IR$3,Užstatai!$L$1:$IR$1,"bla",0,1)</f>
        <v>0</v>
      </c>
      <c r="W1606" s="11">
        <f t="shared" si="158"/>
        <v>0</v>
      </c>
      <c r="X1606" s="11">
        <f t="shared" si="159"/>
        <v>0</v>
      </c>
      <c r="Y1606" s="11">
        <f t="shared" si="160"/>
        <v>1</v>
      </c>
      <c r="Z1606" s="11">
        <f t="shared" si="161"/>
        <v>90646.59100516951</v>
      </c>
      <c r="AA1606" s="23">
        <f t="shared" ref="AA1606:AA1669" si="162">+AA1605+0.0001</f>
        <v>0.16019999999999868</v>
      </c>
    </row>
    <row r="1607" spans="12:27" x14ac:dyDescent="0.35">
      <c r="L1607" s="103"/>
      <c r="S1607" s="32">
        <f>+_xlfn.XLOOKUP($P1607,Užstatai!$L$3:$IR$3,Užstatai!$L$1:$IR$1,"bla",0,1)</f>
        <v>0</v>
      </c>
      <c r="W1607" s="11">
        <f t="shared" si="158"/>
        <v>0</v>
      </c>
      <c r="X1607" s="11">
        <f t="shared" si="159"/>
        <v>0</v>
      </c>
      <c r="Y1607" s="11">
        <f t="shared" si="160"/>
        <v>1</v>
      </c>
      <c r="Z1607" s="11">
        <f t="shared" si="161"/>
        <v>90703.174395310067</v>
      </c>
      <c r="AA1607" s="23">
        <f t="shared" si="162"/>
        <v>0.16029999999999867</v>
      </c>
    </row>
    <row r="1608" spans="12:27" x14ac:dyDescent="0.35">
      <c r="L1608" s="103"/>
      <c r="S1608" s="32">
        <f>+_xlfn.XLOOKUP($P1608,Užstatai!$L$3:$IR$3,Užstatai!$L$1:$IR$1,"bla",0,1)</f>
        <v>0</v>
      </c>
      <c r="W1608" s="11">
        <f t="shared" si="158"/>
        <v>0</v>
      </c>
      <c r="X1608" s="11">
        <f t="shared" si="159"/>
        <v>0</v>
      </c>
      <c r="Y1608" s="11">
        <f t="shared" si="160"/>
        <v>1</v>
      </c>
      <c r="Z1608" s="11">
        <f t="shared" si="161"/>
        <v>90759.757785450623</v>
      </c>
      <c r="AA1608" s="23">
        <f t="shared" si="162"/>
        <v>0.16039999999999865</v>
      </c>
    </row>
    <row r="1609" spans="12:27" x14ac:dyDescent="0.35">
      <c r="L1609" s="103"/>
      <c r="S1609" s="32">
        <f>+_xlfn.XLOOKUP($P1609,Užstatai!$L$3:$IR$3,Užstatai!$L$1:$IR$1,"bla",0,1)</f>
        <v>0</v>
      </c>
      <c r="W1609" s="11">
        <f t="shared" si="158"/>
        <v>0</v>
      </c>
      <c r="X1609" s="11">
        <f t="shared" si="159"/>
        <v>0</v>
      </c>
      <c r="Y1609" s="11">
        <f t="shared" si="160"/>
        <v>1</v>
      </c>
      <c r="Z1609" s="11">
        <f t="shared" si="161"/>
        <v>90816.341175591166</v>
      </c>
      <c r="AA1609" s="23">
        <f t="shared" si="162"/>
        <v>0.16049999999999864</v>
      </c>
    </row>
    <row r="1610" spans="12:27" x14ac:dyDescent="0.35">
      <c r="L1610" s="103"/>
      <c r="S1610" s="32">
        <f>+_xlfn.XLOOKUP($P1610,Užstatai!$L$3:$IR$3,Užstatai!$L$1:$IR$1,"bla",0,1)</f>
        <v>0</v>
      </c>
      <c r="W1610" s="11">
        <f t="shared" si="158"/>
        <v>0</v>
      </c>
      <c r="X1610" s="11">
        <f t="shared" si="159"/>
        <v>0</v>
      </c>
      <c r="Y1610" s="11">
        <f t="shared" si="160"/>
        <v>1</v>
      </c>
      <c r="Z1610" s="11">
        <f t="shared" si="161"/>
        <v>90872.924565731708</v>
      </c>
      <c r="AA1610" s="23">
        <f t="shared" si="162"/>
        <v>0.16059999999999863</v>
      </c>
    </row>
    <row r="1611" spans="12:27" x14ac:dyDescent="0.35">
      <c r="L1611" s="103"/>
      <c r="S1611" s="32">
        <f>+_xlfn.XLOOKUP($P1611,Užstatai!$L$3:$IR$3,Užstatai!$L$1:$IR$1,"bla",0,1)</f>
        <v>0</v>
      </c>
      <c r="W1611" s="11">
        <f t="shared" si="158"/>
        <v>0</v>
      </c>
      <c r="X1611" s="11">
        <f t="shared" si="159"/>
        <v>0</v>
      </c>
      <c r="Y1611" s="11">
        <f t="shared" si="160"/>
        <v>1</v>
      </c>
      <c r="Z1611" s="11">
        <f t="shared" si="161"/>
        <v>90929.507955872265</v>
      </c>
      <c r="AA1611" s="23">
        <f t="shared" si="162"/>
        <v>0.16069999999999862</v>
      </c>
    </row>
    <row r="1612" spans="12:27" x14ac:dyDescent="0.35">
      <c r="L1612" s="103"/>
      <c r="S1612" s="32">
        <f>+_xlfn.XLOOKUP($P1612,Užstatai!$L$3:$IR$3,Užstatai!$L$1:$IR$1,"bla",0,1)</f>
        <v>0</v>
      </c>
      <c r="W1612" s="11">
        <f t="shared" si="158"/>
        <v>0</v>
      </c>
      <c r="X1612" s="11">
        <f t="shared" si="159"/>
        <v>0</v>
      </c>
      <c r="Y1612" s="11">
        <f t="shared" si="160"/>
        <v>1</v>
      </c>
      <c r="Z1612" s="11">
        <f t="shared" si="161"/>
        <v>90986.091346012807</v>
      </c>
      <c r="AA1612" s="23">
        <f t="shared" si="162"/>
        <v>0.16079999999999861</v>
      </c>
    </row>
    <row r="1613" spans="12:27" x14ac:dyDescent="0.35">
      <c r="L1613" s="103"/>
      <c r="S1613" s="32">
        <f>+_xlfn.XLOOKUP($P1613,Užstatai!$L$3:$IR$3,Užstatai!$L$1:$IR$1,"bla",0,1)</f>
        <v>0</v>
      </c>
      <c r="W1613" s="11">
        <f t="shared" si="158"/>
        <v>0</v>
      </c>
      <c r="X1613" s="11">
        <f t="shared" si="159"/>
        <v>0</v>
      </c>
      <c r="Y1613" s="11">
        <f t="shared" si="160"/>
        <v>1</v>
      </c>
      <c r="Z1613" s="11">
        <f t="shared" si="161"/>
        <v>91042.674736153363</v>
      </c>
      <c r="AA1613" s="23">
        <f t="shared" si="162"/>
        <v>0.1608999999999986</v>
      </c>
    </row>
    <row r="1614" spans="12:27" x14ac:dyDescent="0.35">
      <c r="L1614" s="103"/>
      <c r="S1614" s="32">
        <f>+_xlfn.XLOOKUP($P1614,Užstatai!$L$3:$IR$3,Užstatai!$L$1:$IR$1,"bla",0,1)</f>
        <v>0</v>
      </c>
      <c r="W1614" s="11">
        <f t="shared" si="158"/>
        <v>0</v>
      </c>
      <c r="X1614" s="11">
        <f t="shared" si="159"/>
        <v>0</v>
      </c>
      <c r="Y1614" s="11">
        <f t="shared" si="160"/>
        <v>1</v>
      </c>
      <c r="Z1614" s="11">
        <f t="shared" si="161"/>
        <v>91099.258126293906</v>
      </c>
      <c r="AA1614" s="23">
        <f t="shared" si="162"/>
        <v>0.16099999999999859</v>
      </c>
    </row>
    <row r="1615" spans="12:27" x14ac:dyDescent="0.35">
      <c r="L1615" s="103"/>
      <c r="S1615" s="32">
        <f>+_xlfn.XLOOKUP($P1615,Užstatai!$L$3:$IR$3,Užstatai!$L$1:$IR$1,"bla",0,1)</f>
        <v>0</v>
      </c>
      <c r="W1615" s="11">
        <f t="shared" si="158"/>
        <v>0</v>
      </c>
      <c r="X1615" s="11">
        <f t="shared" si="159"/>
        <v>0</v>
      </c>
      <c r="Y1615" s="11">
        <f t="shared" si="160"/>
        <v>1</v>
      </c>
      <c r="Z1615" s="11">
        <f t="shared" si="161"/>
        <v>91155.841516434448</v>
      </c>
      <c r="AA1615" s="23">
        <f t="shared" si="162"/>
        <v>0.16109999999999858</v>
      </c>
    </row>
    <row r="1616" spans="12:27" x14ac:dyDescent="0.35">
      <c r="L1616" s="103"/>
      <c r="S1616" s="32">
        <f>+_xlfn.XLOOKUP($P1616,Užstatai!$L$3:$IR$3,Užstatai!$L$1:$IR$1,"bla",0,1)</f>
        <v>0</v>
      </c>
      <c r="W1616" s="11">
        <f t="shared" si="158"/>
        <v>0</v>
      </c>
      <c r="X1616" s="11">
        <f t="shared" si="159"/>
        <v>0</v>
      </c>
      <c r="Y1616" s="11">
        <f t="shared" si="160"/>
        <v>1</v>
      </c>
      <c r="Z1616" s="11">
        <f t="shared" si="161"/>
        <v>91212.424906575005</v>
      </c>
      <c r="AA1616" s="23">
        <f t="shared" si="162"/>
        <v>0.16119999999999857</v>
      </c>
    </row>
    <row r="1617" spans="12:27" x14ac:dyDescent="0.35">
      <c r="L1617" s="103"/>
      <c r="S1617" s="32">
        <f>+_xlfn.XLOOKUP($P1617,Užstatai!$L$3:$IR$3,Užstatai!$L$1:$IR$1,"bla",0,1)</f>
        <v>0</v>
      </c>
      <c r="W1617" s="11">
        <f t="shared" si="158"/>
        <v>0</v>
      </c>
      <c r="X1617" s="11">
        <f t="shared" si="159"/>
        <v>0</v>
      </c>
      <c r="Y1617" s="11">
        <f t="shared" si="160"/>
        <v>1</v>
      </c>
      <c r="Z1617" s="11">
        <f t="shared" si="161"/>
        <v>91269.008296715561</v>
      </c>
      <c r="AA1617" s="23">
        <f t="shared" si="162"/>
        <v>0.16129999999999856</v>
      </c>
    </row>
    <row r="1618" spans="12:27" x14ac:dyDescent="0.35">
      <c r="L1618" s="103"/>
      <c r="S1618" s="32">
        <f>+_xlfn.XLOOKUP($P1618,Užstatai!$L$3:$IR$3,Užstatai!$L$1:$IR$1,"bla",0,1)</f>
        <v>0</v>
      </c>
      <c r="W1618" s="11">
        <f t="shared" si="158"/>
        <v>0</v>
      </c>
      <c r="X1618" s="11">
        <f t="shared" si="159"/>
        <v>0</v>
      </c>
      <c r="Y1618" s="11">
        <f t="shared" si="160"/>
        <v>1</v>
      </c>
      <c r="Z1618" s="11">
        <f t="shared" si="161"/>
        <v>91325.591686856089</v>
      </c>
      <c r="AA1618" s="23">
        <f t="shared" si="162"/>
        <v>0.16139999999999854</v>
      </c>
    </row>
    <row r="1619" spans="12:27" x14ac:dyDescent="0.35">
      <c r="L1619" s="103"/>
      <c r="S1619" s="32">
        <f>+_xlfn.XLOOKUP($P1619,Užstatai!$L$3:$IR$3,Užstatai!$L$1:$IR$1,"bla",0,1)</f>
        <v>0</v>
      </c>
      <c r="W1619" s="11">
        <f t="shared" si="158"/>
        <v>0</v>
      </c>
      <c r="X1619" s="11">
        <f t="shared" si="159"/>
        <v>0</v>
      </c>
      <c r="Y1619" s="11">
        <f t="shared" si="160"/>
        <v>1</v>
      </c>
      <c r="Z1619" s="11">
        <f t="shared" si="161"/>
        <v>91382.175076996646</v>
      </c>
      <c r="AA1619" s="23">
        <f t="shared" si="162"/>
        <v>0.16149999999999853</v>
      </c>
    </row>
    <row r="1620" spans="12:27" x14ac:dyDescent="0.35">
      <c r="L1620" s="103"/>
      <c r="S1620" s="32">
        <f>+_xlfn.XLOOKUP($P1620,Užstatai!$L$3:$IR$3,Užstatai!$L$1:$IR$1,"bla",0,1)</f>
        <v>0</v>
      </c>
      <c r="W1620" s="11">
        <f t="shared" si="158"/>
        <v>0</v>
      </c>
      <c r="X1620" s="11">
        <f t="shared" si="159"/>
        <v>0</v>
      </c>
      <c r="Y1620" s="11">
        <f t="shared" si="160"/>
        <v>1</v>
      </c>
      <c r="Z1620" s="11">
        <f t="shared" si="161"/>
        <v>91438.758467137202</v>
      </c>
      <c r="AA1620" s="23">
        <f t="shared" si="162"/>
        <v>0.16159999999999852</v>
      </c>
    </row>
    <row r="1621" spans="12:27" x14ac:dyDescent="0.35">
      <c r="L1621" s="103"/>
      <c r="S1621" s="32">
        <f>+_xlfn.XLOOKUP($P1621,Užstatai!$L$3:$IR$3,Užstatai!$L$1:$IR$1,"bla",0,1)</f>
        <v>0</v>
      </c>
      <c r="W1621" s="11">
        <f t="shared" si="158"/>
        <v>0</v>
      </c>
      <c r="X1621" s="11">
        <f t="shared" si="159"/>
        <v>0</v>
      </c>
      <c r="Y1621" s="11">
        <f t="shared" si="160"/>
        <v>1</v>
      </c>
      <c r="Z1621" s="11">
        <f t="shared" si="161"/>
        <v>91495.341857277745</v>
      </c>
      <c r="AA1621" s="23">
        <f t="shared" si="162"/>
        <v>0.16169999999999851</v>
      </c>
    </row>
    <row r="1622" spans="12:27" x14ac:dyDescent="0.35">
      <c r="L1622" s="103"/>
      <c r="S1622" s="32">
        <f>+_xlfn.XLOOKUP($P1622,Užstatai!$L$3:$IR$3,Užstatai!$L$1:$IR$1,"bla",0,1)</f>
        <v>0</v>
      </c>
      <c r="W1622" s="11">
        <f t="shared" si="158"/>
        <v>0</v>
      </c>
      <c r="X1622" s="11">
        <f t="shared" si="159"/>
        <v>0</v>
      </c>
      <c r="Y1622" s="11">
        <f t="shared" si="160"/>
        <v>1</v>
      </c>
      <c r="Z1622" s="11">
        <f t="shared" si="161"/>
        <v>91551.925247418287</v>
      </c>
      <c r="AA1622" s="23">
        <f t="shared" si="162"/>
        <v>0.1617999999999985</v>
      </c>
    </row>
    <row r="1623" spans="12:27" x14ac:dyDescent="0.35">
      <c r="L1623" s="103"/>
      <c r="S1623" s="32">
        <f>+_xlfn.XLOOKUP($P1623,Užstatai!$L$3:$IR$3,Užstatai!$L$1:$IR$1,"bla",0,1)</f>
        <v>0</v>
      </c>
      <c r="W1623" s="11">
        <f t="shared" si="158"/>
        <v>0</v>
      </c>
      <c r="X1623" s="11">
        <f t="shared" si="159"/>
        <v>0</v>
      </c>
      <c r="Y1623" s="11">
        <f t="shared" si="160"/>
        <v>1</v>
      </c>
      <c r="Z1623" s="11">
        <f t="shared" si="161"/>
        <v>91608.508637558858</v>
      </c>
      <c r="AA1623" s="23">
        <f t="shared" si="162"/>
        <v>0.16189999999999849</v>
      </c>
    </row>
    <row r="1624" spans="12:27" x14ac:dyDescent="0.35">
      <c r="L1624" s="103"/>
      <c r="S1624" s="32">
        <f>+_xlfn.XLOOKUP($P1624,Užstatai!$L$3:$IR$3,Užstatai!$L$1:$IR$1,"bla",0,1)</f>
        <v>0</v>
      </c>
      <c r="W1624" s="11">
        <f t="shared" si="158"/>
        <v>0</v>
      </c>
      <c r="X1624" s="11">
        <f t="shared" si="159"/>
        <v>0</v>
      </c>
      <c r="Y1624" s="11">
        <f t="shared" si="160"/>
        <v>1</v>
      </c>
      <c r="Z1624" s="11">
        <f t="shared" si="161"/>
        <v>91665.092027699415</v>
      </c>
      <c r="AA1624" s="23">
        <f t="shared" si="162"/>
        <v>0.16199999999999848</v>
      </c>
    </row>
    <row r="1625" spans="12:27" x14ac:dyDescent="0.35">
      <c r="L1625" s="103"/>
      <c r="S1625" s="32">
        <f>+_xlfn.XLOOKUP($P1625,Užstatai!$L$3:$IR$3,Užstatai!$L$1:$IR$1,"bla",0,1)</f>
        <v>0</v>
      </c>
      <c r="W1625" s="11">
        <f t="shared" si="158"/>
        <v>0</v>
      </c>
      <c r="X1625" s="11">
        <f t="shared" si="159"/>
        <v>0</v>
      </c>
      <c r="Y1625" s="11">
        <f t="shared" si="160"/>
        <v>1</v>
      </c>
      <c r="Z1625" s="11">
        <f t="shared" si="161"/>
        <v>91721.675417839957</v>
      </c>
      <c r="AA1625" s="23">
        <f t="shared" si="162"/>
        <v>0.16209999999999847</v>
      </c>
    </row>
    <row r="1626" spans="12:27" x14ac:dyDescent="0.35">
      <c r="L1626" s="103"/>
      <c r="S1626" s="32">
        <f>+_xlfn.XLOOKUP($P1626,Užstatai!$L$3:$IR$3,Užstatai!$L$1:$IR$1,"bla",0,1)</f>
        <v>0</v>
      </c>
      <c r="W1626" s="11">
        <f t="shared" si="158"/>
        <v>0</v>
      </c>
      <c r="X1626" s="11">
        <f t="shared" si="159"/>
        <v>0</v>
      </c>
      <c r="Y1626" s="11">
        <f t="shared" si="160"/>
        <v>1</v>
      </c>
      <c r="Z1626" s="11">
        <f t="shared" si="161"/>
        <v>91778.258807980514</v>
      </c>
      <c r="AA1626" s="23">
        <f t="shared" si="162"/>
        <v>0.16219999999999846</v>
      </c>
    </row>
    <row r="1627" spans="12:27" x14ac:dyDescent="0.35">
      <c r="L1627" s="103"/>
      <c r="S1627" s="32">
        <f>+_xlfn.XLOOKUP($P1627,Užstatai!$L$3:$IR$3,Užstatai!$L$1:$IR$1,"bla",0,1)</f>
        <v>0</v>
      </c>
      <c r="W1627" s="11">
        <f t="shared" si="158"/>
        <v>0</v>
      </c>
      <c r="X1627" s="11">
        <f t="shared" si="159"/>
        <v>0</v>
      </c>
      <c r="Y1627" s="11">
        <f t="shared" si="160"/>
        <v>1</v>
      </c>
      <c r="Z1627" s="11">
        <f t="shared" si="161"/>
        <v>91834.842198121056</v>
      </c>
      <c r="AA1627" s="23">
        <f t="shared" si="162"/>
        <v>0.16229999999999845</v>
      </c>
    </row>
    <row r="1628" spans="12:27" x14ac:dyDescent="0.35">
      <c r="L1628" s="103"/>
      <c r="S1628" s="32">
        <f>+_xlfn.XLOOKUP($P1628,Užstatai!$L$3:$IR$3,Užstatai!$L$1:$IR$1,"bla",0,1)</f>
        <v>0</v>
      </c>
      <c r="W1628" s="11">
        <f t="shared" si="158"/>
        <v>0</v>
      </c>
      <c r="X1628" s="11">
        <f t="shared" si="159"/>
        <v>0</v>
      </c>
      <c r="Y1628" s="11">
        <f t="shared" si="160"/>
        <v>1</v>
      </c>
      <c r="Z1628" s="11">
        <f t="shared" si="161"/>
        <v>91891.425588261598</v>
      </c>
      <c r="AA1628" s="23">
        <f t="shared" si="162"/>
        <v>0.16239999999999843</v>
      </c>
    </row>
    <row r="1629" spans="12:27" x14ac:dyDescent="0.35">
      <c r="L1629" s="103"/>
      <c r="S1629" s="32">
        <f>+_xlfn.XLOOKUP($P1629,Užstatai!$L$3:$IR$3,Užstatai!$L$1:$IR$1,"bla",0,1)</f>
        <v>0</v>
      </c>
      <c r="W1629" s="11">
        <f t="shared" si="158"/>
        <v>0</v>
      </c>
      <c r="X1629" s="11">
        <f t="shared" si="159"/>
        <v>0</v>
      </c>
      <c r="Y1629" s="11">
        <f t="shared" si="160"/>
        <v>1</v>
      </c>
      <c r="Z1629" s="11">
        <f t="shared" si="161"/>
        <v>91948.008978402155</v>
      </c>
      <c r="AA1629" s="23">
        <f t="shared" si="162"/>
        <v>0.16249999999999842</v>
      </c>
    </row>
    <row r="1630" spans="12:27" x14ac:dyDescent="0.35">
      <c r="L1630" s="103"/>
      <c r="S1630" s="32">
        <f>+_xlfn.XLOOKUP($P1630,Užstatai!$L$3:$IR$3,Užstatai!$L$1:$IR$1,"bla",0,1)</f>
        <v>0</v>
      </c>
      <c r="W1630" s="11">
        <f t="shared" si="158"/>
        <v>0</v>
      </c>
      <c r="X1630" s="11">
        <f t="shared" si="159"/>
        <v>0</v>
      </c>
      <c r="Y1630" s="11">
        <f t="shared" si="160"/>
        <v>1</v>
      </c>
      <c r="Z1630" s="11">
        <f t="shared" si="161"/>
        <v>92004.592368542711</v>
      </c>
      <c r="AA1630" s="23">
        <f t="shared" si="162"/>
        <v>0.16259999999999841</v>
      </c>
    </row>
    <row r="1631" spans="12:27" x14ac:dyDescent="0.35">
      <c r="L1631" s="103"/>
      <c r="S1631" s="32">
        <f>+_xlfn.XLOOKUP($P1631,Užstatai!$L$3:$IR$3,Užstatai!$L$1:$IR$1,"bla",0,1)</f>
        <v>0</v>
      </c>
      <c r="W1631" s="11">
        <f t="shared" si="158"/>
        <v>0</v>
      </c>
      <c r="X1631" s="11">
        <f t="shared" si="159"/>
        <v>0</v>
      </c>
      <c r="Y1631" s="11">
        <f t="shared" si="160"/>
        <v>1</v>
      </c>
      <c r="Z1631" s="11">
        <f t="shared" si="161"/>
        <v>92061.175758683239</v>
      </c>
      <c r="AA1631" s="23">
        <f t="shared" si="162"/>
        <v>0.1626999999999984</v>
      </c>
    </row>
    <row r="1632" spans="12:27" x14ac:dyDescent="0.35">
      <c r="L1632" s="103"/>
      <c r="S1632" s="32">
        <f>+_xlfn.XLOOKUP($P1632,Užstatai!$L$3:$IR$3,Užstatai!$L$1:$IR$1,"bla",0,1)</f>
        <v>0</v>
      </c>
      <c r="W1632" s="11">
        <f t="shared" si="158"/>
        <v>0</v>
      </c>
      <c r="X1632" s="11">
        <f t="shared" si="159"/>
        <v>0</v>
      </c>
      <c r="Y1632" s="11">
        <f t="shared" si="160"/>
        <v>1</v>
      </c>
      <c r="Z1632" s="11">
        <f t="shared" si="161"/>
        <v>92117.759148823796</v>
      </c>
      <c r="AA1632" s="23">
        <f t="shared" si="162"/>
        <v>0.16279999999999839</v>
      </c>
    </row>
    <row r="1633" spans="12:27" x14ac:dyDescent="0.35">
      <c r="L1633" s="103"/>
      <c r="S1633" s="32">
        <f>+_xlfn.XLOOKUP($P1633,Užstatai!$L$3:$IR$3,Užstatai!$L$1:$IR$1,"bla",0,1)</f>
        <v>0</v>
      </c>
      <c r="W1633" s="11">
        <f t="shared" si="158"/>
        <v>0</v>
      </c>
      <c r="X1633" s="11">
        <f t="shared" si="159"/>
        <v>0</v>
      </c>
      <c r="Y1633" s="11">
        <f t="shared" si="160"/>
        <v>1</v>
      </c>
      <c r="Z1633" s="11">
        <f t="shared" si="161"/>
        <v>92174.342538964353</v>
      </c>
      <c r="AA1633" s="23">
        <f t="shared" si="162"/>
        <v>0.16289999999999838</v>
      </c>
    </row>
    <row r="1634" spans="12:27" x14ac:dyDescent="0.35">
      <c r="L1634" s="103"/>
      <c r="S1634" s="32">
        <f>+_xlfn.XLOOKUP($P1634,Užstatai!$L$3:$IR$3,Užstatai!$L$1:$IR$1,"bla",0,1)</f>
        <v>0</v>
      </c>
      <c r="W1634" s="11">
        <f t="shared" si="158"/>
        <v>0</v>
      </c>
      <c r="X1634" s="11">
        <f t="shared" si="159"/>
        <v>0</v>
      </c>
      <c r="Y1634" s="11">
        <f t="shared" si="160"/>
        <v>1</v>
      </c>
      <c r="Z1634" s="11">
        <f t="shared" si="161"/>
        <v>92230.92592910488</v>
      </c>
      <c r="AA1634" s="23">
        <f t="shared" si="162"/>
        <v>0.16299999999999837</v>
      </c>
    </row>
    <row r="1635" spans="12:27" x14ac:dyDescent="0.35">
      <c r="L1635" s="103"/>
      <c r="S1635" s="32">
        <f>+_xlfn.XLOOKUP($P1635,Užstatai!$L$3:$IR$3,Užstatai!$L$1:$IR$1,"bla",0,1)</f>
        <v>0</v>
      </c>
      <c r="W1635" s="11">
        <f t="shared" si="158"/>
        <v>0</v>
      </c>
      <c r="X1635" s="11">
        <f t="shared" si="159"/>
        <v>0</v>
      </c>
      <c r="Y1635" s="11">
        <f t="shared" si="160"/>
        <v>1</v>
      </c>
      <c r="Z1635" s="11">
        <f t="shared" si="161"/>
        <v>92287.509319245437</v>
      </c>
      <c r="AA1635" s="23">
        <f t="shared" si="162"/>
        <v>0.16309999999999836</v>
      </c>
    </row>
    <row r="1636" spans="12:27" x14ac:dyDescent="0.35">
      <c r="L1636" s="103"/>
      <c r="S1636" s="32">
        <f>+_xlfn.XLOOKUP($P1636,Užstatai!$L$3:$IR$3,Užstatai!$L$1:$IR$1,"bla",0,1)</f>
        <v>0</v>
      </c>
      <c r="W1636" s="11">
        <f t="shared" si="158"/>
        <v>0</v>
      </c>
      <c r="X1636" s="11">
        <f t="shared" si="159"/>
        <v>0</v>
      </c>
      <c r="Y1636" s="11">
        <f t="shared" si="160"/>
        <v>1</v>
      </c>
      <c r="Z1636" s="11">
        <f t="shared" si="161"/>
        <v>92344.092709385994</v>
      </c>
      <c r="AA1636" s="23">
        <f t="shared" si="162"/>
        <v>0.16319999999999835</v>
      </c>
    </row>
    <row r="1637" spans="12:27" x14ac:dyDescent="0.35">
      <c r="L1637" s="103"/>
      <c r="S1637" s="32">
        <f>+_xlfn.XLOOKUP($P1637,Užstatai!$L$3:$IR$3,Užstatai!$L$1:$IR$1,"bla",0,1)</f>
        <v>0</v>
      </c>
      <c r="W1637" s="11">
        <f t="shared" si="158"/>
        <v>0</v>
      </c>
      <c r="X1637" s="11">
        <f t="shared" si="159"/>
        <v>0</v>
      </c>
      <c r="Y1637" s="11">
        <f t="shared" si="160"/>
        <v>1</v>
      </c>
      <c r="Z1637" s="11">
        <f t="shared" si="161"/>
        <v>92400.676099526536</v>
      </c>
      <c r="AA1637" s="23">
        <f t="shared" si="162"/>
        <v>0.16329999999999834</v>
      </c>
    </row>
    <row r="1638" spans="12:27" x14ac:dyDescent="0.35">
      <c r="L1638" s="103"/>
      <c r="S1638" s="32">
        <f>+_xlfn.XLOOKUP($P1638,Užstatai!$L$3:$IR$3,Užstatai!$L$1:$IR$1,"bla",0,1)</f>
        <v>0</v>
      </c>
      <c r="W1638" s="11">
        <f t="shared" si="158"/>
        <v>0</v>
      </c>
      <c r="X1638" s="11">
        <f t="shared" si="159"/>
        <v>0</v>
      </c>
      <c r="Y1638" s="11">
        <f t="shared" si="160"/>
        <v>1</v>
      </c>
      <c r="Z1638" s="11">
        <f t="shared" si="161"/>
        <v>92457.259489667078</v>
      </c>
      <c r="AA1638" s="23">
        <f t="shared" si="162"/>
        <v>0.16339999999999832</v>
      </c>
    </row>
    <row r="1639" spans="12:27" x14ac:dyDescent="0.35">
      <c r="L1639" s="103"/>
      <c r="S1639" s="32">
        <f>+_xlfn.XLOOKUP($P1639,Užstatai!$L$3:$IR$3,Užstatai!$L$1:$IR$1,"bla",0,1)</f>
        <v>0</v>
      </c>
      <c r="W1639" s="11">
        <f t="shared" si="158"/>
        <v>0</v>
      </c>
      <c r="X1639" s="11">
        <f t="shared" si="159"/>
        <v>0</v>
      </c>
      <c r="Y1639" s="11">
        <f t="shared" si="160"/>
        <v>1</v>
      </c>
      <c r="Z1639" s="11">
        <f t="shared" si="161"/>
        <v>92513.842879807635</v>
      </c>
      <c r="AA1639" s="23">
        <f t="shared" si="162"/>
        <v>0.16349999999999831</v>
      </c>
    </row>
    <row r="1640" spans="12:27" x14ac:dyDescent="0.35">
      <c r="L1640" s="103"/>
      <c r="S1640" s="32">
        <f>+_xlfn.XLOOKUP($P1640,Užstatai!$L$3:$IR$3,Užstatai!$L$1:$IR$1,"bla",0,1)</f>
        <v>0</v>
      </c>
      <c r="W1640" s="11">
        <f t="shared" si="158"/>
        <v>0</v>
      </c>
      <c r="X1640" s="11">
        <f t="shared" si="159"/>
        <v>0</v>
      </c>
      <c r="Y1640" s="11">
        <f t="shared" si="160"/>
        <v>1</v>
      </c>
      <c r="Z1640" s="11">
        <f t="shared" si="161"/>
        <v>92570.426269948206</v>
      </c>
      <c r="AA1640" s="23">
        <f t="shared" si="162"/>
        <v>0.1635999999999983</v>
      </c>
    </row>
    <row r="1641" spans="12:27" x14ac:dyDescent="0.35">
      <c r="L1641" s="103"/>
      <c r="S1641" s="32">
        <f>+_xlfn.XLOOKUP($P1641,Užstatai!$L$3:$IR$3,Užstatai!$L$1:$IR$1,"bla",0,1)</f>
        <v>0</v>
      </c>
      <c r="W1641" s="11">
        <f t="shared" si="158"/>
        <v>0</v>
      </c>
      <c r="X1641" s="11">
        <f t="shared" si="159"/>
        <v>0</v>
      </c>
      <c r="Y1641" s="11">
        <f t="shared" si="160"/>
        <v>1</v>
      </c>
      <c r="Z1641" s="11">
        <f t="shared" si="161"/>
        <v>92627.009660088748</v>
      </c>
      <c r="AA1641" s="23">
        <f t="shared" si="162"/>
        <v>0.16369999999999829</v>
      </c>
    </row>
    <row r="1642" spans="12:27" x14ac:dyDescent="0.35">
      <c r="L1642" s="103"/>
      <c r="S1642" s="32">
        <f>+_xlfn.XLOOKUP($P1642,Užstatai!$L$3:$IR$3,Užstatai!$L$1:$IR$1,"bla",0,1)</f>
        <v>0</v>
      </c>
      <c r="W1642" s="11">
        <f t="shared" si="158"/>
        <v>0</v>
      </c>
      <c r="X1642" s="11">
        <f t="shared" si="159"/>
        <v>0</v>
      </c>
      <c r="Y1642" s="11">
        <f t="shared" si="160"/>
        <v>1</v>
      </c>
      <c r="Z1642" s="11">
        <f t="shared" si="161"/>
        <v>92683.593050229305</v>
      </c>
      <c r="AA1642" s="23">
        <f t="shared" si="162"/>
        <v>0.16379999999999828</v>
      </c>
    </row>
    <row r="1643" spans="12:27" x14ac:dyDescent="0.35">
      <c r="L1643" s="103"/>
      <c r="S1643" s="32">
        <f>+_xlfn.XLOOKUP($P1643,Užstatai!$L$3:$IR$3,Užstatai!$L$1:$IR$1,"bla",0,1)</f>
        <v>0</v>
      </c>
      <c r="W1643" s="11">
        <f t="shared" si="158"/>
        <v>0</v>
      </c>
      <c r="X1643" s="11">
        <f t="shared" si="159"/>
        <v>0</v>
      </c>
      <c r="Y1643" s="11">
        <f t="shared" si="160"/>
        <v>1</v>
      </c>
      <c r="Z1643" s="11">
        <f t="shared" si="161"/>
        <v>92740.176440369847</v>
      </c>
      <c r="AA1643" s="23">
        <f t="shared" si="162"/>
        <v>0.16389999999999827</v>
      </c>
    </row>
    <row r="1644" spans="12:27" x14ac:dyDescent="0.35">
      <c r="L1644" s="103"/>
      <c r="S1644" s="32">
        <f>+_xlfn.XLOOKUP($P1644,Užstatai!$L$3:$IR$3,Užstatai!$L$1:$IR$1,"bla",0,1)</f>
        <v>0</v>
      </c>
      <c r="W1644" s="11">
        <f t="shared" si="158"/>
        <v>0</v>
      </c>
      <c r="X1644" s="11">
        <f t="shared" si="159"/>
        <v>0</v>
      </c>
      <c r="Y1644" s="11">
        <f t="shared" si="160"/>
        <v>1</v>
      </c>
      <c r="Z1644" s="11">
        <f t="shared" si="161"/>
        <v>92796.759830510389</v>
      </c>
      <c r="AA1644" s="23">
        <f t="shared" si="162"/>
        <v>0.16399999999999826</v>
      </c>
    </row>
    <row r="1645" spans="12:27" x14ac:dyDescent="0.35">
      <c r="L1645" s="103"/>
      <c r="S1645" s="32">
        <f>+_xlfn.XLOOKUP($P1645,Užstatai!$L$3:$IR$3,Užstatai!$L$1:$IR$1,"bla",0,1)</f>
        <v>0</v>
      </c>
      <c r="W1645" s="11">
        <f t="shared" si="158"/>
        <v>0</v>
      </c>
      <c r="X1645" s="11">
        <f t="shared" si="159"/>
        <v>0</v>
      </c>
      <c r="Y1645" s="11">
        <f t="shared" si="160"/>
        <v>1</v>
      </c>
      <c r="Z1645" s="11">
        <f t="shared" si="161"/>
        <v>92853.343220650946</v>
      </c>
      <c r="AA1645" s="23">
        <f t="shared" si="162"/>
        <v>0.16409999999999825</v>
      </c>
    </row>
    <row r="1646" spans="12:27" x14ac:dyDescent="0.35">
      <c r="L1646" s="103"/>
      <c r="S1646" s="32">
        <f>+_xlfn.XLOOKUP($P1646,Užstatai!$L$3:$IR$3,Užstatai!$L$1:$IR$1,"bla",0,1)</f>
        <v>0</v>
      </c>
      <c r="W1646" s="11">
        <f t="shared" si="158"/>
        <v>0</v>
      </c>
      <c r="X1646" s="11">
        <f t="shared" si="159"/>
        <v>0</v>
      </c>
      <c r="Y1646" s="11">
        <f t="shared" si="160"/>
        <v>1</v>
      </c>
      <c r="Z1646" s="11">
        <f t="shared" si="161"/>
        <v>92909.926610791503</v>
      </c>
      <c r="AA1646" s="23">
        <f t="shared" si="162"/>
        <v>0.16419999999999824</v>
      </c>
    </row>
    <row r="1647" spans="12:27" x14ac:dyDescent="0.35">
      <c r="L1647" s="103"/>
      <c r="S1647" s="32">
        <f>+_xlfn.XLOOKUP($P1647,Užstatai!$L$3:$IR$3,Užstatai!$L$1:$IR$1,"bla",0,1)</f>
        <v>0</v>
      </c>
      <c r="W1647" s="11">
        <f t="shared" si="158"/>
        <v>0</v>
      </c>
      <c r="X1647" s="11">
        <f t="shared" si="159"/>
        <v>0</v>
      </c>
      <c r="Y1647" s="11">
        <f t="shared" si="160"/>
        <v>1</v>
      </c>
      <c r="Z1647" s="11">
        <f t="shared" si="161"/>
        <v>92966.51000093203</v>
      </c>
      <c r="AA1647" s="23">
        <f t="shared" si="162"/>
        <v>0.16429999999999823</v>
      </c>
    </row>
    <row r="1648" spans="12:27" x14ac:dyDescent="0.35">
      <c r="L1648" s="103"/>
      <c r="S1648" s="32">
        <f>+_xlfn.XLOOKUP($P1648,Užstatai!$L$3:$IR$3,Užstatai!$L$1:$IR$1,"bla",0,1)</f>
        <v>0</v>
      </c>
      <c r="W1648" s="11">
        <f t="shared" si="158"/>
        <v>0</v>
      </c>
      <c r="X1648" s="11">
        <f t="shared" si="159"/>
        <v>0</v>
      </c>
      <c r="Y1648" s="11">
        <f t="shared" si="160"/>
        <v>1</v>
      </c>
      <c r="Z1648" s="11">
        <f t="shared" si="161"/>
        <v>93023.093391072587</v>
      </c>
      <c r="AA1648" s="23">
        <f t="shared" si="162"/>
        <v>0.16439999999999821</v>
      </c>
    </row>
    <row r="1649" spans="12:27" x14ac:dyDescent="0.35">
      <c r="L1649" s="103"/>
      <c r="S1649" s="32">
        <f>+_xlfn.XLOOKUP($P1649,Užstatai!$L$3:$IR$3,Užstatai!$L$1:$IR$1,"bla",0,1)</f>
        <v>0</v>
      </c>
      <c r="W1649" s="11">
        <f t="shared" si="158"/>
        <v>0</v>
      </c>
      <c r="X1649" s="11">
        <f t="shared" si="159"/>
        <v>0</v>
      </c>
      <c r="Y1649" s="11">
        <f t="shared" si="160"/>
        <v>1</v>
      </c>
      <c r="Z1649" s="11">
        <f t="shared" si="161"/>
        <v>93079.676781213144</v>
      </c>
      <c r="AA1649" s="23">
        <f t="shared" si="162"/>
        <v>0.1644999999999982</v>
      </c>
    </row>
    <row r="1650" spans="12:27" x14ac:dyDescent="0.35">
      <c r="L1650" s="103"/>
      <c r="S1650" s="32">
        <f>+_xlfn.XLOOKUP($P1650,Užstatai!$L$3:$IR$3,Užstatai!$L$1:$IR$1,"bla",0,1)</f>
        <v>0</v>
      </c>
      <c r="W1650" s="11">
        <f t="shared" si="158"/>
        <v>0</v>
      </c>
      <c r="X1650" s="11">
        <f t="shared" si="159"/>
        <v>0</v>
      </c>
      <c r="Y1650" s="11">
        <f t="shared" si="160"/>
        <v>1</v>
      </c>
      <c r="Z1650" s="11">
        <f t="shared" si="161"/>
        <v>93136.260171353686</v>
      </c>
      <c r="AA1650" s="23">
        <f t="shared" si="162"/>
        <v>0.16459999999999819</v>
      </c>
    </row>
    <row r="1651" spans="12:27" x14ac:dyDescent="0.35">
      <c r="L1651" s="103"/>
      <c r="S1651" s="32">
        <f>+_xlfn.XLOOKUP($P1651,Užstatai!$L$3:$IR$3,Užstatai!$L$1:$IR$1,"bla",0,1)</f>
        <v>0</v>
      </c>
      <c r="W1651" s="11">
        <f t="shared" si="158"/>
        <v>0</v>
      </c>
      <c r="X1651" s="11">
        <f t="shared" si="159"/>
        <v>0</v>
      </c>
      <c r="Y1651" s="11">
        <f t="shared" si="160"/>
        <v>1</v>
      </c>
      <c r="Z1651" s="11">
        <f t="shared" si="161"/>
        <v>93192.843561494228</v>
      </c>
      <c r="AA1651" s="23">
        <f t="shared" si="162"/>
        <v>0.16469999999999818</v>
      </c>
    </row>
    <row r="1652" spans="12:27" x14ac:dyDescent="0.35">
      <c r="L1652" s="103"/>
      <c r="S1652" s="32">
        <f>+_xlfn.XLOOKUP($P1652,Užstatai!$L$3:$IR$3,Užstatai!$L$1:$IR$1,"bla",0,1)</f>
        <v>0</v>
      </c>
      <c r="W1652" s="11">
        <f t="shared" si="158"/>
        <v>0</v>
      </c>
      <c r="X1652" s="11">
        <f t="shared" si="159"/>
        <v>0</v>
      </c>
      <c r="Y1652" s="11">
        <f t="shared" si="160"/>
        <v>1</v>
      </c>
      <c r="Z1652" s="11">
        <f t="shared" si="161"/>
        <v>93249.426951634785</v>
      </c>
      <c r="AA1652" s="23">
        <f t="shared" si="162"/>
        <v>0.16479999999999817</v>
      </c>
    </row>
    <row r="1653" spans="12:27" x14ac:dyDescent="0.35">
      <c r="L1653" s="103"/>
      <c r="S1653" s="32">
        <f>+_xlfn.XLOOKUP($P1653,Užstatai!$L$3:$IR$3,Užstatai!$L$1:$IR$1,"bla",0,1)</f>
        <v>0</v>
      </c>
      <c r="W1653" s="11">
        <f t="shared" si="158"/>
        <v>0</v>
      </c>
      <c r="X1653" s="11">
        <f t="shared" si="159"/>
        <v>0</v>
      </c>
      <c r="Y1653" s="11">
        <f t="shared" si="160"/>
        <v>1</v>
      </c>
      <c r="Z1653" s="11">
        <f t="shared" si="161"/>
        <v>93306.010341775327</v>
      </c>
      <c r="AA1653" s="23">
        <f t="shared" si="162"/>
        <v>0.16489999999999816</v>
      </c>
    </row>
    <row r="1654" spans="12:27" x14ac:dyDescent="0.35">
      <c r="L1654" s="103"/>
      <c r="S1654" s="32">
        <f>+_xlfn.XLOOKUP($P1654,Užstatai!$L$3:$IR$3,Užstatai!$L$1:$IR$1,"bla",0,1)</f>
        <v>0</v>
      </c>
      <c r="W1654" s="11">
        <f t="shared" si="158"/>
        <v>0</v>
      </c>
      <c r="X1654" s="11">
        <f t="shared" si="159"/>
        <v>0</v>
      </c>
      <c r="Y1654" s="11">
        <f t="shared" si="160"/>
        <v>1</v>
      </c>
      <c r="Z1654" s="11">
        <f t="shared" si="161"/>
        <v>93362.593731915884</v>
      </c>
      <c r="AA1654" s="23">
        <f t="shared" si="162"/>
        <v>0.16499999999999815</v>
      </c>
    </row>
    <row r="1655" spans="12:27" x14ac:dyDescent="0.35">
      <c r="L1655" s="103"/>
      <c r="S1655" s="32">
        <f>+_xlfn.XLOOKUP($P1655,Užstatai!$L$3:$IR$3,Užstatai!$L$1:$IR$1,"bla",0,1)</f>
        <v>0</v>
      </c>
      <c r="W1655" s="11">
        <f t="shared" si="158"/>
        <v>0</v>
      </c>
      <c r="X1655" s="11">
        <f t="shared" si="159"/>
        <v>0</v>
      </c>
      <c r="Y1655" s="11">
        <f t="shared" si="160"/>
        <v>1</v>
      </c>
      <c r="Z1655" s="11">
        <f t="shared" si="161"/>
        <v>93419.177122056426</v>
      </c>
      <c r="AA1655" s="23">
        <f t="shared" si="162"/>
        <v>0.16509999999999814</v>
      </c>
    </row>
    <row r="1656" spans="12:27" x14ac:dyDescent="0.35">
      <c r="L1656" s="103"/>
      <c r="S1656" s="32">
        <f>+_xlfn.XLOOKUP($P1656,Užstatai!$L$3:$IR$3,Užstatai!$L$1:$IR$1,"bla",0,1)</f>
        <v>0</v>
      </c>
      <c r="W1656" s="11">
        <f t="shared" si="158"/>
        <v>0</v>
      </c>
      <c r="X1656" s="11">
        <f t="shared" si="159"/>
        <v>0</v>
      </c>
      <c r="Y1656" s="11">
        <f t="shared" si="160"/>
        <v>1</v>
      </c>
      <c r="Z1656" s="11">
        <f t="shared" si="161"/>
        <v>93475.760512196997</v>
      </c>
      <c r="AA1656" s="23">
        <f t="shared" si="162"/>
        <v>0.16519999999999813</v>
      </c>
    </row>
    <row r="1657" spans="12:27" x14ac:dyDescent="0.35">
      <c r="L1657" s="103"/>
      <c r="S1657" s="32">
        <f>+_xlfn.XLOOKUP($P1657,Užstatai!$L$3:$IR$3,Užstatai!$L$1:$IR$1,"bla",0,1)</f>
        <v>0</v>
      </c>
      <c r="W1657" s="11">
        <f t="shared" si="158"/>
        <v>0</v>
      </c>
      <c r="X1657" s="11">
        <f t="shared" si="159"/>
        <v>0</v>
      </c>
      <c r="Y1657" s="11">
        <f t="shared" si="160"/>
        <v>1</v>
      </c>
      <c r="Z1657" s="11">
        <f t="shared" si="161"/>
        <v>93532.343902337539</v>
      </c>
      <c r="AA1657" s="23">
        <f t="shared" si="162"/>
        <v>0.16529999999999812</v>
      </c>
    </row>
    <row r="1658" spans="12:27" x14ac:dyDescent="0.35">
      <c r="L1658" s="103"/>
      <c r="S1658" s="32">
        <f>+_xlfn.XLOOKUP($P1658,Užstatai!$L$3:$IR$3,Užstatai!$L$1:$IR$1,"bla",0,1)</f>
        <v>0</v>
      </c>
      <c r="W1658" s="11">
        <f t="shared" si="158"/>
        <v>0</v>
      </c>
      <c r="X1658" s="11">
        <f t="shared" si="159"/>
        <v>0</v>
      </c>
      <c r="Y1658" s="11">
        <f t="shared" si="160"/>
        <v>1</v>
      </c>
      <c r="Z1658" s="11">
        <f t="shared" si="161"/>
        <v>93588.927292478096</v>
      </c>
      <c r="AA1658" s="23">
        <f t="shared" si="162"/>
        <v>0.1653999999999981</v>
      </c>
    </row>
    <row r="1659" spans="12:27" x14ac:dyDescent="0.35">
      <c r="L1659" s="103"/>
      <c r="S1659" s="32">
        <f>+_xlfn.XLOOKUP($P1659,Užstatai!$L$3:$IR$3,Užstatai!$L$1:$IR$1,"bla",0,1)</f>
        <v>0</v>
      </c>
      <c r="W1659" s="11">
        <f t="shared" si="158"/>
        <v>0</v>
      </c>
      <c r="X1659" s="11">
        <f t="shared" si="159"/>
        <v>0</v>
      </c>
      <c r="Y1659" s="11">
        <f t="shared" si="160"/>
        <v>1</v>
      </c>
      <c r="Z1659" s="11">
        <f t="shared" si="161"/>
        <v>93645.510682618653</v>
      </c>
      <c r="AA1659" s="23">
        <f t="shared" si="162"/>
        <v>0.16549999999999809</v>
      </c>
    </row>
    <row r="1660" spans="12:27" x14ac:dyDescent="0.35">
      <c r="L1660" s="103"/>
      <c r="S1660" s="32">
        <f>+_xlfn.XLOOKUP($P1660,Užstatai!$L$3:$IR$3,Užstatai!$L$1:$IR$1,"bla",0,1)</f>
        <v>0</v>
      </c>
      <c r="W1660" s="11">
        <f t="shared" si="158"/>
        <v>0</v>
      </c>
      <c r="X1660" s="11">
        <f t="shared" si="159"/>
        <v>0</v>
      </c>
      <c r="Y1660" s="11">
        <f t="shared" si="160"/>
        <v>1</v>
      </c>
      <c r="Z1660" s="11">
        <f t="shared" si="161"/>
        <v>93702.094072759181</v>
      </c>
      <c r="AA1660" s="23">
        <f t="shared" si="162"/>
        <v>0.16559999999999808</v>
      </c>
    </row>
    <row r="1661" spans="12:27" x14ac:dyDescent="0.35">
      <c r="L1661" s="103"/>
      <c r="S1661" s="32">
        <f>+_xlfn.XLOOKUP($P1661,Užstatai!$L$3:$IR$3,Užstatai!$L$1:$IR$1,"bla",0,1)</f>
        <v>0</v>
      </c>
      <c r="W1661" s="11">
        <f t="shared" si="158"/>
        <v>0</v>
      </c>
      <c r="X1661" s="11">
        <f t="shared" si="159"/>
        <v>0</v>
      </c>
      <c r="Y1661" s="11">
        <f t="shared" si="160"/>
        <v>1</v>
      </c>
      <c r="Z1661" s="11">
        <f t="shared" si="161"/>
        <v>93758.677462899737</v>
      </c>
      <c r="AA1661" s="23">
        <f t="shared" si="162"/>
        <v>0.16569999999999807</v>
      </c>
    </row>
    <row r="1662" spans="12:27" x14ac:dyDescent="0.35">
      <c r="L1662" s="103"/>
      <c r="S1662" s="32">
        <f>+_xlfn.XLOOKUP($P1662,Užstatai!$L$3:$IR$3,Užstatai!$L$1:$IR$1,"bla",0,1)</f>
        <v>0</v>
      </c>
      <c r="W1662" s="11">
        <f t="shared" si="158"/>
        <v>0</v>
      </c>
      <c r="X1662" s="11">
        <f t="shared" si="159"/>
        <v>0</v>
      </c>
      <c r="Y1662" s="11">
        <f t="shared" si="160"/>
        <v>1</v>
      </c>
      <c r="Z1662" s="11">
        <f t="shared" si="161"/>
        <v>93815.260853040294</v>
      </c>
      <c r="AA1662" s="23">
        <f t="shared" si="162"/>
        <v>0.16579999999999806</v>
      </c>
    </row>
    <row r="1663" spans="12:27" x14ac:dyDescent="0.35">
      <c r="L1663" s="103"/>
      <c r="S1663" s="32">
        <f>+_xlfn.XLOOKUP($P1663,Užstatai!$L$3:$IR$3,Užstatai!$L$1:$IR$1,"bla",0,1)</f>
        <v>0</v>
      </c>
      <c r="W1663" s="11">
        <f t="shared" si="158"/>
        <v>0</v>
      </c>
      <c r="X1663" s="11">
        <f t="shared" si="159"/>
        <v>0</v>
      </c>
      <c r="Y1663" s="11">
        <f t="shared" si="160"/>
        <v>1</v>
      </c>
      <c r="Z1663" s="11">
        <f t="shared" si="161"/>
        <v>93871.844243180822</v>
      </c>
      <c r="AA1663" s="23">
        <f t="shared" si="162"/>
        <v>0.16589999999999805</v>
      </c>
    </row>
    <row r="1664" spans="12:27" x14ac:dyDescent="0.35">
      <c r="L1664" s="103"/>
      <c r="S1664" s="32">
        <f>+_xlfn.XLOOKUP($P1664,Užstatai!$L$3:$IR$3,Užstatai!$L$1:$IR$1,"bla",0,1)</f>
        <v>0</v>
      </c>
      <c r="W1664" s="11">
        <f t="shared" si="158"/>
        <v>0</v>
      </c>
      <c r="X1664" s="11">
        <f t="shared" si="159"/>
        <v>0</v>
      </c>
      <c r="Y1664" s="11">
        <f t="shared" si="160"/>
        <v>1</v>
      </c>
      <c r="Z1664" s="11">
        <f t="shared" si="161"/>
        <v>93928.427633321378</v>
      </c>
      <c r="AA1664" s="23">
        <f t="shared" si="162"/>
        <v>0.16599999999999804</v>
      </c>
    </row>
    <row r="1665" spans="12:27" x14ac:dyDescent="0.35">
      <c r="L1665" s="103"/>
      <c r="S1665" s="32">
        <f>+_xlfn.XLOOKUP($P1665,Užstatai!$L$3:$IR$3,Užstatai!$L$1:$IR$1,"bla",0,1)</f>
        <v>0</v>
      </c>
      <c r="W1665" s="11">
        <f t="shared" si="158"/>
        <v>0</v>
      </c>
      <c r="X1665" s="11">
        <f t="shared" si="159"/>
        <v>0</v>
      </c>
      <c r="Y1665" s="11">
        <f t="shared" si="160"/>
        <v>1</v>
      </c>
      <c r="Z1665" s="11">
        <f t="shared" si="161"/>
        <v>93985.011023461935</v>
      </c>
      <c r="AA1665" s="23">
        <f t="shared" si="162"/>
        <v>0.16609999999999803</v>
      </c>
    </row>
    <row r="1666" spans="12:27" x14ac:dyDescent="0.35">
      <c r="L1666" s="103"/>
      <c r="S1666" s="32">
        <f>+_xlfn.XLOOKUP($P1666,Užstatai!$L$3:$IR$3,Užstatai!$L$1:$IR$1,"bla",0,1)</f>
        <v>0</v>
      </c>
      <c r="W1666" s="11">
        <f t="shared" si="158"/>
        <v>0</v>
      </c>
      <c r="X1666" s="11">
        <f t="shared" si="159"/>
        <v>0</v>
      </c>
      <c r="Y1666" s="11">
        <f t="shared" si="160"/>
        <v>1</v>
      </c>
      <c r="Z1666" s="11">
        <f t="shared" si="161"/>
        <v>94041.594413602477</v>
      </c>
      <c r="AA1666" s="23">
        <f t="shared" si="162"/>
        <v>0.16619999999999802</v>
      </c>
    </row>
    <row r="1667" spans="12:27" x14ac:dyDescent="0.35">
      <c r="L1667" s="103"/>
      <c r="S1667" s="32">
        <f>+_xlfn.XLOOKUP($P1667,Užstatai!$L$3:$IR$3,Užstatai!$L$1:$IR$1,"bla",0,1)</f>
        <v>0</v>
      </c>
      <c r="W1667" s="11">
        <f t="shared" si="158"/>
        <v>0</v>
      </c>
      <c r="X1667" s="11">
        <f t="shared" si="159"/>
        <v>0</v>
      </c>
      <c r="Y1667" s="11">
        <f t="shared" si="160"/>
        <v>1</v>
      </c>
      <c r="Z1667" s="11">
        <f t="shared" si="161"/>
        <v>94098.177803743019</v>
      </c>
      <c r="AA1667" s="23">
        <f t="shared" si="162"/>
        <v>0.166299999999998</v>
      </c>
    </row>
    <row r="1668" spans="12:27" x14ac:dyDescent="0.35">
      <c r="L1668" s="103"/>
      <c r="S1668" s="32">
        <f>+_xlfn.XLOOKUP($P1668,Užstatai!$L$3:$IR$3,Užstatai!$L$1:$IR$1,"bla",0,1)</f>
        <v>0</v>
      </c>
      <c r="W1668" s="11">
        <f t="shared" ref="W1668:W1731" si="163">ROUND(M1668*(Q1668-Q1667),2)</f>
        <v>0</v>
      </c>
      <c r="X1668" s="11">
        <f t="shared" ref="X1668:X1731" si="164">ROUND(N1668*$Y$2/12*(1-Q1668),2)</f>
        <v>0</v>
      </c>
      <c r="Y1668" s="11">
        <f t="shared" si="160"/>
        <v>1</v>
      </c>
      <c r="Z1668" s="11">
        <f t="shared" si="161"/>
        <v>94154.761193883576</v>
      </c>
      <c r="AA1668" s="23">
        <f t="shared" si="162"/>
        <v>0.16639999999999799</v>
      </c>
    </row>
    <row r="1669" spans="12:27" x14ac:dyDescent="0.35">
      <c r="L1669" s="103"/>
      <c r="S1669" s="32">
        <f>+_xlfn.XLOOKUP($P1669,Užstatai!$L$3:$IR$3,Užstatai!$L$1:$IR$1,"bla",0,1)</f>
        <v>0</v>
      </c>
      <c r="W1669" s="11">
        <f t="shared" si="163"/>
        <v>0</v>
      </c>
      <c r="X1669" s="11">
        <f t="shared" si="164"/>
        <v>0</v>
      </c>
      <c r="Y1669" s="11">
        <f t="shared" ref="Y1669:Y1732" si="165">+IF(Z1669&gt;=$W$1,1,0)</f>
        <v>1</v>
      </c>
      <c r="Z1669" s="11">
        <f t="shared" ref="Z1669:Z1732" si="166">SUM($N$4:$N$183)*AA1669/12-SUMPRODUCT($N$4:$N$183,$Q$4:$Q$183)*AA1669/12</f>
        <v>94211.344584024118</v>
      </c>
      <c r="AA1669" s="23">
        <f t="shared" si="162"/>
        <v>0.16649999999999798</v>
      </c>
    </row>
    <row r="1670" spans="12:27" x14ac:dyDescent="0.35">
      <c r="L1670" s="103"/>
      <c r="S1670" s="32">
        <f>+_xlfn.XLOOKUP($P1670,Užstatai!$L$3:$IR$3,Užstatai!$L$1:$IR$1,"bla",0,1)</f>
        <v>0</v>
      </c>
      <c r="W1670" s="11">
        <f t="shared" si="163"/>
        <v>0</v>
      </c>
      <c r="X1670" s="11">
        <f t="shared" si="164"/>
        <v>0</v>
      </c>
      <c r="Y1670" s="11">
        <f t="shared" si="165"/>
        <v>1</v>
      </c>
      <c r="Z1670" s="11">
        <f t="shared" si="166"/>
        <v>94267.927974164675</v>
      </c>
      <c r="AA1670" s="23">
        <f t="shared" ref="AA1670:AA1733" si="167">+AA1669+0.0001</f>
        <v>0.16659999999999797</v>
      </c>
    </row>
    <row r="1671" spans="12:27" x14ac:dyDescent="0.35">
      <c r="L1671" s="103"/>
      <c r="S1671" s="32">
        <f>+_xlfn.XLOOKUP($P1671,Užstatai!$L$3:$IR$3,Užstatai!$L$1:$IR$1,"bla",0,1)</f>
        <v>0</v>
      </c>
      <c r="W1671" s="11">
        <f t="shared" si="163"/>
        <v>0</v>
      </c>
      <c r="X1671" s="11">
        <f t="shared" si="164"/>
        <v>0</v>
      </c>
      <c r="Y1671" s="11">
        <f t="shared" si="165"/>
        <v>1</v>
      </c>
      <c r="Z1671" s="11">
        <f t="shared" si="166"/>
        <v>94324.511364305217</v>
      </c>
      <c r="AA1671" s="23">
        <f t="shared" si="167"/>
        <v>0.16669999999999796</v>
      </c>
    </row>
    <row r="1672" spans="12:27" x14ac:dyDescent="0.35">
      <c r="L1672" s="103"/>
      <c r="S1672" s="32">
        <f>+_xlfn.XLOOKUP($P1672,Užstatai!$L$3:$IR$3,Užstatai!$L$1:$IR$1,"bla",0,1)</f>
        <v>0</v>
      </c>
      <c r="W1672" s="11">
        <f t="shared" si="163"/>
        <v>0</v>
      </c>
      <c r="X1672" s="11">
        <f t="shared" si="164"/>
        <v>0</v>
      </c>
      <c r="Y1672" s="11">
        <f t="shared" si="165"/>
        <v>1</v>
      </c>
      <c r="Z1672" s="11">
        <f t="shared" si="166"/>
        <v>94381.094754445759</v>
      </c>
      <c r="AA1672" s="23">
        <f t="shared" si="167"/>
        <v>0.16679999999999795</v>
      </c>
    </row>
    <row r="1673" spans="12:27" x14ac:dyDescent="0.35">
      <c r="L1673" s="103"/>
      <c r="S1673" s="32">
        <f>+_xlfn.XLOOKUP($P1673,Užstatai!$L$3:$IR$3,Užstatai!$L$1:$IR$1,"bla",0,1)</f>
        <v>0</v>
      </c>
      <c r="W1673" s="11">
        <f t="shared" si="163"/>
        <v>0</v>
      </c>
      <c r="X1673" s="11">
        <f t="shared" si="164"/>
        <v>0</v>
      </c>
      <c r="Y1673" s="11">
        <f t="shared" si="165"/>
        <v>1</v>
      </c>
      <c r="Z1673" s="11">
        <f t="shared" si="166"/>
        <v>94437.678144586331</v>
      </c>
      <c r="AA1673" s="23">
        <f t="shared" si="167"/>
        <v>0.16689999999999794</v>
      </c>
    </row>
    <row r="1674" spans="12:27" x14ac:dyDescent="0.35">
      <c r="L1674" s="103"/>
      <c r="S1674" s="32">
        <f>+_xlfn.XLOOKUP($P1674,Užstatai!$L$3:$IR$3,Užstatai!$L$1:$IR$1,"bla",0,1)</f>
        <v>0</v>
      </c>
      <c r="W1674" s="11">
        <f t="shared" si="163"/>
        <v>0</v>
      </c>
      <c r="X1674" s="11">
        <f t="shared" si="164"/>
        <v>0</v>
      </c>
      <c r="Y1674" s="11">
        <f t="shared" si="165"/>
        <v>1</v>
      </c>
      <c r="Z1674" s="11">
        <f t="shared" si="166"/>
        <v>94494.261534726887</v>
      </c>
      <c r="AA1674" s="23">
        <f t="shared" si="167"/>
        <v>0.16699999999999793</v>
      </c>
    </row>
    <row r="1675" spans="12:27" x14ac:dyDescent="0.35">
      <c r="L1675" s="103"/>
      <c r="S1675" s="32">
        <f>+_xlfn.XLOOKUP($P1675,Užstatai!$L$3:$IR$3,Užstatai!$L$1:$IR$1,"bla",0,1)</f>
        <v>0</v>
      </c>
      <c r="W1675" s="11">
        <f t="shared" si="163"/>
        <v>0</v>
      </c>
      <c r="X1675" s="11">
        <f t="shared" si="164"/>
        <v>0</v>
      </c>
      <c r="Y1675" s="11">
        <f t="shared" si="165"/>
        <v>1</v>
      </c>
      <c r="Z1675" s="11">
        <f t="shared" si="166"/>
        <v>94550.844924867444</v>
      </c>
      <c r="AA1675" s="23">
        <f t="shared" si="167"/>
        <v>0.16709999999999792</v>
      </c>
    </row>
    <row r="1676" spans="12:27" x14ac:dyDescent="0.35">
      <c r="L1676" s="103"/>
      <c r="S1676" s="32">
        <f>+_xlfn.XLOOKUP($P1676,Užstatai!$L$3:$IR$3,Užstatai!$L$1:$IR$1,"bla",0,1)</f>
        <v>0</v>
      </c>
      <c r="W1676" s="11">
        <f t="shared" si="163"/>
        <v>0</v>
      </c>
      <c r="X1676" s="11">
        <f t="shared" si="164"/>
        <v>0</v>
      </c>
      <c r="Y1676" s="11">
        <f t="shared" si="165"/>
        <v>1</v>
      </c>
      <c r="Z1676" s="11">
        <f t="shared" si="166"/>
        <v>94607.428315007972</v>
      </c>
      <c r="AA1676" s="23">
        <f t="shared" si="167"/>
        <v>0.16719999999999791</v>
      </c>
    </row>
    <row r="1677" spans="12:27" x14ac:dyDescent="0.35">
      <c r="L1677" s="103"/>
      <c r="S1677" s="32">
        <f>+_xlfn.XLOOKUP($P1677,Užstatai!$L$3:$IR$3,Užstatai!$L$1:$IR$1,"bla",0,1)</f>
        <v>0</v>
      </c>
      <c r="W1677" s="11">
        <f t="shared" si="163"/>
        <v>0</v>
      </c>
      <c r="X1677" s="11">
        <f t="shared" si="164"/>
        <v>0</v>
      </c>
      <c r="Y1677" s="11">
        <f t="shared" si="165"/>
        <v>1</v>
      </c>
      <c r="Z1677" s="11">
        <f t="shared" si="166"/>
        <v>94664.011705148529</v>
      </c>
      <c r="AA1677" s="23">
        <f t="shared" si="167"/>
        <v>0.16729999999999789</v>
      </c>
    </row>
    <row r="1678" spans="12:27" x14ac:dyDescent="0.35">
      <c r="L1678" s="103"/>
      <c r="S1678" s="32">
        <f>+_xlfn.XLOOKUP($P1678,Užstatai!$L$3:$IR$3,Užstatai!$L$1:$IR$1,"bla",0,1)</f>
        <v>0</v>
      </c>
      <c r="W1678" s="11">
        <f t="shared" si="163"/>
        <v>0</v>
      </c>
      <c r="X1678" s="11">
        <f t="shared" si="164"/>
        <v>0</v>
      </c>
      <c r="Y1678" s="11">
        <f t="shared" si="165"/>
        <v>1</v>
      </c>
      <c r="Z1678" s="11">
        <f t="shared" si="166"/>
        <v>94720.595095289085</v>
      </c>
      <c r="AA1678" s="23">
        <f t="shared" si="167"/>
        <v>0.16739999999999788</v>
      </c>
    </row>
    <row r="1679" spans="12:27" x14ac:dyDescent="0.35">
      <c r="L1679" s="103"/>
      <c r="S1679" s="32">
        <f>+_xlfn.XLOOKUP($P1679,Užstatai!$L$3:$IR$3,Užstatai!$L$1:$IR$1,"bla",0,1)</f>
        <v>0</v>
      </c>
      <c r="W1679" s="11">
        <f t="shared" si="163"/>
        <v>0</v>
      </c>
      <c r="X1679" s="11">
        <f t="shared" si="164"/>
        <v>0</v>
      </c>
      <c r="Y1679" s="11">
        <f t="shared" si="165"/>
        <v>1</v>
      </c>
      <c r="Z1679" s="11">
        <f t="shared" si="166"/>
        <v>94777.178485429613</v>
      </c>
      <c r="AA1679" s="23">
        <f t="shared" si="167"/>
        <v>0.16749999999999787</v>
      </c>
    </row>
    <row r="1680" spans="12:27" x14ac:dyDescent="0.35">
      <c r="L1680" s="103"/>
      <c r="S1680" s="32">
        <f>+_xlfn.XLOOKUP($P1680,Užstatai!$L$3:$IR$3,Užstatai!$L$1:$IR$1,"bla",0,1)</f>
        <v>0</v>
      </c>
      <c r="W1680" s="11">
        <f t="shared" si="163"/>
        <v>0</v>
      </c>
      <c r="X1680" s="11">
        <f t="shared" si="164"/>
        <v>0</v>
      </c>
      <c r="Y1680" s="11">
        <f t="shared" si="165"/>
        <v>1</v>
      </c>
      <c r="Z1680" s="11">
        <f t="shared" si="166"/>
        <v>94833.76187557017</v>
      </c>
      <c r="AA1680" s="23">
        <f t="shared" si="167"/>
        <v>0.16759999999999786</v>
      </c>
    </row>
    <row r="1681" spans="12:27" x14ac:dyDescent="0.35">
      <c r="L1681" s="103"/>
      <c r="S1681" s="32">
        <f>+_xlfn.XLOOKUP($P1681,Užstatai!$L$3:$IR$3,Užstatai!$L$1:$IR$1,"bla",0,1)</f>
        <v>0</v>
      </c>
      <c r="W1681" s="11">
        <f t="shared" si="163"/>
        <v>0</v>
      </c>
      <c r="X1681" s="11">
        <f t="shared" si="164"/>
        <v>0</v>
      </c>
      <c r="Y1681" s="11">
        <f t="shared" si="165"/>
        <v>1</v>
      </c>
      <c r="Z1681" s="11">
        <f t="shared" si="166"/>
        <v>94890.345265710726</v>
      </c>
      <c r="AA1681" s="23">
        <f t="shared" si="167"/>
        <v>0.16769999999999785</v>
      </c>
    </row>
    <row r="1682" spans="12:27" x14ac:dyDescent="0.35">
      <c r="L1682" s="103"/>
      <c r="S1682" s="32">
        <f>+_xlfn.XLOOKUP($P1682,Užstatai!$L$3:$IR$3,Užstatai!$L$1:$IR$1,"bla",0,1)</f>
        <v>0</v>
      </c>
      <c r="W1682" s="11">
        <f t="shared" si="163"/>
        <v>0</v>
      </c>
      <c r="X1682" s="11">
        <f t="shared" si="164"/>
        <v>0</v>
      </c>
      <c r="Y1682" s="11">
        <f t="shared" si="165"/>
        <v>1</v>
      </c>
      <c r="Z1682" s="11">
        <f t="shared" si="166"/>
        <v>94946.928655851269</v>
      </c>
      <c r="AA1682" s="23">
        <f t="shared" si="167"/>
        <v>0.16779999999999784</v>
      </c>
    </row>
    <row r="1683" spans="12:27" x14ac:dyDescent="0.35">
      <c r="L1683" s="103"/>
      <c r="S1683" s="32">
        <f>+_xlfn.XLOOKUP($P1683,Užstatai!$L$3:$IR$3,Užstatai!$L$1:$IR$1,"bla",0,1)</f>
        <v>0</v>
      </c>
      <c r="W1683" s="11">
        <f t="shared" si="163"/>
        <v>0</v>
      </c>
      <c r="X1683" s="11">
        <f t="shared" si="164"/>
        <v>0</v>
      </c>
      <c r="Y1683" s="11">
        <f t="shared" si="165"/>
        <v>1</v>
      </c>
      <c r="Z1683" s="11">
        <f t="shared" si="166"/>
        <v>95003.512045991811</v>
      </c>
      <c r="AA1683" s="23">
        <f t="shared" si="167"/>
        <v>0.16789999999999783</v>
      </c>
    </row>
    <row r="1684" spans="12:27" x14ac:dyDescent="0.35">
      <c r="L1684" s="103"/>
      <c r="S1684" s="32">
        <f>+_xlfn.XLOOKUP($P1684,Užstatai!$L$3:$IR$3,Užstatai!$L$1:$IR$1,"bla",0,1)</f>
        <v>0</v>
      </c>
      <c r="W1684" s="11">
        <f t="shared" si="163"/>
        <v>0</v>
      </c>
      <c r="X1684" s="11">
        <f t="shared" si="164"/>
        <v>0</v>
      </c>
      <c r="Y1684" s="11">
        <f t="shared" si="165"/>
        <v>1</v>
      </c>
      <c r="Z1684" s="11">
        <f t="shared" si="166"/>
        <v>95060.095436132367</v>
      </c>
      <c r="AA1684" s="23">
        <f t="shared" si="167"/>
        <v>0.16799999999999782</v>
      </c>
    </row>
    <row r="1685" spans="12:27" x14ac:dyDescent="0.35">
      <c r="L1685" s="103"/>
      <c r="S1685" s="32">
        <f>+_xlfn.XLOOKUP($P1685,Užstatai!$L$3:$IR$3,Užstatai!$L$1:$IR$1,"bla",0,1)</f>
        <v>0</v>
      </c>
      <c r="W1685" s="11">
        <f t="shared" si="163"/>
        <v>0</v>
      </c>
      <c r="X1685" s="11">
        <f t="shared" si="164"/>
        <v>0</v>
      </c>
      <c r="Y1685" s="11">
        <f t="shared" si="165"/>
        <v>1</v>
      </c>
      <c r="Z1685" s="11">
        <f t="shared" si="166"/>
        <v>95116.67882627291</v>
      </c>
      <c r="AA1685" s="23">
        <f t="shared" si="167"/>
        <v>0.16809999999999781</v>
      </c>
    </row>
    <row r="1686" spans="12:27" x14ac:dyDescent="0.35">
      <c r="L1686" s="103"/>
      <c r="S1686" s="32">
        <f>+_xlfn.XLOOKUP($P1686,Užstatai!$L$3:$IR$3,Užstatai!$L$1:$IR$1,"bla",0,1)</f>
        <v>0</v>
      </c>
      <c r="W1686" s="11">
        <f t="shared" si="163"/>
        <v>0</v>
      </c>
      <c r="X1686" s="11">
        <f t="shared" si="164"/>
        <v>0</v>
      </c>
      <c r="Y1686" s="11">
        <f t="shared" si="165"/>
        <v>1</v>
      </c>
      <c r="Z1686" s="11">
        <f t="shared" si="166"/>
        <v>95173.262216413466</v>
      </c>
      <c r="AA1686" s="23">
        <f t="shared" si="167"/>
        <v>0.1681999999999978</v>
      </c>
    </row>
    <row r="1687" spans="12:27" x14ac:dyDescent="0.35">
      <c r="L1687" s="103"/>
      <c r="S1687" s="32">
        <f>+_xlfn.XLOOKUP($P1687,Užstatai!$L$3:$IR$3,Užstatai!$L$1:$IR$1,"bla",0,1)</f>
        <v>0</v>
      </c>
      <c r="W1687" s="11">
        <f t="shared" si="163"/>
        <v>0</v>
      </c>
      <c r="X1687" s="11">
        <f t="shared" si="164"/>
        <v>0</v>
      </c>
      <c r="Y1687" s="11">
        <f t="shared" si="165"/>
        <v>1</v>
      </c>
      <c r="Z1687" s="11">
        <f t="shared" si="166"/>
        <v>95229.845606554023</v>
      </c>
      <c r="AA1687" s="23">
        <f t="shared" si="167"/>
        <v>0.16829999999999778</v>
      </c>
    </row>
    <row r="1688" spans="12:27" x14ac:dyDescent="0.35">
      <c r="L1688" s="103"/>
      <c r="S1688" s="32">
        <f>+_xlfn.XLOOKUP($P1688,Užstatai!$L$3:$IR$3,Užstatai!$L$1:$IR$1,"bla",0,1)</f>
        <v>0</v>
      </c>
      <c r="W1688" s="11">
        <f t="shared" si="163"/>
        <v>0</v>
      </c>
      <c r="X1688" s="11">
        <f t="shared" si="164"/>
        <v>0</v>
      </c>
      <c r="Y1688" s="11">
        <f t="shared" si="165"/>
        <v>1</v>
      </c>
      <c r="Z1688" s="11">
        <f t="shared" si="166"/>
        <v>95286.428996694551</v>
      </c>
      <c r="AA1688" s="23">
        <f t="shared" si="167"/>
        <v>0.16839999999999777</v>
      </c>
    </row>
    <row r="1689" spans="12:27" x14ac:dyDescent="0.35">
      <c r="L1689" s="103"/>
      <c r="S1689" s="32">
        <f>+_xlfn.XLOOKUP($P1689,Užstatai!$L$3:$IR$3,Užstatai!$L$1:$IR$1,"bla",0,1)</f>
        <v>0</v>
      </c>
      <c r="W1689" s="11">
        <f t="shared" si="163"/>
        <v>0</v>
      </c>
      <c r="X1689" s="11">
        <f t="shared" si="164"/>
        <v>0</v>
      </c>
      <c r="Y1689" s="11">
        <f t="shared" si="165"/>
        <v>1</v>
      </c>
      <c r="Z1689" s="11">
        <f t="shared" si="166"/>
        <v>95343.012386835107</v>
      </c>
      <c r="AA1689" s="23">
        <f t="shared" si="167"/>
        <v>0.16849999999999776</v>
      </c>
    </row>
    <row r="1690" spans="12:27" x14ac:dyDescent="0.35">
      <c r="L1690" s="103"/>
      <c r="S1690" s="32">
        <f>+_xlfn.XLOOKUP($P1690,Užstatai!$L$3:$IR$3,Užstatai!$L$1:$IR$1,"bla",0,1)</f>
        <v>0</v>
      </c>
      <c r="W1690" s="11">
        <f t="shared" si="163"/>
        <v>0</v>
      </c>
      <c r="X1690" s="11">
        <f t="shared" si="164"/>
        <v>0</v>
      </c>
      <c r="Y1690" s="11">
        <f t="shared" si="165"/>
        <v>1</v>
      </c>
      <c r="Z1690" s="11">
        <f t="shared" si="166"/>
        <v>95399.595776975679</v>
      </c>
      <c r="AA1690" s="23">
        <f t="shared" si="167"/>
        <v>0.16859999999999775</v>
      </c>
    </row>
    <row r="1691" spans="12:27" x14ac:dyDescent="0.35">
      <c r="L1691" s="103"/>
      <c r="S1691" s="32">
        <f>+_xlfn.XLOOKUP($P1691,Užstatai!$L$3:$IR$3,Užstatai!$L$1:$IR$1,"bla",0,1)</f>
        <v>0</v>
      </c>
      <c r="W1691" s="11">
        <f t="shared" si="163"/>
        <v>0</v>
      </c>
      <c r="X1691" s="11">
        <f t="shared" si="164"/>
        <v>0</v>
      </c>
      <c r="Y1691" s="11">
        <f t="shared" si="165"/>
        <v>1</v>
      </c>
      <c r="Z1691" s="11">
        <f t="shared" si="166"/>
        <v>95456.179167116235</v>
      </c>
      <c r="AA1691" s="23">
        <f t="shared" si="167"/>
        <v>0.16869999999999774</v>
      </c>
    </row>
    <row r="1692" spans="12:27" x14ac:dyDescent="0.35">
      <c r="L1692" s="103"/>
      <c r="S1692" s="32">
        <f>+_xlfn.XLOOKUP($P1692,Užstatai!$L$3:$IR$3,Užstatai!$L$1:$IR$1,"bla",0,1)</f>
        <v>0</v>
      </c>
      <c r="W1692" s="11">
        <f t="shared" si="163"/>
        <v>0</v>
      </c>
      <c r="X1692" s="11">
        <f t="shared" si="164"/>
        <v>0</v>
      </c>
      <c r="Y1692" s="11">
        <f t="shared" si="165"/>
        <v>1</v>
      </c>
      <c r="Z1692" s="11">
        <f t="shared" si="166"/>
        <v>95512.762557256763</v>
      </c>
      <c r="AA1692" s="23">
        <f t="shared" si="167"/>
        <v>0.16879999999999773</v>
      </c>
    </row>
    <row r="1693" spans="12:27" x14ac:dyDescent="0.35">
      <c r="L1693" s="103"/>
      <c r="S1693" s="32">
        <f>+_xlfn.XLOOKUP($P1693,Užstatai!$L$3:$IR$3,Užstatai!$L$1:$IR$1,"bla",0,1)</f>
        <v>0</v>
      </c>
      <c r="W1693" s="11">
        <f t="shared" si="163"/>
        <v>0</v>
      </c>
      <c r="X1693" s="11">
        <f t="shared" si="164"/>
        <v>0</v>
      </c>
      <c r="Y1693" s="11">
        <f t="shared" si="165"/>
        <v>1</v>
      </c>
      <c r="Z1693" s="11">
        <f t="shared" si="166"/>
        <v>95569.34594739732</v>
      </c>
      <c r="AA1693" s="23">
        <f t="shared" si="167"/>
        <v>0.16889999999999772</v>
      </c>
    </row>
    <row r="1694" spans="12:27" x14ac:dyDescent="0.35">
      <c r="L1694" s="103"/>
      <c r="S1694" s="32">
        <f>+_xlfn.XLOOKUP($P1694,Užstatai!$L$3:$IR$3,Užstatai!$L$1:$IR$1,"bla",0,1)</f>
        <v>0</v>
      </c>
      <c r="W1694" s="11">
        <f t="shared" si="163"/>
        <v>0</v>
      </c>
      <c r="X1694" s="11">
        <f t="shared" si="164"/>
        <v>0</v>
      </c>
      <c r="Y1694" s="11">
        <f t="shared" si="165"/>
        <v>1</v>
      </c>
      <c r="Z1694" s="11">
        <f t="shared" si="166"/>
        <v>95625.929337537877</v>
      </c>
      <c r="AA1694" s="23">
        <f t="shared" si="167"/>
        <v>0.16899999999999771</v>
      </c>
    </row>
    <row r="1695" spans="12:27" x14ac:dyDescent="0.35">
      <c r="L1695" s="103"/>
      <c r="S1695" s="32">
        <f>+_xlfn.XLOOKUP($P1695,Užstatai!$L$3:$IR$3,Užstatai!$L$1:$IR$1,"bla",0,1)</f>
        <v>0</v>
      </c>
      <c r="W1695" s="11">
        <f t="shared" si="163"/>
        <v>0</v>
      </c>
      <c r="X1695" s="11">
        <f t="shared" si="164"/>
        <v>0</v>
      </c>
      <c r="Y1695" s="11">
        <f t="shared" si="165"/>
        <v>1</v>
      </c>
      <c r="Z1695" s="11">
        <f t="shared" si="166"/>
        <v>95682.512727678419</v>
      </c>
      <c r="AA1695" s="23">
        <f t="shared" si="167"/>
        <v>0.1690999999999977</v>
      </c>
    </row>
    <row r="1696" spans="12:27" x14ac:dyDescent="0.35">
      <c r="L1696" s="103"/>
      <c r="S1696" s="32">
        <f>+_xlfn.XLOOKUP($P1696,Užstatai!$L$3:$IR$3,Užstatai!$L$1:$IR$1,"bla",0,1)</f>
        <v>0</v>
      </c>
      <c r="W1696" s="11">
        <f t="shared" si="163"/>
        <v>0</v>
      </c>
      <c r="X1696" s="11">
        <f t="shared" si="164"/>
        <v>0</v>
      </c>
      <c r="Y1696" s="11">
        <f t="shared" si="165"/>
        <v>1</v>
      </c>
      <c r="Z1696" s="11">
        <f t="shared" si="166"/>
        <v>95739.096117818961</v>
      </c>
      <c r="AA1696" s="23">
        <f t="shared" si="167"/>
        <v>0.16919999999999769</v>
      </c>
    </row>
    <row r="1697" spans="12:27" x14ac:dyDescent="0.35">
      <c r="L1697" s="103"/>
      <c r="S1697" s="32">
        <f>+_xlfn.XLOOKUP($P1697,Užstatai!$L$3:$IR$3,Užstatai!$L$1:$IR$1,"bla",0,1)</f>
        <v>0</v>
      </c>
      <c r="W1697" s="11">
        <f t="shared" si="163"/>
        <v>0</v>
      </c>
      <c r="X1697" s="11">
        <f t="shared" si="164"/>
        <v>0</v>
      </c>
      <c r="Y1697" s="11">
        <f t="shared" si="165"/>
        <v>1</v>
      </c>
      <c r="Z1697" s="11">
        <f t="shared" si="166"/>
        <v>95795.679507959518</v>
      </c>
      <c r="AA1697" s="23">
        <f t="shared" si="167"/>
        <v>0.16929999999999767</v>
      </c>
    </row>
    <row r="1698" spans="12:27" x14ac:dyDescent="0.35">
      <c r="L1698" s="103"/>
      <c r="S1698" s="32">
        <f>+_xlfn.XLOOKUP($P1698,Užstatai!$L$3:$IR$3,Užstatai!$L$1:$IR$1,"bla",0,1)</f>
        <v>0</v>
      </c>
      <c r="W1698" s="11">
        <f t="shared" si="163"/>
        <v>0</v>
      </c>
      <c r="X1698" s="11">
        <f t="shared" si="164"/>
        <v>0</v>
      </c>
      <c r="Y1698" s="11">
        <f t="shared" si="165"/>
        <v>1</v>
      </c>
      <c r="Z1698" s="11">
        <f t="shared" si="166"/>
        <v>95852.26289810006</v>
      </c>
      <c r="AA1698" s="23">
        <f t="shared" si="167"/>
        <v>0.16939999999999766</v>
      </c>
    </row>
    <row r="1699" spans="12:27" x14ac:dyDescent="0.35">
      <c r="L1699" s="103"/>
      <c r="S1699" s="32">
        <f>+_xlfn.XLOOKUP($P1699,Užstatai!$L$3:$IR$3,Užstatai!$L$1:$IR$1,"bla",0,1)</f>
        <v>0</v>
      </c>
      <c r="W1699" s="11">
        <f t="shared" si="163"/>
        <v>0</v>
      </c>
      <c r="X1699" s="11">
        <f t="shared" si="164"/>
        <v>0</v>
      </c>
      <c r="Y1699" s="11">
        <f t="shared" si="165"/>
        <v>1</v>
      </c>
      <c r="Z1699" s="11">
        <f t="shared" si="166"/>
        <v>95908.846288240617</v>
      </c>
      <c r="AA1699" s="23">
        <f t="shared" si="167"/>
        <v>0.16949999999999765</v>
      </c>
    </row>
    <row r="1700" spans="12:27" x14ac:dyDescent="0.35">
      <c r="L1700" s="103"/>
      <c r="S1700" s="32">
        <f>+_xlfn.XLOOKUP($P1700,Užstatai!$L$3:$IR$3,Užstatai!$L$1:$IR$1,"bla",0,1)</f>
        <v>0</v>
      </c>
      <c r="W1700" s="11">
        <f t="shared" si="163"/>
        <v>0</v>
      </c>
      <c r="X1700" s="11">
        <f t="shared" si="164"/>
        <v>0</v>
      </c>
      <c r="Y1700" s="11">
        <f t="shared" si="165"/>
        <v>1</v>
      </c>
      <c r="Z1700" s="11">
        <f t="shared" si="166"/>
        <v>95965.429678381159</v>
      </c>
      <c r="AA1700" s="23">
        <f t="shared" si="167"/>
        <v>0.16959999999999764</v>
      </c>
    </row>
    <row r="1701" spans="12:27" x14ac:dyDescent="0.35">
      <c r="L1701" s="103"/>
      <c r="S1701" s="32">
        <f>+_xlfn.XLOOKUP($P1701,Užstatai!$L$3:$IR$3,Užstatai!$L$1:$IR$1,"bla",0,1)</f>
        <v>0</v>
      </c>
      <c r="W1701" s="11">
        <f t="shared" si="163"/>
        <v>0</v>
      </c>
      <c r="X1701" s="11">
        <f t="shared" si="164"/>
        <v>0</v>
      </c>
      <c r="Y1701" s="11">
        <f t="shared" si="165"/>
        <v>1</v>
      </c>
      <c r="Z1701" s="11">
        <f t="shared" si="166"/>
        <v>96022.013068521701</v>
      </c>
      <c r="AA1701" s="23">
        <f t="shared" si="167"/>
        <v>0.16969999999999763</v>
      </c>
    </row>
    <row r="1702" spans="12:27" x14ac:dyDescent="0.35">
      <c r="L1702" s="103"/>
      <c r="S1702" s="32">
        <f>+_xlfn.XLOOKUP($P1702,Užstatai!$L$3:$IR$3,Užstatai!$L$1:$IR$1,"bla",0,1)</f>
        <v>0</v>
      </c>
      <c r="W1702" s="11">
        <f t="shared" si="163"/>
        <v>0</v>
      </c>
      <c r="X1702" s="11">
        <f t="shared" si="164"/>
        <v>0</v>
      </c>
      <c r="Y1702" s="11">
        <f t="shared" si="165"/>
        <v>1</v>
      </c>
      <c r="Z1702" s="11">
        <f t="shared" si="166"/>
        <v>96078.596458662258</v>
      </c>
      <c r="AA1702" s="23">
        <f t="shared" si="167"/>
        <v>0.16979999999999762</v>
      </c>
    </row>
    <row r="1703" spans="12:27" x14ac:dyDescent="0.35">
      <c r="L1703" s="103"/>
      <c r="S1703" s="32">
        <f>+_xlfn.XLOOKUP($P1703,Užstatai!$L$3:$IR$3,Užstatai!$L$1:$IR$1,"bla",0,1)</f>
        <v>0</v>
      </c>
      <c r="W1703" s="11">
        <f t="shared" si="163"/>
        <v>0</v>
      </c>
      <c r="X1703" s="11">
        <f t="shared" si="164"/>
        <v>0</v>
      </c>
      <c r="Y1703" s="11">
        <f t="shared" si="165"/>
        <v>1</v>
      </c>
      <c r="Z1703" s="11">
        <f t="shared" si="166"/>
        <v>96135.179848802814</v>
      </c>
      <c r="AA1703" s="23">
        <f t="shared" si="167"/>
        <v>0.16989999999999761</v>
      </c>
    </row>
    <row r="1704" spans="12:27" x14ac:dyDescent="0.35">
      <c r="L1704" s="103"/>
      <c r="S1704" s="32">
        <f>+_xlfn.XLOOKUP($P1704,Užstatai!$L$3:$IR$3,Užstatai!$L$1:$IR$1,"bla",0,1)</f>
        <v>0</v>
      </c>
      <c r="W1704" s="11">
        <f t="shared" si="163"/>
        <v>0</v>
      </c>
      <c r="X1704" s="11">
        <f t="shared" si="164"/>
        <v>0</v>
      </c>
      <c r="Y1704" s="11">
        <f t="shared" si="165"/>
        <v>1</v>
      </c>
      <c r="Z1704" s="11">
        <f t="shared" si="166"/>
        <v>96191.763238943357</v>
      </c>
      <c r="AA1704" s="23">
        <f t="shared" si="167"/>
        <v>0.1699999999999976</v>
      </c>
    </row>
    <row r="1705" spans="12:27" x14ac:dyDescent="0.35">
      <c r="L1705" s="103"/>
      <c r="S1705" s="32">
        <f>+_xlfn.XLOOKUP($P1705,Užstatai!$L$3:$IR$3,Užstatai!$L$1:$IR$1,"bla",0,1)</f>
        <v>0</v>
      </c>
      <c r="W1705" s="11">
        <f t="shared" si="163"/>
        <v>0</v>
      </c>
      <c r="X1705" s="11">
        <f t="shared" si="164"/>
        <v>0</v>
      </c>
      <c r="Y1705" s="11">
        <f t="shared" si="165"/>
        <v>1</v>
      </c>
      <c r="Z1705" s="11">
        <f t="shared" si="166"/>
        <v>96248.346629083899</v>
      </c>
      <c r="AA1705" s="23">
        <f t="shared" si="167"/>
        <v>0.17009999999999759</v>
      </c>
    </row>
    <row r="1706" spans="12:27" x14ac:dyDescent="0.35">
      <c r="L1706" s="103"/>
      <c r="S1706" s="32">
        <f>+_xlfn.XLOOKUP($P1706,Užstatai!$L$3:$IR$3,Užstatai!$L$1:$IR$1,"bla",0,1)</f>
        <v>0</v>
      </c>
      <c r="W1706" s="11">
        <f t="shared" si="163"/>
        <v>0</v>
      </c>
      <c r="X1706" s="11">
        <f t="shared" si="164"/>
        <v>0</v>
      </c>
      <c r="Y1706" s="11">
        <f t="shared" si="165"/>
        <v>1</v>
      </c>
      <c r="Z1706" s="11">
        <f t="shared" si="166"/>
        <v>96304.930019224455</v>
      </c>
      <c r="AA1706" s="23">
        <f t="shared" si="167"/>
        <v>0.17019999999999758</v>
      </c>
    </row>
    <row r="1707" spans="12:27" x14ac:dyDescent="0.35">
      <c r="L1707" s="103"/>
      <c r="S1707" s="32">
        <f>+_xlfn.XLOOKUP($P1707,Užstatai!$L$3:$IR$3,Užstatai!$L$1:$IR$1,"bla",0,1)</f>
        <v>0</v>
      </c>
      <c r="W1707" s="11">
        <f t="shared" si="163"/>
        <v>0</v>
      </c>
      <c r="X1707" s="11">
        <f t="shared" si="164"/>
        <v>0</v>
      </c>
      <c r="Y1707" s="11">
        <f t="shared" si="165"/>
        <v>1</v>
      </c>
      <c r="Z1707" s="11">
        <f t="shared" si="166"/>
        <v>96361.513409365027</v>
      </c>
      <c r="AA1707" s="23">
        <f t="shared" si="167"/>
        <v>0.17029999999999756</v>
      </c>
    </row>
    <row r="1708" spans="12:27" x14ac:dyDescent="0.35">
      <c r="L1708" s="103"/>
      <c r="S1708" s="32">
        <f>+_xlfn.XLOOKUP($P1708,Užstatai!$L$3:$IR$3,Užstatai!$L$1:$IR$1,"bla",0,1)</f>
        <v>0</v>
      </c>
      <c r="W1708" s="11">
        <f t="shared" si="163"/>
        <v>0</v>
      </c>
      <c r="X1708" s="11">
        <f t="shared" si="164"/>
        <v>0</v>
      </c>
      <c r="Y1708" s="11">
        <f t="shared" si="165"/>
        <v>1</v>
      </c>
      <c r="Z1708" s="11">
        <f t="shared" si="166"/>
        <v>96418.096799505554</v>
      </c>
      <c r="AA1708" s="23">
        <f t="shared" si="167"/>
        <v>0.17039999999999755</v>
      </c>
    </row>
    <row r="1709" spans="12:27" x14ac:dyDescent="0.35">
      <c r="L1709" s="103"/>
      <c r="S1709" s="32">
        <f>+_xlfn.XLOOKUP($P1709,Užstatai!$L$3:$IR$3,Užstatai!$L$1:$IR$1,"bla",0,1)</f>
        <v>0</v>
      </c>
      <c r="W1709" s="11">
        <f t="shared" si="163"/>
        <v>0</v>
      </c>
      <c r="X1709" s="11">
        <f t="shared" si="164"/>
        <v>0</v>
      </c>
      <c r="Y1709" s="11">
        <f t="shared" si="165"/>
        <v>1</v>
      </c>
      <c r="Z1709" s="11">
        <f t="shared" si="166"/>
        <v>96474.680189646111</v>
      </c>
      <c r="AA1709" s="23">
        <f t="shared" si="167"/>
        <v>0.17049999999999754</v>
      </c>
    </row>
    <row r="1710" spans="12:27" x14ac:dyDescent="0.35">
      <c r="L1710" s="103"/>
      <c r="S1710" s="32">
        <f>+_xlfn.XLOOKUP($P1710,Užstatai!$L$3:$IR$3,Užstatai!$L$1:$IR$1,"bla",0,1)</f>
        <v>0</v>
      </c>
      <c r="W1710" s="11">
        <f t="shared" si="163"/>
        <v>0</v>
      </c>
      <c r="X1710" s="11">
        <f t="shared" si="164"/>
        <v>0</v>
      </c>
      <c r="Y1710" s="11">
        <f t="shared" si="165"/>
        <v>1</v>
      </c>
      <c r="Z1710" s="11">
        <f t="shared" si="166"/>
        <v>96531.263579786668</v>
      </c>
      <c r="AA1710" s="23">
        <f t="shared" si="167"/>
        <v>0.17059999999999753</v>
      </c>
    </row>
    <row r="1711" spans="12:27" x14ac:dyDescent="0.35">
      <c r="L1711" s="103"/>
      <c r="S1711" s="32">
        <f>+_xlfn.XLOOKUP($P1711,Užstatai!$L$3:$IR$3,Užstatai!$L$1:$IR$1,"bla",0,1)</f>
        <v>0</v>
      </c>
      <c r="W1711" s="11">
        <f t="shared" si="163"/>
        <v>0</v>
      </c>
      <c r="X1711" s="11">
        <f t="shared" si="164"/>
        <v>0</v>
      </c>
      <c r="Y1711" s="11">
        <f t="shared" si="165"/>
        <v>1</v>
      </c>
      <c r="Z1711" s="11">
        <f t="shared" si="166"/>
        <v>96587.84696992721</v>
      </c>
      <c r="AA1711" s="23">
        <f t="shared" si="167"/>
        <v>0.17069999999999752</v>
      </c>
    </row>
    <row r="1712" spans="12:27" x14ac:dyDescent="0.35">
      <c r="L1712" s="103"/>
      <c r="S1712" s="32">
        <f>+_xlfn.XLOOKUP($P1712,Užstatai!$L$3:$IR$3,Užstatai!$L$1:$IR$1,"bla",0,1)</f>
        <v>0</v>
      </c>
      <c r="W1712" s="11">
        <f t="shared" si="163"/>
        <v>0</v>
      </c>
      <c r="X1712" s="11">
        <f t="shared" si="164"/>
        <v>0</v>
      </c>
      <c r="Y1712" s="11">
        <f t="shared" si="165"/>
        <v>1</v>
      </c>
      <c r="Z1712" s="11">
        <f t="shared" si="166"/>
        <v>96644.430360067752</v>
      </c>
      <c r="AA1712" s="23">
        <f t="shared" si="167"/>
        <v>0.17079999999999751</v>
      </c>
    </row>
    <row r="1713" spans="12:27" x14ac:dyDescent="0.35">
      <c r="L1713" s="103"/>
      <c r="S1713" s="32">
        <f>+_xlfn.XLOOKUP($P1713,Užstatai!$L$3:$IR$3,Užstatai!$L$1:$IR$1,"bla",0,1)</f>
        <v>0</v>
      </c>
      <c r="W1713" s="11">
        <f t="shared" si="163"/>
        <v>0</v>
      </c>
      <c r="X1713" s="11">
        <f t="shared" si="164"/>
        <v>0</v>
      </c>
      <c r="Y1713" s="11">
        <f t="shared" si="165"/>
        <v>1</v>
      </c>
      <c r="Z1713" s="11">
        <f t="shared" si="166"/>
        <v>96701.013750208309</v>
      </c>
      <c r="AA1713" s="23">
        <f t="shared" si="167"/>
        <v>0.1708999999999975</v>
      </c>
    </row>
    <row r="1714" spans="12:27" x14ac:dyDescent="0.35">
      <c r="L1714" s="103"/>
      <c r="S1714" s="32">
        <f>+_xlfn.XLOOKUP($P1714,Užstatai!$L$3:$IR$3,Užstatai!$L$1:$IR$1,"bla",0,1)</f>
        <v>0</v>
      </c>
      <c r="W1714" s="11">
        <f t="shared" si="163"/>
        <v>0</v>
      </c>
      <c r="X1714" s="11">
        <f t="shared" si="164"/>
        <v>0</v>
      </c>
      <c r="Y1714" s="11">
        <f t="shared" si="165"/>
        <v>1</v>
      </c>
      <c r="Z1714" s="11">
        <f t="shared" si="166"/>
        <v>96757.597140348851</v>
      </c>
      <c r="AA1714" s="23">
        <f t="shared" si="167"/>
        <v>0.17099999999999749</v>
      </c>
    </row>
    <row r="1715" spans="12:27" x14ac:dyDescent="0.35">
      <c r="L1715" s="103"/>
      <c r="S1715" s="32">
        <f>+_xlfn.XLOOKUP($P1715,Užstatai!$L$3:$IR$3,Užstatai!$L$1:$IR$1,"bla",0,1)</f>
        <v>0</v>
      </c>
      <c r="W1715" s="11">
        <f t="shared" si="163"/>
        <v>0</v>
      </c>
      <c r="X1715" s="11">
        <f t="shared" si="164"/>
        <v>0</v>
      </c>
      <c r="Y1715" s="11">
        <f t="shared" si="165"/>
        <v>1</v>
      </c>
      <c r="Z1715" s="11">
        <f t="shared" si="166"/>
        <v>96814.180530489408</v>
      </c>
      <c r="AA1715" s="23">
        <f t="shared" si="167"/>
        <v>0.17109999999999748</v>
      </c>
    </row>
    <row r="1716" spans="12:27" x14ac:dyDescent="0.35">
      <c r="L1716" s="103"/>
      <c r="S1716" s="32">
        <f>+_xlfn.XLOOKUP($P1716,Užstatai!$L$3:$IR$3,Užstatai!$L$1:$IR$1,"bla",0,1)</f>
        <v>0</v>
      </c>
      <c r="W1716" s="11">
        <f t="shared" si="163"/>
        <v>0</v>
      </c>
      <c r="X1716" s="11">
        <f t="shared" si="164"/>
        <v>0</v>
      </c>
      <c r="Y1716" s="11">
        <f t="shared" si="165"/>
        <v>1</v>
      </c>
      <c r="Z1716" s="11">
        <f t="shared" si="166"/>
        <v>96870.76392062995</v>
      </c>
      <c r="AA1716" s="23">
        <f t="shared" si="167"/>
        <v>0.17119999999999747</v>
      </c>
    </row>
    <row r="1717" spans="12:27" x14ac:dyDescent="0.35">
      <c r="L1717" s="103"/>
      <c r="S1717" s="32">
        <f>+_xlfn.XLOOKUP($P1717,Užstatai!$L$3:$IR$3,Užstatai!$L$1:$IR$1,"bla",0,1)</f>
        <v>0</v>
      </c>
      <c r="W1717" s="11">
        <f t="shared" si="163"/>
        <v>0</v>
      </c>
      <c r="X1717" s="11">
        <f t="shared" si="164"/>
        <v>0</v>
      </c>
      <c r="Y1717" s="11">
        <f t="shared" si="165"/>
        <v>1</v>
      </c>
      <c r="Z1717" s="11">
        <f t="shared" si="166"/>
        <v>96927.347310770492</v>
      </c>
      <c r="AA1717" s="23">
        <f t="shared" si="167"/>
        <v>0.17129999999999745</v>
      </c>
    </row>
    <row r="1718" spans="12:27" x14ac:dyDescent="0.35">
      <c r="L1718" s="103"/>
      <c r="S1718" s="32">
        <f>+_xlfn.XLOOKUP($P1718,Užstatai!$L$3:$IR$3,Užstatai!$L$1:$IR$1,"bla",0,1)</f>
        <v>0</v>
      </c>
      <c r="W1718" s="11">
        <f t="shared" si="163"/>
        <v>0</v>
      </c>
      <c r="X1718" s="11">
        <f t="shared" si="164"/>
        <v>0</v>
      </c>
      <c r="Y1718" s="11">
        <f t="shared" si="165"/>
        <v>1</v>
      </c>
      <c r="Z1718" s="11">
        <f t="shared" si="166"/>
        <v>96983.930700911049</v>
      </c>
      <c r="AA1718" s="23">
        <f t="shared" si="167"/>
        <v>0.17139999999999744</v>
      </c>
    </row>
    <row r="1719" spans="12:27" x14ac:dyDescent="0.35">
      <c r="L1719" s="103"/>
      <c r="S1719" s="32">
        <f>+_xlfn.XLOOKUP($P1719,Užstatai!$L$3:$IR$3,Užstatai!$L$1:$IR$1,"bla",0,1)</f>
        <v>0</v>
      </c>
      <c r="W1719" s="11">
        <f t="shared" si="163"/>
        <v>0</v>
      </c>
      <c r="X1719" s="11">
        <f t="shared" si="164"/>
        <v>0</v>
      </c>
      <c r="Y1719" s="11">
        <f t="shared" si="165"/>
        <v>1</v>
      </c>
      <c r="Z1719" s="11">
        <f t="shared" si="166"/>
        <v>97040.514091051606</v>
      </c>
      <c r="AA1719" s="23">
        <f t="shared" si="167"/>
        <v>0.17149999999999743</v>
      </c>
    </row>
    <row r="1720" spans="12:27" x14ac:dyDescent="0.35">
      <c r="L1720" s="103"/>
      <c r="S1720" s="32">
        <f>+_xlfn.XLOOKUP($P1720,Užstatai!$L$3:$IR$3,Užstatai!$L$1:$IR$1,"bla",0,1)</f>
        <v>0</v>
      </c>
      <c r="W1720" s="11">
        <f t="shared" si="163"/>
        <v>0</v>
      </c>
      <c r="X1720" s="11">
        <f t="shared" si="164"/>
        <v>0</v>
      </c>
      <c r="Y1720" s="11">
        <f t="shared" si="165"/>
        <v>1</v>
      </c>
      <c r="Z1720" s="11">
        <f t="shared" si="166"/>
        <v>97097.097481192148</v>
      </c>
      <c r="AA1720" s="23">
        <f t="shared" si="167"/>
        <v>0.17159999999999742</v>
      </c>
    </row>
    <row r="1721" spans="12:27" x14ac:dyDescent="0.35">
      <c r="L1721" s="103"/>
      <c r="S1721" s="32">
        <f>+_xlfn.XLOOKUP($P1721,Užstatai!$L$3:$IR$3,Užstatai!$L$1:$IR$1,"bla",0,1)</f>
        <v>0</v>
      </c>
      <c r="W1721" s="11">
        <f t="shared" si="163"/>
        <v>0</v>
      </c>
      <c r="X1721" s="11">
        <f t="shared" si="164"/>
        <v>0</v>
      </c>
      <c r="Y1721" s="11">
        <f t="shared" si="165"/>
        <v>1</v>
      </c>
      <c r="Z1721" s="11">
        <f t="shared" si="166"/>
        <v>97153.68087133269</v>
      </c>
      <c r="AA1721" s="23">
        <f t="shared" si="167"/>
        <v>0.17169999999999741</v>
      </c>
    </row>
    <row r="1722" spans="12:27" x14ac:dyDescent="0.35">
      <c r="L1722" s="103"/>
      <c r="S1722" s="32">
        <f>+_xlfn.XLOOKUP($P1722,Užstatai!$L$3:$IR$3,Užstatai!$L$1:$IR$1,"bla",0,1)</f>
        <v>0</v>
      </c>
      <c r="W1722" s="11">
        <f t="shared" si="163"/>
        <v>0</v>
      </c>
      <c r="X1722" s="11">
        <f t="shared" si="164"/>
        <v>0</v>
      </c>
      <c r="Y1722" s="11">
        <f t="shared" si="165"/>
        <v>1</v>
      </c>
      <c r="Z1722" s="11">
        <f t="shared" si="166"/>
        <v>97210.264261473247</v>
      </c>
      <c r="AA1722" s="23">
        <f t="shared" si="167"/>
        <v>0.1717999999999974</v>
      </c>
    </row>
    <row r="1723" spans="12:27" x14ac:dyDescent="0.35">
      <c r="L1723" s="103"/>
      <c r="S1723" s="32">
        <f>+_xlfn.XLOOKUP($P1723,Užstatai!$L$3:$IR$3,Užstatai!$L$1:$IR$1,"bla",0,1)</f>
        <v>0</v>
      </c>
      <c r="W1723" s="11">
        <f t="shared" si="163"/>
        <v>0</v>
      </c>
      <c r="X1723" s="11">
        <f t="shared" si="164"/>
        <v>0</v>
      </c>
      <c r="Y1723" s="11">
        <f t="shared" si="165"/>
        <v>1</v>
      </c>
      <c r="Z1723" s="11">
        <f t="shared" si="166"/>
        <v>97266.847651613789</v>
      </c>
      <c r="AA1723" s="23">
        <f t="shared" si="167"/>
        <v>0.17189999999999739</v>
      </c>
    </row>
    <row r="1724" spans="12:27" x14ac:dyDescent="0.35">
      <c r="L1724" s="103"/>
      <c r="S1724" s="32">
        <f>+_xlfn.XLOOKUP($P1724,Užstatai!$L$3:$IR$3,Užstatai!$L$1:$IR$1,"bla",0,1)</f>
        <v>0</v>
      </c>
      <c r="W1724" s="11">
        <f t="shared" si="163"/>
        <v>0</v>
      </c>
      <c r="X1724" s="11">
        <f t="shared" si="164"/>
        <v>0</v>
      </c>
      <c r="Y1724" s="11">
        <f t="shared" si="165"/>
        <v>1</v>
      </c>
      <c r="Z1724" s="11">
        <f t="shared" si="166"/>
        <v>97323.431041754346</v>
      </c>
      <c r="AA1724" s="23">
        <f t="shared" si="167"/>
        <v>0.17199999999999738</v>
      </c>
    </row>
    <row r="1725" spans="12:27" x14ac:dyDescent="0.35">
      <c r="L1725" s="103"/>
      <c r="S1725" s="32">
        <f>+_xlfn.XLOOKUP($P1725,Užstatai!$L$3:$IR$3,Užstatai!$L$1:$IR$1,"bla",0,1)</f>
        <v>0</v>
      </c>
      <c r="W1725" s="11">
        <f t="shared" si="163"/>
        <v>0</v>
      </c>
      <c r="X1725" s="11">
        <f t="shared" si="164"/>
        <v>0</v>
      </c>
      <c r="Y1725" s="11">
        <f t="shared" si="165"/>
        <v>1</v>
      </c>
      <c r="Z1725" s="11">
        <f t="shared" si="166"/>
        <v>97380.014431894902</v>
      </c>
      <c r="AA1725" s="23">
        <f t="shared" si="167"/>
        <v>0.17209999999999737</v>
      </c>
    </row>
    <row r="1726" spans="12:27" x14ac:dyDescent="0.35">
      <c r="L1726" s="103"/>
      <c r="S1726" s="32">
        <f>+_xlfn.XLOOKUP($P1726,Užstatai!$L$3:$IR$3,Užstatai!$L$1:$IR$1,"bla",0,1)</f>
        <v>0</v>
      </c>
      <c r="W1726" s="11">
        <f t="shared" si="163"/>
        <v>0</v>
      </c>
      <c r="X1726" s="11">
        <f t="shared" si="164"/>
        <v>0</v>
      </c>
      <c r="Y1726" s="11">
        <f t="shared" si="165"/>
        <v>1</v>
      </c>
      <c r="Z1726" s="11">
        <f t="shared" si="166"/>
        <v>97436.597822035459</v>
      </c>
      <c r="AA1726" s="23">
        <f t="shared" si="167"/>
        <v>0.17219999999999736</v>
      </c>
    </row>
    <row r="1727" spans="12:27" x14ac:dyDescent="0.35">
      <c r="L1727" s="103"/>
      <c r="S1727" s="32">
        <f>+_xlfn.XLOOKUP($P1727,Užstatai!$L$3:$IR$3,Užstatai!$L$1:$IR$1,"bla",0,1)</f>
        <v>0</v>
      </c>
      <c r="W1727" s="11">
        <f t="shared" si="163"/>
        <v>0</v>
      </c>
      <c r="X1727" s="11">
        <f t="shared" si="164"/>
        <v>0</v>
      </c>
      <c r="Y1727" s="11">
        <f t="shared" si="165"/>
        <v>1</v>
      </c>
      <c r="Z1727" s="11">
        <f t="shared" si="166"/>
        <v>97493.181212176001</v>
      </c>
      <c r="AA1727" s="23">
        <f t="shared" si="167"/>
        <v>0.17229999999999734</v>
      </c>
    </row>
    <row r="1728" spans="12:27" x14ac:dyDescent="0.35">
      <c r="L1728" s="103"/>
      <c r="S1728" s="32">
        <f>+_xlfn.XLOOKUP($P1728,Užstatai!$L$3:$IR$3,Užstatai!$L$1:$IR$1,"bla",0,1)</f>
        <v>0</v>
      </c>
      <c r="W1728" s="11">
        <f t="shared" si="163"/>
        <v>0</v>
      </c>
      <c r="X1728" s="11">
        <f t="shared" si="164"/>
        <v>0</v>
      </c>
      <c r="Y1728" s="11">
        <f t="shared" si="165"/>
        <v>1</v>
      </c>
      <c r="Z1728" s="11">
        <f t="shared" si="166"/>
        <v>97549.764602316558</v>
      </c>
      <c r="AA1728" s="23">
        <f t="shared" si="167"/>
        <v>0.17239999999999733</v>
      </c>
    </row>
    <row r="1729" spans="12:27" x14ac:dyDescent="0.35">
      <c r="L1729" s="103"/>
      <c r="S1729" s="32">
        <f>+_xlfn.XLOOKUP($P1729,Užstatai!$L$3:$IR$3,Užstatai!$L$1:$IR$1,"bla",0,1)</f>
        <v>0</v>
      </c>
      <c r="W1729" s="11">
        <f t="shared" si="163"/>
        <v>0</v>
      </c>
      <c r="X1729" s="11">
        <f t="shared" si="164"/>
        <v>0</v>
      </c>
      <c r="Y1729" s="11">
        <f t="shared" si="165"/>
        <v>1</v>
      </c>
      <c r="Z1729" s="11">
        <f t="shared" si="166"/>
        <v>97606.3479924571</v>
      </c>
      <c r="AA1729" s="23">
        <f t="shared" si="167"/>
        <v>0.17249999999999732</v>
      </c>
    </row>
    <row r="1730" spans="12:27" x14ac:dyDescent="0.35">
      <c r="L1730" s="103"/>
      <c r="S1730" s="32">
        <f>+_xlfn.XLOOKUP($P1730,Užstatai!$L$3:$IR$3,Užstatai!$L$1:$IR$1,"bla",0,1)</f>
        <v>0</v>
      </c>
      <c r="W1730" s="11">
        <f t="shared" si="163"/>
        <v>0</v>
      </c>
      <c r="X1730" s="11">
        <f t="shared" si="164"/>
        <v>0</v>
      </c>
      <c r="Y1730" s="11">
        <f t="shared" si="165"/>
        <v>1</v>
      </c>
      <c r="Z1730" s="11">
        <f t="shared" si="166"/>
        <v>97662.931382597642</v>
      </c>
      <c r="AA1730" s="23">
        <f t="shared" si="167"/>
        <v>0.17259999999999731</v>
      </c>
    </row>
    <row r="1731" spans="12:27" x14ac:dyDescent="0.35">
      <c r="L1731" s="103"/>
      <c r="S1731" s="32">
        <f>+_xlfn.XLOOKUP($P1731,Užstatai!$L$3:$IR$3,Užstatai!$L$1:$IR$1,"bla",0,1)</f>
        <v>0</v>
      </c>
      <c r="W1731" s="11">
        <f t="shared" si="163"/>
        <v>0</v>
      </c>
      <c r="X1731" s="11">
        <f t="shared" si="164"/>
        <v>0</v>
      </c>
      <c r="Y1731" s="11">
        <f t="shared" si="165"/>
        <v>1</v>
      </c>
      <c r="Z1731" s="11">
        <f t="shared" si="166"/>
        <v>97719.514772738199</v>
      </c>
      <c r="AA1731" s="23">
        <f t="shared" si="167"/>
        <v>0.1726999999999973</v>
      </c>
    </row>
    <row r="1732" spans="12:27" x14ac:dyDescent="0.35">
      <c r="L1732" s="103"/>
      <c r="S1732" s="32">
        <f>+_xlfn.XLOOKUP($P1732,Užstatai!$L$3:$IR$3,Užstatai!$L$1:$IR$1,"bla",0,1)</f>
        <v>0</v>
      </c>
      <c r="W1732" s="11">
        <f t="shared" ref="W1732:W1795" si="168">ROUND(M1732*(Q1732-Q1731),2)</f>
        <v>0</v>
      </c>
      <c r="X1732" s="11">
        <f t="shared" ref="X1732:X1795" si="169">ROUND(N1732*$Y$2/12*(1-Q1732),2)</f>
        <v>0</v>
      </c>
      <c r="Y1732" s="11">
        <f t="shared" si="165"/>
        <v>1</v>
      </c>
      <c r="Z1732" s="11">
        <f t="shared" si="166"/>
        <v>97776.098162878756</v>
      </c>
      <c r="AA1732" s="23">
        <f t="shared" si="167"/>
        <v>0.17279999999999729</v>
      </c>
    </row>
    <row r="1733" spans="12:27" x14ac:dyDescent="0.35">
      <c r="L1733" s="103"/>
      <c r="S1733" s="32">
        <f>+_xlfn.XLOOKUP($P1733,Užstatai!$L$3:$IR$3,Užstatai!$L$1:$IR$1,"bla",0,1)</f>
        <v>0</v>
      </c>
      <c r="W1733" s="11">
        <f t="shared" si="168"/>
        <v>0</v>
      </c>
      <c r="X1733" s="11">
        <f t="shared" si="169"/>
        <v>0</v>
      </c>
      <c r="Y1733" s="11">
        <f t="shared" ref="Y1733:Y1796" si="170">+IF(Z1733&gt;=$W$1,1,0)</f>
        <v>1</v>
      </c>
      <c r="Z1733" s="11">
        <f t="shared" ref="Z1733:Z1796" si="171">SUM($N$4:$N$183)*AA1733/12-SUMPRODUCT($N$4:$N$183,$Q$4:$Q$183)*AA1733/12</f>
        <v>97832.681553019283</v>
      </c>
      <c r="AA1733" s="23">
        <f t="shared" si="167"/>
        <v>0.17289999999999728</v>
      </c>
    </row>
    <row r="1734" spans="12:27" x14ac:dyDescent="0.35">
      <c r="L1734" s="103"/>
      <c r="S1734" s="32">
        <f>+_xlfn.XLOOKUP($P1734,Užstatai!$L$3:$IR$3,Užstatai!$L$1:$IR$1,"bla",0,1)</f>
        <v>0</v>
      </c>
      <c r="W1734" s="11">
        <f t="shared" si="168"/>
        <v>0</v>
      </c>
      <c r="X1734" s="11">
        <f t="shared" si="169"/>
        <v>0</v>
      </c>
      <c r="Y1734" s="11">
        <f t="shared" si="170"/>
        <v>1</v>
      </c>
      <c r="Z1734" s="11">
        <f t="shared" si="171"/>
        <v>97889.26494315984</v>
      </c>
      <c r="AA1734" s="23">
        <f t="shared" ref="AA1734:AA1797" si="172">+AA1733+0.0001</f>
        <v>0.17299999999999727</v>
      </c>
    </row>
    <row r="1735" spans="12:27" x14ac:dyDescent="0.35">
      <c r="L1735" s="103"/>
      <c r="S1735" s="32">
        <f>+_xlfn.XLOOKUP($P1735,Užstatai!$L$3:$IR$3,Užstatai!$L$1:$IR$1,"bla",0,1)</f>
        <v>0</v>
      </c>
      <c r="W1735" s="11">
        <f t="shared" si="168"/>
        <v>0</v>
      </c>
      <c r="X1735" s="11">
        <f t="shared" si="169"/>
        <v>0</v>
      </c>
      <c r="Y1735" s="11">
        <f t="shared" si="170"/>
        <v>1</v>
      </c>
      <c r="Z1735" s="11">
        <f t="shared" si="171"/>
        <v>97945.848333300397</v>
      </c>
      <c r="AA1735" s="23">
        <f t="shared" si="172"/>
        <v>0.17309999999999726</v>
      </c>
    </row>
    <row r="1736" spans="12:27" x14ac:dyDescent="0.35">
      <c r="L1736" s="103"/>
      <c r="S1736" s="32">
        <f>+_xlfn.XLOOKUP($P1736,Užstatai!$L$3:$IR$3,Užstatai!$L$1:$IR$1,"bla",0,1)</f>
        <v>0</v>
      </c>
      <c r="W1736" s="11">
        <f t="shared" si="168"/>
        <v>0</v>
      </c>
      <c r="X1736" s="11">
        <f t="shared" si="169"/>
        <v>0</v>
      </c>
      <c r="Y1736" s="11">
        <f t="shared" si="170"/>
        <v>1</v>
      </c>
      <c r="Z1736" s="11">
        <f t="shared" si="171"/>
        <v>98002.431723440939</v>
      </c>
      <c r="AA1736" s="23">
        <f t="shared" si="172"/>
        <v>0.17319999999999725</v>
      </c>
    </row>
    <row r="1737" spans="12:27" x14ac:dyDescent="0.35">
      <c r="L1737" s="103"/>
      <c r="S1737" s="32">
        <f>+_xlfn.XLOOKUP($P1737,Užstatai!$L$3:$IR$3,Užstatai!$L$1:$IR$1,"bla",0,1)</f>
        <v>0</v>
      </c>
      <c r="W1737" s="11">
        <f t="shared" si="168"/>
        <v>0</v>
      </c>
      <c r="X1737" s="11">
        <f t="shared" si="169"/>
        <v>0</v>
      </c>
      <c r="Y1737" s="11">
        <f t="shared" si="170"/>
        <v>1</v>
      </c>
      <c r="Z1737" s="11">
        <f t="shared" si="171"/>
        <v>98059.015113581481</v>
      </c>
      <c r="AA1737" s="23">
        <f t="shared" si="172"/>
        <v>0.17329999999999723</v>
      </c>
    </row>
    <row r="1738" spans="12:27" x14ac:dyDescent="0.35">
      <c r="L1738" s="103"/>
      <c r="S1738" s="32">
        <f>+_xlfn.XLOOKUP($P1738,Užstatai!$L$3:$IR$3,Užstatai!$L$1:$IR$1,"bla",0,1)</f>
        <v>0</v>
      </c>
      <c r="W1738" s="11">
        <f t="shared" si="168"/>
        <v>0</v>
      </c>
      <c r="X1738" s="11">
        <f t="shared" si="169"/>
        <v>0</v>
      </c>
      <c r="Y1738" s="11">
        <f t="shared" si="170"/>
        <v>1</v>
      </c>
      <c r="Z1738" s="11">
        <f t="shared" si="171"/>
        <v>98115.598503722038</v>
      </c>
      <c r="AA1738" s="23">
        <f t="shared" si="172"/>
        <v>0.17339999999999722</v>
      </c>
    </row>
    <row r="1739" spans="12:27" x14ac:dyDescent="0.35">
      <c r="L1739" s="103"/>
      <c r="S1739" s="32">
        <f>+_xlfn.XLOOKUP($P1739,Užstatai!$L$3:$IR$3,Užstatai!$L$1:$IR$1,"bla",0,1)</f>
        <v>0</v>
      </c>
      <c r="W1739" s="11">
        <f t="shared" si="168"/>
        <v>0</v>
      </c>
      <c r="X1739" s="11">
        <f t="shared" si="169"/>
        <v>0</v>
      </c>
      <c r="Y1739" s="11">
        <f t="shared" si="170"/>
        <v>1</v>
      </c>
      <c r="Z1739" s="11">
        <f t="shared" si="171"/>
        <v>98172.18189386258</v>
      </c>
      <c r="AA1739" s="23">
        <f t="shared" si="172"/>
        <v>0.17349999999999721</v>
      </c>
    </row>
    <row r="1740" spans="12:27" x14ac:dyDescent="0.35">
      <c r="L1740" s="103"/>
      <c r="S1740" s="32">
        <f>+_xlfn.XLOOKUP($P1740,Užstatai!$L$3:$IR$3,Užstatai!$L$1:$IR$1,"bla",0,1)</f>
        <v>0</v>
      </c>
      <c r="W1740" s="11">
        <f t="shared" si="168"/>
        <v>0</v>
      </c>
      <c r="X1740" s="11">
        <f t="shared" si="169"/>
        <v>0</v>
      </c>
      <c r="Y1740" s="11">
        <f t="shared" si="170"/>
        <v>1</v>
      </c>
      <c r="Z1740" s="11">
        <f t="shared" si="171"/>
        <v>98228.765284003137</v>
      </c>
      <c r="AA1740" s="23">
        <f t="shared" si="172"/>
        <v>0.1735999999999972</v>
      </c>
    </row>
    <row r="1741" spans="12:27" x14ac:dyDescent="0.35">
      <c r="L1741" s="103"/>
      <c r="S1741" s="32">
        <f>+_xlfn.XLOOKUP($P1741,Užstatai!$L$3:$IR$3,Užstatai!$L$1:$IR$1,"bla",0,1)</f>
        <v>0</v>
      </c>
      <c r="W1741" s="11">
        <f t="shared" si="168"/>
        <v>0</v>
      </c>
      <c r="X1741" s="11">
        <f t="shared" si="169"/>
        <v>0</v>
      </c>
      <c r="Y1741" s="11">
        <f t="shared" si="170"/>
        <v>1</v>
      </c>
      <c r="Z1741" s="11">
        <f t="shared" si="171"/>
        <v>98285.348674143694</v>
      </c>
      <c r="AA1741" s="23">
        <f t="shared" si="172"/>
        <v>0.17369999999999719</v>
      </c>
    </row>
    <row r="1742" spans="12:27" x14ac:dyDescent="0.35">
      <c r="L1742" s="103"/>
      <c r="S1742" s="32">
        <f>+_xlfn.XLOOKUP($P1742,Užstatai!$L$3:$IR$3,Užstatai!$L$1:$IR$1,"bla",0,1)</f>
        <v>0</v>
      </c>
      <c r="W1742" s="11">
        <f t="shared" si="168"/>
        <v>0</v>
      </c>
      <c r="X1742" s="11">
        <f t="shared" si="169"/>
        <v>0</v>
      </c>
      <c r="Y1742" s="11">
        <f t="shared" si="170"/>
        <v>1</v>
      </c>
      <c r="Z1742" s="11">
        <f t="shared" si="171"/>
        <v>98341.93206428425</v>
      </c>
      <c r="AA1742" s="23">
        <f t="shared" si="172"/>
        <v>0.17379999999999718</v>
      </c>
    </row>
    <row r="1743" spans="12:27" x14ac:dyDescent="0.35">
      <c r="L1743" s="103"/>
      <c r="S1743" s="32">
        <f>+_xlfn.XLOOKUP($P1743,Užstatai!$L$3:$IR$3,Užstatai!$L$1:$IR$1,"bla",0,1)</f>
        <v>0</v>
      </c>
      <c r="W1743" s="11">
        <f t="shared" si="168"/>
        <v>0</v>
      </c>
      <c r="X1743" s="11">
        <f t="shared" si="169"/>
        <v>0</v>
      </c>
      <c r="Y1743" s="11">
        <f t="shared" si="170"/>
        <v>1</v>
      </c>
      <c r="Z1743" s="11">
        <f t="shared" si="171"/>
        <v>98398.515454424793</v>
      </c>
      <c r="AA1743" s="23">
        <f t="shared" si="172"/>
        <v>0.17389999999999717</v>
      </c>
    </row>
    <row r="1744" spans="12:27" x14ac:dyDescent="0.35">
      <c r="L1744" s="103"/>
      <c r="S1744" s="32">
        <f>+_xlfn.XLOOKUP($P1744,Užstatai!$L$3:$IR$3,Užstatai!$L$1:$IR$1,"bla",0,1)</f>
        <v>0</v>
      </c>
      <c r="W1744" s="11">
        <f t="shared" si="168"/>
        <v>0</v>
      </c>
      <c r="X1744" s="11">
        <f t="shared" si="169"/>
        <v>0</v>
      </c>
      <c r="Y1744" s="11">
        <f t="shared" si="170"/>
        <v>1</v>
      </c>
      <c r="Z1744" s="11">
        <f t="shared" si="171"/>
        <v>98455.098844565349</v>
      </c>
      <c r="AA1744" s="23">
        <f t="shared" si="172"/>
        <v>0.17399999999999716</v>
      </c>
    </row>
    <row r="1745" spans="12:27" x14ac:dyDescent="0.35">
      <c r="L1745" s="103"/>
      <c r="S1745" s="32">
        <f>+_xlfn.XLOOKUP($P1745,Užstatai!$L$3:$IR$3,Užstatai!$L$1:$IR$1,"bla",0,1)</f>
        <v>0</v>
      </c>
      <c r="W1745" s="11">
        <f t="shared" si="168"/>
        <v>0</v>
      </c>
      <c r="X1745" s="11">
        <f t="shared" si="169"/>
        <v>0</v>
      </c>
      <c r="Y1745" s="11">
        <f t="shared" si="170"/>
        <v>1</v>
      </c>
      <c r="Z1745" s="11">
        <f t="shared" si="171"/>
        <v>98511.682234705891</v>
      </c>
      <c r="AA1745" s="23">
        <f t="shared" si="172"/>
        <v>0.17409999999999715</v>
      </c>
    </row>
    <row r="1746" spans="12:27" x14ac:dyDescent="0.35">
      <c r="L1746" s="103"/>
      <c r="S1746" s="32">
        <f>+_xlfn.XLOOKUP($P1746,Užstatai!$L$3:$IR$3,Užstatai!$L$1:$IR$1,"bla",0,1)</f>
        <v>0</v>
      </c>
      <c r="W1746" s="11">
        <f t="shared" si="168"/>
        <v>0</v>
      </c>
      <c r="X1746" s="11">
        <f t="shared" si="169"/>
        <v>0</v>
      </c>
      <c r="Y1746" s="11">
        <f t="shared" si="170"/>
        <v>1</v>
      </c>
      <c r="Z1746" s="11">
        <f t="shared" si="171"/>
        <v>98568.265624846434</v>
      </c>
      <c r="AA1746" s="23">
        <f t="shared" si="172"/>
        <v>0.17419999999999713</v>
      </c>
    </row>
    <row r="1747" spans="12:27" x14ac:dyDescent="0.35">
      <c r="L1747" s="103"/>
      <c r="S1747" s="32">
        <f>+_xlfn.XLOOKUP($P1747,Užstatai!$L$3:$IR$3,Užstatai!$L$1:$IR$1,"bla",0,1)</f>
        <v>0</v>
      </c>
      <c r="W1747" s="11">
        <f t="shared" si="168"/>
        <v>0</v>
      </c>
      <c r="X1747" s="11">
        <f t="shared" si="169"/>
        <v>0</v>
      </c>
      <c r="Y1747" s="11">
        <f t="shared" si="170"/>
        <v>1</v>
      </c>
      <c r="Z1747" s="11">
        <f t="shared" si="171"/>
        <v>98624.84901498699</v>
      </c>
      <c r="AA1747" s="23">
        <f t="shared" si="172"/>
        <v>0.17429999999999712</v>
      </c>
    </row>
    <row r="1748" spans="12:27" x14ac:dyDescent="0.35">
      <c r="L1748" s="103"/>
      <c r="S1748" s="32">
        <f>+_xlfn.XLOOKUP($P1748,Užstatai!$L$3:$IR$3,Užstatai!$L$1:$IR$1,"bla",0,1)</f>
        <v>0</v>
      </c>
      <c r="W1748" s="11">
        <f t="shared" si="168"/>
        <v>0</v>
      </c>
      <c r="X1748" s="11">
        <f t="shared" si="169"/>
        <v>0</v>
      </c>
      <c r="Y1748" s="11">
        <f t="shared" si="170"/>
        <v>1</v>
      </c>
      <c r="Z1748" s="11">
        <f t="shared" si="171"/>
        <v>98681.432405127547</v>
      </c>
      <c r="AA1748" s="23">
        <f t="shared" si="172"/>
        <v>0.17439999999999711</v>
      </c>
    </row>
    <row r="1749" spans="12:27" x14ac:dyDescent="0.35">
      <c r="L1749" s="103"/>
      <c r="S1749" s="32">
        <f>+_xlfn.XLOOKUP($P1749,Užstatai!$L$3:$IR$3,Užstatai!$L$1:$IR$1,"bla",0,1)</f>
        <v>0</v>
      </c>
      <c r="W1749" s="11">
        <f t="shared" si="168"/>
        <v>0</v>
      </c>
      <c r="X1749" s="11">
        <f t="shared" si="169"/>
        <v>0</v>
      </c>
      <c r="Y1749" s="11">
        <f t="shared" si="170"/>
        <v>1</v>
      </c>
      <c r="Z1749" s="11">
        <f t="shared" si="171"/>
        <v>98738.015795268089</v>
      </c>
      <c r="AA1749" s="23">
        <f t="shared" si="172"/>
        <v>0.1744999999999971</v>
      </c>
    </row>
    <row r="1750" spans="12:27" x14ac:dyDescent="0.35">
      <c r="L1750" s="103"/>
      <c r="S1750" s="32">
        <f>+_xlfn.XLOOKUP($P1750,Užstatai!$L$3:$IR$3,Užstatai!$L$1:$IR$1,"bla",0,1)</f>
        <v>0</v>
      </c>
      <c r="W1750" s="11">
        <f t="shared" si="168"/>
        <v>0</v>
      </c>
      <c r="X1750" s="11">
        <f t="shared" si="169"/>
        <v>0</v>
      </c>
      <c r="Y1750" s="11">
        <f t="shared" si="170"/>
        <v>1</v>
      </c>
      <c r="Z1750" s="11">
        <f t="shared" si="171"/>
        <v>98794.599185408631</v>
      </c>
      <c r="AA1750" s="23">
        <f t="shared" si="172"/>
        <v>0.17459999999999709</v>
      </c>
    </row>
    <row r="1751" spans="12:27" x14ac:dyDescent="0.35">
      <c r="L1751" s="103"/>
      <c r="S1751" s="32">
        <f>+_xlfn.XLOOKUP($P1751,Užstatai!$L$3:$IR$3,Užstatai!$L$1:$IR$1,"bla",0,1)</f>
        <v>0</v>
      </c>
      <c r="W1751" s="11">
        <f t="shared" si="168"/>
        <v>0</v>
      </c>
      <c r="X1751" s="11">
        <f t="shared" si="169"/>
        <v>0</v>
      </c>
      <c r="Y1751" s="11">
        <f t="shared" si="170"/>
        <v>1</v>
      </c>
      <c r="Z1751" s="11">
        <f t="shared" si="171"/>
        <v>98851.182575549188</v>
      </c>
      <c r="AA1751" s="23">
        <f t="shared" si="172"/>
        <v>0.17469999999999708</v>
      </c>
    </row>
    <row r="1752" spans="12:27" x14ac:dyDescent="0.35">
      <c r="L1752" s="103"/>
      <c r="S1752" s="32">
        <f>+_xlfn.XLOOKUP($P1752,Užstatai!$L$3:$IR$3,Užstatai!$L$1:$IR$1,"bla",0,1)</f>
        <v>0</v>
      </c>
      <c r="W1752" s="11">
        <f t="shared" si="168"/>
        <v>0</v>
      </c>
      <c r="X1752" s="11">
        <f t="shared" si="169"/>
        <v>0</v>
      </c>
      <c r="Y1752" s="11">
        <f t="shared" si="170"/>
        <v>1</v>
      </c>
      <c r="Z1752" s="11">
        <f t="shared" si="171"/>
        <v>98907.76596568973</v>
      </c>
      <c r="AA1752" s="23">
        <f t="shared" si="172"/>
        <v>0.17479999999999707</v>
      </c>
    </row>
    <row r="1753" spans="12:27" x14ac:dyDescent="0.35">
      <c r="L1753" s="103"/>
      <c r="S1753" s="32">
        <f>+_xlfn.XLOOKUP($P1753,Užstatai!$L$3:$IR$3,Užstatai!$L$1:$IR$1,"bla",0,1)</f>
        <v>0</v>
      </c>
      <c r="W1753" s="11">
        <f t="shared" si="168"/>
        <v>0</v>
      </c>
      <c r="X1753" s="11">
        <f t="shared" si="169"/>
        <v>0</v>
      </c>
      <c r="Y1753" s="11">
        <f t="shared" si="170"/>
        <v>1</v>
      </c>
      <c r="Z1753" s="11">
        <f t="shared" si="171"/>
        <v>98964.349355830287</v>
      </c>
      <c r="AA1753" s="23">
        <f t="shared" si="172"/>
        <v>0.17489999999999706</v>
      </c>
    </row>
    <row r="1754" spans="12:27" x14ac:dyDescent="0.35">
      <c r="L1754" s="103"/>
      <c r="S1754" s="32">
        <f>+_xlfn.XLOOKUP($P1754,Užstatai!$L$3:$IR$3,Užstatai!$L$1:$IR$1,"bla",0,1)</f>
        <v>0</v>
      </c>
      <c r="W1754" s="11">
        <f t="shared" si="168"/>
        <v>0</v>
      </c>
      <c r="X1754" s="11">
        <f t="shared" si="169"/>
        <v>0</v>
      </c>
      <c r="Y1754" s="11">
        <f t="shared" si="170"/>
        <v>1</v>
      </c>
      <c r="Z1754" s="11">
        <f t="shared" si="171"/>
        <v>99020.932745970829</v>
      </c>
      <c r="AA1754" s="23">
        <f t="shared" si="172"/>
        <v>0.17499999999999705</v>
      </c>
    </row>
    <row r="1755" spans="12:27" x14ac:dyDescent="0.35">
      <c r="L1755" s="103"/>
      <c r="S1755" s="32">
        <f>+_xlfn.XLOOKUP($P1755,Užstatai!$L$3:$IR$3,Užstatai!$L$1:$IR$1,"bla",0,1)</f>
        <v>0</v>
      </c>
      <c r="W1755" s="11">
        <f t="shared" si="168"/>
        <v>0</v>
      </c>
      <c r="X1755" s="11">
        <f t="shared" si="169"/>
        <v>0</v>
      </c>
      <c r="Y1755" s="11">
        <f t="shared" si="170"/>
        <v>1</v>
      </c>
      <c r="Z1755" s="11">
        <f t="shared" si="171"/>
        <v>99077.516136111371</v>
      </c>
      <c r="AA1755" s="23">
        <f t="shared" si="172"/>
        <v>0.17509999999999704</v>
      </c>
    </row>
    <row r="1756" spans="12:27" x14ac:dyDescent="0.35">
      <c r="L1756" s="103"/>
      <c r="S1756" s="32">
        <f>+_xlfn.XLOOKUP($P1756,Užstatai!$L$3:$IR$3,Užstatai!$L$1:$IR$1,"bla",0,1)</f>
        <v>0</v>
      </c>
      <c r="W1756" s="11">
        <f t="shared" si="168"/>
        <v>0</v>
      </c>
      <c r="X1756" s="11">
        <f t="shared" si="169"/>
        <v>0</v>
      </c>
      <c r="Y1756" s="11">
        <f t="shared" si="170"/>
        <v>1</v>
      </c>
      <c r="Z1756" s="11">
        <f t="shared" si="171"/>
        <v>99134.099526251928</v>
      </c>
      <c r="AA1756" s="23">
        <f t="shared" si="172"/>
        <v>0.17519999999999702</v>
      </c>
    </row>
    <row r="1757" spans="12:27" x14ac:dyDescent="0.35">
      <c r="L1757" s="103"/>
      <c r="S1757" s="32">
        <f>+_xlfn.XLOOKUP($P1757,Užstatai!$L$3:$IR$3,Užstatai!$L$1:$IR$1,"bla",0,1)</f>
        <v>0</v>
      </c>
      <c r="W1757" s="11">
        <f t="shared" si="168"/>
        <v>0</v>
      </c>
      <c r="X1757" s="11">
        <f t="shared" si="169"/>
        <v>0</v>
      </c>
      <c r="Y1757" s="11">
        <f t="shared" si="170"/>
        <v>1</v>
      </c>
      <c r="Z1757" s="11">
        <f t="shared" si="171"/>
        <v>99190.682916392485</v>
      </c>
      <c r="AA1757" s="23">
        <f t="shared" si="172"/>
        <v>0.17529999999999701</v>
      </c>
    </row>
    <row r="1758" spans="12:27" x14ac:dyDescent="0.35">
      <c r="L1758" s="103"/>
      <c r="S1758" s="32">
        <f>+_xlfn.XLOOKUP($P1758,Užstatai!$L$3:$IR$3,Užstatai!$L$1:$IR$1,"bla",0,1)</f>
        <v>0</v>
      </c>
      <c r="W1758" s="11">
        <f t="shared" si="168"/>
        <v>0</v>
      </c>
      <c r="X1758" s="11">
        <f t="shared" si="169"/>
        <v>0</v>
      </c>
      <c r="Y1758" s="11">
        <f t="shared" si="170"/>
        <v>1</v>
      </c>
      <c r="Z1758" s="11">
        <f t="shared" si="171"/>
        <v>99247.266306533042</v>
      </c>
      <c r="AA1758" s="23">
        <f t="shared" si="172"/>
        <v>0.175399999999997</v>
      </c>
    </row>
    <row r="1759" spans="12:27" x14ac:dyDescent="0.35">
      <c r="L1759" s="103"/>
      <c r="S1759" s="32">
        <f>+_xlfn.XLOOKUP($P1759,Užstatai!$L$3:$IR$3,Užstatai!$L$1:$IR$1,"bla",0,1)</f>
        <v>0</v>
      </c>
      <c r="W1759" s="11">
        <f t="shared" si="168"/>
        <v>0</v>
      </c>
      <c r="X1759" s="11">
        <f t="shared" si="169"/>
        <v>0</v>
      </c>
      <c r="Y1759" s="11">
        <f t="shared" si="170"/>
        <v>1</v>
      </c>
      <c r="Z1759" s="11">
        <f t="shared" si="171"/>
        <v>99303.849696673584</v>
      </c>
      <c r="AA1759" s="23">
        <f t="shared" si="172"/>
        <v>0.17549999999999699</v>
      </c>
    </row>
    <row r="1760" spans="12:27" x14ac:dyDescent="0.35">
      <c r="L1760" s="103"/>
      <c r="S1760" s="32">
        <f>+_xlfn.XLOOKUP($P1760,Užstatai!$L$3:$IR$3,Užstatai!$L$1:$IR$1,"bla",0,1)</f>
        <v>0</v>
      </c>
      <c r="W1760" s="11">
        <f t="shared" si="168"/>
        <v>0</v>
      </c>
      <c r="X1760" s="11">
        <f t="shared" si="169"/>
        <v>0</v>
      </c>
      <c r="Y1760" s="11">
        <f t="shared" si="170"/>
        <v>1</v>
      </c>
      <c r="Z1760" s="11">
        <f t="shared" si="171"/>
        <v>99360.433086814141</v>
      </c>
      <c r="AA1760" s="23">
        <f t="shared" si="172"/>
        <v>0.17559999999999698</v>
      </c>
    </row>
    <row r="1761" spans="12:27" x14ac:dyDescent="0.35">
      <c r="L1761" s="103"/>
      <c r="S1761" s="32">
        <f>+_xlfn.XLOOKUP($P1761,Užstatai!$L$3:$IR$3,Užstatai!$L$1:$IR$1,"bla",0,1)</f>
        <v>0</v>
      </c>
      <c r="W1761" s="11">
        <f t="shared" si="168"/>
        <v>0</v>
      </c>
      <c r="X1761" s="11">
        <f t="shared" si="169"/>
        <v>0</v>
      </c>
      <c r="Y1761" s="11">
        <f t="shared" si="170"/>
        <v>1</v>
      </c>
      <c r="Z1761" s="11">
        <f t="shared" si="171"/>
        <v>99417.016476954683</v>
      </c>
      <c r="AA1761" s="23">
        <f t="shared" si="172"/>
        <v>0.17569999999999697</v>
      </c>
    </row>
    <row r="1762" spans="12:27" x14ac:dyDescent="0.35">
      <c r="L1762" s="103"/>
      <c r="S1762" s="32">
        <f>+_xlfn.XLOOKUP($P1762,Užstatai!$L$3:$IR$3,Užstatai!$L$1:$IR$1,"bla",0,1)</f>
        <v>0</v>
      </c>
      <c r="W1762" s="11">
        <f t="shared" si="168"/>
        <v>0</v>
      </c>
      <c r="X1762" s="11">
        <f t="shared" si="169"/>
        <v>0</v>
      </c>
      <c r="Y1762" s="11">
        <f t="shared" si="170"/>
        <v>1</v>
      </c>
      <c r="Z1762" s="11">
        <f t="shared" si="171"/>
        <v>99473.599867095225</v>
      </c>
      <c r="AA1762" s="23">
        <f t="shared" si="172"/>
        <v>0.17579999999999696</v>
      </c>
    </row>
    <row r="1763" spans="12:27" x14ac:dyDescent="0.35">
      <c r="L1763" s="103"/>
      <c r="S1763" s="32">
        <f>+_xlfn.XLOOKUP($P1763,Užstatai!$L$3:$IR$3,Užstatai!$L$1:$IR$1,"bla",0,1)</f>
        <v>0</v>
      </c>
      <c r="W1763" s="11">
        <f t="shared" si="168"/>
        <v>0</v>
      </c>
      <c r="X1763" s="11">
        <f t="shared" si="169"/>
        <v>0</v>
      </c>
      <c r="Y1763" s="11">
        <f t="shared" si="170"/>
        <v>1</v>
      </c>
      <c r="Z1763" s="11">
        <f t="shared" si="171"/>
        <v>99530.183257235782</v>
      </c>
      <c r="AA1763" s="23">
        <f t="shared" si="172"/>
        <v>0.17589999999999695</v>
      </c>
    </row>
    <row r="1764" spans="12:27" x14ac:dyDescent="0.35">
      <c r="L1764" s="103"/>
      <c r="S1764" s="32">
        <f>+_xlfn.XLOOKUP($P1764,Užstatai!$L$3:$IR$3,Užstatai!$L$1:$IR$1,"bla",0,1)</f>
        <v>0</v>
      </c>
      <c r="W1764" s="11">
        <f t="shared" si="168"/>
        <v>0</v>
      </c>
      <c r="X1764" s="11">
        <f t="shared" si="169"/>
        <v>0</v>
      </c>
      <c r="Y1764" s="11">
        <f t="shared" si="170"/>
        <v>1</v>
      </c>
      <c r="Z1764" s="11">
        <f t="shared" si="171"/>
        <v>99586.766647376338</v>
      </c>
      <c r="AA1764" s="23">
        <f t="shared" si="172"/>
        <v>0.17599999999999694</v>
      </c>
    </row>
    <row r="1765" spans="12:27" x14ac:dyDescent="0.35">
      <c r="L1765" s="103"/>
      <c r="S1765" s="32">
        <f>+_xlfn.XLOOKUP($P1765,Užstatai!$L$3:$IR$3,Užstatai!$L$1:$IR$1,"bla",0,1)</f>
        <v>0</v>
      </c>
      <c r="W1765" s="11">
        <f t="shared" si="168"/>
        <v>0</v>
      </c>
      <c r="X1765" s="11">
        <f t="shared" si="169"/>
        <v>0</v>
      </c>
      <c r="Y1765" s="11">
        <f t="shared" si="170"/>
        <v>1</v>
      </c>
      <c r="Z1765" s="11">
        <f t="shared" si="171"/>
        <v>99643.350037516881</v>
      </c>
      <c r="AA1765" s="23">
        <f t="shared" si="172"/>
        <v>0.17609999999999693</v>
      </c>
    </row>
    <row r="1766" spans="12:27" x14ac:dyDescent="0.35">
      <c r="L1766" s="103"/>
      <c r="S1766" s="32">
        <f>+_xlfn.XLOOKUP($P1766,Užstatai!$L$3:$IR$3,Užstatai!$L$1:$IR$1,"bla",0,1)</f>
        <v>0</v>
      </c>
      <c r="W1766" s="11">
        <f t="shared" si="168"/>
        <v>0</v>
      </c>
      <c r="X1766" s="11">
        <f t="shared" si="169"/>
        <v>0</v>
      </c>
      <c r="Y1766" s="11">
        <f t="shared" si="170"/>
        <v>1</v>
      </c>
      <c r="Z1766" s="11">
        <f t="shared" si="171"/>
        <v>99699.933427657423</v>
      </c>
      <c r="AA1766" s="23">
        <f t="shared" si="172"/>
        <v>0.17619999999999691</v>
      </c>
    </row>
    <row r="1767" spans="12:27" x14ac:dyDescent="0.35">
      <c r="L1767" s="103"/>
      <c r="S1767" s="32">
        <f>+_xlfn.XLOOKUP($P1767,Užstatai!$L$3:$IR$3,Užstatai!$L$1:$IR$1,"bla",0,1)</f>
        <v>0</v>
      </c>
      <c r="W1767" s="11">
        <f t="shared" si="168"/>
        <v>0</v>
      </c>
      <c r="X1767" s="11">
        <f t="shared" si="169"/>
        <v>0</v>
      </c>
      <c r="Y1767" s="11">
        <f t="shared" si="170"/>
        <v>1</v>
      </c>
      <c r="Z1767" s="11">
        <f t="shared" si="171"/>
        <v>99756.516817797979</v>
      </c>
      <c r="AA1767" s="23">
        <f t="shared" si="172"/>
        <v>0.1762999999999969</v>
      </c>
    </row>
    <row r="1768" spans="12:27" x14ac:dyDescent="0.35">
      <c r="L1768" s="103"/>
      <c r="S1768" s="32">
        <f>+_xlfn.XLOOKUP($P1768,Užstatai!$L$3:$IR$3,Užstatai!$L$1:$IR$1,"bla",0,1)</f>
        <v>0</v>
      </c>
      <c r="W1768" s="11">
        <f t="shared" si="168"/>
        <v>0</v>
      </c>
      <c r="X1768" s="11">
        <f t="shared" si="169"/>
        <v>0</v>
      </c>
      <c r="Y1768" s="11">
        <f t="shared" si="170"/>
        <v>1</v>
      </c>
      <c r="Z1768" s="11">
        <f t="shared" si="171"/>
        <v>99813.100207938522</v>
      </c>
      <c r="AA1768" s="23">
        <f t="shared" si="172"/>
        <v>0.17639999999999689</v>
      </c>
    </row>
    <row r="1769" spans="12:27" x14ac:dyDescent="0.35">
      <c r="L1769" s="103"/>
      <c r="S1769" s="32">
        <f>+_xlfn.XLOOKUP($P1769,Užstatai!$L$3:$IR$3,Užstatai!$L$1:$IR$1,"bla",0,1)</f>
        <v>0</v>
      </c>
      <c r="W1769" s="11">
        <f t="shared" si="168"/>
        <v>0</v>
      </c>
      <c r="X1769" s="11">
        <f t="shared" si="169"/>
        <v>0</v>
      </c>
      <c r="Y1769" s="11">
        <f t="shared" si="170"/>
        <v>1</v>
      </c>
      <c r="Z1769" s="11">
        <f t="shared" si="171"/>
        <v>99869.683598079078</v>
      </c>
      <c r="AA1769" s="23">
        <f t="shared" si="172"/>
        <v>0.17649999999999688</v>
      </c>
    </row>
    <row r="1770" spans="12:27" x14ac:dyDescent="0.35">
      <c r="L1770" s="103"/>
      <c r="S1770" s="32">
        <f>+_xlfn.XLOOKUP($P1770,Užstatai!$L$3:$IR$3,Užstatai!$L$1:$IR$1,"bla",0,1)</f>
        <v>0</v>
      </c>
      <c r="W1770" s="11">
        <f t="shared" si="168"/>
        <v>0</v>
      </c>
      <c r="X1770" s="11">
        <f t="shared" si="169"/>
        <v>0</v>
      </c>
      <c r="Y1770" s="11">
        <f t="shared" si="170"/>
        <v>1</v>
      </c>
      <c r="Z1770" s="11">
        <f t="shared" si="171"/>
        <v>99926.266988219621</v>
      </c>
      <c r="AA1770" s="23">
        <f t="shared" si="172"/>
        <v>0.17659999999999687</v>
      </c>
    </row>
    <row r="1771" spans="12:27" x14ac:dyDescent="0.35">
      <c r="L1771" s="103"/>
      <c r="S1771" s="32">
        <f>+_xlfn.XLOOKUP($P1771,Užstatai!$L$3:$IR$3,Užstatai!$L$1:$IR$1,"bla",0,1)</f>
        <v>0</v>
      </c>
      <c r="W1771" s="11">
        <f t="shared" si="168"/>
        <v>0</v>
      </c>
      <c r="X1771" s="11">
        <f t="shared" si="169"/>
        <v>0</v>
      </c>
      <c r="Y1771" s="11">
        <f t="shared" si="170"/>
        <v>1</v>
      </c>
      <c r="Z1771" s="11">
        <f t="shared" si="171"/>
        <v>99982.850378360163</v>
      </c>
      <c r="AA1771" s="23">
        <f t="shared" si="172"/>
        <v>0.17669999999999686</v>
      </c>
    </row>
    <row r="1772" spans="12:27" x14ac:dyDescent="0.35">
      <c r="L1772" s="103"/>
      <c r="S1772" s="32">
        <f>+_xlfn.XLOOKUP($P1772,Užstatai!$L$3:$IR$3,Užstatai!$L$1:$IR$1,"bla",0,1)</f>
        <v>0</v>
      </c>
      <c r="W1772" s="11">
        <f t="shared" si="168"/>
        <v>0</v>
      </c>
      <c r="X1772" s="11">
        <f t="shared" si="169"/>
        <v>0</v>
      </c>
      <c r="Y1772" s="11">
        <f t="shared" si="170"/>
        <v>1</v>
      </c>
      <c r="Z1772" s="11">
        <f t="shared" si="171"/>
        <v>100039.43376850072</v>
      </c>
      <c r="AA1772" s="23">
        <f t="shared" si="172"/>
        <v>0.17679999999999685</v>
      </c>
    </row>
    <row r="1773" spans="12:27" x14ac:dyDescent="0.35">
      <c r="L1773" s="103"/>
      <c r="S1773" s="32">
        <f>+_xlfn.XLOOKUP($P1773,Užstatai!$L$3:$IR$3,Užstatai!$L$1:$IR$1,"bla",0,1)</f>
        <v>0</v>
      </c>
      <c r="W1773" s="11">
        <f t="shared" si="168"/>
        <v>0</v>
      </c>
      <c r="X1773" s="11">
        <f t="shared" si="169"/>
        <v>0</v>
      </c>
      <c r="Y1773" s="11">
        <f t="shared" si="170"/>
        <v>1</v>
      </c>
      <c r="Z1773" s="11">
        <f t="shared" si="171"/>
        <v>100096.01715864128</v>
      </c>
      <c r="AA1773" s="23">
        <f t="shared" si="172"/>
        <v>0.17689999999999684</v>
      </c>
    </row>
    <row r="1774" spans="12:27" x14ac:dyDescent="0.35">
      <c r="L1774" s="103"/>
      <c r="S1774" s="32">
        <f>+_xlfn.XLOOKUP($P1774,Užstatai!$L$3:$IR$3,Užstatai!$L$1:$IR$1,"bla",0,1)</f>
        <v>0</v>
      </c>
      <c r="W1774" s="11">
        <f t="shared" si="168"/>
        <v>0</v>
      </c>
      <c r="X1774" s="11">
        <f t="shared" si="169"/>
        <v>0</v>
      </c>
      <c r="Y1774" s="11">
        <f t="shared" si="170"/>
        <v>1</v>
      </c>
      <c r="Z1774" s="11">
        <f t="shared" si="171"/>
        <v>100152.60054878183</v>
      </c>
      <c r="AA1774" s="23">
        <f t="shared" si="172"/>
        <v>0.17699999999999683</v>
      </c>
    </row>
    <row r="1775" spans="12:27" x14ac:dyDescent="0.35">
      <c r="L1775" s="103"/>
      <c r="S1775" s="32">
        <f>+_xlfn.XLOOKUP($P1775,Užstatai!$L$3:$IR$3,Užstatai!$L$1:$IR$1,"bla",0,1)</f>
        <v>0</v>
      </c>
      <c r="W1775" s="11">
        <f t="shared" si="168"/>
        <v>0</v>
      </c>
      <c r="X1775" s="11">
        <f t="shared" si="169"/>
        <v>0</v>
      </c>
      <c r="Y1775" s="11">
        <f t="shared" si="170"/>
        <v>1</v>
      </c>
      <c r="Z1775" s="11">
        <f t="shared" si="171"/>
        <v>100209.18393892238</v>
      </c>
      <c r="AA1775" s="23">
        <f t="shared" si="172"/>
        <v>0.17709999999999682</v>
      </c>
    </row>
    <row r="1776" spans="12:27" x14ac:dyDescent="0.35">
      <c r="L1776" s="103"/>
      <c r="S1776" s="32">
        <f>+_xlfn.XLOOKUP($P1776,Užstatai!$L$3:$IR$3,Užstatai!$L$1:$IR$1,"bla",0,1)</f>
        <v>0</v>
      </c>
      <c r="W1776" s="11">
        <f t="shared" si="168"/>
        <v>0</v>
      </c>
      <c r="X1776" s="11">
        <f t="shared" si="169"/>
        <v>0</v>
      </c>
      <c r="Y1776" s="11">
        <f t="shared" si="170"/>
        <v>1</v>
      </c>
      <c r="Z1776" s="11">
        <f t="shared" si="171"/>
        <v>100265.76732906293</v>
      </c>
      <c r="AA1776" s="23">
        <f t="shared" si="172"/>
        <v>0.1771999999999968</v>
      </c>
    </row>
    <row r="1777" spans="12:27" x14ac:dyDescent="0.35">
      <c r="L1777" s="103"/>
      <c r="S1777" s="32">
        <f>+_xlfn.XLOOKUP($P1777,Užstatai!$L$3:$IR$3,Užstatai!$L$1:$IR$1,"bla",0,1)</f>
        <v>0</v>
      </c>
      <c r="W1777" s="11">
        <f t="shared" si="168"/>
        <v>0</v>
      </c>
      <c r="X1777" s="11">
        <f t="shared" si="169"/>
        <v>0</v>
      </c>
      <c r="Y1777" s="11">
        <f t="shared" si="170"/>
        <v>1</v>
      </c>
      <c r="Z1777" s="11">
        <f t="shared" si="171"/>
        <v>100322.35071920349</v>
      </c>
      <c r="AA1777" s="23">
        <f t="shared" si="172"/>
        <v>0.17729999999999679</v>
      </c>
    </row>
    <row r="1778" spans="12:27" x14ac:dyDescent="0.35">
      <c r="L1778" s="103"/>
      <c r="S1778" s="32">
        <f>+_xlfn.XLOOKUP($P1778,Užstatai!$L$3:$IR$3,Užstatai!$L$1:$IR$1,"bla",0,1)</f>
        <v>0</v>
      </c>
      <c r="W1778" s="11">
        <f t="shared" si="168"/>
        <v>0</v>
      </c>
      <c r="X1778" s="11">
        <f t="shared" si="169"/>
        <v>0</v>
      </c>
      <c r="Y1778" s="11">
        <f t="shared" si="170"/>
        <v>1</v>
      </c>
      <c r="Z1778" s="11">
        <f t="shared" si="171"/>
        <v>100378.93410934402</v>
      </c>
      <c r="AA1778" s="23">
        <f t="shared" si="172"/>
        <v>0.17739999999999678</v>
      </c>
    </row>
    <row r="1779" spans="12:27" x14ac:dyDescent="0.35">
      <c r="L1779" s="103"/>
      <c r="S1779" s="32">
        <f>+_xlfn.XLOOKUP($P1779,Užstatai!$L$3:$IR$3,Užstatai!$L$1:$IR$1,"bla",0,1)</f>
        <v>0</v>
      </c>
      <c r="W1779" s="11">
        <f t="shared" si="168"/>
        <v>0</v>
      </c>
      <c r="X1779" s="11">
        <f t="shared" si="169"/>
        <v>0</v>
      </c>
      <c r="Y1779" s="11">
        <f t="shared" si="170"/>
        <v>1</v>
      </c>
      <c r="Z1779" s="11">
        <f t="shared" si="171"/>
        <v>100435.51749948457</v>
      </c>
      <c r="AA1779" s="23">
        <f t="shared" si="172"/>
        <v>0.17749999999999677</v>
      </c>
    </row>
    <row r="1780" spans="12:27" x14ac:dyDescent="0.35">
      <c r="L1780" s="103"/>
      <c r="S1780" s="32">
        <f>+_xlfn.XLOOKUP($P1780,Užstatai!$L$3:$IR$3,Užstatai!$L$1:$IR$1,"bla",0,1)</f>
        <v>0</v>
      </c>
      <c r="W1780" s="11">
        <f t="shared" si="168"/>
        <v>0</v>
      </c>
      <c r="X1780" s="11">
        <f t="shared" si="169"/>
        <v>0</v>
      </c>
      <c r="Y1780" s="11">
        <f t="shared" si="170"/>
        <v>1</v>
      </c>
      <c r="Z1780" s="11">
        <f t="shared" si="171"/>
        <v>100492.10088962513</v>
      </c>
      <c r="AA1780" s="23">
        <f t="shared" si="172"/>
        <v>0.17759999999999676</v>
      </c>
    </row>
    <row r="1781" spans="12:27" x14ac:dyDescent="0.35">
      <c r="L1781" s="103"/>
      <c r="S1781" s="32">
        <f>+_xlfn.XLOOKUP($P1781,Užstatai!$L$3:$IR$3,Užstatai!$L$1:$IR$1,"bla",0,1)</f>
        <v>0</v>
      </c>
      <c r="W1781" s="11">
        <f t="shared" si="168"/>
        <v>0</v>
      </c>
      <c r="X1781" s="11">
        <f t="shared" si="169"/>
        <v>0</v>
      </c>
      <c r="Y1781" s="11">
        <f t="shared" si="170"/>
        <v>1</v>
      </c>
      <c r="Z1781" s="11">
        <f t="shared" si="171"/>
        <v>100548.68427976567</v>
      </c>
      <c r="AA1781" s="23">
        <f t="shared" si="172"/>
        <v>0.17769999999999675</v>
      </c>
    </row>
    <row r="1782" spans="12:27" x14ac:dyDescent="0.35">
      <c r="L1782" s="103"/>
      <c r="S1782" s="32">
        <f>+_xlfn.XLOOKUP($P1782,Užstatai!$L$3:$IR$3,Užstatai!$L$1:$IR$1,"bla",0,1)</f>
        <v>0</v>
      </c>
      <c r="W1782" s="11">
        <f t="shared" si="168"/>
        <v>0</v>
      </c>
      <c r="X1782" s="11">
        <f t="shared" si="169"/>
        <v>0</v>
      </c>
      <c r="Y1782" s="11">
        <f t="shared" si="170"/>
        <v>1</v>
      </c>
      <c r="Z1782" s="11">
        <f t="shared" si="171"/>
        <v>100605.26766990623</v>
      </c>
      <c r="AA1782" s="23">
        <f t="shared" si="172"/>
        <v>0.17779999999999674</v>
      </c>
    </row>
    <row r="1783" spans="12:27" x14ac:dyDescent="0.35">
      <c r="L1783" s="103"/>
      <c r="S1783" s="32">
        <f>+_xlfn.XLOOKUP($P1783,Užstatai!$L$3:$IR$3,Užstatai!$L$1:$IR$1,"bla",0,1)</f>
        <v>0</v>
      </c>
      <c r="W1783" s="11">
        <f t="shared" si="168"/>
        <v>0</v>
      </c>
      <c r="X1783" s="11">
        <f t="shared" si="169"/>
        <v>0</v>
      </c>
      <c r="Y1783" s="11">
        <f t="shared" si="170"/>
        <v>1</v>
      </c>
      <c r="Z1783" s="11">
        <f t="shared" si="171"/>
        <v>100661.85106004677</v>
      </c>
      <c r="AA1783" s="23">
        <f t="shared" si="172"/>
        <v>0.17789999999999673</v>
      </c>
    </row>
    <row r="1784" spans="12:27" x14ac:dyDescent="0.35">
      <c r="L1784" s="103"/>
      <c r="S1784" s="32">
        <f>+_xlfn.XLOOKUP($P1784,Užstatai!$L$3:$IR$3,Užstatai!$L$1:$IR$1,"bla",0,1)</f>
        <v>0</v>
      </c>
      <c r="W1784" s="11">
        <f t="shared" si="168"/>
        <v>0</v>
      </c>
      <c r="X1784" s="11">
        <f t="shared" si="169"/>
        <v>0</v>
      </c>
      <c r="Y1784" s="11">
        <f t="shared" si="170"/>
        <v>1</v>
      </c>
      <c r="Z1784" s="11">
        <f t="shared" si="171"/>
        <v>100718.43445018731</v>
      </c>
      <c r="AA1784" s="23">
        <f t="shared" si="172"/>
        <v>0.17799999999999672</v>
      </c>
    </row>
    <row r="1785" spans="12:27" x14ac:dyDescent="0.35">
      <c r="L1785" s="103"/>
      <c r="S1785" s="32">
        <f>+_xlfn.XLOOKUP($P1785,Užstatai!$L$3:$IR$3,Užstatai!$L$1:$IR$1,"bla",0,1)</f>
        <v>0</v>
      </c>
      <c r="W1785" s="11">
        <f t="shared" si="168"/>
        <v>0</v>
      </c>
      <c r="X1785" s="11">
        <f t="shared" si="169"/>
        <v>0</v>
      </c>
      <c r="Y1785" s="11">
        <f t="shared" si="170"/>
        <v>1</v>
      </c>
      <c r="Z1785" s="11">
        <f t="shared" si="171"/>
        <v>100775.01784032787</v>
      </c>
      <c r="AA1785" s="23">
        <f t="shared" si="172"/>
        <v>0.17809999999999671</v>
      </c>
    </row>
    <row r="1786" spans="12:27" x14ac:dyDescent="0.35">
      <c r="L1786" s="103"/>
      <c r="S1786" s="32">
        <f>+_xlfn.XLOOKUP($P1786,Užstatai!$L$3:$IR$3,Užstatai!$L$1:$IR$1,"bla",0,1)</f>
        <v>0</v>
      </c>
      <c r="W1786" s="11">
        <f t="shared" si="168"/>
        <v>0</v>
      </c>
      <c r="X1786" s="11">
        <f t="shared" si="169"/>
        <v>0</v>
      </c>
      <c r="Y1786" s="11">
        <f t="shared" si="170"/>
        <v>1</v>
      </c>
      <c r="Z1786" s="11">
        <f t="shared" si="171"/>
        <v>100831.60123046843</v>
      </c>
      <c r="AA1786" s="23">
        <f t="shared" si="172"/>
        <v>0.17819999999999669</v>
      </c>
    </row>
    <row r="1787" spans="12:27" x14ac:dyDescent="0.35">
      <c r="L1787" s="103"/>
      <c r="S1787" s="32">
        <f>+_xlfn.XLOOKUP($P1787,Užstatai!$L$3:$IR$3,Užstatai!$L$1:$IR$1,"bla",0,1)</f>
        <v>0</v>
      </c>
      <c r="W1787" s="11">
        <f t="shared" si="168"/>
        <v>0</v>
      </c>
      <c r="X1787" s="11">
        <f t="shared" si="169"/>
        <v>0</v>
      </c>
      <c r="Y1787" s="11">
        <f t="shared" si="170"/>
        <v>1</v>
      </c>
      <c r="Z1787" s="11">
        <f t="shared" si="171"/>
        <v>100888.18462060895</v>
      </c>
      <c r="AA1787" s="23">
        <f t="shared" si="172"/>
        <v>0.17829999999999668</v>
      </c>
    </row>
    <row r="1788" spans="12:27" x14ac:dyDescent="0.35">
      <c r="L1788" s="103"/>
      <c r="S1788" s="32">
        <f>+_xlfn.XLOOKUP($P1788,Užstatai!$L$3:$IR$3,Užstatai!$L$1:$IR$1,"bla",0,1)</f>
        <v>0</v>
      </c>
      <c r="W1788" s="11">
        <f t="shared" si="168"/>
        <v>0</v>
      </c>
      <c r="X1788" s="11">
        <f t="shared" si="169"/>
        <v>0</v>
      </c>
      <c r="Y1788" s="11">
        <f t="shared" si="170"/>
        <v>1</v>
      </c>
      <c r="Z1788" s="11">
        <f t="shared" si="171"/>
        <v>100944.76801074951</v>
      </c>
      <c r="AA1788" s="23">
        <f t="shared" si="172"/>
        <v>0.17839999999999667</v>
      </c>
    </row>
    <row r="1789" spans="12:27" x14ac:dyDescent="0.35">
      <c r="L1789" s="103"/>
      <c r="S1789" s="32">
        <f>+_xlfn.XLOOKUP($P1789,Užstatai!$L$3:$IR$3,Užstatai!$L$1:$IR$1,"bla",0,1)</f>
        <v>0</v>
      </c>
      <c r="W1789" s="11">
        <f t="shared" si="168"/>
        <v>0</v>
      </c>
      <c r="X1789" s="11">
        <f t="shared" si="169"/>
        <v>0</v>
      </c>
      <c r="Y1789" s="11">
        <f t="shared" si="170"/>
        <v>1</v>
      </c>
      <c r="Z1789" s="11">
        <f t="shared" si="171"/>
        <v>101001.35140089007</v>
      </c>
      <c r="AA1789" s="23">
        <f t="shared" si="172"/>
        <v>0.17849999999999666</v>
      </c>
    </row>
    <row r="1790" spans="12:27" x14ac:dyDescent="0.35">
      <c r="L1790" s="103"/>
      <c r="S1790" s="32">
        <f>+_xlfn.XLOOKUP($P1790,Užstatai!$L$3:$IR$3,Užstatai!$L$1:$IR$1,"bla",0,1)</f>
        <v>0</v>
      </c>
      <c r="W1790" s="11">
        <f t="shared" si="168"/>
        <v>0</v>
      </c>
      <c r="X1790" s="11">
        <f t="shared" si="169"/>
        <v>0</v>
      </c>
      <c r="Y1790" s="11">
        <f t="shared" si="170"/>
        <v>1</v>
      </c>
      <c r="Z1790" s="11">
        <f t="shared" si="171"/>
        <v>101057.9347910306</v>
      </c>
      <c r="AA1790" s="23">
        <f t="shared" si="172"/>
        <v>0.17859999999999665</v>
      </c>
    </row>
    <row r="1791" spans="12:27" x14ac:dyDescent="0.35">
      <c r="L1791" s="103"/>
      <c r="S1791" s="32">
        <f>+_xlfn.XLOOKUP($P1791,Užstatai!$L$3:$IR$3,Užstatai!$L$1:$IR$1,"bla",0,1)</f>
        <v>0</v>
      </c>
      <c r="W1791" s="11">
        <f t="shared" si="168"/>
        <v>0</v>
      </c>
      <c r="X1791" s="11">
        <f t="shared" si="169"/>
        <v>0</v>
      </c>
      <c r="Y1791" s="11">
        <f t="shared" si="170"/>
        <v>1</v>
      </c>
      <c r="Z1791" s="11">
        <f t="shared" si="171"/>
        <v>101114.51818117117</v>
      </c>
      <c r="AA1791" s="23">
        <f t="shared" si="172"/>
        <v>0.17869999999999664</v>
      </c>
    </row>
    <row r="1792" spans="12:27" x14ac:dyDescent="0.35">
      <c r="L1792" s="103"/>
      <c r="S1792" s="32">
        <f>+_xlfn.XLOOKUP($P1792,Užstatai!$L$3:$IR$3,Užstatai!$L$1:$IR$1,"bla",0,1)</f>
        <v>0</v>
      </c>
      <c r="W1792" s="11">
        <f t="shared" si="168"/>
        <v>0</v>
      </c>
      <c r="X1792" s="11">
        <f t="shared" si="169"/>
        <v>0</v>
      </c>
      <c r="Y1792" s="11">
        <f t="shared" si="170"/>
        <v>1</v>
      </c>
      <c r="Z1792" s="11">
        <f t="shared" si="171"/>
        <v>101171.10157131172</v>
      </c>
      <c r="AA1792" s="23">
        <f t="shared" si="172"/>
        <v>0.17879999999999663</v>
      </c>
    </row>
    <row r="1793" spans="12:27" x14ac:dyDescent="0.35">
      <c r="L1793" s="103"/>
      <c r="S1793" s="32">
        <f>+_xlfn.XLOOKUP($P1793,Užstatai!$L$3:$IR$3,Užstatai!$L$1:$IR$1,"bla",0,1)</f>
        <v>0</v>
      </c>
      <c r="W1793" s="11">
        <f t="shared" si="168"/>
        <v>0</v>
      </c>
      <c r="X1793" s="11">
        <f t="shared" si="169"/>
        <v>0</v>
      </c>
      <c r="Y1793" s="11">
        <f t="shared" si="170"/>
        <v>1</v>
      </c>
      <c r="Z1793" s="11">
        <f t="shared" si="171"/>
        <v>101227.68496145228</v>
      </c>
      <c r="AA1793" s="23">
        <f t="shared" si="172"/>
        <v>0.17889999999999662</v>
      </c>
    </row>
    <row r="1794" spans="12:27" x14ac:dyDescent="0.35">
      <c r="L1794" s="103"/>
      <c r="S1794" s="32">
        <f>+_xlfn.XLOOKUP($P1794,Užstatai!$L$3:$IR$3,Užstatai!$L$1:$IR$1,"bla",0,1)</f>
        <v>0</v>
      </c>
      <c r="W1794" s="11">
        <f t="shared" si="168"/>
        <v>0</v>
      </c>
      <c r="X1794" s="11">
        <f t="shared" si="169"/>
        <v>0</v>
      </c>
      <c r="Y1794" s="11">
        <f t="shared" si="170"/>
        <v>1</v>
      </c>
      <c r="Z1794" s="11">
        <f t="shared" si="171"/>
        <v>101284.26835159282</v>
      </c>
      <c r="AA1794" s="23">
        <f t="shared" si="172"/>
        <v>0.17899999999999661</v>
      </c>
    </row>
    <row r="1795" spans="12:27" x14ac:dyDescent="0.35">
      <c r="L1795" s="103"/>
      <c r="S1795" s="32">
        <f>+_xlfn.XLOOKUP($P1795,Užstatai!$L$3:$IR$3,Užstatai!$L$1:$IR$1,"bla",0,1)</f>
        <v>0</v>
      </c>
      <c r="W1795" s="11">
        <f t="shared" si="168"/>
        <v>0</v>
      </c>
      <c r="X1795" s="11">
        <f t="shared" si="169"/>
        <v>0</v>
      </c>
      <c r="Y1795" s="11">
        <f t="shared" si="170"/>
        <v>1</v>
      </c>
      <c r="Z1795" s="11">
        <f t="shared" si="171"/>
        <v>101340.85174173336</v>
      </c>
      <c r="AA1795" s="23">
        <f t="shared" si="172"/>
        <v>0.1790999999999966</v>
      </c>
    </row>
    <row r="1796" spans="12:27" x14ac:dyDescent="0.35">
      <c r="L1796" s="103"/>
      <c r="S1796" s="32">
        <f>+_xlfn.XLOOKUP($P1796,Užstatai!$L$3:$IR$3,Užstatai!$L$1:$IR$1,"bla",0,1)</f>
        <v>0</v>
      </c>
      <c r="W1796" s="11">
        <f t="shared" ref="W1796:W1859" si="173">ROUND(M1796*(Q1796-Q1795),2)</f>
        <v>0</v>
      </c>
      <c r="X1796" s="11">
        <f t="shared" ref="X1796:X1859" si="174">ROUND(N1796*$Y$2/12*(1-Q1796),2)</f>
        <v>0</v>
      </c>
      <c r="Y1796" s="11">
        <f t="shared" si="170"/>
        <v>1</v>
      </c>
      <c r="Z1796" s="11">
        <f t="shared" si="171"/>
        <v>101397.43513187392</v>
      </c>
      <c r="AA1796" s="23">
        <f t="shared" si="172"/>
        <v>0.17919999999999658</v>
      </c>
    </row>
    <row r="1797" spans="12:27" x14ac:dyDescent="0.35">
      <c r="L1797" s="103"/>
      <c r="S1797" s="32">
        <f>+_xlfn.XLOOKUP($P1797,Užstatai!$L$3:$IR$3,Užstatai!$L$1:$IR$1,"bla",0,1)</f>
        <v>0</v>
      </c>
      <c r="W1797" s="11">
        <f t="shared" si="173"/>
        <v>0</v>
      </c>
      <c r="X1797" s="11">
        <f t="shared" si="174"/>
        <v>0</v>
      </c>
      <c r="Y1797" s="11">
        <f t="shared" ref="Y1797:Y1860" si="175">+IF(Z1797&gt;=$W$1,1,0)</f>
        <v>1</v>
      </c>
      <c r="Z1797" s="11">
        <f t="shared" ref="Z1797:Z1860" si="176">SUM($N$4:$N$183)*AA1797/12-SUMPRODUCT($N$4:$N$183,$Q$4:$Q$183)*AA1797/12</f>
        <v>101454.01852201446</v>
      </c>
      <c r="AA1797" s="23">
        <f t="shared" si="172"/>
        <v>0.17929999999999657</v>
      </c>
    </row>
    <row r="1798" spans="12:27" x14ac:dyDescent="0.35">
      <c r="L1798" s="103"/>
      <c r="S1798" s="32">
        <f>+_xlfn.XLOOKUP($P1798,Užstatai!$L$3:$IR$3,Užstatai!$L$1:$IR$1,"bla",0,1)</f>
        <v>0</v>
      </c>
      <c r="W1798" s="11">
        <f t="shared" si="173"/>
        <v>0</v>
      </c>
      <c r="X1798" s="11">
        <f t="shared" si="174"/>
        <v>0</v>
      </c>
      <c r="Y1798" s="11">
        <f t="shared" si="175"/>
        <v>1</v>
      </c>
      <c r="Z1798" s="11">
        <f t="shared" si="176"/>
        <v>101510.60191215502</v>
      </c>
      <c r="AA1798" s="23">
        <f t="shared" ref="AA1798:AA1861" si="177">+AA1797+0.0001</f>
        <v>0.17939999999999656</v>
      </c>
    </row>
    <row r="1799" spans="12:27" x14ac:dyDescent="0.35">
      <c r="L1799" s="103"/>
      <c r="S1799" s="32">
        <f>+_xlfn.XLOOKUP($P1799,Užstatai!$L$3:$IR$3,Užstatai!$L$1:$IR$1,"bla",0,1)</f>
        <v>0</v>
      </c>
      <c r="W1799" s="11">
        <f t="shared" si="173"/>
        <v>0</v>
      </c>
      <c r="X1799" s="11">
        <f t="shared" si="174"/>
        <v>0</v>
      </c>
      <c r="Y1799" s="11">
        <f t="shared" si="175"/>
        <v>1</v>
      </c>
      <c r="Z1799" s="11">
        <f t="shared" si="176"/>
        <v>101567.18530229556</v>
      </c>
      <c r="AA1799" s="23">
        <f t="shared" si="177"/>
        <v>0.17949999999999655</v>
      </c>
    </row>
    <row r="1800" spans="12:27" x14ac:dyDescent="0.35">
      <c r="L1800" s="103"/>
      <c r="S1800" s="32">
        <f>+_xlfn.XLOOKUP($P1800,Užstatai!$L$3:$IR$3,Užstatai!$L$1:$IR$1,"bla",0,1)</f>
        <v>0</v>
      </c>
      <c r="W1800" s="11">
        <f t="shared" si="173"/>
        <v>0</v>
      </c>
      <c r="X1800" s="11">
        <f t="shared" si="174"/>
        <v>0</v>
      </c>
      <c r="Y1800" s="11">
        <f t="shared" si="175"/>
        <v>1</v>
      </c>
      <c r="Z1800" s="11">
        <f t="shared" si="176"/>
        <v>101623.7686924361</v>
      </c>
      <c r="AA1800" s="23">
        <f t="shared" si="177"/>
        <v>0.17959999999999654</v>
      </c>
    </row>
    <row r="1801" spans="12:27" x14ac:dyDescent="0.35">
      <c r="L1801" s="103"/>
      <c r="S1801" s="32">
        <f>+_xlfn.XLOOKUP($P1801,Užstatai!$L$3:$IR$3,Užstatai!$L$1:$IR$1,"bla",0,1)</f>
        <v>0</v>
      </c>
      <c r="W1801" s="11">
        <f t="shared" si="173"/>
        <v>0</v>
      </c>
      <c r="X1801" s="11">
        <f t="shared" si="174"/>
        <v>0</v>
      </c>
      <c r="Y1801" s="11">
        <f t="shared" si="175"/>
        <v>1</v>
      </c>
      <c r="Z1801" s="11">
        <f t="shared" si="176"/>
        <v>101680.35208257666</v>
      </c>
      <c r="AA1801" s="23">
        <f t="shared" si="177"/>
        <v>0.17969999999999653</v>
      </c>
    </row>
    <row r="1802" spans="12:27" x14ac:dyDescent="0.35">
      <c r="L1802" s="103"/>
      <c r="S1802" s="32">
        <f>+_xlfn.XLOOKUP($P1802,Užstatai!$L$3:$IR$3,Užstatai!$L$1:$IR$1,"bla",0,1)</f>
        <v>0</v>
      </c>
      <c r="W1802" s="11">
        <f t="shared" si="173"/>
        <v>0</v>
      </c>
      <c r="X1802" s="11">
        <f t="shared" si="174"/>
        <v>0</v>
      </c>
      <c r="Y1802" s="11">
        <f t="shared" si="175"/>
        <v>1</v>
      </c>
      <c r="Z1802" s="11">
        <f t="shared" si="176"/>
        <v>101736.93547271722</v>
      </c>
      <c r="AA1802" s="23">
        <f t="shared" si="177"/>
        <v>0.17979999999999652</v>
      </c>
    </row>
    <row r="1803" spans="12:27" x14ac:dyDescent="0.35">
      <c r="L1803" s="103"/>
      <c r="S1803" s="32">
        <f>+_xlfn.XLOOKUP($P1803,Užstatai!$L$3:$IR$3,Užstatai!$L$1:$IR$1,"bla",0,1)</f>
        <v>0</v>
      </c>
      <c r="W1803" s="11">
        <f t="shared" si="173"/>
        <v>0</v>
      </c>
      <c r="X1803" s="11">
        <f t="shared" si="174"/>
        <v>0</v>
      </c>
      <c r="Y1803" s="11">
        <f t="shared" si="175"/>
        <v>1</v>
      </c>
      <c r="Z1803" s="11">
        <f t="shared" si="176"/>
        <v>101793.51886285775</v>
      </c>
      <c r="AA1803" s="23">
        <f t="shared" si="177"/>
        <v>0.17989999999999651</v>
      </c>
    </row>
    <row r="1804" spans="12:27" x14ac:dyDescent="0.35">
      <c r="L1804" s="103"/>
      <c r="S1804" s="32">
        <f>+_xlfn.XLOOKUP($P1804,Užstatai!$L$3:$IR$3,Užstatai!$L$1:$IR$1,"bla",0,1)</f>
        <v>0</v>
      </c>
      <c r="W1804" s="11">
        <f t="shared" si="173"/>
        <v>0</v>
      </c>
      <c r="X1804" s="11">
        <f t="shared" si="174"/>
        <v>0</v>
      </c>
      <c r="Y1804" s="11">
        <f t="shared" si="175"/>
        <v>1</v>
      </c>
      <c r="Z1804" s="11">
        <f t="shared" si="176"/>
        <v>101850.1022529983</v>
      </c>
      <c r="AA1804" s="23">
        <f t="shared" si="177"/>
        <v>0.1799999999999965</v>
      </c>
    </row>
    <row r="1805" spans="12:27" x14ac:dyDescent="0.35">
      <c r="L1805" s="103"/>
      <c r="S1805" s="32">
        <f>+_xlfn.XLOOKUP($P1805,Užstatai!$L$3:$IR$3,Užstatai!$L$1:$IR$1,"bla",0,1)</f>
        <v>0</v>
      </c>
      <c r="W1805" s="11">
        <f t="shared" si="173"/>
        <v>0</v>
      </c>
      <c r="X1805" s="11">
        <f t="shared" si="174"/>
        <v>0</v>
      </c>
      <c r="Y1805" s="11">
        <f t="shared" si="175"/>
        <v>1</v>
      </c>
      <c r="Z1805" s="11">
        <f t="shared" si="176"/>
        <v>101906.68564313886</v>
      </c>
      <c r="AA1805" s="23">
        <f t="shared" si="177"/>
        <v>0.18009999999999649</v>
      </c>
    </row>
    <row r="1806" spans="12:27" x14ac:dyDescent="0.35">
      <c r="L1806" s="103"/>
      <c r="S1806" s="32">
        <f>+_xlfn.XLOOKUP($P1806,Užstatai!$L$3:$IR$3,Užstatai!$L$1:$IR$1,"bla",0,1)</f>
        <v>0</v>
      </c>
      <c r="W1806" s="11">
        <f t="shared" si="173"/>
        <v>0</v>
      </c>
      <c r="X1806" s="11">
        <f t="shared" si="174"/>
        <v>0</v>
      </c>
      <c r="Y1806" s="11">
        <f t="shared" si="175"/>
        <v>1</v>
      </c>
      <c r="Z1806" s="11">
        <f t="shared" si="176"/>
        <v>101963.26903327939</v>
      </c>
      <c r="AA1806" s="23">
        <f t="shared" si="177"/>
        <v>0.18019999999999647</v>
      </c>
    </row>
    <row r="1807" spans="12:27" x14ac:dyDescent="0.35">
      <c r="L1807" s="103"/>
      <c r="S1807" s="32">
        <f>+_xlfn.XLOOKUP($P1807,Užstatai!$L$3:$IR$3,Užstatai!$L$1:$IR$1,"bla",0,1)</f>
        <v>0</v>
      </c>
      <c r="W1807" s="11">
        <f t="shared" si="173"/>
        <v>0</v>
      </c>
      <c r="X1807" s="11">
        <f t="shared" si="174"/>
        <v>0</v>
      </c>
      <c r="Y1807" s="11">
        <f t="shared" si="175"/>
        <v>1</v>
      </c>
      <c r="Z1807" s="11">
        <f t="shared" si="176"/>
        <v>102019.85242341994</v>
      </c>
      <c r="AA1807" s="23">
        <f t="shared" si="177"/>
        <v>0.18029999999999646</v>
      </c>
    </row>
    <row r="1808" spans="12:27" x14ac:dyDescent="0.35">
      <c r="L1808" s="103"/>
      <c r="S1808" s="32">
        <f>+_xlfn.XLOOKUP($P1808,Užstatai!$L$3:$IR$3,Užstatai!$L$1:$IR$1,"bla",0,1)</f>
        <v>0</v>
      </c>
      <c r="W1808" s="11">
        <f t="shared" si="173"/>
        <v>0</v>
      </c>
      <c r="X1808" s="11">
        <f t="shared" si="174"/>
        <v>0</v>
      </c>
      <c r="Y1808" s="11">
        <f t="shared" si="175"/>
        <v>1</v>
      </c>
      <c r="Z1808" s="11">
        <f t="shared" si="176"/>
        <v>102076.43581356051</v>
      </c>
      <c r="AA1808" s="23">
        <f t="shared" si="177"/>
        <v>0.18039999999999645</v>
      </c>
    </row>
    <row r="1809" spans="12:27" x14ac:dyDescent="0.35">
      <c r="L1809" s="103"/>
      <c r="S1809" s="32">
        <f>+_xlfn.XLOOKUP($P1809,Užstatai!$L$3:$IR$3,Užstatai!$L$1:$IR$1,"bla",0,1)</f>
        <v>0</v>
      </c>
      <c r="W1809" s="11">
        <f t="shared" si="173"/>
        <v>0</v>
      </c>
      <c r="X1809" s="11">
        <f t="shared" si="174"/>
        <v>0</v>
      </c>
      <c r="Y1809" s="11">
        <f t="shared" si="175"/>
        <v>1</v>
      </c>
      <c r="Z1809" s="11">
        <f t="shared" si="176"/>
        <v>102133.01920370107</v>
      </c>
      <c r="AA1809" s="23">
        <f t="shared" si="177"/>
        <v>0.18049999999999644</v>
      </c>
    </row>
    <row r="1810" spans="12:27" x14ac:dyDescent="0.35">
      <c r="L1810" s="103"/>
      <c r="S1810" s="32">
        <f>+_xlfn.XLOOKUP($P1810,Užstatai!$L$3:$IR$3,Užstatai!$L$1:$IR$1,"bla",0,1)</f>
        <v>0</v>
      </c>
      <c r="W1810" s="11">
        <f t="shared" si="173"/>
        <v>0</v>
      </c>
      <c r="X1810" s="11">
        <f t="shared" si="174"/>
        <v>0</v>
      </c>
      <c r="Y1810" s="11">
        <f t="shared" si="175"/>
        <v>1</v>
      </c>
      <c r="Z1810" s="11">
        <f t="shared" si="176"/>
        <v>102189.60259384161</v>
      </c>
      <c r="AA1810" s="23">
        <f t="shared" si="177"/>
        <v>0.18059999999999643</v>
      </c>
    </row>
    <row r="1811" spans="12:27" x14ac:dyDescent="0.35">
      <c r="L1811" s="103"/>
      <c r="S1811" s="32">
        <f>+_xlfn.XLOOKUP($P1811,Užstatai!$L$3:$IR$3,Užstatai!$L$1:$IR$1,"bla",0,1)</f>
        <v>0</v>
      </c>
      <c r="W1811" s="11">
        <f t="shared" si="173"/>
        <v>0</v>
      </c>
      <c r="X1811" s="11">
        <f t="shared" si="174"/>
        <v>0</v>
      </c>
      <c r="Y1811" s="11">
        <f t="shared" si="175"/>
        <v>1</v>
      </c>
      <c r="Z1811" s="11">
        <f t="shared" si="176"/>
        <v>102246.18598398216</v>
      </c>
      <c r="AA1811" s="23">
        <f t="shared" si="177"/>
        <v>0.18069999999999642</v>
      </c>
    </row>
    <row r="1812" spans="12:27" x14ac:dyDescent="0.35">
      <c r="L1812" s="103"/>
      <c r="S1812" s="32">
        <f>+_xlfn.XLOOKUP($P1812,Užstatai!$L$3:$IR$3,Užstatai!$L$1:$IR$1,"bla",0,1)</f>
        <v>0</v>
      </c>
      <c r="W1812" s="11">
        <f t="shared" si="173"/>
        <v>0</v>
      </c>
      <c r="X1812" s="11">
        <f t="shared" si="174"/>
        <v>0</v>
      </c>
      <c r="Y1812" s="11">
        <f t="shared" si="175"/>
        <v>1</v>
      </c>
      <c r="Z1812" s="11">
        <f t="shared" si="176"/>
        <v>102302.76937412271</v>
      </c>
      <c r="AA1812" s="23">
        <f t="shared" si="177"/>
        <v>0.18079999999999641</v>
      </c>
    </row>
    <row r="1813" spans="12:27" x14ac:dyDescent="0.35">
      <c r="L1813" s="103"/>
      <c r="S1813" s="32">
        <f>+_xlfn.XLOOKUP($P1813,Užstatai!$L$3:$IR$3,Užstatai!$L$1:$IR$1,"bla",0,1)</f>
        <v>0</v>
      </c>
      <c r="W1813" s="11">
        <f t="shared" si="173"/>
        <v>0</v>
      </c>
      <c r="X1813" s="11">
        <f t="shared" si="174"/>
        <v>0</v>
      </c>
      <c r="Y1813" s="11">
        <f t="shared" si="175"/>
        <v>1</v>
      </c>
      <c r="Z1813" s="11">
        <f t="shared" si="176"/>
        <v>102359.35276426325</v>
      </c>
      <c r="AA1813" s="23">
        <f t="shared" si="177"/>
        <v>0.1808999999999964</v>
      </c>
    </row>
    <row r="1814" spans="12:27" x14ac:dyDescent="0.35">
      <c r="L1814" s="103"/>
      <c r="S1814" s="32">
        <f>+_xlfn.XLOOKUP($P1814,Užstatai!$L$3:$IR$3,Užstatai!$L$1:$IR$1,"bla",0,1)</f>
        <v>0</v>
      </c>
      <c r="W1814" s="11">
        <f t="shared" si="173"/>
        <v>0</v>
      </c>
      <c r="X1814" s="11">
        <f t="shared" si="174"/>
        <v>0</v>
      </c>
      <c r="Y1814" s="11">
        <f t="shared" si="175"/>
        <v>1</v>
      </c>
      <c r="Z1814" s="11">
        <f t="shared" si="176"/>
        <v>102415.93615440381</v>
      </c>
      <c r="AA1814" s="23">
        <f t="shared" si="177"/>
        <v>0.18099999999999639</v>
      </c>
    </row>
    <row r="1815" spans="12:27" x14ac:dyDescent="0.35">
      <c r="L1815" s="103"/>
      <c r="S1815" s="32">
        <f>+_xlfn.XLOOKUP($P1815,Užstatai!$L$3:$IR$3,Užstatai!$L$1:$IR$1,"bla",0,1)</f>
        <v>0</v>
      </c>
      <c r="W1815" s="11">
        <f t="shared" si="173"/>
        <v>0</v>
      </c>
      <c r="X1815" s="11">
        <f t="shared" si="174"/>
        <v>0</v>
      </c>
      <c r="Y1815" s="11">
        <f t="shared" si="175"/>
        <v>1</v>
      </c>
      <c r="Z1815" s="11">
        <f t="shared" si="176"/>
        <v>102472.51954454435</v>
      </c>
      <c r="AA1815" s="23">
        <f t="shared" si="177"/>
        <v>0.18109999999999637</v>
      </c>
    </row>
    <row r="1816" spans="12:27" x14ac:dyDescent="0.35">
      <c r="L1816" s="103"/>
      <c r="S1816" s="32">
        <f>+_xlfn.XLOOKUP($P1816,Užstatai!$L$3:$IR$3,Užstatai!$L$1:$IR$1,"bla",0,1)</f>
        <v>0</v>
      </c>
      <c r="W1816" s="11">
        <f t="shared" si="173"/>
        <v>0</v>
      </c>
      <c r="X1816" s="11">
        <f t="shared" si="174"/>
        <v>0</v>
      </c>
      <c r="Y1816" s="11">
        <f t="shared" si="175"/>
        <v>1</v>
      </c>
      <c r="Z1816" s="11">
        <f t="shared" si="176"/>
        <v>102529.1029346849</v>
      </c>
      <c r="AA1816" s="23">
        <f t="shared" si="177"/>
        <v>0.18119999999999636</v>
      </c>
    </row>
    <row r="1817" spans="12:27" x14ac:dyDescent="0.35">
      <c r="L1817" s="103"/>
      <c r="S1817" s="32">
        <f>+_xlfn.XLOOKUP($P1817,Užstatai!$L$3:$IR$3,Užstatai!$L$1:$IR$1,"bla",0,1)</f>
        <v>0</v>
      </c>
      <c r="W1817" s="11">
        <f t="shared" si="173"/>
        <v>0</v>
      </c>
      <c r="X1817" s="11">
        <f t="shared" si="174"/>
        <v>0</v>
      </c>
      <c r="Y1817" s="11">
        <f t="shared" si="175"/>
        <v>1</v>
      </c>
      <c r="Z1817" s="11">
        <f t="shared" si="176"/>
        <v>102585.68632482545</v>
      </c>
      <c r="AA1817" s="23">
        <f t="shared" si="177"/>
        <v>0.18129999999999635</v>
      </c>
    </row>
    <row r="1818" spans="12:27" x14ac:dyDescent="0.35">
      <c r="L1818" s="103"/>
      <c r="S1818" s="32">
        <f>+_xlfn.XLOOKUP($P1818,Užstatai!$L$3:$IR$3,Užstatai!$L$1:$IR$1,"bla",0,1)</f>
        <v>0</v>
      </c>
      <c r="W1818" s="11">
        <f t="shared" si="173"/>
        <v>0</v>
      </c>
      <c r="X1818" s="11">
        <f t="shared" si="174"/>
        <v>0</v>
      </c>
      <c r="Y1818" s="11">
        <f t="shared" si="175"/>
        <v>1</v>
      </c>
      <c r="Z1818" s="11">
        <f t="shared" si="176"/>
        <v>102642.26971496601</v>
      </c>
      <c r="AA1818" s="23">
        <f t="shared" si="177"/>
        <v>0.18139999999999634</v>
      </c>
    </row>
    <row r="1819" spans="12:27" x14ac:dyDescent="0.35">
      <c r="L1819" s="103"/>
      <c r="S1819" s="32">
        <f>+_xlfn.XLOOKUP($P1819,Užstatai!$L$3:$IR$3,Užstatai!$L$1:$IR$1,"bla",0,1)</f>
        <v>0</v>
      </c>
      <c r="W1819" s="11">
        <f t="shared" si="173"/>
        <v>0</v>
      </c>
      <c r="X1819" s="11">
        <f t="shared" si="174"/>
        <v>0</v>
      </c>
      <c r="Y1819" s="11">
        <f t="shared" si="175"/>
        <v>1</v>
      </c>
      <c r="Z1819" s="11">
        <f t="shared" si="176"/>
        <v>102698.85310510654</v>
      </c>
      <c r="AA1819" s="23">
        <f t="shared" si="177"/>
        <v>0.18149999999999633</v>
      </c>
    </row>
    <row r="1820" spans="12:27" x14ac:dyDescent="0.35">
      <c r="L1820" s="103"/>
      <c r="S1820" s="32">
        <f>+_xlfn.XLOOKUP($P1820,Užstatai!$L$3:$IR$3,Užstatai!$L$1:$IR$1,"bla",0,1)</f>
        <v>0</v>
      </c>
      <c r="W1820" s="11">
        <f t="shared" si="173"/>
        <v>0</v>
      </c>
      <c r="X1820" s="11">
        <f t="shared" si="174"/>
        <v>0</v>
      </c>
      <c r="Y1820" s="11">
        <f t="shared" si="175"/>
        <v>1</v>
      </c>
      <c r="Z1820" s="11">
        <f t="shared" si="176"/>
        <v>102755.43649524709</v>
      </c>
      <c r="AA1820" s="23">
        <f t="shared" si="177"/>
        <v>0.18159999999999632</v>
      </c>
    </row>
    <row r="1821" spans="12:27" x14ac:dyDescent="0.35">
      <c r="L1821" s="103"/>
      <c r="S1821" s="32">
        <f>+_xlfn.XLOOKUP($P1821,Užstatai!$L$3:$IR$3,Užstatai!$L$1:$IR$1,"bla",0,1)</f>
        <v>0</v>
      </c>
      <c r="W1821" s="11">
        <f t="shared" si="173"/>
        <v>0</v>
      </c>
      <c r="X1821" s="11">
        <f t="shared" si="174"/>
        <v>0</v>
      </c>
      <c r="Y1821" s="11">
        <f t="shared" si="175"/>
        <v>1</v>
      </c>
      <c r="Z1821" s="11">
        <f t="shared" si="176"/>
        <v>102812.01988538765</v>
      </c>
      <c r="AA1821" s="23">
        <f t="shared" si="177"/>
        <v>0.18169999999999631</v>
      </c>
    </row>
    <row r="1822" spans="12:27" x14ac:dyDescent="0.35">
      <c r="L1822" s="103"/>
      <c r="S1822" s="32">
        <f>+_xlfn.XLOOKUP($P1822,Užstatai!$L$3:$IR$3,Užstatai!$L$1:$IR$1,"bla",0,1)</f>
        <v>0</v>
      </c>
      <c r="W1822" s="11">
        <f t="shared" si="173"/>
        <v>0</v>
      </c>
      <c r="X1822" s="11">
        <f t="shared" si="174"/>
        <v>0</v>
      </c>
      <c r="Y1822" s="11">
        <f t="shared" si="175"/>
        <v>1</v>
      </c>
      <c r="Z1822" s="11">
        <f t="shared" si="176"/>
        <v>102868.60327552819</v>
      </c>
      <c r="AA1822" s="23">
        <f t="shared" si="177"/>
        <v>0.1817999999999963</v>
      </c>
    </row>
    <row r="1823" spans="12:27" x14ac:dyDescent="0.35">
      <c r="L1823" s="103"/>
      <c r="S1823" s="32">
        <f>+_xlfn.XLOOKUP($P1823,Užstatai!$L$3:$IR$3,Užstatai!$L$1:$IR$1,"bla",0,1)</f>
        <v>0</v>
      </c>
      <c r="W1823" s="11">
        <f t="shared" si="173"/>
        <v>0</v>
      </c>
      <c r="X1823" s="11">
        <f t="shared" si="174"/>
        <v>0</v>
      </c>
      <c r="Y1823" s="11">
        <f t="shared" si="175"/>
        <v>1</v>
      </c>
      <c r="Z1823" s="11">
        <f t="shared" si="176"/>
        <v>102925.18666566873</v>
      </c>
      <c r="AA1823" s="23">
        <f t="shared" si="177"/>
        <v>0.18189999999999629</v>
      </c>
    </row>
    <row r="1824" spans="12:27" x14ac:dyDescent="0.35">
      <c r="L1824" s="103"/>
      <c r="S1824" s="32">
        <f>+_xlfn.XLOOKUP($P1824,Užstatai!$L$3:$IR$3,Užstatai!$L$1:$IR$1,"bla",0,1)</f>
        <v>0</v>
      </c>
      <c r="W1824" s="11">
        <f t="shared" si="173"/>
        <v>0</v>
      </c>
      <c r="X1824" s="11">
        <f t="shared" si="174"/>
        <v>0</v>
      </c>
      <c r="Y1824" s="11">
        <f t="shared" si="175"/>
        <v>1</v>
      </c>
      <c r="Z1824" s="11">
        <f t="shared" si="176"/>
        <v>102981.77005580929</v>
      </c>
      <c r="AA1824" s="23">
        <f t="shared" si="177"/>
        <v>0.18199999999999628</v>
      </c>
    </row>
    <row r="1825" spans="12:27" x14ac:dyDescent="0.35">
      <c r="L1825" s="103"/>
      <c r="S1825" s="32">
        <f>+_xlfn.XLOOKUP($P1825,Užstatai!$L$3:$IR$3,Užstatai!$L$1:$IR$1,"bla",0,1)</f>
        <v>0</v>
      </c>
      <c r="W1825" s="11">
        <f t="shared" si="173"/>
        <v>0</v>
      </c>
      <c r="X1825" s="11">
        <f t="shared" si="174"/>
        <v>0</v>
      </c>
      <c r="Y1825" s="11">
        <f t="shared" si="175"/>
        <v>1</v>
      </c>
      <c r="Z1825" s="11">
        <f t="shared" si="176"/>
        <v>103038.35344594986</v>
      </c>
      <c r="AA1825" s="23">
        <f t="shared" si="177"/>
        <v>0.18209999999999626</v>
      </c>
    </row>
    <row r="1826" spans="12:27" x14ac:dyDescent="0.35">
      <c r="L1826" s="103"/>
      <c r="S1826" s="32">
        <f>+_xlfn.XLOOKUP($P1826,Užstatai!$L$3:$IR$3,Užstatai!$L$1:$IR$1,"bla",0,1)</f>
        <v>0</v>
      </c>
      <c r="W1826" s="11">
        <f t="shared" si="173"/>
        <v>0</v>
      </c>
      <c r="X1826" s="11">
        <f t="shared" si="174"/>
        <v>0</v>
      </c>
      <c r="Y1826" s="11">
        <f t="shared" si="175"/>
        <v>1</v>
      </c>
      <c r="Z1826" s="11">
        <f t="shared" si="176"/>
        <v>103094.9368360904</v>
      </c>
      <c r="AA1826" s="23">
        <f t="shared" si="177"/>
        <v>0.18219999999999625</v>
      </c>
    </row>
    <row r="1827" spans="12:27" x14ac:dyDescent="0.35">
      <c r="L1827" s="103"/>
      <c r="S1827" s="32">
        <f>+_xlfn.XLOOKUP($P1827,Užstatai!$L$3:$IR$3,Užstatai!$L$1:$IR$1,"bla",0,1)</f>
        <v>0</v>
      </c>
      <c r="W1827" s="11">
        <f t="shared" si="173"/>
        <v>0</v>
      </c>
      <c r="X1827" s="11">
        <f t="shared" si="174"/>
        <v>0</v>
      </c>
      <c r="Y1827" s="11">
        <f t="shared" si="175"/>
        <v>1</v>
      </c>
      <c r="Z1827" s="11">
        <f t="shared" si="176"/>
        <v>103151.52022623096</v>
      </c>
      <c r="AA1827" s="23">
        <f t="shared" si="177"/>
        <v>0.18229999999999624</v>
      </c>
    </row>
    <row r="1828" spans="12:27" x14ac:dyDescent="0.35">
      <c r="L1828" s="103"/>
      <c r="S1828" s="32">
        <f>+_xlfn.XLOOKUP($P1828,Užstatai!$L$3:$IR$3,Užstatai!$L$1:$IR$1,"bla",0,1)</f>
        <v>0</v>
      </c>
      <c r="W1828" s="11">
        <f t="shared" si="173"/>
        <v>0</v>
      </c>
      <c r="X1828" s="11">
        <f t="shared" si="174"/>
        <v>0</v>
      </c>
      <c r="Y1828" s="11">
        <f t="shared" si="175"/>
        <v>1</v>
      </c>
      <c r="Z1828" s="11">
        <f t="shared" si="176"/>
        <v>103208.1036163715</v>
      </c>
      <c r="AA1828" s="23">
        <f t="shared" si="177"/>
        <v>0.18239999999999623</v>
      </c>
    </row>
    <row r="1829" spans="12:27" x14ac:dyDescent="0.35">
      <c r="L1829" s="103"/>
      <c r="S1829" s="32">
        <f>+_xlfn.XLOOKUP($P1829,Užstatai!$L$3:$IR$3,Užstatai!$L$1:$IR$1,"bla",0,1)</f>
        <v>0</v>
      </c>
      <c r="W1829" s="11">
        <f t="shared" si="173"/>
        <v>0</v>
      </c>
      <c r="X1829" s="11">
        <f t="shared" si="174"/>
        <v>0</v>
      </c>
      <c r="Y1829" s="11">
        <f t="shared" si="175"/>
        <v>1</v>
      </c>
      <c r="Z1829" s="11">
        <f t="shared" si="176"/>
        <v>103264.68700651205</v>
      </c>
      <c r="AA1829" s="23">
        <f t="shared" si="177"/>
        <v>0.18249999999999622</v>
      </c>
    </row>
    <row r="1830" spans="12:27" x14ac:dyDescent="0.35">
      <c r="L1830" s="103"/>
      <c r="S1830" s="32">
        <f>+_xlfn.XLOOKUP($P1830,Užstatai!$L$3:$IR$3,Užstatai!$L$1:$IR$1,"bla",0,1)</f>
        <v>0</v>
      </c>
      <c r="W1830" s="11">
        <f t="shared" si="173"/>
        <v>0</v>
      </c>
      <c r="X1830" s="11">
        <f t="shared" si="174"/>
        <v>0</v>
      </c>
      <c r="Y1830" s="11">
        <f t="shared" si="175"/>
        <v>1</v>
      </c>
      <c r="Z1830" s="11">
        <f t="shared" si="176"/>
        <v>103321.2703966526</v>
      </c>
      <c r="AA1830" s="23">
        <f t="shared" si="177"/>
        <v>0.18259999999999621</v>
      </c>
    </row>
    <row r="1831" spans="12:27" x14ac:dyDescent="0.35">
      <c r="L1831" s="103"/>
      <c r="S1831" s="32">
        <f>+_xlfn.XLOOKUP($P1831,Užstatai!$L$3:$IR$3,Užstatai!$L$1:$IR$1,"bla",0,1)</f>
        <v>0</v>
      </c>
      <c r="W1831" s="11">
        <f t="shared" si="173"/>
        <v>0</v>
      </c>
      <c r="X1831" s="11">
        <f t="shared" si="174"/>
        <v>0</v>
      </c>
      <c r="Y1831" s="11">
        <f t="shared" si="175"/>
        <v>1</v>
      </c>
      <c r="Z1831" s="11">
        <f t="shared" si="176"/>
        <v>103377.85378679316</v>
      </c>
      <c r="AA1831" s="23">
        <f t="shared" si="177"/>
        <v>0.1826999999999962</v>
      </c>
    </row>
    <row r="1832" spans="12:27" x14ac:dyDescent="0.35">
      <c r="L1832" s="103"/>
      <c r="S1832" s="32">
        <f>+_xlfn.XLOOKUP($P1832,Užstatai!$L$3:$IR$3,Užstatai!$L$1:$IR$1,"bla",0,1)</f>
        <v>0</v>
      </c>
      <c r="W1832" s="11">
        <f t="shared" si="173"/>
        <v>0</v>
      </c>
      <c r="X1832" s="11">
        <f t="shared" si="174"/>
        <v>0</v>
      </c>
      <c r="Y1832" s="11">
        <f t="shared" si="175"/>
        <v>1</v>
      </c>
      <c r="Z1832" s="11">
        <f t="shared" si="176"/>
        <v>103434.43717693369</v>
      </c>
      <c r="AA1832" s="23">
        <f t="shared" si="177"/>
        <v>0.18279999999999619</v>
      </c>
    </row>
    <row r="1833" spans="12:27" x14ac:dyDescent="0.35">
      <c r="L1833" s="103"/>
      <c r="S1833" s="32">
        <f>+_xlfn.XLOOKUP($P1833,Užstatai!$L$3:$IR$3,Užstatai!$L$1:$IR$1,"bla",0,1)</f>
        <v>0</v>
      </c>
      <c r="W1833" s="11">
        <f t="shared" si="173"/>
        <v>0</v>
      </c>
      <c r="X1833" s="11">
        <f t="shared" si="174"/>
        <v>0</v>
      </c>
      <c r="Y1833" s="11">
        <f t="shared" si="175"/>
        <v>1</v>
      </c>
      <c r="Z1833" s="11">
        <f t="shared" si="176"/>
        <v>103491.02056707424</v>
      </c>
      <c r="AA1833" s="23">
        <f t="shared" si="177"/>
        <v>0.18289999999999618</v>
      </c>
    </row>
    <row r="1834" spans="12:27" x14ac:dyDescent="0.35">
      <c r="L1834" s="103"/>
      <c r="S1834" s="32">
        <f>+_xlfn.XLOOKUP($P1834,Užstatai!$L$3:$IR$3,Užstatai!$L$1:$IR$1,"bla",0,1)</f>
        <v>0</v>
      </c>
      <c r="W1834" s="11">
        <f t="shared" si="173"/>
        <v>0</v>
      </c>
      <c r="X1834" s="11">
        <f t="shared" si="174"/>
        <v>0</v>
      </c>
      <c r="Y1834" s="11">
        <f t="shared" si="175"/>
        <v>1</v>
      </c>
      <c r="Z1834" s="11">
        <f t="shared" si="176"/>
        <v>103547.6039572148</v>
      </c>
      <c r="AA1834" s="23">
        <f t="shared" si="177"/>
        <v>0.18299999999999617</v>
      </c>
    </row>
    <row r="1835" spans="12:27" x14ac:dyDescent="0.35">
      <c r="L1835" s="103"/>
      <c r="S1835" s="32">
        <f>+_xlfn.XLOOKUP($P1835,Užstatai!$L$3:$IR$3,Užstatai!$L$1:$IR$1,"bla",0,1)</f>
        <v>0</v>
      </c>
      <c r="W1835" s="11">
        <f t="shared" si="173"/>
        <v>0</v>
      </c>
      <c r="X1835" s="11">
        <f t="shared" si="174"/>
        <v>0</v>
      </c>
      <c r="Y1835" s="11">
        <f t="shared" si="175"/>
        <v>1</v>
      </c>
      <c r="Z1835" s="11">
        <f t="shared" si="176"/>
        <v>103604.18734735533</v>
      </c>
      <c r="AA1835" s="23">
        <f t="shared" si="177"/>
        <v>0.18309999999999615</v>
      </c>
    </row>
    <row r="1836" spans="12:27" x14ac:dyDescent="0.35">
      <c r="L1836" s="103"/>
      <c r="S1836" s="32">
        <f>+_xlfn.XLOOKUP($P1836,Užstatai!$L$3:$IR$3,Užstatai!$L$1:$IR$1,"bla",0,1)</f>
        <v>0</v>
      </c>
      <c r="W1836" s="11">
        <f t="shared" si="173"/>
        <v>0</v>
      </c>
      <c r="X1836" s="11">
        <f t="shared" si="174"/>
        <v>0</v>
      </c>
      <c r="Y1836" s="11">
        <f t="shared" si="175"/>
        <v>1</v>
      </c>
      <c r="Z1836" s="11">
        <f t="shared" si="176"/>
        <v>103660.77073749588</v>
      </c>
      <c r="AA1836" s="23">
        <f t="shared" si="177"/>
        <v>0.18319999999999614</v>
      </c>
    </row>
    <row r="1837" spans="12:27" x14ac:dyDescent="0.35">
      <c r="L1837" s="103"/>
      <c r="S1837" s="32">
        <f>+_xlfn.XLOOKUP($P1837,Užstatai!$L$3:$IR$3,Užstatai!$L$1:$IR$1,"bla",0,1)</f>
        <v>0</v>
      </c>
      <c r="W1837" s="11">
        <f t="shared" si="173"/>
        <v>0</v>
      </c>
      <c r="X1837" s="11">
        <f t="shared" si="174"/>
        <v>0</v>
      </c>
      <c r="Y1837" s="11">
        <f t="shared" si="175"/>
        <v>1</v>
      </c>
      <c r="Z1837" s="11">
        <f t="shared" si="176"/>
        <v>103717.35412763644</v>
      </c>
      <c r="AA1837" s="23">
        <f t="shared" si="177"/>
        <v>0.18329999999999613</v>
      </c>
    </row>
    <row r="1838" spans="12:27" x14ac:dyDescent="0.35">
      <c r="L1838" s="103"/>
      <c r="S1838" s="32">
        <f>+_xlfn.XLOOKUP($P1838,Užstatai!$L$3:$IR$3,Užstatai!$L$1:$IR$1,"bla",0,1)</f>
        <v>0</v>
      </c>
      <c r="W1838" s="11">
        <f t="shared" si="173"/>
        <v>0</v>
      </c>
      <c r="X1838" s="11">
        <f t="shared" si="174"/>
        <v>0</v>
      </c>
      <c r="Y1838" s="11">
        <f t="shared" si="175"/>
        <v>1</v>
      </c>
      <c r="Z1838" s="11">
        <f t="shared" si="176"/>
        <v>103773.93751777698</v>
      </c>
      <c r="AA1838" s="23">
        <f t="shared" si="177"/>
        <v>0.18339999999999612</v>
      </c>
    </row>
    <row r="1839" spans="12:27" x14ac:dyDescent="0.35">
      <c r="L1839" s="103"/>
      <c r="S1839" s="32">
        <f>+_xlfn.XLOOKUP($P1839,Užstatai!$L$3:$IR$3,Užstatai!$L$1:$IR$1,"bla",0,1)</f>
        <v>0</v>
      </c>
      <c r="W1839" s="11">
        <f t="shared" si="173"/>
        <v>0</v>
      </c>
      <c r="X1839" s="11">
        <f t="shared" si="174"/>
        <v>0</v>
      </c>
      <c r="Y1839" s="11">
        <f t="shared" si="175"/>
        <v>1</v>
      </c>
      <c r="Z1839" s="11">
        <f t="shared" si="176"/>
        <v>103830.52090791753</v>
      </c>
      <c r="AA1839" s="23">
        <f t="shared" si="177"/>
        <v>0.18349999999999611</v>
      </c>
    </row>
    <row r="1840" spans="12:27" x14ac:dyDescent="0.35">
      <c r="L1840" s="103"/>
      <c r="S1840" s="32">
        <f>+_xlfn.XLOOKUP($P1840,Užstatai!$L$3:$IR$3,Užstatai!$L$1:$IR$1,"bla",0,1)</f>
        <v>0</v>
      </c>
      <c r="W1840" s="11">
        <f t="shared" si="173"/>
        <v>0</v>
      </c>
      <c r="X1840" s="11">
        <f t="shared" si="174"/>
        <v>0</v>
      </c>
      <c r="Y1840" s="11">
        <f t="shared" si="175"/>
        <v>1</v>
      </c>
      <c r="Z1840" s="11">
        <f t="shared" si="176"/>
        <v>103887.10429805808</v>
      </c>
      <c r="AA1840" s="23">
        <f t="shared" si="177"/>
        <v>0.1835999999999961</v>
      </c>
    </row>
    <row r="1841" spans="12:27" x14ac:dyDescent="0.35">
      <c r="L1841" s="103"/>
      <c r="S1841" s="32">
        <f>+_xlfn.XLOOKUP($P1841,Užstatai!$L$3:$IR$3,Užstatai!$L$1:$IR$1,"bla",0,1)</f>
        <v>0</v>
      </c>
      <c r="W1841" s="11">
        <f t="shared" si="173"/>
        <v>0</v>
      </c>
      <c r="X1841" s="11">
        <f t="shared" si="174"/>
        <v>0</v>
      </c>
      <c r="Y1841" s="11">
        <f t="shared" si="175"/>
        <v>1</v>
      </c>
      <c r="Z1841" s="11">
        <f t="shared" si="176"/>
        <v>103943.68768819865</v>
      </c>
      <c r="AA1841" s="23">
        <f t="shared" si="177"/>
        <v>0.18369999999999609</v>
      </c>
    </row>
    <row r="1842" spans="12:27" x14ac:dyDescent="0.35">
      <c r="L1842" s="103"/>
      <c r="S1842" s="32">
        <f>+_xlfn.XLOOKUP($P1842,Užstatai!$L$3:$IR$3,Užstatai!$L$1:$IR$1,"bla",0,1)</f>
        <v>0</v>
      </c>
      <c r="W1842" s="11">
        <f t="shared" si="173"/>
        <v>0</v>
      </c>
      <c r="X1842" s="11">
        <f t="shared" si="174"/>
        <v>0</v>
      </c>
      <c r="Y1842" s="11">
        <f t="shared" si="175"/>
        <v>1</v>
      </c>
      <c r="Z1842" s="11">
        <f t="shared" si="176"/>
        <v>104000.2710783392</v>
      </c>
      <c r="AA1842" s="23">
        <f t="shared" si="177"/>
        <v>0.18379999999999608</v>
      </c>
    </row>
    <row r="1843" spans="12:27" x14ac:dyDescent="0.35">
      <c r="L1843" s="103"/>
      <c r="S1843" s="32">
        <f>+_xlfn.XLOOKUP($P1843,Užstatai!$L$3:$IR$3,Užstatai!$L$1:$IR$1,"bla",0,1)</f>
        <v>0</v>
      </c>
      <c r="W1843" s="11">
        <f t="shared" si="173"/>
        <v>0</v>
      </c>
      <c r="X1843" s="11">
        <f t="shared" si="174"/>
        <v>0</v>
      </c>
      <c r="Y1843" s="11">
        <f t="shared" si="175"/>
        <v>1</v>
      </c>
      <c r="Z1843" s="11">
        <f t="shared" si="176"/>
        <v>104056.85446847975</v>
      </c>
      <c r="AA1843" s="23">
        <f t="shared" si="177"/>
        <v>0.18389999999999607</v>
      </c>
    </row>
    <row r="1844" spans="12:27" x14ac:dyDescent="0.35">
      <c r="L1844" s="103"/>
      <c r="S1844" s="32">
        <f>+_xlfn.XLOOKUP($P1844,Užstatai!$L$3:$IR$3,Užstatai!$L$1:$IR$1,"bla",0,1)</f>
        <v>0</v>
      </c>
      <c r="W1844" s="11">
        <f t="shared" si="173"/>
        <v>0</v>
      </c>
      <c r="X1844" s="11">
        <f t="shared" si="174"/>
        <v>0</v>
      </c>
      <c r="Y1844" s="11">
        <f t="shared" si="175"/>
        <v>1</v>
      </c>
      <c r="Z1844" s="11">
        <f t="shared" si="176"/>
        <v>104113.43785862029</v>
      </c>
      <c r="AA1844" s="23">
        <f t="shared" si="177"/>
        <v>0.18399999999999606</v>
      </c>
    </row>
    <row r="1845" spans="12:27" x14ac:dyDescent="0.35">
      <c r="L1845" s="103"/>
      <c r="S1845" s="32">
        <f>+_xlfn.XLOOKUP($P1845,Užstatai!$L$3:$IR$3,Užstatai!$L$1:$IR$1,"bla",0,1)</f>
        <v>0</v>
      </c>
      <c r="W1845" s="11">
        <f t="shared" si="173"/>
        <v>0</v>
      </c>
      <c r="X1845" s="11">
        <f t="shared" si="174"/>
        <v>0</v>
      </c>
      <c r="Y1845" s="11">
        <f t="shared" si="175"/>
        <v>1</v>
      </c>
      <c r="Z1845" s="11">
        <f t="shared" si="176"/>
        <v>104170.02124876084</v>
      </c>
      <c r="AA1845" s="23">
        <f t="shared" si="177"/>
        <v>0.18409999999999604</v>
      </c>
    </row>
    <row r="1846" spans="12:27" x14ac:dyDescent="0.35">
      <c r="L1846" s="103"/>
      <c r="S1846" s="32">
        <f>+_xlfn.XLOOKUP($P1846,Užstatai!$L$3:$IR$3,Užstatai!$L$1:$IR$1,"bla",0,1)</f>
        <v>0</v>
      </c>
      <c r="W1846" s="11">
        <f t="shared" si="173"/>
        <v>0</v>
      </c>
      <c r="X1846" s="11">
        <f t="shared" si="174"/>
        <v>0</v>
      </c>
      <c r="Y1846" s="11">
        <f t="shared" si="175"/>
        <v>1</v>
      </c>
      <c r="Z1846" s="11">
        <f t="shared" si="176"/>
        <v>104226.60463890139</v>
      </c>
      <c r="AA1846" s="23">
        <f t="shared" si="177"/>
        <v>0.18419999999999603</v>
      </c>
    </row>
    <row r="1847" spans="12:27" x14ac:dyDescent="0.35">
      <c r="L1847" s="103"/>
      <c r="S1847" s="32">
        <f>+_xlfn.XLOOKUP($P1847,Užstatai!$L$3:$IR$3,Užstatai!$L$1:$IR$1,"bla",0,1)</f>
        <v>0</v>
      </c>
      <c r="W1847" s="11">
        <f t="shared" si="173"/>
        <v>0</v>
      </c>
      <c r="X1847" s="11">
        <f t="shared" si="174"/>
        <v>0</v>
      </c>
      <c r="Y1847" s="11">
        <f t="shared" si="175"/>
        <v>1</v>
      </c>
      <c r="Z1847" s="11">
        <f t="shared" si="176"/>
        <v>104283.18802904195</v>
      </c>
      <c r="AA1847" s="23">
        <f t="shared" si="177"/>
        <v>0.18429999999999602</v>
      </c>
    </row>
    <row r="1848" spans="12:27" x14ac:dyDescent="0.35">
      <c r="L1848" s="103"/>
      <c r="S1848" s="32">
        <f>+_xlfn.XLOOKUP($P1848,Užstatai!$L$3:$IR$3,Užstatai!$L$1:$IR$1,"bla",0,1)</f>
        <v>0</v>
      </c>
      <c r="W1848" s="11">
        <f t="shared" si="173"/>
        <v>0</v>
      </c>
      <c r="X1848" s="11">
        <f t="shared" si="174"/>
        <v>0</v>
      </c>
      <c r="Y1848" s="11">
        <f t="shared" si="175"/>
        <v>1</v>
      </c>
      <c r="Z1848" s="11">
        <f t="shared" si="176"/>
        <v>104339.77141918248</v>
      </c>
      <c r="AA1848" s="23">
        <f t="shared" si="177"/>
        <v>0.18439999999999601</v>
      </c>
    </row>
    <row r="1849" spans="12:27" x14ac:dyDescent="0.35">
      <c r="L1849" s="103"/>
      <c r="S1849" s="32">
        <f>+_xlfn.XLOOKUP($P1849,Užstatai!$L$3:$IR$3,Užstatai!$L$1:$IR$1,"bla",0,1)</f>
        <v>0</v>
      </c>
      <c r="W1849" s="11">
        <f t="shared" si="173"/>
        <v>0</v>
      </c>
      <c r="X1849" s="11">
        <f t="shared" si="174"/>
        <v>0</v>
      </c>
      <c r="Y1849" s="11">
        <f t="shared" si="175"/>
        <v>1</v>
      </c>
      <c r="Z1849" s="11">
        <f t="shared" si="176"/>
        <v>104396.35480932303</v>
      </c>
      <c r="AA1849" s="23">
        <f t="shared" si="177"/>
        <v>0.184499999999996</v>
      </c>
    </row>
    <row r="1850" spans="12:27" x14ac:dyDescent="0.35">
      <c r="L1850" s="103"/>
      <c r="S1850" s="32">
        <f>+_xlfn.XLOOKUP($P1850,Užstatai!$L$3:$IR$3,Užstatai!$L$1:$IR$1,"bla",0,1)</f>
        <v>0</v>
      </c>
      <c r="W1850" s="11">
        <f t="shared" si="173"/>
        <v>0</v>
      </c>
      <c r="X1850" s="11">
        <f t="shared" si="174"/>
        <v>0</v>
      </c>
      <c r="Y1850" s="11">
        <f t="shared" si="175"/>
        <v>1</v>
      </c>
      <c r="Z1850" s="11">
        <f t="shared" si="176"/>
        <v>104452.93819946359</v>
      </c>
      <c r="AA1850" s="23">
        <f t="shared" si="177"/>
        <v>0.18459999999999599</v>
      </c>
    </row>
    <row r="1851" spans="12:27" x14ac:dyDescent="0.35">
      <c r="L1851" s="103"/>
      <c r="S1851" s="32">
        <f>+_xlfn.XLOOKUP($P1851,Užstatai!$L$3:$IR$3,Užstatai!$L$1:$IR$1,"bla",0,1)</f>
        <v>0</v>
      </c>
      <c r="W1851" s="11">
        <f t="shared" si="173"/>
        <v>0</v>
      </c>
      <c r="X1851" s="11">
        <f t="shared" si="174"/>
        <v>0</v>
      </c>
      <c r="Y1851" s="11">
        <f t="shared" si="175"/>
        <v>1</v>
      </c>
      <c r="Z1851" s="11">
        <f t="shared" si="176"/>
        <v>104509.52158960413</v>
      </c>
      <c r="AA1851" s="23">
        <f t="shared" si="177"/>
        <v>0.18469999999999598</v>
      </c>
    </row>
    <row r="1852" spans="12:27" x14ac:dyDescent="0.35">
      <c r="L1852" s="103"/>
      <c r="S1852" s="32">
        <f>+_xlfn.XLOOKUP($P1852,Užstatai!$L$3:$IR$3,Užstatai!$L$1:$IR$1,"bla",0,1)</f>
        <v>0</v>
      </c>
      <c r="W1852" s="11">
        <f t="shared" si="173"/>
        <v>0</v>
      </c>
      <c r="X1852" s="11">
        <f t="shared" si="174"/>
        <v>0</v>
      </c>
      <c r="Y1852" s="11">
        <f t="shared" si="175"/>
        <v>1</v>
      </c>
      <c r="Z1852" s="11">
        <f t="shared" si="176"/>
        <v>104566.10497974468</v>
      </c>
      <c r="AA1852" s="23">
        <f t="shared" si="177"/>
        <v>0.18479999999999597</v>
      </c>
    </row>
    <row r="1853" spans="12:27" x14ac:dyDescent="0.35">
      <c r="L1853" s="103"/>
      <c r="S1853" s="32">
        <f>+_xlfn.XLOOKUP($P1853,Užstatai!$L$3:$IR$3,Užstatai!$L$1:$IR$1,"bla",0,1)</f>
        <v>0</v>
      </c>
      <c r="W1853" s="11">
        <f t="shared" si="173"/>
        <v>0</v>
      </c>
      <c r="X1853" s="11">
        <f t="shared" si="174"/>
        <v>0</v>
      </c>
      <c r="Y1853" s="11">
        <f t="shared" si="175"/>
        <v>1</v>
      </c>
      <c r="Z1853" s="11">
        <f t="shared" si="176"/>
        <v>104622.68836988523</v>
      </c>
      <c r="AA1853" s="23">
        <f t="shared" si="177"/>
        <v>0.18489999999999596</v>
      </c>
    </row>
    <row r="1854" spans="12:27" x14ac:dyDescent="0.35">
      <c r="L1854" s="103"/>
      <c r="S1854" s="32">
        <f>+_xlfn.XLOOKUP($P1854,Užstatai!$L$3:$IR$3,Užstatai!$L$1:$IR$1,"bla",0,1)</f>
        <v>0</v>
      </c>
      <c r="W1854" s="11">
        <f t="shared" si="173"/>
        <v>0</v>
      </c>
      <c r="X1854" s="11">
        <f t="shared" si="174"/>
        <v>0</v>
      </c>
      <c r="Y1854" s="11">
        <f t="shared" si="175"/>
        <v>1</v>
      </c>
      <c r="Z1854" s="11">
        <f t="shared" si="176"/>
        <v>104679.27176002577</v>
      </c>
      <c r="AA1854" s="23">
        <f t="shared" si="177"/>
        <v>0.18499999999999595</v>
      </c>
    </row>
    <row r="1855" spans="12:27" x14ac:dyDescent="0.35">
      <c r="L1855" s="103"/>
      <c r="S1855" s="32">
        <f>+_xlfn.XLOOKUP($P1855,Užstatai!$L$3:$IR$3,Užstatai!$L$1:$IR$1,"bla",0,1)</f>
        <v>0</v>
      </c>
      <c r="W1855" s="11">
        <f t="shared" si="173"/>
        <v>0</v>
      </c>
      <c r="X1855" s="11">
        <f t="shared" si="174"/>
        <v>0</v>
      </c>
      <c r="Y1855" s="11">
        <f t="shared" si="175"/>
        <v>1</v>
      </c>
      <c r="Z1855" s="11">
        <f t="shared" si="176"/>
        <v>104735.85515016633</v>
      </c>
      <c r="AA1855" s="23">
        <f t="shared" si="177"/>
        <v>0.18509999999999593</v>
      </c>
    </row>
    <row r="1856" spans="12:27" x14ac:dyDescent="0.35">
      <c r="L1856" s="103"/>
      <c r="S1856" s="32">
        <f>+_xlfn.XLOOKUP($P1856,Užstatai!$L$3:$IR$3,Užstatai!$L$1:$IR$1,"bla",0,1)</f>
        <v>0</v>
      </c>
      <c r="W1856" s="11">
        <f t="shared" si="173"/>
        <v>0</v>
      </c>
      <c r="X1856" s="11">
        <f t="shared" si="174"/>
        <v>0</v>
      </c>
      <c r="Y1856" s="11">
        <f t="shared" si="175"/>
        <v>1</v>
      </c>
      <c r="Z1856" s="11">
        <f t="shared" si="176"/>
        <v>104792.43854030687</v>
      </c>
      <c r="AA1856" s="23">
        <f t="shared" si="177"/>
        <v>0.18519999999999592</v>
      </c>
    </row>
    <row r="1857" spans="12:27" x14ac:dyDescent="0.35">
      <c r="L1857" s="103"/>
      <c r="S1857" s="32">
        <f>+_xlfn.XLOOKUP($P1857,Užstatai!$L$3:$IR$3,Užstatai!$L$1:$IR$1,"bla",0,1)</f>
        <v>0</v>
      </c>
      <c r="W1857" s="11">
        <f t="shared" si="173"/>
        <v>0</v>
      </c>
      <c r="X1857" s="11">
        <f t="shared" si="174"/>
        <v>0</v>
      </c>
      <c r="Y1857" s="11">
        <f t="shared" si="175"/>
        <v>1</v>
      </c>
      <c r="Z1857" s="11">
        <f t="shared" si="176"/>
        <v>104849.02193044742</v>
      </c>
      <c r="AA1857" s="23">
        <f t="shared" si="177"/>
        <v>0.18529999999999591</v>
      </c>
    </row>
    <row r="1858" spans="12:27" x14ac:dyDescent="0.35">
      <c r="L1858" s="103"/>
      <c r="S1858" s="32">
        <f>+_xlfn.XLOOKUP($P1858,Užstatai!$L$3:$IR$3,Užstatai!$L$1:$IR$1,"bla",0,1)</f>
        <v>0</v>
      </c>
      <c r="W1858" s="11">
        <f t="shared" si="173"/>
        <v>0</v>
      </c>
      <c r="X1858" s="11">
        <f t="shared" si="174"/>
        <v>0</v>
      </c>
      <c r="Y1858" s="11">
        <f t="shared" si="175"/>
        <v>1</v>
      </c>
      <c r="Z1858" s="11">
        <f t="shared" si="176"/>
        <v>104905.60532058799</v>
      </c>
      <c r="AA1858" s="23">
        <f t="shared" si="177"/>
        <v>0.1853999999999959</v>
      </c>
    </row>
    <row r="1859" spans="12:27" x14ac:dyDescent="0.35">
      <c r="L1859" s="103"/>
      <c r="S1859" s="32">
        <f>+_xlfn.XLOOKUP($P1859,Užstatai!$L$3:$IR$3,Užstatai!$L$1:$IR$1,"bla",0,1)</f>
        <v>0</v>
      </c>
      <c r="W1859" s="11">
        <f t="shared" si="173"/>
        <v>0</v>
      </c>
      <c r="X1859" s="11">
        <f t="shared" si="174"/>
        <v>0</v>
      </c>
      <c r="Y1859" s="11">
        <f t="shared" si="175"/>
        <v>1</v>
      </c>
      <c r="Z1859" s="11">
        <f t="shared" si="176"/>
        <v>104962.18871072854</v>
      </c>
      <c r="AA1859" s="23">
        <f t="shared" si="177"/>
        <v>0.18549999999999589</v>
      </c>
    </row>
    <row r="1860" spans="12:27" x14ac:dyDescent="0.35">
      <c r="L1860" s="103"/>
      <c r="S1860" s="32">
        <f>+_xlfn.XLOOKUP($P1860,Užstatai!$L$3:$IR$3,Užstatai!$L$1:$IR$1,"bla",0,1)</f>
        <v>0</v>
      </c>
      <c r="W1860" s="11">
        <f t="shared" ref="W1860:W1923" si="178">ROUND(M1860*(Q1860-Q1859),2)</f>
        <v>0</v>
      </c>
      <c r="X1860" s="11">
        <f t="shared" ref="X1860:X1923" si="179">ROUND(N1860*$Y$2/12*(1-Q1860),2)</f>
        <v>0</v>
      </c>
      <c r="Y1860" s="11">
        <f t="shared" si="175"/>
        <v>1</v>
      </c>
      <c r="Z1860" s="11">
        <f t="shared" si="176"/>
        <v>105018.77210086909</v>
      </c>
      <c r="AA1860" s="23">
        <f t="shared" si="177"/>
        <v>0.18559999999999588</v>
      </c>
    </row>
    <row r="1861" spans="12:27" x14ac:dyDescent="0.35">
      <c r="L1861" s="103"/>
      <c r="S1861" s="32">
        <f>+_xlfn.XLOOKUP($P1861,Užstatai!$L$3:$IR$3,Užstatai!$L$1:$IR$1,"bla",0,1)</f>
        <v>0</v>
      </c>
      <c r="W1861" s="11">
        <f t="shared" si="178"/>
        <v>0</v>
      </c>
      <c r="X1861" s="11">
        <f t="shared" si="179"/>
        <v>0</v>
      </c>
      <c r="Y1861" s="11">
        <f t="shared" ref="Y1861:Y1924" si="180">+IF(Z1861&gt;=$W$1,1,0)</f>
        <v>1</v>
      </c>
      <c r="Z1861" s="11">
        <f t="shared" ref="Z1861:Z1924" si="181">SUM($N$4:$N$183)*AA1861/12-SUMPRODUCT($N$4:$N$183,$Q$4:$Q$183)*AA1861/12</f>
        <v>105075.35549100963</v>
      </c>
      <c r="AA1861" s="23">
        <f t="shared" si="177"/>
        <v>0.18569999999999587</v>
      </c>
    </row>
    <row r="1862" spans="12:27" x14ac:dyDescent="0.35">
      <c r="L1862" s="103"/>
      <c r="S1862" s="32">
        <f>+_xlfn.XLOOKUP($P1862,Užstatai!$L$3:$IR$3,Užstatai!$L$1:$IR$1,"bla",0,1)</f>
        <v>0</v>
      </c>
      <c r="W1862" s="11">
        <f t="shared" si="178"/>
        <v>0</v>
      </c>
      <c r="X1862" s="11">
        <f t="shared" si="179"/>
        <v>0</v>
      </c>
      <c r="Y1862" s="11">
        <f t="shared" si="180"/>
        <v>1</v>
      </c>
      <c r="Z1862" s="11">
        <f t="shared" si="181"/>
        <v>105131.93888115018</v>
      </c>
      <c r="AA1862" s="23">
        <f t="shared" ref="AA1862:AA1925" si="182">+AA1861+0.0001</f>
        <v>0.18579999999999586</v>
      </c>
    </row>
    <row r="1863" spans="12:27" x14ac:dyDescent="0.35">
      <c r="L1863" s="103"/>
      <c r="S1863" s="32">
        <f>+_xlfn.XLOOKUP($P1863,Užstatai!$L$3:$IR$3,Užstatai!$L$1:$IR$1,"bla",0,1)</f>
        <v>0</v>
      </c>
      <c r="W1863" s="11">
        <f t="shared" si="178"/>
        <v>0</v>
      </c>
      <c r="X1863" s="11">
        <f t="shared" si="179"/>
        <v>0</v>
      </c>
      <c r="Y1863" s="11">
        <f t="shared" si="180"/>
        <v>1</v>
      </c>
      <c r="Z1863" s="11">
        <f t="shared" si="181"/>
        <v>105188.52227129074</v>
      </c>
      <c r="AA1863" s="23">
        <f t="shared" si="182"/>
        <v>0.18589999999999585</v>
      </c>
    </row>
    <row r="1864" spans="12:27" x14ac:dyDescent="0.35">
      <c r="L1864" s="103"/>
      <c r="S1864" s="32">
        <f>+_xlfn.XLOOKUP($P1864,Užstatai!$L$3:$IR$3,Užstatai!$L$1:$IR$1,"bla",0,1)</f>
        <v>0</v>
      </c>
      <c r="W1864" s="11">
        <f t="shared" si="178"/>
        <v>0</v>
      </c>
      <c r="X1864" s="11">
        <f t="shared" si="179"/>
        <v>0</v>
      </c>
      <c r="Y1864" s="11">
        <f t="shared" si="180"/>
        <v>1</v>
      </c>
      <c r="Z1864" s="11">
        <f t="shared" si="181"/>
        <v>105245.10566143127</v>
      </c>
      <c r="AA1864" s="23">
        <f t="shared" si="182"/>
        <v>0.18599999999999584</v>
      </c>
    </row>
    <row r="1865" spans="12:27" x14ac:dyDescent="0.35">
      <c r="L1865" s="103"/>
      <c r="S1865" s="32">
        <f>+_xlfn.XLOOKUP($P1865,Užstatai!$L$3:$IR$3,Užstatai!$L$1:$IR$1,"bla",0,1)</f>
        <v>0</v>
      </c>
      <c r="W1865" s="11">
        <f t="shared" si="178"/>
        <v>0</v>
      </c>
      <c r="X1865" s="11">
        <f t="shared" si="179"/>
        <v>0</v>
      </c>
      <c r="Y1865" s="11">
        <f t="shared" si="180"/>
        <v>1</v>
      </c>
      <c r="Z1865" s="11">
        <f t="shared" si="181"/>
        <v>105301.68905157183</v>
      </c>
      <c r="AA1865" s="23">
        <f t="shared" si="182"/>
        <v>0.18609999999999582</v>
      </c>
    </row>
    <row r="1866" spans="12:27" x14ac:dyDescent="0.35">
      <c r="L1866" s="103"/>
      <c r="S1866" s="32">
        <f>+_xlfn.XLOOKUP($P1866,Užstatai!$L$3:$IR$3,Užstatai!$L$1:$IR$1,"bla",0,1)</f>
        <v>0</v>
      </c>
      <c r="W1866" s="11">
        <f t="shared" si="178"/>
        <v>0</v>
      </c>
      <c r="X1866" s="11">
        <f t="shared" si="179"/>
        <v>0</v>
      </c>
      <c r="Y1866" s="11">
        <f t="shared" si="180"/>
        <v>1</v>
      </c>
      <c r="Z1866" s="11">
        <f t="shared" si="181"/>
        <v>105358.27244171238</v>
      </c>
      <c r="AA1866" s="23">
        <f t="shared" si="182"/>
        <v>0.18619999999999581</v>
      </c>
    </row>
    <row r="1867" spans="12:27" x14ac:dyDescent="0.35">
      <c r="L1867" s="103"/>
      <c r="S1867" s="32">
        <f>+_xlfn.XLOOKUP($P1867,Užstatai!$L$3:$IR$3,Užstatai!$L$1:$IR$1,"bla",0,1)</f>
        <v>0</v>
      </c>
      <c r="W1867" s="11">
        <f t="shared" si="178"/>
        <v>0</v>
      </c>
      <c r="X1867" s="11">
        <f t="shared" si="179"/>
        <v>0</v>
      </c>
      <c r="Y1867" s="11">
        <f t="shared" si="180"/>
        <v>1</v>
      </c>
      <c r="Z1867" s="11">
        <f t="shared" si="181"/>
        <v>105414.85583185292</v>
      </c>
      <c r="AA1867" s="23">
        <f t="shared" si="182"/>
        <v>0.1862999999999958</v>
      </c>
    </row>
    <row r="1868" spans="12:27" x14ac:dyDescent="0.35">
      <c r="L1868" s="103"/>
      <c r="S1868" s="32">
        <f>+_xlfn.XLOOKUP($P1868,Užstatai!$L$3:$IR$3,Užstatai!$L$1:$IR$1,"bla",0,1)</f>
        <v>0</v>
      </c>
      <c r="W1868" s="11">
        <f t="shared" si="178"/>
        <v>0</v>
      </c>
      <c r="X1868" s="11">
        <f t="shared" si="179"/>
        <v>0</v>
      </c>
      <c r="Y1868" s="11">
        <f t="shared" si="180"/>
        <v>1</v>
      </c>
      <c r="Z1868" s="11">
        <f t="shared" si="181"/>
        <v>105471.43922199347</v>
      </c>
      <c r="AA1868" s="23">
        <f t="shared" si="182"/>
        <v>0.18639999999999579</v>
      </c>
    </row>
    <row r="1869" spans="12:27" x14ac:dyDescent="0.35">
      <c r="L1869" s="103"/>
      <c r="S1869" s="32">
        <f>+_xlfn.XLOOKUP($P1869,Užstatai!$L$3:$IR$3,Užstatai!$L$1:$IR$1,"bla",0,1)</f>
        <v>0</v>
      </c>
      <c r="W1869" s="11">
        <f t="shared" si="178"/>
        <v>0</v>
      </c>
      <c r="X1869" s="11">
        <f t="shared" si="179"/>
        <v>0</v>
      </c>
      <c r="Y1869" s="11">
        <f t="shared" si="180"/>
        <v>1</v>
      </c>
      <c r="Z1869" s="11">
        <f t="shared" si="181"/>
        <v>105528.02261213402</v>
      </c>
      <c r="AA1869" s="23">
        <f t="shared" si="182"/>
        <v>0.18649999999999578</v>
      </c>
    </row>
    <row r="1870" spans="12:27" x14ac:dyDescent="0.35">
      <c r="L1870" s="103"/>
      <c r="S1870" s="32">
        <f>+_xlfn.XLOOKUP($P1870,Užstatai!$L$3:$IR$3,Užstatai!$L$1:$IR$1,"bla",0,1)</f>
        <v>0</v>
      </c>
      <c r="W1870" s="11">
        <f t="shared" si="178"/>
        <v>0</v>
      </c>
      <c r="X1870" s="11">
        <f t="shared" si="179"/>
        <v>0</v>
      </c>
      <c r="Y1870" s="11">
        <f t="shared" si="180"/>
        <v>1</v>
      </c>
      <c r="Z1870" s="11">
        <f t="shared" si="181"/>
        <v>105584.60600227457</v>
      </c>
      <c r="AA1870" s="23">
        <f t="shared" si="182"/>
        <v>0.18659999999999577</v>
      </c>
    </row>
    <row r="1871" spans="12:27" x14ac:dyDescent="0.35">
      <c r="L1871" s="103"/>
      <c r="S1871" s="32">
        <f>+_xlfn.XLOOKUP($P1871,Užstatai!$L$3:$IR$3,Užstatai!$L$1:$IR$1,"bla",0,1)</f>
        <v>0</v>
      </c>
      <c r="W1871" s="11">
        <f t="shared" si="178"/>
        <v>0</v>
      </c>
      <c r="X1871" s="11">
        <f t="shared" si="179"/>
        <v>0</v>
      </c>
      <c r="Y1871" s="11">
        <f t="shared" si="180"/>
        <v>1</v>
      </c>
      <c r="Z1871" s="11">
        <f t="shared" si="181"/>
        <v>105641.18939241512</v>
      </c>
      <c r="AA1871" s="23">
        <f t="shared" si="182"/>
        <v>0.18669999999999576</v>
      </c>
    </row>
    <row r="1872" spans="12:27" x14ac:dyDescent="0.35">
      <c r="L1872" s="103"/>
      <c r="S1872" s="32">
        <f>+_xlfn.XLOOKUP($P1872,Užstatai!$L$3:$IR$3,Užstatai!$L$1:$IR$1,"bla",0,1)</f>
        <v>0</v>
      </c>
      <c r="W1872" s="11">
        <f t="shared" si="178"/>
        <v>0</v>
      </c>
      <c r="X1872" s="11">
        <f t="shared" si="179"/>
        <v>0</v>
      </c>
      <c r="Y1872" s="11">
        <f t="shared" si="180"/>
        <v>1</v>
      </c>
      <c r="Z1872" s="11">
        <f t="shared" si="181"/>
        <v>105697.77278255566</v>
      </c>
      <c r="AA1872" s="23">
        <f t="shared" si="182"/>
        <v>0.18679999999999575</v>
      </c>
    </row>
    <row r="1873" spans="12:27" x14ac:dyDescent="0.35">
      <c r="L1873" s="103"/>
      <c r="S1873" s="32">
        <f>+_xlfn.XLOOKUP($P1873,Užstatai!$L$3:$IR$3,Užstatai!$L$1:$IR$1,"bla",0,1)</f>
        <v>0</v>
      </c>
      <c r="W1873" s="11">
        <f t="shared" si="178"/>
        <v>0</v>
      </c>
      <c r="X1873" s="11">
        <f t="shared" si="179"/>
        <v>0</v>
      </c>
      <c r="Y1873" s="11">
        <f t="shared" si="180"/>
        <v>1</v>
      </c>
      <c r="Z1873" s="11">
        <f t="shared" si="181"/>
        <v>105754.35617269621</v>
      </c>
      <c r="AA1873" s="23">
        <f t="shared" si="182"/>
        <v>0.18689999999999574</v>
      </c>
    </row>
    <row r="1874" spans="12:27" x14ac:dyDescent="0.35">
      <c r="L1874" s="103"/>
      <c r="S1874" s="32">
        <f>+_xlfn.XLOOKUP($P1874,Užstatai!$L$3:$IR$3,Užstatai!$L$1:$IR$1,"bla",0,1)</f>
        <v>0</v>
      </c>
      <c r="W1874" s="11">
        <f t="shared" si="178"/>
        <v>0</v>
      </c>
      <c r="X1874" s="11">
        <f t="shared" si="179"/>
        <v>0</v>
      </c>
      <c r="Y1874" s="11">
        <f t="shared" si="180"/>
        <v>1</v>
      </c>
      <c r="Z1874" s="11">
        <f t="shared" si="181"/>
        <v>105810.93956283676</v>
      </c>
      <c r="AA1874" s="23">
        <f t="shared" si="182"/>
        <v>0.18699999999999573</v>
      </c>
    </row>
    <row r="1875" spans="12:27" x14ac:dyDescent="0.35">
      <c r="L1875" s="103"/>
      <c r="S1875" s="32">
        <f>+_xlfn.XLOOKUP($P1875,Užstatai!$L$3:$IR$3,Užstatai!$L$1:$IR$1,"bla",0,1)</f>
        <v>0</v>
      </c>
      <c r="W1875" s="11">
        <f t="shared" si="178"/>
        <v>0</v>
      </c>
      <c r="X1875" s="11">
        <f t="shared" si="179"/>
        <v>0</v>
      </c>
      <c r="Y1875" s="11">
        <f t="shared" si="180"/>
        <v>1</v>
      </c>
      <c r="Z1875" s="11">
        <f t="shared" si="181"/>
        <v>105867.52295297734</v>
      </c>
      <c r="AA1875" s="23">
        <f t="shared" si="182"/>
        <v>0.18709999999999571</v>
      </c>
    </row>
    <row r="1876" spans="12:27" x14ac:dyDescent="0.35">
      <c r="L1876" s="103"/>
      <c r="S1876" s="32">
        <f>+_xlfn.XLOOKUP($P1876,Užstatai!$L$3:$IR$3,Užstatai!$L$1:$IR$1,"bla",0,1)</f>
        <v>0</v>
      </c>
      <c r="W1876" s="11">
        <f t="shared" si="178"/>
        <v>0</v>
      </c>
      <c r="X1876" s="11">
        <f t="shared" si="179"/>
        <v>0</v>
      </c>
      <c r="Y1876" s="11">
        <f t="shared" si="180"/>
        <v>1</v>
      </c>
      <c r="Z1876" s="11">
        <f t="shared" si="181"/>
        <v>105924.10634311789</v>
      </c>
      <c r="AA1876" s="23">
        <f t="shared" si="182"/>
        <v>0.1871999999999957</v>
      </c>
    </row>
    <row r="1877" spans="12:27" x14ac:dyDescent="0.35">
      <c r="L1877" s="103"/>
      <c r="S1877" s="32">
        <f>+_xlfn.XLOOKUP($P1877,Užstatai!$L$3:$IR$3,Užstatai!$L$1:$IR$1,"bla",0,1)</f>
        <v>0</v>
      </c>
      <c r="W1877" s="11">
        <f t="shared" si="178"/>
        <v>0</v>
      </c>
      <c r="X1877" s="11">
        <f t="shared" si="179"/>
        <v>0</v>
      </c>
      <c r="Y1877" s="11">
        <f t="shared" si="180"/>
        <v>1</v>
      </c>
      <c r="Z1877" s="11">
        <f t="shared" si="181"/>
        <v>105980.68973325842</v>
      </c>
      <c r="AA1877" s="23">
        <f t="shared" si="182"/>
        <v>0.18729999999999569</v>
      </c>
    </row>
    <row r="1878" spans="12:27" x14ac:dyDescent="0.35">
      <c r="L1878" s="103"/>
      <c r="S1878" s="32">
        <f>+_xlfn.XLOOKUP($P1878,Užstatai!$L$3:$IR$3,Užstatai!$L$1:$IR$1,"bla",0,1)</f>
        <v>0</v>
      </c>
      <c r="W1878" s="11">
        <f t="shared" si="178"/>
        <v>0</v>
      </c>
      <c r="X1878" s="11">
        <f t="shared" si="179"/>
        <v>0</v>
      </c>
      <c r="Y1878" s="11">
        <f t="shared" si="180"/>
        <v>1</v>
      </c>
      <c r="Z1878" s="11">
        <f t="shared" si="181"/>
        <v>106037.27312339898</v>
      </c>
      <c r="AA1878" s="23">
        <f t="shared" si="182"/>
        <v>0.18739999999999568</v>
      </c>
    </row>
    <row r="1879" spans="12:27" x14ac:dyDescent="0.35">
      <c r="L1879" s="103"/>
      <c r="S1879" s="32">
        <f>+_xlfn.XLOOKUP($P1879,Užstatai!$L$3:$IR$3,Užstatai!$L$1:$IR$1,"bla",0,1)</f>
        <v>0</v>
      </c>
      <c r="W1879" s="11">
        <f t="shared" si="178"/>
        <v>0</v>
      </c>
      <c r="X1879" s="11">
        <f t="shared" si="179"/>
        <v>0</v>
      </c>
      <c r="Y1879" s="11">
        <f t="shared" si="180"/>
        <v>1</v>
      </c>
      <c r="Z1879" s="11">
        <f t="shared" si="181"/>
        <v>106093.85651353953</v>
      </c>
      <c r="AA1879" s="23">
        <f t="shared" si="182"/>
        <v>0.18749999999999567</v>
      </c>
    </row>
    <row r="1880" spans="12:27" x14ac:dyDescent="0.35">
      <c r="L1880" s="103"/>
      <c r="S1880" s="32">
        <f>+_xlfn.XLOOKUP($P1880,Užstatai!$L$3:$IR$3,Užstatai!$L$1:$IR$1,"bla",0,1)</f>
        <v>0</v>
      </c>
      <c r="W1880" s="11">
        <f t="shared" si="178"/>
        <v>0</v>
      </c>
      <c r="X1880" s="11">
        <f t="shared" si="179"/>
        <v>0</v>
      </c>
      <c r="Y1880" s="11">
        <f t="shared" si="180"/>
        <v>1</v>
      </c>
      <c r="Z1880" s="11">
        <f t="shared" si="181"/>
        <v>106150.43990368006</v>
      </c>
      <c r="AA1880" s="23">
        <f t="shared" si="182"/>
        <v>0.18759999999999566</v>
      </c>
    </row>
    <row r="1881" spans="12:27" x14ac:dyDescent="0.35">
      <c r="L1881" s="103"/>
      <c r="S1881" s="32">
        <f>+_xlfn.XLOOKUP($P1881,Užstatai!$L$3:$IR$3,Užstatai!$L$1:$IR$1,"bla",0,1)</f>
        <v>0</v>
      </c>
      <c r="W1881" s="11">
        <f t="shared" si="178"/>
        <v>0</v>
      </c>
      <c r="X1881" s="11">
        <f t="shared" si="179"/>
        <v>0</v>
      </c>
      <c r="Y1881" s="11">
        <f t="shared" si="180"/>
        <v>1</v>
      </c>
      <c r="Z1881" s="11">
        <f t="shared" si="181"/>
        <v>106207.02329382062</v>
      </c>
      <c r="AA1881" s="23">
        <f t="shared" si="182"/>
        <v>0.18769999999999565</v>
      </c>
    </row>
    <row r="1882" spans="12:27" x14ac:dyDescent="0.35">
      <c r="L1882" s="103"/>
      <c r="S1882" s="32">
        <f>+_xlfn.XLOOKUP($P1882,Užstatai!$L$3:$IR$3,Užstatai!$L$1:$IR$1,"bla",0,1)</f>
        <v>0</v>
      </c>
      <c r="W1882" s="11">
        <f t="shared" si="178"/>
        <v>0</v>
      </c>
      <c r="X1882" s="11">
        <f t="shared" si="179"/>
        <v>0</v>
      </c>
      <c r="Y1882" s="11">
        <f t="shared" si="180"/>
        <v>1</v>
      </c>
      <c r="Z1882" s="11">
        <f t="shared" si="181"/>
        <v>106263.60668396117</v>
      </c>
      <c r="AA1882" s="23">
        <f t="shared" si="182"/>
        <v>0.18779999999999564</v>
      </c>
    </row>
    <row r="1883" spans="12:27" x14ac:dyDescent="0.35">
      <c r="L1883" s="103"/>
      <c r="S1883" s="32">
        <f>+_xlfn.XLOOKUP($P1883,Užstatai!$L$3:$IR$3,Užstatai!$L$1:$IR$1,"bla",0,1)</f>
        <v>0</v>
      </c>
      <c r="W1883" s="11">
        <f t="shared" si="178"/>
        <v>0</v>
      </c>
      <c r="X1883" s="11">
        <f t="shared" si="179"/>
        <v>0</v>
      </c>
      <c r="Y1883" s="11">
        <f t="shared" si="180"/>
        <v>1</v>
      </c>
      <c r="Z1883" s="11">
        <f t="shared" si="181"/>
        <v>106320.19007410172</v>
      </c>
      <c r="AA1883" s="23">
        <f t="shared" si="182"/>
        <v>0.18789999999999563</v>
      </c>
    </row>
    <row r="1884" spans="12:27" x14ac:dyDescent="0.35">
      <c r="L1884" s="103"/>
      <c r="S1884" s="32">
        <f>+_xlfn.XLOOKUP($P1884,Užstatai!$L$3:$IR$3,Užstatai!$L$1:$IR$1,"bla",0,1)</f>
        <v>0</v>
      </c>
      <c r="W1884" s="11">
        <f t="shared" si="178"/>
        <v>0</v>
      </c>
      <c r="X1884" s="11">
        <f t="shared" si="179"/>
        <v>0</v>
      </c>
      <c r="Y1884" s="11">
        <f t="shared" si="180"/>
        <v>1</v>
      </c>
      <c r="Z1884" s="11">
        <f t="shared" si="181"/>
        <v>106376.77346424226</v>
      </c>
      <c r="AA1884" s="23">
        <f t="shared" si="182"/>
        <v>0.18799999999999562</v>
      </c>
    </row>
    <row r="1885" spans="12:27" x14ac:dyDescent="0.35">
      <c r="L1885" s="103"/>
      <c r="S1885" s="32">
        <f>+_xlfn.XLOOKUP($P1885,Užstatai!$L$3:$IR$3,Užstatai!$L$1:$IR$1,"bla",0,1)</f>
        <v>0</v>
      </c>
      <c r="W1885" s="11">
        <f t="shared" si="178"/>
        <v>0</v>
      </c>
      <c r="X1885" s="11">
        <f t="shared" si="179"/>
        <v>0</v>
      </c>
      <c r="Y1885" s="11">
        <f t="shared" si="180"/>
        <v>1</v>
      </c>
      <c r="Z1885" s="11">
        <f t="shared" si="181"/>
        <v>106433.35685438282</v>
      </c>
      <c r="AA1885" s="23">
        <f t="shared" si="182"/>
        <v>0.1880999999999956</v>
      </c>
    </row>
    <row r="1886" spans="12:27" x14ac:dyDescent="0.35">
      <c r="L1886" s="103"/>
      <c r="S1886" s="32">
        <f>+_xlfn.XLOOKUP($P1886,Užstatai!$L$3:$IR$3,Užstatai!$L$1:$IR$1,"bla",0,1)</f>
        <v>0</v>
      </c>
      <c r="W1886" s="11">
        <f t="shared" si="178"/>
        <v>0</v>
      </c>
      <c r="X1886" s="11">
        <f t="shared" si="179"/>
        <v>0</v>
      </c>
      <c r="Y1886" s="11">
        <f t="shared" si="180"/>
        <v>1</v>
      </c>
      <c r="Z1886" s="11">
        <f t="shared" si="181"/>
        <v>106489.94024452336</v>
      </c>
      <c r="AA1886" s="23">
        <f t="shared" si="182"/>
        <v>0.18819999999999559</v>
      </c>
    </row>
    <row r="1887" spans="12:27" x14ac:dyDescent="0.35">
      <c r="L1887" s="103"/>
      <c r="S1887" s="32">
        <f>+_xlfn.XLOOKUP($P1887,Užstatai!$L$3:$IR$3,Užstatai!$L$1:$IR$1,"bla",0,1)</f>
        <v>0</v>
      </c>
      <c r="W1887" s="11">
        <f t="shared" si="178"/>
        <v>0</v>
      </c>
      <c r="X1887" s="11">
        <f t="shared" si="179"/>
        <v>0</v>
      </c>
      <c r="Y1887" s="11">
        <f t="shared" si="180"/>
        <v>1</v>
      </c>
      <c r="Z1887" s="11">
        <f t="shared" si="181"/>
        <v>106546.52363466391</v>
      </c>
      <c r="AA1887" s="23">
        <f t="shared" si="182"/>
        <v>0.18829999999999558</v>
      </c>
    </row>
    <row r="1888" spans="12:27" x14ac:dyDescent="0.35">
      <c r="L1888" s="103"/>
      <c r="S1888" s="32">
        <f>+_xlfn.XLOOKUP($P1888,Užstatai!$L$3:$IR$3,Užstatai!$L$1:$IR$1,"bla",0,1)</f>
        <v>0</v>
      </c>
      <c r="W1888" s="11">
        <f t="shared" si="178"/>
        <v>0</v>
      </c>
      <c r="X1888" s="11">
        <f t="shared" si="179"/>
        <v>0</v>
      </c>
      <c r="Y1888" s="11">
        <f t="shared" si="180"/>
        <v>1</v>
      </c>
      <c r="Z1888" s="11">
        <f t="shared" si="181"/>
        <v>106603.10702480447</v>
      </c>
      <c r="AA1888" s="23">
        <f t="shared" si="182"/>
        <v>0.18839999999999557</v>
      </c>
    </row>
    <row r="1889" spans="12:27" x14ac:dyDescent="0.35">
      <c r="L1889" s="103"/>
      <c r="S1889" s="32">
        <f>+_xlfn.XLOOKUP($P1889,Užstatai!$L$3:$IR$3,Užstatai!$L$1:$IR$1,"bla",0,1)</f>
        <v>0</v>
      </c>
      <c r="W1889" s="11">
        <f t="shared" si="178"/>
        <v>0</v>
      </c>
      <c r="X1889" s="11">
        <f t="shared" si="179"/>
        <v>0</v>
      </c>
      <c r="Y1889" s="11">
        <f t="shared" si="180"/>
        <v>1</v>
      </c>
      <c r="Z1889" s="11">
        <f t="shared" si="181"/>
        <v>106659.690414945</v>
      </c>
      <c r="AA1889" s="23">
        <f t="shared" si="182"/>
        <v>0.18849999999999556</v>
      </c>
    </row>
    <row r="1890" spans="12:27" x14ac:dyDescent="0.35">
      <c r="L1890" s="103"/>
      <c r="S1890" s="32">
        <f>+_xlfn.XLOOKUP($P1890,Užstatai!$L$3:$IR$3,Užstatai!$L$1:$IR$1,"bla",0,1)</f>
        <v>0</v>
      </c>
      <c r="W1890" s="11">
        <f t="shared" si="178"/>
        <v>0</v>
      </c>
      <c r="X1890" s="11">
        <f t="shared" si="179"/>
        <v>0</v>
      </c>
      <c r="Y1890" s="11">
        <f t="shared" si="180"/>
        <v>1</v>
      </c>
      <c r="Z1890" s="11">
        <f t="shared" si="181"/>
        <v>106716.27380508556</v>
      </c>
      <c r="AA1890" s="23">
        <f t="shared" si="182"/>
        <v>0.18859999999999555</v>
      </c>
    </row>
    <row r="1891" spans="12:27" x14ac:dyDescent="0.35">
      <c r="L1891" s="103"/>
      <c r="S1891" s="32">
        <f>+_xlfn.XLOOKUP($P1891,Užstatai!$L$3:$IR$3,Užstatai!$L$1:$IR$1,"bla",0,1)</f>
        <v>0</v>
      </c>
      <c r="W1891" s="11">
        <f t="shared" si="178"/>
        <v>0</v>
      </c>
      <c r="X1891" s="11">
        <f t="shared" si="179"/>
        <v>0</v>
      </c>
      <c r="Y1891" s="11">
        <f t="shared" si="180"/>
        <v>1</v>
      </c>
      <c r="Z1891" s="11">
        <f t="shared" si="181"/>
        <v>106772.85719522611</v>
      </c>
      <c r="AA1891" s="23">
        <f t="shared" si="182"/>
        <v>0.18869999999999554</v>
      </c>
    </row>
    <row r="1892" spans="12:27" x14ac:dyDescent="0.35">
      <c r="L1892" s="103"/>
      <c r="S1892" s="32">
        <f>+_xlfn.XLOOKUP($P1892,Užstatai!$L$3:$IR$3,Užstatai!$L$1:$IR$1,"bla",0,1)</f>
        <v>0</v>
      </c>
      <c r="W1892" s="11">
        <f t="shared" si="178"/>
        <v>0</v>
      </c>
      <c r="X1892" s="11">
        <f t="shared" si="179"/>
        <v>0</v>
      </c>
      <c r="Y1892" s="11">
        <f t="shared" si="180"/>
        <v>1</v>
      </c>
      <c r="Z1892" s="11">
        <f t="shared" si="181"/>
        <v>106829.44058536668</v>
      </c>
      <c r="AA1892" s="23">
        <f t="shared" si="182"/>
        <v>0.18879999999999553</v>
      </c>
    </row>
    <row r="1893" spans="12:27" x14ac:dyDescent="0.35">
      <c r="L1893" s="103"/>
      <c r="S1893" s="32">
        <f>+_xlfn.XLOOKUP($P1893,Užstatai!$L$3:$IR$3,Užstatai!$L$1:$IR$1,"bla",0,1)</f>
        <v>0</v>
      </c>
      <c r="W1893" s="11">
        <f t="shared" si="178"/>
        <v>0</v>
      </c>
      <c r="X1893" s="11">
        <f t="shared" si="179"/>
        <v>0</v>
      </c>
      <c r="Y1893" s="11">
        <f t="shared" si="180"/>
        <v>1</v>
      </c>
      <c r="Z1893" s="11">
        <f t="shared" si="181"/>
        <v>106886.02397550721</v>
      </c>
      <c r="AA1893" s="23">
        <f t="shared" si="182"/>
        <v>0.18889999999999552</v>
      </c>
    </row>
    <row r="1894" spans="12:27" x14ac:dyDescent="0.35">
      <c r="L1894" s="103"/>
      <c r="S1894" s="32">
        <f>+_xlfn.XLOOKUP($P1894,Užstatai!$L$3:$IR$3,Užstatai!$L$1:$IR$1,"bla",0,1)</f>
        <v>0</v>
      </c>
      <c r="W1894" s="11">
        <f t="shared" si="178"/>
        <v>0</v>
      </c>
      <c r="X1894" s="11">
        <f t="shared" si="179"/>
        <v>0</v>
      </c>
      <c r="Y1894" s="11">
        <f t="shared" si="180"/>
        <v>1</v>
      </c>
      <c r="Z1894" s="11">
        <f t="shared" si="181"/>
        <v>106942.60736564777</v>
      </c>
      <c r="AA1894" s="23">
        <f t="shared" si="182"/>
        <v>0.1889999999999955</v>
      </c>
    </row>
    <row r="1895" spans="12:27" x14ac:dyDescent="0.35">
      <c r="L1895" s="103"/>
      <c r="S1895" s="32">
        <f>+_xlfn.XLOOKUP($P1895,Užstatai!$L$3:$IR$3,Užstatai!$L$1:$IR$1,"bla",0,1)</f>
        <v>0</v>
      </c>
      <c r="W1895" s="11">
        <f t="shared" si="178"/>
        <v>0</v>
      </c>
      <c r="X1895" s="11">
        <f t="shared" si="179"/>
        <v>0</v>
      </c>
      <c r="Y1895" s="11">
        <f t="shared" si="180"/>
        <v>1</v>
      </c>
      <c r="Z1895" s="11">
        <f t="shared" si="181"/>
        <v>106999.19075578832</v>
      </c>
      <c r="AA1895" s="23">
        <f t="shared" si="182"/>
        <v>0.18909999999999549</v>
      </c>
    </row>
    <row r="1896" spans="12:27" x14ac:dyDescent="0.35">
      <c r="L1896" s="103"/>
      <c r="S1896" s="32">
        <f>+_xlfn.XLOOKUP($P1896,Užstatai!$L$3:$IR$3,Užstatai!$L$1:$IR$1,"bla",0,1)</f>
        <v>0</v>
      </c>
      <c r="W1896" s="11">
        <f t="shared" si="178"/>
        <v>0</v>
      </c>
      <c r="X1896" s="11">
        <f t="shared" si="179"/>
        <v>0</v>
      </c>
      <c r="Y1896" s="11">
        <f t="shared" si="180"/>
        <v>1</v>
      </c>
      <c r="Z1896" s="11">
        <f t="shared" si="181"/>
        <v>107055.77414592887</v>
      </c>
      <c r="AA1896" s="23">
        <f t="shared" si="182"/>
        <v>0.18919999999999548</v>
      </c>
    </row>
    <row r="1897" spans="12:27" x14ac:dyDescent="0.35">
      <c r="L1897" s="103"/>
      <c r="S1897" s="32">
        <f>+_xlfn.XLOOKUP($P1897,Užstatai!$L$3:$IR$3,Užstatai!$L$1:$IR$1,"bla",0,1)</f>
        <v>0</v>
      </c>
      <c r="W1897" s="11">
        <f t="shared" si="178"/>
        <v>0</v>
      </c>
      <c r="X1897" s="11">
        <f t="shared" si="179"/>
        <v>0</v>
      </c>
      <c r="Y1897" s="11">
        <f t="shared" si="180"/>
        <v>1</v>
      </c>
      <c r="Z1897" s="11">
        <f t="shared" si="181"/>
        <v>107112.35753606941</v>
      </c>
      <c r="AA1897" s="23">
        <f t="shared" si="182"/>
        <v>0.18929999999999547</v>
      </c>
    </row>
    <row r="1898" spans="12:27" x14ac:dyDescent="0.35">
      <c r="L1898" s="103"/>
      <c r="S1898" s="32">
        <f>+_xlfn.XLOOKUP($P1898,Užstatai!$L$3:$IR$3,Užstatai!$L$1:$IR$1,"bla",0,1)</f>
        <v>0</v>
      </c>
      <c r="W1898" s="11">
        <f t="shared" si="178"/>
        <v>0</v>
      </c>
      <c r="X1898" s="11">
        <f t="shared" si="179"/>
        <v>0</v>
      </c>
      <c r="Y1898" s="11">
        <f t="shared" si="180"/>
        <v>1</v>
      </c>
      <c r="Z1898" s="11">
        <f t="shared" si="181"/>
        <v>107168.94092620997</v>
      </c>
      <c r="AA1898" s="23">
        <f t="shared" si="182"/>
        <v>0.18939999999999546</v>
      </c>
    </row>
    <row r="1899" spans="12:27" x14ac:dyDescent="0.35">
      <c r="L1899" s="103"/>
      <c r="S1899" s="32">
        <f>+_xlfn.XLOOKUP($P1899,Užstatai!$L$3:$IR$3,Užstatai!$L$1:$IR$1,"bla",0,1)</f>
        <v>0</v>
      </c>
      <c r="W1899" s="11">
        <f t="shared" si="178"/>
        <v>0</v>
      </c>
      <c r="X1899" s="11">
        <f t="shared" si="179"/>
        <v>0</v>
      </c>
      <c r="Y1899" s="11">
        <f t="shared" si="180"/>
        <v>1</v>
      </c>
      <c r="Z1899" s="11">
        <f t="shared" si="181"/>
        <v>107225.52431635051</v>
      </c>
      <c r="AA1899" s="23">
        <f t="shared" si="182"/>
        <v>0.18949999999999545</v>
      </c>
    </row>
    <row r="1900" spans="12:27" x14ac:dyDescent="0.35">
      <c r="L1900" s="103"/>
      <c r="S1900" s="32">
        <f>+_xlfn.XLOOKUP($P1900,Užstatai!$L$3:$IR$3,Užstatai!$L$1:$IR$1,"bla",0,1)</f>
        <v>0</v>
      </c>
      <c r="W1900" s="11">
        <f t="shared" si="178"/>
        <v>0</v>
      </c>
      <c r="X1900" s="11">
        <f t="shared" si="179"/>
        <v>0</v>
      </c>
      <c r="Y1900" s="11">
        <f t="shared" si="180"/>
        <v>1</v>
      </c>
      <c r="Z1900" s="11">
        <f t="shared" si="181"/>
        <v>107282.10770649106</v>
      </c>
      <c r="AA1900" s="23">
        <f t="shared" si="182"/>
        <v>0.18959999999999544</v>
      </c>
    </row>
    <row r="1901" spans="12:27" x14ac:dyDescent="0.35">
      <c r="L1901" s="103"/>
      <c r="S1901" s="32">
        <f>+_xlfn.XLOOKUP($P1901,Užstatai!$L$3:$IR$3,Užstatai!$L$1:$IR$1,"bla",0,1)</f>
        <v>0</v>
      </c>
      <c r="W1901" s="11">
        <f t="shared" si="178"/>
        <v>0</v>
      </c>
      <c r="X1901" s="11">
        <f t="shared" si="179"/>
        <v>0</v>
      </c>
      <c r="Y1901" s="11">
        <f t="shared" si="180"/>
        <v>1</v>
      </c>
      <c r="Z1901" s="11">
        <f t="shared" si="181"/>
        <v>107338.69109663161</v>
      </c>
      <c r="AA1901" s="23">
        <f t="shared" si="182"/>
        <v>0.18969999999999543</v>
      </c>
    </row>
    <row r="1902" spans="12:27" x14ac:dyDescent="0.35">
      <c r="L1902" s="103"/>
      <c r="S1902" s="32">
        <f>+_xlfn.XLOOKUP($P1902,Užstatai!$L$3:$IR$3,Užstatai!$L$1:$IR$1,"bla",0,1)</f>
        <v>0</v>
      </c>
      <c r="W1902" s="11">
        <f t="shared" si="178"/>
        <v>0</v>
      </c>
      <c r="X1902" s="11">
        <f t="shared" si="179"/>
        <v>0</v>
      </c>
      <c r="Y1902" s="11">
        <f t="shared" si="180"/>
        <v>1</v>
      </c>
      <c r="Z1902" s="11">
        <f t="shared" si="181"/>
        <v>107395.27448677215</v>
      </c>
      <c r="AA1902" s="23">
        <f t="shared" si="182"/>
        <v>0.18979999999999542</v>
      </c>
    </row>
    <row r="1903" spans="12:27" x14ac:dyDescent="0.35">
      <c r="L1903" s="103"/>
      <c r="S1903" s="32">
        <f>+_xlfn.XLOOKUP($P1903,Užstatai!$L$3:$IR$3,Užstatai!$L$1:$IR$1,"bla",0,1)</f>
        <v>0</v>
      </c>
      <c r="W1903" s="11">
        <f t="shared" si="178"/>
        <v>0</v>
      </c>
      <c r="X1903" s="11">
        <f t="shared" si="179"/>
        <v>0</v>
      </c>
      <c r="Y1903" s="11">
        <f t="shared" si="180"/>
        <v>1</v>
      </c>
      <c r="Z1903" s="11">
        <f t="shared" si="181"/>
        <v>107451.85787691271</v>
      </c>
      <c r="AA1903" s="23">
        <f t="shared" si="182"/>
        <v>0.18989999999999541</v>
      </c>
    </row>
    <row r="1904" spans="12:27" x14ac:dyDescent="0.35">
      <c r="L1904" s="103"/>
      <c r="S1904" s="32">
        <f>+_xlfn.XLOOKUP($P1904,Užstatai!$L$3:$IR$3,Užstatai!$L$1:$IR$1,"bla",0,1)</f>
        <v>0</v>
      </c>
      <c r="W1904" s="11">
        <f t="shared" si="178"/>
        <v>0</v>
      </c>
      <c r="X1904" s="11">
        <f t="shared" si="179"/>
        <v>0</v>
      </c>
      <c r="Y1904" s="11">
        <f t="shared" si="180"/>
        <v>1</v>
      </c>
      <c r="Z1904" s="11">
        <f t="shared" si="181"/>
        <v>107508.44126705326</v>
      </c>
      <c r="AA1904" s="23">
        <f t="shared" si="182"/>
        <v>0.18999999999999539</v>
      </c>
    </row>
    <row r="1905" spans="12:27" x14ac:dyDescent="0.35">
      <c r="L1905" s="103"/>
      <c r="S1905" s="32">
        <f>+_xlfn.XLOOKUP($P1905,Užstatai!$L$3:$IR$3,Užstatai!$L$1:$IR$1,"bla",0,1)</f>
        <v>0</v>
      </c>
      <c r="W1905" s="11">
        <f t="shared" si="178"/>
        <v>0</v>
      </c>
      <c r="X1905" s="11">
        <f t="shared" si="179"/>
        <v>0</v>
      </c>
      <c r="Y1905" s="11">
        <f t="shared" si="180"/>
        <v>1</v>
      </c>
      <c r="Z1905" s="11">
        <f t="shared" si="181"/>
        <v>107565.0246571938</v>
      </c>
      <c r="AA1905" s="23">
        <f t="shared" si="182"/>
        <v>0.19009999999999538</v>
      </c>
    </row>
    <row r="1906" spans="12:27" x14ac:dyDescent="0.35">
      <c r="L1906" s="103"/>
      <c r="S1906" s="32">
        <f>+_xlfn.XLOOKUP($P1906,Užstatai!$L$3:$IR$3,Užstatai!$L$1:$IR$1,"bla",0,1)</f>
        <v>0</v>
      </c>
      <c r="W1906" s="11">
        <f t="shared" si="178"/>
        <v>0</v>
      </c>
      <c r="X1906" s="11">
        <f t="shared" si="179"/>
        <v>0</v>
      </c>
      <c r="Y1906" s="11">
        <f t="shared" si="180"/>
        <v>1</v>
      </c>
      <c r="Z1906" s="11">
        <f t="shared" si="181"/>
        <v>107621.60804733435</v>
      </c>
      <c r="AA1906" s="23">
        <f t="shared" si="182"/>
        <v>0.19019999999999537</v>
      </c>
    </row>
    <row r="1907" spans="12:27" x14ac:dyDescent="0.35">
      <c r="L1907" s="103"/>
      <c r="S1907" s="32">
        <f>+_xlfn.XLOOKUP($P1907,Užstatai!$L$3:$IR$3,Užstatai!$L$1:$IR$1,"bla",0,1)</f>
        <v>0</v>
      </c>
      <c r="W1907" s="11">
        <f t="shared" si="178"/>
        <v>0</v>
      </c>
      <c r="X1907" s="11">
        <f t="shared" si="179"/>
        <v>0</v>
      </c>
      <c r="Y1907" s="11">
        <f t="shared" si="180"/>
        <v>1</v>
      </c>
      <c r="Z1907" s="11">
        <f t="shared" si="181"/>
        <v>107678.1914374749</v>
      </c>
      <c r="AA1907" s="23">
        <f t="shared" si="182"/>
        <v>0.19029999999999536</v>
      </c>
    </row>
    <row r="1908" spans="12:27" x14ac:dyDescent="0.35">
      <c r="L1908" s="103"/>
      <c r="S1908" s="32">
        <f>+_xlfn.XLOOKUP($P1908,Užstatai!$L$3:$IR$3,Užstatai!$L$1:$IR$1,"bla",0,1)</f>
        <v>0</v>
      </c>
      <c r="W1908" s="11">
        <f t="shared" si="178"/>
        <v>0</v>
      </c>
      <c r="X1908" s="11">
        <f t="shared" si="179"/>
        <v>0</v>
      </c>
      <c r="Y1908" s="11">
        <f t="shared" si="180"/>
        <v>1</v>
      </c>
      <c r="Z1908" s="11">
        <f t="shared" si="181"/>
        <v>107734.77482761545</v>
      </c>
      <c r="AA1908" s="23">
        <f t="shared" si="182"/>
        <v>0.19039999999999535</v>
      </c>
    </row>
    <row r="1909" spans="12:27" x14ac:dyDescent="0.35">
      <c r="L1909" s="103"/>
      <c r="S1909" s="32">
        <f>+_xlfn.XLOOKUP($P1909,Užstatai!$L$3:$IR$3,Užstatai!$L$1:$IR$1,"bla",0,1)</f>
        <v>0</v>
      </c>
      <c r="W1909" s="11">
        <f t="shared" si="178"/>
        <v>0</v>
      </c>
      <c r="X1909" s="11">
        <f t="shared" si="179"/>
        <v>0</v>
      </c>
      <c r="Y1909" s="11">
        <f t="shared" si="180"/>
        <v>1</v>
      </c>
      <c r="Z1909" s="11">
        <f t="shared" si="181"/>
        <v>107791.358217756</v>
      </c>
      <c r="AA1909" s="23">
        <f t="shared" si="182"/>
        <v>0.19049999999999534</v>
      </c>
    </row>
    <row r="1910" spans="12:27" x14ac:dyDescent="0.35">
      <c r="L1910" s="103"/>
      <c r="S1910" s="32">
        <f>+_xlfn.XLOOKUP($P1910,Užstatai!$L$3:$IR$3,Užstatai!$L$1:$IR$1,"bla",0,1)</f>
        <v>0</v>
      </c>
      <c r="W1910" s="11">
        <f t="shared" si="178"/>
        <v>0</v>
      </c>
      <c r="X1910" s="11">
        <f t="shared" si="179"/>
        <v>0</v>
      </c>
      <c r="Y1910" s="11">
        <f t="shared" si="180"/>
        <v>1</v>
      </c>
      <c r="Z1910" s="11">
        <f t="shared" si="181"/>
        <v>107847.94160789656</v>
      </c>
      <c r="AA1910" s="23">
        <f t="shared" si="182"/>
        <v>0.19059999999999533</v>
      </c>
    </row>
    <row r="1911" spans="12:27" x14ac:dyDescent="0.35">
      <c r="L1911" s="103"/>
      <c r="S1911" s="32">
        <f>+_xlfn.XLOOKUP($P1911,Užstatai!$L$3:$IR$3,Užstatai!$L$1:$IR$1,"bla",0,1)</f>
        <v>0</v>
      </c>
      <c r="W1911" s="11">
        <f t="shared" si="178"/>
        <v>0</v>
      </c>
      <c r="X1911" s="11">
        <f t="shared" si="179"/>
        <v>0</v>
      </c>
      <c r="Y1911" s="11">
        <f t="shared" si="180"/>
        <v>1</v>
      </c>
      <c r="Z1911" s="11">
        <f t="shared" si="181"/>
        <v>107904.52499803712</v>
      </c>
      <c r="AA1911" s="23">
        <f t="shared" si="182"/>
        <v>0.19069999999999532</v>
      </c>
    </row>
    <row r="1912" spans="12:27" x14ac:dyDescent="0.35">
      <c r="L1912" s="103"/>
      <c r="S1912" s="32">
        <f>+_xlfn.XLOOKUP($P1912,Užstatai!$L$3:$IR$3,Užstatai!$L$1:$IR$1,"bla",0,1)</f>
        <v>0</v>
      </c>
      <c r="W1912" s="11">
        <f t="shared" si="178"/>
        <v>0</v>
      </c>
      <c r="X1912" s="11">
        <f t="shared" si="179"/>
        <v>0</v>
      </c>
      <c r="Y1912" s="11">
        <f t="shared" si="180"/>
        <v>1</v>
      </c>
      <c r="Z1912" s="11">
        <f t="shared" si="181"/>
        <v>107961.10838817766</v>
      </c>
      <c r="AA1912" s="23">
        <f t="shared" si="182"/>
        <v>0.19079999999999531</v>
      </c>
    </row>
    <row r="1913" spans="12:27" x14ac:dyDescent="0.35">
      <c r="L1913" s="103"/>
      <c r="S1913" s="32">
        <f>+_xlfn.XLOOKUP($P1913,Užstatai!$L$3:$IR$3,Užstatai!$L$1:$IR$1,"bla",0,1)</f>
        <v>0</v>
      </c>
      <c r="W1913" s="11">
        <f t="shared" si="178"/>
        <v>0</v>
      </c>
      <c r="X1913" s="11">
        <f t="shared" si="179"/>
        <v>0</v>
      </c>
      <c r="Y1913" s="11">
        <f t="shared" si="180"/>
        <v>1</v>
      </c>
      <c r="Z1913" s="11">
        <f t="shared" si="181"/>
        <v>108017.6917783182</v>
      </c>
      <c r="AA1913" s="23">
        <f t="shared" si="182"/>
        <v>0.1908999999999953</v>
      </c>
    </row>
    <row r="1914" spans="12:27" x14ac:dyDescent="0.35">
      <c r="L1914" s="103"/>
      <c r="S1914" s="32">
        <f>+_xlfn.XLOOKUP($P1914,Užstatai!$L$3:$IR$3,Užstatai!$L$1:$IR$1,"bla",0,1)</f>
        <v>0</v>
      </c>
      <c r="W1914" s="11">
        <f t="shared" si="178"/>
        <v>0</v>
      </c>
      <c r="X1914" s="11">
        <f t="shared" si="179"/>
        <v>0</v>
      </c>
      <c r="Y1914" s="11">
        <f t="shared" si="180"/>
        <v>1</v>
      </c>
      <c r="Z1914" s="11">
        <f t="shared" si="181"/>
        <v>108074.27516845876</v>
      </c>
      <c r="AA1914" s="23">
        <f t="shared" si="182"/>
        <v>0.19099999999999528</v>
      </c>
    </row>
    <row r="1915" spans="12:27" x14ac:dyDescent="0.35">
      <c r="L1915" s="103"/>
      <c r="S1915" s="32">
        <f>+_xlfn.XLOOKUP($P1915,Užstatai!$L$3:$IR$3,Užstatai!$L$1:$IR$1,"bla",0,1)</f>
        <v>0</v>
      </c>
      <c r="W1915" s="11">
        <f t="shared" si="178"/>
        <v>0</v>
      </c>
      <c r="X1915" s="11">
        <f t="shared" si="179"/>
        <v>0</v>
      </c>
      <c r="Y1915" s="11">
        <f t="shared" si="180"/>
        <v>1</v>
      </c>
      <c r="Z1915" s="11">
        <f t="shared" si="181"/>
        <v>108130.8585585993</v>
      </c>
      <c r="AA1915" s="23">
        <f t="shared" si="182"/>
        <v>0.19109999999999527</v>
      </c>
    </row>
    <row r="1916" spans="12:27" x14ac:dyDescent="0.35">
      <c r="L1916" s="103"/>
      <c r="S1916" s="32">
        <f>+_xlfn.XLOOKUP($P1916,Užstatai!$L$3:$IR$3,Užstatai!$L$1:$IR$1,"bla",0,1)</f>
        <v>0</v>
      </c>
      <c r="W1916" s="11">
        <f t="shared" si="178"/>
        <v>0</v>
      </c>
      <c r="X1916" s="11">
        <f t="shared" si="179"/>
        <v>0</v>
      </c>
      <c r="Y1916" s="11">
        <f t="shared" si="180"/>
        <v>1</v>
      </c>
      <c r="Z1916" s="11">
        <f t="shared" si="181"/>
        <v>108187.44194873986</v>
      </c>
      <c r="AA1916" s="23">
        <f t="shared" si="182"/>
        <v>0.19119999999999526</v>
      </c>
    </row>
    <row r="1917" spans="12:27" x14ac:dyDescent="0.35">
      <c r="L1917" s="103"/>
      <c r="S1917" s="32">
        <f>+_xlfn.XLOOKUP($P1917,Užstatai!$L$3:$IR$3,Užstatai!$L$1:$IR$1,"bla",0,1)</f>
        <v>0</v>
      </c>
      <c r="W1917" s="11">
        <f t="shared" si="178"/>
        <v>0</v>
      </c>
      <c r="X1917" s="11">
        <f t="shared" si="179"/>
        <v>0</v>
      </c>
      <c r="Y1917" s="11">
        <f t="shared" si="180"/>
        <v>1</v>
      </c>
      <c r="Z1917" s="11">
        <f t="shared" si="181"/>
        <v>108244.0253388804</v>
      </c>
      <c r="AA1917" s="23">
        <f t="shared" si="182"/>
        <v>0.19129999999999525</v>
      </c>
    </row>
    <row r="1918" spans="12:27" x14ac:dyDescent="0.35">
      <c r="L1918" s="103"/>
      <c r="S1918" s="32">
        <f>+_xlfn.XLOOKUP($P1918,Užstatai!$L$3:$IR$3,Užstatai!$L$1:$IR$1,"bla",0,1)</f>
        <v>0</v>
      </c>
      <c r="W1918" s="11">
        <f t="shared" si="178"/>
        <v>0</v>
      </c>
      <c r="X1918" s="11">
        <f t="shared" si="179"/>
        <v>0</v>
      </c>
      <c r="Y1918" s="11">
        <f t="shared" si="180"/>
        <v>1</v>
      </c>
      <c r="Z1918" s="11">
        <f t="shared" si="181"/>
        <v>108300.60872902094</v>
      </c>
      <c r="AA1918" s="23">
        <f t="shared" si="182"/>
        <v>0.19139999999999524</v>
      </c>
    </row>
    <row r="1919" spans="12:27" x14ac:dyDescent="0.35">
      <c r="L1919" s="103"/>
      <c r="S1919" s="32">
        <f>+_xlfn.XLOOKUP($P1919,Užstatai!$L$3:$IR$3,Užstatai!$L$1:$IR$1,"bla",0,1)</f>
        <v>0</v>
      </c>
      <c r="W1919" s="11">
        <f t="shared" si="178"/>
        <v>0</v>
      </c>
      <c r="X1919" s="11">
        <f t="shared" si="179"/>
        <v>0</v>
      </c>
      <c r="Y1919" s="11">
        <f t="shared" si="180"/>
        <v>1</v>
      </c>
      <c r="Z1919" s="11">
        <f t="shared" si="181"/>
        <v>108357.1921191615</v>
      </c>
      <c r="AA1919" s="23">
        <f t="shared" si="182"/>
        <v>0.19149999999999523</v>
      </c>
    </row>
    <row r="1920" spans="12:27" x14ac:dyDescent="0.35">
      <c r="L1920" s="103"/>
      <c r="S1920" s="32">
        <f>+_xlfn.XLOOKUP($P1920,Užstatai!$L$3:$IR$3,Užstatai!$L$1:$IR$1,"bla",0,1)</f>
        <v>0</v>
      </c>
      <c r="W1920" s="11">
        <f t="shared" si="178"/>
        <v>0</v>
      </c>
      <c r="X1920" s="11">
        <f t="shared" si="179"/>
        <v>0</v>
      </c>
      <c r="Y1920" s="11">
        <f t="shared" si="180"/>
        <v>1</v>
      </c>
      <c r="Z1920" s="11">
        <f t="shared" si="181"/>
        <v>108413.77550930205</v>
      </c>
      <c r="AA1920" s="23">
        <f t="shared" si="182"/>
        <v>0.19159999999999522</v>
      </c>
    </row>
    <row r="1921" spans="12:27" x14ac:dyDescent="0.35">
      <c r="L1921" s="103"/>
      <c r="S1921" s="32">
        <f>+_xlfn.XLOOKUP($P1921,Užstatai!$L$3:$IR$3,Užstatai!$L$1:$IR$1,"bla",0,1)</f>
        <v>0</v>
      </c>
      <c r="W1921" s="11">
        <f t="shared" si="178"/>
        <v>0</v>
      </c>
      <c r="X1921" s="11">
        <f t="shared" si="179"/>
        <v>0</v>
      </c>
      <c r="Y1921" s="11">
        <f t="shared" si="180"/>
        <v>1</v>
      </c>
      <c r="Z1921" s="11">
        <f t="shared" si="181"/>
        <v>108470.3588994426</v>
      </c>
      <c r="AA1921" s="23">
        <f t="shared" si="182"/>
        <v>0.19169999999999521</v>
      </c>
    </row>
    <row r="1922" spans="12:27" x14ac:dyDescent="0.35">
      <c r="L1922" s="103"/>
      <c r="S1922" s="32">
        <f>+_xlfn.XLOOKUP($P1922,Užstatai!$L$3:$IR$3,Užstatai!$L$1:$IR$1,"bla",0,1)</f>
        <v>0</v>
      </c>
      <c r="W1922" s="11">
        <f t="shared" si="178"/>
        <v>0</v>
      </c>
      <c r="X1922" s="11">
        <f t="shared" si="179"/>
        <v>0</v>
      </c>
      <c r="Y1922" s="11">
        <f t="shared" si="180"/>
        <v>1</v>
      </c>
      <c r="Z1922" s="11">
        <f t="shared" si="181"/>
        <v>108526.94228958314</v>
      </c>
      <c r="AA1922" s="23">
        <f t="shared" si="182"/>
        <v>0.1917999999999952</v>
      </c>
    </row>
    <row r="1923" spans="12:27" x14ac:dyDescent="0.35">
      <c r="L1923" s="103"/>
      <c r="S1923" s="32">
        <f>+_xlfn.XLOOKUP($P1923,Užstatai!$L$3:$IR$3,Užstatai!$L$1:$IR$1,"bla",0,1)</f>
        <v>0</v>
      </c>
      <c r="W1923" s="11">
        <f t="shared" si="178"/>
        <v>0</v>
      </c>
      <c r="X1923" s="11">
        <f t="shared" si="179"/>
        <v>0</v>
      </c>
      <c r="Y1923" s="11">
        <f t="shared" si="180"/>
        <v>1</v>
      </c>
      <c r="Z1923" s="11">
        <f t="shared" si="181"/>
        <v>108583.52567972369</v>
      </c>
      <c r="AA1923" s="23">
        <f t="shared" si="182"/>
        <v>0.19189999999999519</v>
      </c>
    </row>
    <row r="1924" spans="12:27" x14ac:dyDescent="0.35">
      <c r="L1924" s="103"/>
      <c r="S1924" s="32">
        <f>+_xlfn.XLOOKUP($P1924,Užstatai!$L$3:$IR$3,Užstatai!$L$1:$IR$1,"bla",0,1)</f>
        <v>0</v>
      </c>
      <c r="W1924" s="11">
        <f t="shared" ref="W1924:W1987" si="183">ROUND(M1924*(Q1924-Q1923),2)</f>
        <v>0</v>
      </c>
      <c r="X1924" s="11">
        <f t="shared" ref="X1924:X1987" si="184">ROUND(N1924*$Y$2/12*(1-Q1924),2)</f>
        <v>0</v>
      </c>
      <c r="Y1924" s="11">
        <f t="shared" si="180"/>
        <v>1</v>
      </c>
      <c r="Z1924" s="11">
        <f t="shared" si="181"/>
        <v>108640.10906986424</v>
      </c>
      <c r="AA1924" s="23">
        <f t="shared" si="182"/>
        <v>0.19199999999999517</v>
      </c>
    </row>
    <row r="1925" spans="12:27" x14ac:dyDescent="0.35">
      <c r="L1925" s="103"/>
      <c r="S1925" s="32">
        <f>+_xlfn.XLOOKUP($P1925,Užstatai!$L$3:$IR$3,Užstatai!$L$1:$IR$1,"bla",0,1)</f>
        <v>0</v>
      </c>
      <c r="W1925" s="11">
        <f t="shared" si="183"/>
        <v>0</v>
      </c>
      <c r="X1925" s="11">
        <f t="shared" si="184"/>
        <v>0</v>
      </c>
      <c r="Y1925" s="11">
        <f t="shared" ref="Y1925:Y1988" si="185">+IF(Z1925&gt;=$W$1,1,0)</f>
        <v>1</v>
      </c>
      <c r="Z1925" s="11">
        <f t="shared" ref="Z1925:Z1988" si="186">SUM($N$4:$N$183)*AA1925/12-SUMPRODUCT($N$4:$N$183,$Q$4:$Q$183)*AA1925/12</f>
        <v>108696.69246000479</v>
      </c>
      <c r="AA1925" s="23">
        <f t="shared" si="182"/>
        <v>0.19209999999999516</v>
      </c>
    </row>
    <row r="1926" spans="12:27" x14ac:dyDescent="0.35">
      <c r="L1926" s="103"/>
      <c r="S1926" s="32">
        <f>+_xlfn.XLOOKUP($P1926,Užstatai!$L$3:$IR$3,Užstatai!$L$1:$IR$1,"bla",0,1)</f>
        <v>0</v>
      </c>
      <c r="W1926" s="11">
        <f t="shared" si="183"/>
        <v>0</v>
      </c>
      <c r="X1926" s="11">
        <f t="shared" si="184"/>
        <v>0</v>
      </c>
      <c r="Y1926" s="11">
        <f t="shared" si="185"/>
        <v>1</v>
      </c>
      <c r="Z1926" s="11">
        <f t="shared" si="186"/>
        <v>108753.27585014535</v>
      </c>
      <c r="AA1926" s="23">
        <f t="shared" ref="AA1926:AA1989" si="187">+AA1925+0.0001</f>
        <v>0.19219999999999515</v>
      </c>
    </row>
    <row r="1927" spans="12:27" x14ac:dyDescent="0.35">
      <c r="L1927" s="103"/>
      <c r="S1927" s="32">
        <f>+_xlfn.XLOOKUP($P1927,Užstatai!$L$3:$IR$3,Užstatai!$L$1:$IR$1,"bla",0,1)</f>
        <v>0</v>
      </c>
      <c r="W1927" s="11">
        <f t="shared" si="183"/>
        <v>0</v>
      </c>
      <c r="X1927" s="11">
        <f t="shared" si="184"/>
        <v>0</v>
      </c>
      <c r="Y1927" s="11">
        <f t="shared" si="185"/>
        <v>1</v>
      </c>
      <c r="Z1927" s="11">
        <f t="shared" si="186"/>
        <v>108809.85924028591</v>
      </c>
      <c r="AA1927" s="23">
        <f t="shared" si="187"/>
        <v>0.19229999999999514</v>
      </c>
    </row>
    <row r="1928" spans="12:27" x14ac:dyDescent="0.35">
      <c r="L1928" s="103"/>
      <c r="S1928" s="32">
        <f>+_xlfn.XLOOKUP($P1928,Užstatai!$L$3:$IR$3,Užstatai!$L$1:$IR$1,"bla",0,1)</f>
        <v>0</v>
      </c>
      <c r="W1928" s="11">
        <f t="shared" si="183"/>
        <v>0</v>
      </c>
      <c r="X1928" s="11">
        <f t="shared" si="184"/>
        <v>0</v>
      </c>
      <c r="Y1928" s="11">
        <f t="shared" si="185"/>
        <v>1</v>
      </c>
      <c r="Z1928" s="11">
        <f t="shared" si="186"/>
        <v>108866.44263042645</v>
      </c>
      <c r="AA1928" s="23">
        <f t="shared" si="187"/>
        <v>0.19239999999999513</v>
      </c>
    </row>
    <row r="1929" spans="12:27" x14ac:dyDescent="0.35">
      <c r="L1929" s="103"/>
      <c r="S1929" s="32">
        <f>+_xlfn.XLOOKUP($P1929,Užstatai!$L$3:$IR$3,Užstatai!$L$1:$IR$1,"bla",0,1)</f>
        <v>0</v>
      </c>
      <c r="W1929" s="11">
        <f t="shared" si="183"/>
        <v>0</v>
      </c>
      <c r="X1929" s="11">
        <f t="shared" si="184"/>
        <v>0</v>
      </c>
      <c r="Y1929" s="11">
        <f t="shared" si="185"/>
        <v>1</v>
      </c>
      <c r="Z1929" s="11">
        <f t="shared" si="186"/>
        <v>108923.02602056701</v>
      </c>
      <c r="AA1929" s="23">
        <f t="shared" si="187"/>
        <v>0.19249999999999512</v>
      </c>
    </row>
    <row r="1930" spans="12:27" x14ac:dyDescent="0.35">
      <c r="L1930" s="103"/>
      <c r="S1930" s="32">
        <f>+_xlfn.XLOOKUP($P1930,Užstatai!$L$3:$IR$3,Užstatai!$L$1:$IR$1,"bla",0,1)</f>
        <v>0</v>
      </c>
      <c r="W1930" s="11">
        <f t="shared" si="183"/>
        <v>0</v>
      </c>
      <c r="X1930" s="11">
        <f t="shared" si="184"/>
        <v>0</v>
      </c>
      <c r="Y1930" s="11">
        <f t="shared" si="185"/>
        <v>1</v>
      </c>
      <c r="Z1930" s="11">
        <f t="shared" si="186"/>
        <v>108979.60941070755</v>
      </c>
      <c r="AA1930" s="23">
        <f t="shared" si="187"/>
        <v>0.19259999999999511</v>
      </c>
    </row>
    <row r="1931" spans="12:27" x14ac:dyDescent="0.35">
      <c r="L1931" s="103"/>
      <c r="S1931" s="32">
        <f>+_xlfn.XLOOKUP($P1931,Užstatai!$L$3:$IR$3,Užstatai!$L$1:$IR$1,"bla",0,1)</f>
        <v>0</v>
      </c>
      <c r="W1931" s="11">
        <f t="shared" si="183"/>
        <v>0</v>
      </c>
      <c r="X1931" s="11">
        <f t="shared" si="184"/>
        <v>0</v>
      </c>
      <c r="Y1931" s="11">
        <f t="shared" si="185"/>
        <v>1</v>
      </c>
      <c r="Z1931" s="11">
        <f t="shared" si="186"/>
        <v>109036.19280084809</v>
      </c>
      <c r="AA1931" s="23">
        <f t="shared" si="187"/>
        <v>0.1926999999999951</v>
      </c>
    </row>
    <row r="1932" spans="12:27" x14ac:dyDescent="0.35">
      <c r="L1932" s="103"/>
      <c r="S1932" s="32">
        <f>+_xlfn.XLOOKUP($P1932,Užstatai!$L$3:$IR$3,Užstatai!$L$1:$IR$1,"bla",0,1)</f>
        <v>0</v>
      </c>
      <c r="W1932" s="11">
        <f t="shared" si="183"/>
        <v>0</v>
      </c>
      <c r="X1932" s="11">
        <f t="shared" si="184"/>
        <v>0</v>
      </c>
      <c r="Y1932" s="11">
        <f t="shared" si="185"/>
        <v>1</v>
      </c>
      <c r="Z1932" s="11">
        <f t="shared" si="186"/>
        <v>109092.77619098865</v>
      </c>
      <c r="AA1932" s="23">
        <f t="shared" si="187"/>
        <v>0.19279999999999509</v>
      </c>
    </row>
    <row r="1933" spans="12:27" x14ac:dyDescent="0.35">
      <c r="L1933" s="103"/>
      <c r="S1933" s="32">
        <f>+_xlfn.XLOOKUP($P1933,Užstatai!$L$3:$IR$3,Užstatai!$L$1:$IR$1,"bla",0,1)</f>
        <v>0</v>
      </c>
      <c r="W1933" s="11">
        <f t="shared" si="183"/>
        <v>0</v>
      </c>
      <c r="X1933" s="11">
        <f t="shared" si="184"/>
        <v>0</v>
      </c>
      <c r="Y1933" s="11">
        <f t="shared" si="185"/>
        <v>1</v>
      </c>
      <c r="Z1933" s="11">
        <f t="shared" si="186"/>
        <v>109149.3595811292</v>
      </c>
      <c r="AA1933" s="23">
        <f t="shared" si="187"/>
        <v>0.19289999999999508</v>
      </c>
    </row>
    <row r="1934" spans="12:27" x14ac:dyDescent="0.35">
      <c r="L1934" s="103"/>
      <c r="S1934" s="32">
        <f>+_xlfn.XLOOKUP($P1934,Užstatai!$L$3:$IR$3,Užstatai!$L$1:$IR$1,"bla",0,1)</f>
        <v>0</v>
      </c>
      <c r="W1934" s="11">
        <f t="shared" si="183"/>
        <v>0</v>
      </c>
      <c r="X1934" s="11">
        <f t="shared" si="184"/>
        <v>0</v>
      </c>
      <c r="Y1934" s="11">
        <f t="shared" si="185"/>
        <v>1</v>
      </c>
      <c r="Z1934" s="11">
        <f t="shared" si="186"/>
        <v>109205.94297126973</v>
      </c>
      <c r="AA1934" s="23">
        <f t="shared" si="187"/>
        <v>0.19299999999999506</v>
      </c>
    </row>
    <row r="1935" spans="12:27" x14ac:dyDescent="0.35">
      <c r="L1935" s="103"/>
      <c r="S1935" s="32">
        <f>+_xlfn.XLOOKUP($P1935,Užstatai!$L$3:$IR$3,Užstatai!$L$1:$IR$1,"bla",0,1)</f>
        <v>0</v>
      </c>
      <c r="W1935" s="11">
        <f t="shared" si="183"/>
        <v>0</v>
      </c>
      <c r="X1935" s="11">
        <f t="shared" si="184"/>
        <v>0</v>
      </c>
      <c r="Y1935" s="11">
        <f t="shared" si="185"/>
        <v>1</v>
      </c>
      <c r="Z1935" s="11">
        <f t="shared" si="186"/>
        <v>109262.52636141029</v>
      </c>
      <c r="AA1935" s="23">
        <f t="shared" si="187"/>
        <v>0.19309999999999505</v>
      </c>
    </row>
    <row r="1936" spans="12:27" x14ac:dyDescent="0.35">
      <c r="L1936" s="103"/>
      <c r="S1936" s="32">
        <f>+_xlfn.XLOOKUP($P1936,Užstatai!$L$3:$IR$3,Užstatai!$L$1:$IR$1,"bla",0,1)</f>
        <v>0</v>
      </c>
      <c r="W1936" s="11">
        <f t="shared" si="183"/>
        <v>0</v>
      </c>
      <c r="X1936" s="11">
        <f t="shared" si="184"/>
        <v>0</v>
      </c>
      <c r="Y1936" s="11">
        <f t="shared" si="185"/>
        <v>1</v>
      </c>
      <c r="Z1936" s="11">
        <f t="shared" si="186"/>
        <v>109319.10975155084</v>
      </c>
      <c r="AA1936" s="23">
        <f t="shared" si="187"/>
        <v>0.19319999999999504</v>
      </c>
    </row>
    <row r="1937" spans="12:27" x14ac:dyDescent="0.35">
      <c r="L1937" s="103"/>
      <c r="S1937" s="32">
        <f>+_xlfn.XLOOKUP($P1937,Užstatai!$L$3:$IR$3,Užstatai!$L$1:$IR$1,"bla",0,1)</f>
        <v>0</v>
      </c>
      <c r="W1937" s="11">
        <f t="shared" si="183"/>
        <v>0</v>
      </c>
      <c r="X1937" s="11">
        <f t="shared" si="184"/>
        <v>0</v>
      </c>
      <c r="Y1937" s="11">
        <f t="shared" si="185"/>
        <v>1</v>
      </c>
      <c r="Z1937" s="11">
        <f t="shared" si="186"/>
        <v>109375.69314169139</v>
      </c>
      <c r="AA1937" s="23">
        <f t="shared" si="187"/>
        <v>0.19329999999999503</v>
      </c>
    </row>
    <row r="1938" spans="12:27" x14ac:dyDescent="0.35">
      <c r="L1938" s="103"/>
      <c r="S1938" s="32">
        <f>+_xlfn.XLOOKUP($P1938,Užstatai!$L$3:$IR$3,Užstatai!$L$1:$IR$1,"bla",0,1)</f>
        <v>0</v>
      </c>
      <c r="W1938" s="11">
        <f t="shared" si="183"/>
        <v>0</v>
      </c>
      <c r="X1938" s="11">
        <f t="shared" si="184"/>
        <v>0</v>
      </c>
      <c r="Y1938" s="11">
        <f t="shared" si="185"/>
        <v>1</v>
      </c>
      <c r="Z1938" s="11">
        <f t="shared" si="186"/>
        <v>109432.27653183193</v>
      </c>
      <c r="AA1938" s="23">
        <f t="shared" si="187"/>
        <v>0.19339999999999502</v>
      </c>
    </row>
    <row r="1939" spans="12:27" x14ac:dyDescent="0.35">
      <c r="L1939" s="103"/>
      <c r="S1939" s="32">
        <f>+_xlfn.XLOOKUP($P1939,Užstatai!$L$3:$IR$3,Užstatai!$L$1:$IR$1,"bla",0,1)</f>
        <v>0</v>
      </c>
      <c r="W1939" s="11">
        <f t="shared" si="183"/>
        <v>0</v>
      </c>
      <c r="X1939" s="11">
        <f t="shared" si="184"/>
        <v>0</v>
      </c>
      <c r="Y1939" s="11">
        <f t="shared" si="185"/>
        <v>1</v>
      </c>
      <c r="Z1939" s="11">
        <f t="shared" si="186"/>
        <v>109488.85992197249</v>
      </c>
      <c r="AA1939" s="23">
        <f t="shared" si="187"/>
        <v>0.19349999999999501</v>
      </c>
    </row>
    <row r="1940" spans="12:27" x14ac:dyDescent="0.35">
      <c r="L1940" s="103"/>
      <c r="S1940" s="32">
        <f>+_xlfn.XLOOKUP($P1940,Užstatai!$L$3:$IR$3,Užstatai!$L$1:$IR$1,"bla",0,1)</f>
        <v>0</v>
      </c>
      <c r="W1940" s="11">
        <f t="shared" si="183"/>
        <v>0</v>
      </c>
      <c r="X1940" s="11">
        <f t="shared" si="184"/>
        <v>0</v>
      </c>
      <c r="Y1940" s="11">
        <f t="shared" si="185"/>
        <v>1</v>
      </c>
      <c r="Z1940" s="11">
        <f t="shared" si="186"/>
        <v>109545.44331211303</v>
      </c>
      <c r="AA1940" s="23">
        <f t="shared" si="187"/>
        <v>0.193599999999995</v>
      </c>
    </row>
    <row r="1941" spans="12:27" x14ac:dyDescent="0.35">
      <c r="L1941" s="103"/>
      <c r="S1941" s="32">
        <f>+_xlfn.XLOOKUP($P1941,Užstatai!$L$3:$IR$3,Užstatai!$L$1:$IR$1,"bla",0,1)</f>
        <v>0</v>
      </c>
      <c r="W1941" s="11">
        <f t="shared" si="183"/>
        <v>0</v>
      </c>
      <c r="X1941" s="11">
        <f t="shared" si="184"/>
        <v>0</v>
      </c>
      <c r="Y1941" s="11">
        <f t="shared" si="185"/>
        <v>1</v>
      </c>
      <c r="Z1941" s="11">
        <f t="shared" si="186"/>
        <v>109602.02670225358</v>
      </c>
      <c r="AA1941" s="23">
        <f t="shared" si="187"/>
        <v>0.19369999999999499</v>
      </c>
    </row>
    <row r="1942" spans="12:27" x14ac:dyDescent="0.35">
      <c r="L1942" s="103"/>
      <c r="S1942" s="32">
        <f>+_xlfn.XLOOKUP($P1942,Užstatai!$L$3:$IR$3,Užstatai!$L$1:$IR$1,"bla",0,1)</f>
        <v>0</v>
      </c>
      <c r="W1942" s="11">
        <f t="shared" si="183"/>
        <v>0</v>
      </c>
      <c r="X1942" s="11">
        <f t="shared" si="184"/>
        <v>0</v>
      </c>
      <c r="Y1942" s="11">
        <f t="shared" si="185"/>
        <v>1</v>
      </c>
      <c r="Z1942" s="11">
        <f t="shared" si="186"/>
        <v>109658.61009239414</v>
      </c>
      <c r="AA1942" s="23">
        <f t="shared" si="187"/>
        <v>0.19379999999999498</v>
      </c>
    </row>
    <row r="1943" spans="12:27" x14ac:dyDescent="0.35">
      <c r="L1943" s="103"/>
      <c r="S1943" s="32">
        <f>+_xlfn.XLOOKUP($P1943,Užstatai!$L$3:$IR$3,Užstatai!$L$1:$IR$1,"bla",0,1)</f>
        <v>0</v>
      </c>
      <c r="W1943" s="11">
        <f t="shared" si="183"/>
        <v>0</v>
      </c>
      <c r="X1943" s="11">
        <f t="shared" si="184"/>
        <v>0</v>
      </c>
      <c r="Y1943" s="11">
        <f t="shared" si="185"/>
        <v>1</v>
      </c>
      <c r="Z1943" s="11">
        <f t="shared" si="186"/>
        <v>109715.1934825347</v>
      </c>
      <c r="AA1943" s="23">
        <f t="shared" si="187"/>
        <v>0.19389999999999497</v>
      </c>
    </row>
    <row r="1944" spans="12:27" x14ac:dyDescent="0.35">
      <c r="L1944" s="103"/>
      <c r="S1944" s="32">
        <f>+_xlfn.XLOOKUP($P1944,Užstatai!$L$3:$IR$3,Užstatai!$L$1:$IR$1,"bla",0,1)</f>
        <v>0</v>
      </c>
      <c r="W1944" s="11">
        <f t="shared" si="183"/>
        <v>0</v>
      </c>
      <c r="X1944" s="11">
        <f t="shared" si="184"/>
        <v>0</v>
      </c>
      <c r="Y1944" s="11">
        <f t="shared" si="185"/>
        <v>1</v>
      </c>
      <c r="Z1944" s="11">
        <f t="shared" si="186"/>
        <v>109771.77687267524</v>
      </c>
      <c r="AA1944" s="23">
        <f t="shared" si="187"/>
        <v>0.19399999999999495</v>
      </c>
    </row>
    <row r="1945" spans="12:27" x14ac:dyDescent="0.35">
      <c r="L1945" s="103"/>
      <c r="S1945" s="32">
        <f>+_xlfn.XLOOKUP($P1945,Užstatai!$L$3:$IR$3,Užstatai!$L$1:$IR$1,"bla",0,1)</f>
        <v>0</v>
      </c>
      <c r="W1945" s="11">
        <f t="shared" si="183"/>
        <v>0</v>
      </c>
      <c r="X1945" s="11">
        <f t="shared" si="184"/>
        <v>0</v>
      </c>
      <c r="Y1945" s="11">
        <f t="shared" si="185"/>
        <v>1</v>
      </c>
      <c r="Z1945" s="11">
        <f t="shared" si="186"/>
        <v>109828.3602628158</v>
      </c>
      <c r="AA1945" s="23">
        <f t="shared" si="187"/>
        <v>0.19409999999999494</v>
      </c>
    </row>
    <row r="1946" spans="12:27" x14ac:dyDescent="0.35">
      <c r="L1946" s="103"/>
      <c r="S1946" s="32">
        <f>+_xlfn.XLOOKUP($P1946,Užstatai!$L$3:$IR$3,Užstatai!$L$1:$IR$1,"bla",0,1)</f>
        <v>0</v>
      </c>
      <c r="W1946" s="11">
        <f t="shared" si="183"/>
        <v>0</v>
      </c>
      <c r="X1946" s="11">
        <f t="shared" si="184"/>
        <v>0</v>
      </c>
      <c r="Y1946" s="11">
        <f t="shared" si="185"/>
        <v>1</v>
      </c>
      <c r="Z1946" s="11">
        <f t="shared" si="186"/>
        <v>109884.94365295634</v>
      </c>
      <c r="AA1946" s="23">
        <f t="shared" si="187"/>
        <v>0.19419999999999493</v>
      </c>
    </row>
    <row r="1947" spans="12:27" x14ac:dyDescent="0.35">
      <c r="L1947" s="103"/>
      <c r="S1947" s="32">
        <f>+_xlfn.XLOOKUP($P1947,Užstatai!$L$3:$IR$3,Užstatai!$L$1:$IR$1,"bla",0,1)</f>
        <v>0</v>
      </c>
      <c r="W1947" s="11">
        <f t="shared" si="183"/>
        <v>0</v>
      </c>
      <c r="X1947" s="11">
        <f t="shared" si="184"/>
        <v>0</v>
      </c>
      <c r="Y1947" s="11">
        <f t="shared" si="185"/>
        <v>1</v>
      </c>
      <c r="Z1947" s="11">
        <f t="shared" si="186"/>
        <v>109941.52704309688</v>
      </c>
      <c r="AA1947" s="23">
        <f t="shared" si="187"/>
        <v>0.19429999999999492</v>
      </c>
    </row>
    <row r="1948" spans="12:27" x14ac:dyDescent="0.35">
      <c r="L1948" s="103"/>
      <c r="S1948" s="32">
        <f>+_xlfn.XLOOKUP($P1948,Užstatai!$L$3:$IR$3,Užstatai!$L$1:$IR$1,"bla",0,1)</f>
        <v>0</v>
      </c>
      <c r="W1948" s="11">
        <f t="shared" si="183"/>
        <v>0</v>
      </c>
      <c r="X1948" s="11">
        <f t="shared" si="184"/>
        <v>0</v>
      </c>
      <c r="Y1948" s="11">
        <f t="shared" si="185"/>
        <v>1</v>
      </c>
      <c r="Z1948" s="11">
        <f t="shared" si="186"/>
        <v>109998.11043323744</v>
      </c>
      <c r="AA1948" s="23">
        <f t="shared" si="187"/>
        <v>0.19439999999999491</v>
      </c>
    </row>
    <row r="1949" spans="12:27" x14ac:dyDescent="0.35">
      <c r="L1949" s="103"/>
      <c r="S1949" s="32">
        <f>+_xlfn.XLOOKUP($P1949,Užstatai!$L$3:$IR$3,Užstatai!$L$1:$IR$1,"bla",0,1)</f>
        <v>0</v>
      </c>
      <c r="W1949" s="11">
        <f t="shared" si="183"/>
        <v>0</v>
      </c>
      <c r="X1949" s="11">
        <f t="shared" si="184"/>
        <v>0</v>
      </c>
      <c r="Y1949" s="11">
        <f t="shared" si="185"/>
        <v>1</v>
      </c>
      <c r="Z1949" s="11">
        <f t="shared" si="186"/>
        <v>110054.69382337799</v>
      </c>
      <c r="AA1949" s="23">
        <f t="shared" si="187"/>
        <v>0.1944999999999949</v>
      </c>
    </row>
    <row r="1950" spans="12:27" x14ac:dyDescent="0.35">
      <c r="L1950" s="103"/>
      <c r="S1950" s="32">
        <f>+_xlfn.XLOOKUP($P1950,Užstatai!$L$3:$IR$3,Užstatai!$L$1:$IR$1,"bla",0,1)</f>
        <v>0</v>
      </c>
      <c r="W1950" s="11">
        <f t="shared" si="183"/>
        <v>0</v>
      </c>
      <c r="X1950" s="11">
        <f t="shared" si="184"/>
        <v>0</v>
      </c>
      <c r="Y1950" s="11">
        <f t="shared" si="185"/>
        <v>1</v>
      </c>
      <c r="Z1950" s="11">
        <f t="shared" si="186"/>
        <v>110111.27721351854</v>
      </c>
      <c r="AA1950" s="23">
        <f t="shared" si="187"/>
        <v>0.19459999999999489</v>
      </c>
    </row>
    <row r="1951" spans="12:27" x14ac:dyDescent="0.35">
      <c r="L1951" s="103"/>
      <c r="S1951" s="32">
        <f>+_xlfn.XLOOKUP($P1951,Užstatai!$L$3:$IR$3,Užstatai!$L$1:$IR$1,"bla",0,1)</f>
        <v>0</v>
      </c>
      <c r="W1951" s="11">
        <f t="shared" si="183"/>
        <v>0</v>
      </c>
      <c r="X1951" s="11">
        <f t="shared" si="184"/>
        <v>0</v>
      </c>
      <c r="Y1951" s="11">
        <f t="shared" si="185"/>
        <v>1</v>
      </c>
      <c r="Z1951" s="11">
        <f t="shared" si="186"/>
        <v>110167.86060365908</v>
      </c>
      <c r="AA1951" s="23">
        <f t="shared" si="187"/>
        <v>0.19469999999999488</v>
      </c>
    </row>
    <row r="1952" spans="12:27" x14ac:dyDescent="0.35">
      <c r="L1952" s="103"/>
      <c r="S1952" s="32">
        <f>+_xlfn.XLOOKUP($P1952,Užstatai!$L$3:$IR$3,Užstatai!$L$1:$IR$1,"bla",0,1)</f>
        <v>0</v>
      </c>
      <c r="W1952" s="11">
        <f t="shared" si="183"/>
        <v>0</v>
      </c>
      <c r="X1952" s="11">
        <f t="shared" si="184"/>
        <v>0</v>
      </c>
      <c r="Y1952" s="11">
        <f t="shared" si="185"/>
        <v>1</v>
      </c>
      <c r="Z1952" s="11">
        <f t="shared" si="186"/>
        <v>110224.44399379964</v>
      </c>
      <c r="AA1952" s="23">
        <f t="shared" si="187"/>
        <v>0.19479999999999487</v>
      </c>
    </row>
    <row r="1953" spans="12:27" x14ac:dyDescent="0.35">
      <c r="L1953" s="103"/>
      <c r="S1953" s="32">
        <f>+_xlfn.XLOOKUP($P1953,Užstatai!$L$3:$IR$3,Užstatai!$L$1:$IR$1,"bla",0,1)</f>
        <v>0</v>
      </c>
      <c r="W1953" s="11">
        <f t="shared" si="183"/>
        <v>0</v>
      </c>
      <c r="X1953" s="11">
        <f t="shared" si="184"/>
        <v>0</v>
      </c>
      <c r="Y1953" s="11">
        <f t="shared" si="185"/>
        <v>1</v>
      </c>
      <c r="Z1953" s="11">
        <f t="shared" si="186"/>
        <v>110281.02738394018</v>
      </c>
      <c r="AA1953" s="23">
        <f t="shared" si="187"/>
        <v>0.19489999999999486</v>
      </c>
    </row>
    <row r="1954" spans="12:27" x14ac:dyDescent="0.35">
      <c r="L1954" s="103"/>
      <c r="S1954" s="32">
        <f>+_xlfn.XLOOKUP($P1954,Užstatai!$L$3:$IR$3,Užstatai!$L$1:$IR$1,"bla",0,1)</f>
        <v>0</v>
      </c>
      <c r="W1954" s="11">
        <f t="shared" si="183"/>
        <v>0</v>
      </c>
      <c r="X1954" s="11">
        <f t="shared" si="184"/>
        <v>0</v>
      </c>
      <c r="Y1954" s="11">
        <f t="shared" si="185"/>
        <v>1</v>
      </c>
      <c r="Z1954" s="11">
        <f t="shared" si="186"/>
        <v>110337.61077408073</v>
      </c>
      <c r="AA1954" s="23">
        <f t="shared" si="187"/>
        <v>0.19499999999999484</v>
      </c>
    </row>
    <row r="1955" spans="12:27" x14ac:dyDescent="0.35">
      <c r="L1955" s="103"/>
      <c r="S1955" s="32">
        <f>+_xlfn.XLOOKUP($P1955,Užstatai!$L$3:$IR$3,Užstatai!$L$1:$IR$1,"bla",0,1)</f>
        <v>0</v>
      </c>
      <c r="W1955" s="11">
        <f t="shared" si="183"/>
        <v>0</v>
      </c>
      <c r="X1955" s="11">
        <f t="shared" si="184"/>
        <v>0</v>
      </c>
      <c r="Y1955" s="11">
        <f t="shared" si="185"/>
        <v>1</v>
      </c>
      <c r="Z1955" s="11">
        <f t="shared" si="186"/>
        <v>110394.19416422128</v>
      </c>
      <c r="AA1955" s="23">
        <f t="shared" si="187"/>
        <v>0.19509999999999483</v>
      </c>
    </row>
    <row r="1956" spans="12:27" x14ac:dyDescent="0.35">
      <c r="L1956" s="103"/>
      <c r="S1956" s="32">
        <f>+_xlfn.XLOOKUP($P1956,Užstatai!$L$3:$IR$3,Užstatai!$L$1:$IR$1,"bla",0,1)</f>
        <v>0</v>
      </c>
      <c r="W1956" s="11">
        <f t="shared" si="183"/>
        <v>0</v>
      </c>
      <c r="X1956" s="11">
        <f t="shared" si="184"/>
        <v>0</v>
      </c>
      <c r="Y1956" s="11">
        <f t="shared" si="185"/>
        <v>1</v>
      </c>
      <c r="Z1956" s="11">
        <f t="shared" si="186"/>
        <v>110450.77755436182</v>
      </c>
      <c r="AA1956" s="23">
        <f t="shared" si="187"/>
        <v>0.19519999999999482</v>
      </c>
    </row>
    <row r="1957" spans="12:27" x14ac:dyDescent="0.35">
      <c r="L1957" s="103"/>
      <c r="S1957" s="32">
        <f>+_xlfn.XLOOKUP($P1957,Užstatai!$L$3:$IR$3,Užstatai!$L$1:$IR$1,"bla",0,1)</f>
        <v>0</v>
      </c>
      <c r="W1957" s="11">
        <f t="shared" si="183"/>
        <v>0</v>
      </c>
      <c r="X1957" s="11">
        <f t="shared" si="184"/>
        <v>0</v>
      </c>
      <c r="Y1957" s="11">
        <f t="shared" si="185"/>
        <v>1</v>
      </c>
      <c r="Z1957" s="11">
        <f t="shared" si="186"/>
        <v>110507.36094450238</v>
      </c>
      <c r="AA1957" s="23">
        <f t="shared" si="187"/>
        <v>0.19529999999999481</v>
      </c>
    </row>
    <row r="1958" spans="12:27" x14ac:dyDescent="0.35">
      <c r="L1958" s="103"/>
      <c r="S1958" s="32">
        <f>+_xlfn.XLOOKUP($P1958,Užstatai!$L$3:$IR$3,Užstatai!$L$1:$IR$1,"bla",0,1)</f>
        <v>0</v>
      </c>
      <c r="W1958" s="11">
        <f t="shared" si="183"/>
        <v>0</v>
      </c>
      <c r="X1958" s="11">
        <f t="shared" si="184"/>
        <v>0</v>
      </c>
      <c r="Y1958" s="11">
        <f t="shared" si="185"/>
        <v>1</v>
      </c>
      <c r="Z1958" s="11">
        <f t="shared" si="186"/>
        <v>110563.94433464293</v>
      </c>
      <c r="AA1958" s="23">
        <f t="shared" si="187"/>
        <v>0.1953999999999948</v>
      </c>
    </row>
    <row r="1959" spans="12:27" x14ac:dyDescent="0.35">
      <c r="L1959" s="103"/>
      <c r="S1959" s="32">
        <f>+_xlfn.XLOOKUP($P1959,Užstatai!$L$3:$IR$3,Užstatai!$L$1:$IR$1,"bla",0,1)</f>
        <v>0</v>
      </c>
      <c r="W1959" s="11">
        <f t="shared" si="183"/>
        <v>0</v>
      </c>
      <c r="X1959" s="11">
        <f t="shared" si="184"/>
        <v>0</v>
      </c>
      <c r="Y1959" s="11">
        <f t="shared" si="185"/>
        <v>1</v>
      </c>
      <c r="Z1959" s="11">
        <f t="shared" si="186"/>
        <v>110620.52772478349</v>
      </c>
      <c r="AA1959" s="23">
        <f t="shared" si="187"/>
        <v>0.19549999999999479</v>
      </c>
    </row>
    <row r="1960" spans="12:27" x14ac:dyDescent="0.35">
      <c r="L1960" s="103"/>
      <c r="S1960" s="32">
        <f>+_xlfn.XLOOKUP($P1960,Užstatai!$L$3:$IR$3,Užstatai!$L$1:$IR$1,"bla",0,1)</f>
        <v>0</v>
      </c>
      <c r="W1960" s="11">
        <f t="shared" si="183"/>
        <v>0</v>
      </c>
      <c r="X1960" s="11">
        <f t="shared" si="184"/>
        <v>0</v>
      </c>
      <c r="Y1960" s="11">
        <f t="shared" si="185"/>
        <v>1</v>
      </c>
      <c r="Z1960" s="11">
        <f t="shared" si="186"/>
        <v>110677.11111492403</v>
      </c>
      <c r="AA1960" s="23">
        <f t="shared" si="187"/>
        <v>0.19559999999999478</v>
      </c>
    </row>
    <row r="1961" spans="12:27" x14ac:dyDescent="0.35">
      <c r="L1961" s="103"/>
      <c r="S1961" s="32">
        <f>+_xlfn.XLOOKUP($P1961,Užstatai!$L$3:$IR$3,Užstatai!$L$1:$IR$1,"bla",0,1)</f>
        <v>0</v>
      </c>
      <c r="W1961" s="11">
        <f t="shared" si="183"/>
        <v>0</v>
      </c>
      <c r="X1961" s="11">
        <f t="shared" si="184"/>
        <v>0</v>
      </c>
      <c r="Y1961" s="11">
        <f t="shared" si="185"/>
        <v>1</v>
      </c>
      <c r="Z1961" s="11">
        <f t="shared" si="186"/>
        <v>110733.69450506459</v>
      </c>
      <c r="AA1961" s="23">
        <f t="shared" si="187"/>
        <v>0.19569999999999477</v>
      </c>
    </row>
    <row r="1962" spans="12:27" x14ac:dyDescent="0.35">
      <c r="L1962" s="103"/>
      <c r="S1962" s="32">
        <f>+_xlfn.XLOOKUP($P1962,Užstatai!$L$3:$IR$3,Užstatai!$L$1:$IR$1,"bla",0,1)</f>
        <v>0</v>
      </c>
      <c r="W1962" s="11">
        <f t="shared" si="183"/>
        <v>0</v>
      </c>
      <c r="X1962" s="11">
        <f t="shared" si="184"/>
        <v>0</v>
      </c>
      <c r="Y1962" s="11">
        <f t="shared" si="185"/>
        <v>1</v>
      </c>
      <c r="Z1962" s="11">
        <f t="shared" si="186"/>
        <v>110790.27789520513</v>
      </c>
      <c r="AA1962" s="23">
        <f t="shared" si="187"/>
        <v>0.19579999999999476</v>
      </c>
    </row>
    <row r="1963" spans="12:27" x14ac:dyDescent="0.35">
      <c r="L1963" s="103"/>
      <c r="S1963" s="32">
        <f>+_xlfn.XLOOKUP($P1963,Užstatai!$L$3:$IR$3,Užstatai!$L$1:$IR$1,"bla",0,1)</f>
        <v>0</v>
      </c>
      <c r="W1963" s="11">
        <f t="shared" si="183"/>
        <v>0</v>
      </c>
      <c r="X1963" s="11">
        <f t="shared" si="184"/>
        <v>0</v>
      </c>
      <c r="Y1963" s="11">
        <f t="shared" si="185"/>
        <v>1</v>
      </c>
      <c r="Z1963" s="11">
        <f t="shared" si="186"/>
        <v>110846.86128534567</v>
      </c>
      <c r="AA1963" s="23">
        <f t="shared" si="187"/>
        <v>0.19589999999999475</v>
      </c>
    </row>
    <row r="1964" spans="12:27" x14ac:dyDescent="0.35">
      <c r="L1964" s="103"/>
      <c r="S1964" s="32">
        <f>+_xlfn.XLOOKUP($P1964,Užstatai!$L$3:$IR$3,Užstatai!$L$1:$IR$1,"bla",0,1)</f>
        <v>0</v>
      </c>
      <c r="W1964" s="11">
        <f t="shared" si="183"/>
        <v>0</v>
      </c>
      <c r="X1964" s="11">
        <f t="shared" si="184"/>
        <v>0</v>
      </c>
      <c r="Y1964" s="11">
        <f t="shared" si="185"/>
        <v>1</v>
      </c>
      <c r="Z1964" s="11">
        <f t="shared" si="186"/>
        <v>110903.44467548623</v>
      </c>
      <c r="AA1964" s="23">
        <f t="shared" si="187"/>
        <v>0.19599999999999473</v>
      </c>
    </row>
    <row r="1965" spans="12:27" x14ac:dyDescent="0.35">
      <c r="L1965" s="103"/>
      <c r="S1965" s="32">
        <f>+_xlfn.XLOOKUP($P1965,Užstatai!$L$3:$IR$3,Užstatai!$L$1:$IR$1,"bla",0,1)</f>
        <v>0</v>
      </c>
      <c r="W1965" s="11">
        <f t="shared" si="183"/>
        <v>0</v>
      </c>
      <c r="X1965" s="11">
        <f t="shared" si="184"/>
        <v>0</v>
      </c>
      <c r="Y1965" s="11">
        <f t="shared" si="185"/>
        <v>1</v>
      </c>
      <c r="Z1965" s="11">
        <f t="shared" si="186"/>
        <v>110960.02806562679</v>
      </c>
      <c r="AA1965" s="23">
        <f t="shared" si="187"/>
        <v>0.19609999999999472</v>
      </c>
    </row>
    <row r="1966" spans="12:27" x14ac:dyDescent="0.35">
      <c r="L1966" s="103"/>
      <c r="S1966" s="32">
        <f>+_xlfn.XLOOKUP($P1966,Užstatai!$L$3:$IR$3,Užstatai!$L$1:$IR$1,"bla",0,1)</f>
        <v>0</v>
      </c>
      <c r="W1966" s="11">
        <f t="shared" si="183"/>
        <v>0</v>
      </c>
      <c r="X1966" s="11">
        <f t="shared" si="184"/>
        <v>0</v>
      </c>
      <c r="Y1966" s="11">
        <f t="shared" si="185"/>
        <v>1</v>
      </c>
      <c r="Z1966" s="11">
        <f t="shared" si="186"/>
        <v>111016.61145576733</v>
      </c>
      <c r="AA1966" s="23">
        <f t="shared" si="187"/>
        <v>0.19619999999999471</v>
      </c>
    </row>
    <row r="1967" spans="12:27" x14ac:dyDescent="0.35">
      <c r="L1967" s="103"/>
      <c r="S1967" s="32">
        <f>+_xlfn.XLOOKUP($P1967,Užstatai!$L$3:$IR$3,Užstatai!$L$1:$IR$1,"bla",0,1)</f>
        <v>0</v>
      </c>
      <c r="W1967" s="11">
        <f t="shared" si="183"/>
        <v>0</v>
      </c>
      <c r="X1967" s="11">
        <f t="shared" si="184"/>
        <v>0</v>
      </c>
      <c r="Y1967" s="11">
        <f t="shared" si="185"/>
        <v>1</v>
      </c>
      <c r="Z1967" s="11">
        <f t="shared" si="186"/>
        <v>111073.19484590787</v>
      </c>
      <c r="AA1967" s="23">
        <f t="shared" si="187"/>
        <v>0.1962999999999947</v>
      </c>
    </row>
    <row r="1968" spans="12:27" x14ac:dyDescent="0.35">
      <c r="L1968" s="103"/>
      <c r="S1968" s="32">
        <f>+_xlfn.XLOOKUP($P1968,Užstatai!$L$3:$IR$3,Užstatai!$L$1:$IR$1,"bla",0,1)</f>
        <v>0</v>
      </c>
      <c r="W1968" s="11">
        <f t="shared" si="183"/>
        <v>0</v>
      </c>
      <c r="X1968" s="11">
        <f t="shared" si="184"/>
        <v>0</v>
      </c>
      <c r="Y1968" s="11">
        <f t="shared" si="185"/>
        <v>1</v>
      </c>
      <c r="Z1968" s="11">
        <f t="shared" si="186"/>
        <v>111129.77823604843</v>
      </c>
      <c r="AA1968" s="23">
        <f t="shared" si="187"/>
        <v>0.19639999999999469</v>
      </c>
    </row>
    <row r="1969" spans="12:27" x14ac:dyDescent="0.35">
      <c r="L1969" s="103"/>
      <c r="S1969" s="32">
        <f>+_xlfn.XLOOKUP($P1969,Užstatai!$L$3:$IR$3,Užstatai!$L$1:$IR$1,"bla",0,1)</f>
        <v>0</v>
      </c>
      <c r="W1969" s="11">
        <f t="shared" si="183"/>
        <v>0</v>
      </c>
      <c r="X1969" s="11">
        <f t="shared" si="184"/>
        <v>0</v>
      </c>
      <c r="Y1969" s="11">
        <f t="shared" si="185"/>
        <v>1</v>
      </c>
      <c r="Z1969" s="11">
        <f t="shared" si="186"/>
        <v>111186.36162618897</v>
      </c>
      <c r="AA1969" s="23">
        <f t="shared" si="187"/>
        <v>0.19649999999999468</v>
      </c>
    </row>
    <row r="1970" spans="12:27" x14ac:dyDescent="0.35">
      <c r="L1970" s="103"/>
      <c r="S1970" s="32">
        <f>+_xlfn.XLOOKUP($P1970,Užstatai!$L$3:$IR$3,Užstatai!$L$1:$IR$1,"bla",0,1)</f>
        <v>0</v>
      </c>
      <c r="W1970" s="11">
        <f t="shared" si="183"/>
        <v>0</v>
      </c>
      <c r="X1970" s="11">
        <f t="shared" si="184"/>
        <v>0</v>
      </c>
      <c r="Y1970" s="11">
        <f t="shared" si="185"/>
        <v>1</v>
      </c>
      <c r="Z1970" s="11">
        <f t="shared" si="186"/>
        <v>111242.94501632953</v>
      </c>
      <c r="AA1970" s="23">
        <f t="shared" si="187"/>
        <v>0.19659999999999467</v>
      </c>
    </row>
    <row r="1971" spans="12:27" x14ac:dyDescent="0.35">
      <c r="L1971" s="103"/>
      <c r="S1971" s="32">
        <f>+_xlfn.XLOOKUP($P1971,Užstatai!$L$3:$IR$3,Užstatai!$L$1:$IR$1,"bla",0,1)</f>
        <v>0</v>
      </c>
      <c r="W1971" s="11">
        <f t="shared" si="183"/>
        <v>0</v>
      </c>
      <c r="X1971" s="11">
        <f t="shared" si="184"/>
        <v>0</v>
      </c>
      <c r="Y1971" s="11">
        <f t="shared" si="185"/>
        <v>1</v>
      </c>
      <c r="Z1971" s="11">
        <f t="shared" si="186"/>
        <v>111299.52840647007</v>
      </c>
      <c r="AA1971" s="23">
        <f t="shared" si="187"/>
        <v>0.19669999999999466</v>
      </c>
    </row>
    <row r="1972" spans="12:27" x14ac:dyDescent="0.35">
      <c r="L1972" s="103"/>
      <c r="S1972" s="32">
        <f>+_xlfn.XLOOKUP($P1972,Užstatai!$L$3:$IR$3,Užstatai!$L$1:$IR$1,"bla",0,1)</f>
        <v>0</v>
      </c>
      <c r="W1972" s="11">
        <f t="shared" si="183"/>
        <v>0</v>
      </c>
      <c r="X1972" s="11">
        <f t="shared" si="184"/>
        <v>0</v>
      </c>
      <c r="Y1972" s="11">
        <f t="shared" si="185"/>
        <v>1</v>
      </c>
      <c r="Z1972" s="11">
        <f t="shared" si="186"/>
        <v>111356.11179661061</v>
      </c>
      <c r="AA1972" s="23">
        <f t="shared" si="187"/>
        <v>0.19679999999999465</v>
      </c>
    </row>
    <row r="1973" spans="12:27" x14ac:dyDescent="0.35">
      <c r="L1973" s="103"/>
      <c r="S1973" s="32">
        <f>+_xlfn.XLOOKUP($P1973,Užstatai!$L$3:$IR$3,Užstatai!$L$1:$IR$1,"bla",0,1)</f>
        <v>0</v>
      </c>
      <c r="W1973" s="11">
        <f t="shared" si="183"/>
        <v>0</v>
      </c>
      <c r="X1973" s="11">
        <f t="shared" si="184"/>
        <v>0</v>
      </c>
      <c r="Y1973" s="11">
        <f t="shared" si="185"/>
        <v>1</v>
      </c>
      <c r="Z1973" s="11">
        <f t="shared" si="186"/>
        <v>111412.69518675117</v>
      </c>
      <c r="AA1973" s="23">
        <f t="shared" si="187"/>
        <v>0.19689999999999463</v>
      </c>
    </row>
    <row r="1974" spans="12:27" x14ac:dyDescent="0.35">
      <c r="L1974" s="103"/>
      <c r="S1974" s="32">
        <f>+_xlfn.XLOOKUP($P1974,Užstatai!$L$3:$IR$3,Užstatai!$L$1:$IR$1,"bla",0,1)</f>
        <v>0</v>
      </c>
      <c r="W1974" s="11">
        <f t="shared" si="183"/>
        <v>0</v>
      </c>
      <c r="X1974" s="11">
        <f t="shared" si="184"/>
        <v>0</v>
      </c>
      <c r="Y1974" s="11">
        <f t="shared" si="185"/>
        <v>1</v>
      </c>
      <c r="Z1974" s="11">
        <f t="shared" si="186"/>
        <v>111469.27857689172</v>
      </c>
      <c r="AA1974" s="23">
        <f t="shared" si="187"/>
        <v>0.19699999999999462</v>
      </c>
    </row>
    <row r="1975" spans="12:27" x14ac:dyDescent="0.35">
      <c r="L1975" s="103"/>
      <c r="S1975" s="32">
        <f>+_xlfn.XLOOKUP($P1975,Užstatai!$L$3:$IR$3,Užstatai!$L$1:$IR$1,"bla",0,1)</f>
        <v>0</v>
      </c>
      <c r="W1975" s="11">
        <f t="shared" si="183"/>
        <v>0</v>
      </c>
      <c r="X1975" s="11">
        <f t="shared" si="184"/>
        <v>0</v>
      </c>
      <c r="Y1975" s="11">
        <f t="shared" si="185"/>
        <v>1</v>
      </c>
      <c r="Z1975" s="11">
        <f t="shared" si="186"/>
        <v>111525.86196703225</v>
      </c>
      <c r="AA1975" s="23">
        <f t="shared" si="187"/>
        <v>0.19709999999999461</v>
      </c>
    </row>
    <row r="1976" spans="12:27" x14ac:dyDescent="0.35">
      <c r="L1976" s="103"/>
      <c r="S1976" s="32">
        <f>+_xlfn.XLOOKUP($P1976,Užstatai!$L$3:$IR$3,Užstatai!$L$1:$IR$1,"bla",0,1)</f>
        <v>0</v>
      </c>
      <c r="W1976" s="11">
        <f t="shared" si="183"/>
        <v>0</v>
      </c>
      <c r="X1976" s="11">
        <f t="shared" si="184"/>
        <v>0</v>
      </c>
      <c r="Y1976" s="11">
        <f t="shared" si="185"/>
        <v>1</v>
      </c>
      <c r="Z1976" s="11">
        <f t="shared" si="186"/>
        <v>111582.44535717282</v>
      </c>
      <c r="AA1976" s="23">
        <f t="shared" si="187"/>
        <v>0.1971999999999946</v>
      </c>
    </row>
    <row r="1977" spans="12:27" x14ac:dyDescent="0.35">
      <c r="L1977" s="103"/>
      <c r="S1977" s="32">
        <f>+_xlfn.XLOOKUP($P1977,Užstatai!$L$3:$IR$3,Užstatai!$L$1:$IR$1,"bla",0,1)</f>
        <v>0</v>
      </c>
      <c r="W1977" s="11">
        <f t="shared" si="183"/>
        <v>0</v>
      </c>
      <c r="X1977" s="11">
        <f t="shared" si="184"/>
        <v>0</v>
      </c>
      <c r="Y1977" s="11">
        <f t="shared" si="185"/>
        <v>1</v>
      </c>
      <c r="Z1977" s="11">
        <f t="shared" si="186"/>
        <v>111639.02874731338</v>
      </c>
      <c r="AA1977" s="23">
        <f t="shared" si="187"/>
        <v>0.19729999999999459</v>
      </c>
    </row>
    <row r="1978" spans="12:27" x14ac:dyDescent="0.35">
      <c r="L1978" s="103"/>
      <c r="S1978" s="32">
        <f>+_xlfn.XLOOKUP($P1978,Užstatai!$L$3:$IR$3,Užstatai!$L$1:$IR$1,"bla",0,1)</f>
        <v>0</v>
      </c>
      <c r="W1978" s="11">
        <f t="shared" si="183"/>
        <v>0</v>
      </c>
      <c r="X1978" s="11">
        <f t="shared" si="184"/>
        <v>0</v>
      </c>
      <c r="Y1978" s="11">
        <f t="shared" si="185"/>
        <v>1</v>
      </c>
      <c r="Z1978" s="11">
        <f t="shared" si="186"/>
        <v>111695.61213745394</v>
      </c>
      <c r="AA1978" s="23">
        <f t="shared" si="187"/>
        <v>0.19739999999999458</v>
      </c>
    </row>
    <row r="1979" spans="12:27" x14ac:dyDescent="0.35">
      <c r="L1979" s="103"/>
      <c r="S1979" s="32">
        <f>+_xlfn.XLOOKUP($P1979,Užstatai!$L$3:$IR$3,Užstatai!$L$1:$IR$1,"bla",0,1)</f>
        <v>0</v>
      </c>
      <c r="W1979" s="11">
        <f t="shared" si="183"/>
        <v>0</v>
      </c>
      <c r="X1979" s="11">
        <f t="shared" si="184"/>
        <v>0</v>
      </c>
      <c r="Y1979" s="11">
        <f t="shared" si="185"/>
        <v>1</v>
      </c>
      <c r="Z1979" s="11">
        <f t="shared" si="186"/>
        <v>111752.19552759446</v>
      </c>
      <c r="AA1979" s="23">
        <f t="shared" si="187"/>
        <v>0.19749999999999457</v>
      </c>
    </row>
    <row r="1980" spans="12:27" x14ac:dyDescent="0.35">
      <c r="L1980" s="103"/>
      <c r="S1980" s="32">
        <f>+_xlfn.XLOOKUP($P1980,Užstatai!$L$3:$IR$3,Užstatai!$L$1:$IR$1,"bla",0,1)</f>
        <v>0</v>
      </c>
      <c r="W1980" s="11">
        <f t="shared" si="183"/>
        <v>0</v>
      </c>
      <c r="X1980" s="11">
        <f t="shared" si="184"/>
        <v>0</v>
      </c>
      <c r="Y1980" s="11">
        <f t="shared" si="185"/>
        <v>1</v>
      </c>
      <c r="Z1980" s="11">
        <f t="shared" si="186"/>
        <v>111808.77891773502</v>
      </c>
      <c r="AA1980" s="23">
        <f t="shared" si="187"/>
        <v>0.19759999999999456</v>
      </c>
    </row>
    <row r="1981" spans="12:27" x14ac:dyDescent="0.35">
      <c r="L1981" s="103"/>
      <c r="S1981" s="32">
        <f>+_xlfn.XLOOKUP($P1981,Užstatai!$L$3:$IR$3,Užstatai!$L$1:$IR$1,"bla",0,1)</f>
        <v>0</v>
      </c>
      <c r="W1981" s="11">
        <f t="shared" si="183"/>
        <v>0</v>
      </c>
      <c r="X1981" s="11">
        <f t="shared" si="184"/>
        <v>0</v>
      </c>
      <c r="Y1981" s="11">
        <f t="shared" si="185"/>
        <v>1</v>
      </c>
      <c r="Z1981" s="11">
        <f t="shared" si="186"/>
        <v>111865.36230787558</v>
      </c>
      <c r="AA1981" s="23">
        <f t="shared" si="187"/>
        <v>0.19769999999999455</v>
      </c>
    </row>
    <row r="1982" spans="12:27" x14ac:dyDescent="0.35">
      <c r="L1982" s="103"/>
      <c r="S1982" s="32">
        <f>+_xlfn.XLOOKUP($P1982,Užstatai!$L$3:$IR$3,Užstatai!$L$1:$IR$1,"bla",0,1)</f>
        <v>0</v>
      </c>
      <c r="W1982" s="11">
        <f t="shared" si="183"/>
        <v>0</v>
      </c>
      <c r="X1982" s="11">
        <f t="shared" si="184"/>
        <v>0</v>
      </c>
      <c r="Y1982" s="11">
        <f t="shared" si="185"/>
        <v>1</v>
      </c>
      <c r="Z1982" s="11">
        <f t="shared" si="186"/>
        <v>111921.94569801612</v>
      </c>
      <c r="AA1982" s="23">
        <f t="shared" si="187"/>
        <v>0.19779999999999454</v>
      </c>
    </row>
    <row r="1983" spans="12:27" x14ac:dyDescent="0.35">
      <c r="L1983" s="103"/>
      <c r="S1983" s="32">
        <f>+_xlfn.XLOOKUP($P1983,Užstatai!$L$3:$IR$3,Užstatai!$L$1:$IR$1,"bla",0,1)</f>
        <v>0</v>
      </c>
      <c r="W1983" s="11">
        <f t="shared" si="183"/>
        <v>0</v>
      </c>
      <c r="X1983" s="11">
        <f t="shared" si="184"/>
        <v>0</v>
      </c>
      <c r="Y1983" s="11">
        <f t="shared" si="185"/>
        <v>1</v>
      </c>
      <c r="Z1983" s="11">
        <f t="shared" si="186"/>
        <v>111978.52908815668</v>
      </c>
      <c r="AA1983" s="23">
        <f t="shared" si="187"/>
        <v>0.19789999999999452</v>
      </c>
    </row>
    <row r="1984" spans="12:27" x14ac:dyDescent="0.35">
      <c r="L1984" s="103"/>
      <c r="S1984" s="32">
        <f>+_xlfn.XLOOKUP($P1984,Užstatai!$L$3:$IR$3,Užstatai!$L$1:$IR$1,"bla",0,1)</f>
        <v>0</v>
      </c>
      <c r="W1984" s="11">
        <f t="shared" si="183"/>
        <v>0</v>
      </c>
      <c r="X1984" s="11">
        <f t="shared" si="184"/>
        <v>0</v>
      </c>
      <c r="Y1984" s="11">
        <f t="shared" si="185"/>
        <v>1</v>
      </c>
      <c r="Z1984" s="11">
        <f t="shared" si="186"/>
        <v>112035.11247829722</v>
      </c>
      <c r="AA1984" s="23">
        <f t="shared" si="187"/>
        <v>0.19799999999999451</v>
      </c>
    </row>
    <row r="1985" spans="12:27" x14ac:dyDescent="0.35">
      <c r="L1985" s="103"/>
      <c r="S1985" s="32">
        <f>+_xlfn.XLOOKUP($P1985,Užstatai!$L$3:$IR$3,Užstatai!$L$1:$IR$1,"bla",0,1)</f>
        <v>0</v>
      </c>
      <c r="W1985" s="11">
        <f t="shared" si="183"/>
        <v>0</v>
      </c>
      <c r="X1985" s="11">
        <f t="shared" si="184"/>
        <v>0</v>
      </c>
      <c r="Y1985" s="11">
        <f t="shared" si="185"/>
        <v>1</v>
      </c>
      <c r="Z1985" s="11">
        <f t="shared" si="186"/>
        <v>112091.69586843776</v>
      </c>
      <c r="AA1985" s="23">
        <f t="shared" si="187"/>
        <v>0.1980999999999945</v>
      </c>
    </row>
    <row r="1986" spans="12:27" x14ac:dyDescent="0.35">
      <c r="L1986" s="103"/>
      <c r="S1986" s="32">
        <f>+_xlfn.XLOOKUP($P1986,Užstatai!$L$3:$IR$3,Užstatai!$L$1:$IR$1,"bla",0,1)</f>
        <v>0</v>
      </c>
      <c r="W1986" s="11">
        <f t="shared" si="183"/>
        <v>0</v>
      </c>
      <c r="X1986" s="11">
        <f t="shared" si="184"/>
        <v>0</v>
      </c>
      <c r="Y1986" s="11">
        <f t="shared" si="185"/>
        <v>1</v>
      </c>
      <c r="Z1986" s="11">
        <f t="shared" si="186"/>
        <v>112148.27925857832</v>
      </c>
      <c r="AA1986" s="23">
        <f t="shared" si="187"/>
        <v>0.19819999999999449</v>
      </c>
    </row>
    <row r="1987" spans="12:27" x14ac:dyDescent="0.35">
      <c r="L1987" s="103"/>
      <c r="S1987" s="32">
        <f>+_xlfn.XLOOKUP($P1987,Užstatai!$L$3:$IR$3,Užstatai!$L$1:$IR$1,"bla",0,1)</f>
        <v>0</v>
      </c>
      <c r="W1987" s="11">
        <f t="shared" si="183"/>
        <v>0</v>
      </c>
      <c r="X1987" s="11">
        <f t="shared" si="184"/>
        <v>0</v>
      </c>
      <c r="Y1987" s="11">
        <f t="shared" si="185"/>
        <v>1</v>
      </c>
      <c r="Z1987" s="11">
        <f t="shared" si="186"/>
        <v>112204.86264871887</v>
      </c>
      <c r="AA1987" s="23">
        <f t="shared" si="187"/>
        <v>0.19829999999999448</v>
      </c>
    </row>
    <row r="1988" spans="12:27" x14ac:dyDescent="0.35">
      <c r="L1988" s="103"/>
      <c r="S1988" s="32">
        <f>+_xlfn.XLOOKUP($P1988,Užstatai!$L$3:$IR$3,Užstatai!$L$1:$IR$1,"bla",0,1)</f>
        <v>0</v>
      </c>
      <c r="W1988" s="11">
        <f t="shared" ref="W1988:W2051" si="188">ROUND(M1988*(Q1988-Q1987),2)</f>
        <v>0</v>
      </c>
      <c r="X1988" s="11">
        <f t="shared" ref="X1988:X2051" si="189">ROUND(N1988*$Y$2/12*(1-Q1988),2)</f>
        <v>0</v>
      </c>
      <c r="Y1988" s="11">
        <f t="shared" si="185"/>
        <v>1</v>
      </c>
      <c r="Z1988" s="11">
        <f t="shared" si="186"/>
        <v>112261.4460388594</v>
      </c>
      <c r="AA1988" s="23">
        <f t="shared" si="187"/>
        <v>0.19839999999999447</v>
      </c>
    </row>
    <row r="1989" spans="12:27" x14ac:dyDescent="0.35">
      <c r="L1989" s="103"/>
      <c r="S1989" s="32">
        <f>+_xlfn.XLOOKUP($P1989,Užstatai!$L$3:$IR$3,Užstatai!$L$1:$IR$1,"bla",0,1)</f>
        <v>0</v>
      </c>
      <c r="W1989" s="11">
        <f t="shared" si="188"/>
        <v>0</v>
      </c>
      <c r="X1989" s="11">
        <f t="shared" si="189"/>
        <v>0</v>
      </c>
      <c r="Y1989" s="11">
        <f t="shared" ref="Y1989:Y2052" si="190">+IF(Z1989&gt;=$W$1,1,0)</f>
        <v>1</v>
      </c>
      <c r="Z1989" s="11">
        <f t="shared" ref="Z1989:Z2052" si="191">SUM($N$4:$N$183)*AA1989/12-SUMPRODUCT($N$4:$N$183,$Q$4:$Q$183)*AA1989/12</f>
        <v>112318.02942899996</v>
      </c>
      <c r="AA1989" s="23">
        <f t="shared" si="187"/>
        <v>0.19849999999999446</v>
      </c>
    </row>
    <row r="1990" spans="12:27" x14ac:dyDescent="0.35">
      <c r="L1990" s="103"/>
      <c r="S1990" s="32">
        <f>+_xlfn.XLOOKUP($P1990,Užstatai!$L$3:$IR$3,Užstatai!$L$1:$IR$1,"bla",0,1)</f>
        <v>0</v>
      </c>
      <c r="W1990" s="11">
        <f t="shared" si="188"/>
        <v>0</v>
      </c>
      <c r="X1990" s="11">
        <f t="shared" si="189"/>
        <v>0</v>
      </c>
      <c r="Y1990" s="11">
        <f t="shared" si="190"/>
        <v>1</v>
      </c>
      <c r="Z1990" s="11">
        <f t="shared" si="191"/>
        <v>112374.61281914052</v>
      </c>
      <c r="AA1990" s="23">
        <f t="shared" ref="AA1990:AA2053" si="192">+AA1989+0.0001</f>
        <v>0.19859999999999445</v>
      </c>
    </row>
    <row r="1991" spans="12:27" x14ac:dyDescent="0.35">
      <c r="L1991" s="103"/>
      <c r="S1991" s="32">
        <f>+_xlfn.XLOOKUP($P1991,Užstatai!$L$3:$IR$3,Užstatai!$L$1:$IR$1,"bla",0,1)</f>
        <v>0</v>
      </c>
      <c r="W1991" s="11">
        <f t="shared" si="188"/>
        <v>0</v>
      </c>
      <c r="X1991" s="11">
        <f t="shared" si="189"/>
        <v>0</v>
      </c>
      <c r="Y1991" s="11">
        <f t="shared" si="190"/>
        <v>1</v>
      </c>
      <c r="Z1991" s="11">
        <f t="shared" si="191"/>
        <v>112431.19620928104</v>
      </c>
      <c r="AA1991" s="23">
        <f t="shared" si="192"/>
        <v>0.19869999999999444</v>
      </c>
    </row>
    <row r="1992" spans="12:27" x14ac:dyDescent="0.35">
      <c r="L1992" s="103"/>
      <c r="S1992" s="32">
        <f>+_xlfn.XLOOKUP($P1992,Užstatai!$L$3:$IR$3,Užstatai!$L$1:$IR$1,"bla",0,1)</f>
        <v>0</v>
      </c>
      <c r="W1992" s="11">
        <f t="shared" si="188"/>
        <v>0</v>
      </c>
      <c r="X1992" s="11">
        <f t="shared" si="189"/>
        <v>0</v>
      </c>
      <c r="Y1992" s="11">
        <f t="shared" si="190"/>
        <v>1</v>
      </c>
      <c r="Z1992" s="11">
        <f t="shared" si="191"/>
        <v>112487.7795994216</v>
      </c>
      <c r="AA1992" s="23">
        <f t="shared" si="192"/>
        <v>0.19879999999999443</v>
      </c>
    </row>
    <row r="1993" spans="12:27" x14ac:dyDescent="0.35">
      <c r="L1993" s="103"/>
      <c r="S1993" s="32">
        <f>+_xlfn.XLOOKUP($P1993,Užstatai!$L$3:$IR$3,Užstatai!$L$1:$IR$1,"bla",0,1)</f>
        <v>0</v>
      </c>
      <c r="W1993" s="11">
        <f t="shared" si="188"/>
        <v>0</v>
      </c>
      <c r="X1993" s="11">
        <f t="shared" si="189"/>
        <v>0</v>
      </c>
      <c r="Y1993" s="11">
        <f t="shared" si="190"/>
        <v>1</v>
      </c>
      <c r="Z1993" s="11">
        <f t="shared" si="191"/>
        <v>112544.36298956217</v>
      </c>
      <c r="AA1993" s="23">
        <f t="shared" si="192"/>
        <v>0.19889999999999441</v>
      </c>
    </row>
    <row r="1994" spans="12:27" x14ac:dyDescent="0.35">
      <c r="L1994" s="103"/>
      <c r="S1994" s="32">
        <f>+_xlfn.XLOOKUP($P1994,Užstatai!$L$3:$IR$3,Užstatai!$L$1:$IR$1,"bla",0,1)</f>
        <v>0</v>
      </c>
      <c r="W1994" s="11">
        <f t="shared" si="188"/>
        <v>0</v>
      </c>
      <c r="X1994" s="11">
        <f t="shared" si="189"/>
        <v>0</v>
      </c>
      <c r="Y1994" s="11">
        <f t="shared" si="190"/>
        <v>1</v>
      </c>
      <c r="Z1994" s="11">
        <f t="shared" si="191"/>
        <v>112600.94637970273</v>
      </c>
      <c r="AA1994" s="23">
        <f t="shared" si="192"/>
        <v>0.1989999999999944</v>
      </c>
    </row>
    <row r="1995" spans="12:27" x14ac:dyDescent="0.35">
      <c r="L1995" s="103"/>
      <c r="S1995" s="32">
        <f>+_xlfn.XLOOKUP($P1995,Užstatai!$L$3:$IR$3,Užstatai!$L$1:$IR$1,"bla",0,1)</f>
        <v>0</v>
      </c>
      <c r="W1995" s="11">
        <f t="shared" si="188"/>
        <v>0</v>
      </c>
      <c r="X1995" s="11">
        <f t="shared" si="189"/>
        <v>0</v>
      </c>
      <c r="Y1995" s="11">
        <f t="shared" si="190"/>
        <v>1</v>
      </c>
      <c r="Z1995" s="11">
        <f t="shared" si="191"/>
        <v>112657.52976984327</v>
      </c>
      <c r="AA1995" s="23">
        <f t="shared" si="192"/>
        <v>0.19909999999999439</v>
      </c>
    </row>
    <row r="1996" spans="12:27" x14ac:dyDescent="0.35">
      <c r="L1996" s="103"/>
      <c r="S1996" s="32">
        <f>+_xlfn.XLOOKUP($P1996,Užstatai!$L$3:$IR$3,Užstatai!$L$1:$IR$1,"bla",0,1)</f>
        <v>0</v>
      </c>
      <c r="W1996" s="11">
        <f t="shared" si="188"/>
        <v>0</v>
      </c>
      <c r="X1996" s="11">
        <f t="shared" si="189"/>
        <v>0</v>
      </c>
      <c r="Y1996" s="11">
        <f t="shared" si="190"/>
        <v>1</v>
      </c>
      <c r="Z1996" s="11">
        <f t="shared" si="191"/>
        <v>112714.11315998381</v>
      </c>
      <c r="AA1996" s="23">
        <f t="shared" si="192"/>
        <v>0.19919999999999438</v>
      </c>
    </row>
    <row r="1997" spans="12:27" x14ac:dyDescent="0.35">
      <c r="L1997" s="103"/>
      <c r="S1997" s="32">
        <f>+_xlfn.XLOOKUP($P1997,Užstatai!$L$3:$IR$3,Užstatai!$L$1:$IR$1,"bla",0,1)</f>
        <v>0</v>
      </c>
      <c r="W1997" s="11">
        <f t="shared" si="188"/>
        <v>0</v>
      </c>
      <c r="X1997" s="11">
        <f t="shared" si="189"/>
        <v>0</v>
      </c>
      <c r="Y1997" s="11">
        <f t="shared" si="190"/>
        <v>1</v>
      </c>
      <c r="Z1997" s="11">
        <f t="shared" si="191"/>
        <v>112770.69655012437</v>
      </c>
      <c r="AA1997" s="23">
        <f t="shared" si="192"/>
        <v>0.19929999999999437</v>
      </c>
    </row>
    <row r="1998" spans="12:27" x14ac:dyDescent="0.35">
      <c r="L1998" s="103"/>
      <c r="S1998" s="32">
        <f>+_xlfn.XLOOKUP($P1998,Užstatai!$L$3:$IR$3,Užstatai!$L$1:$IR$1,"bla",0,1)</f>
        <v>0</v>
      </c>
      <c r="W1998" s="11">
        <f t="shared" si="188"/>
        <v>0</v>
      </c>
      <c r="X1998" s="11">
        <f t="shared" si="189"/>
        <v>0</v>
      </c>
      <c r="Y1998" s="11">
        <f t="shared" si="190"/>
        <v>1</v>
      </c>
      <c r="Z1998" s="11">
        <f t="shared" si="191"/>
        <v>112827.27994026491</v>
      </c>
      <c r="AA1998" s="23">
        <f t="shared" si="192"/>
        <v>0.19939999999999436</v>
      </c>
    </row>
    <row r="1999" spans="12:27" x14ac:dyDescent="0.35">
      <c r="L1999" s="103"/>
      <c r="S1999" s="32">
        <f>+_xlfn.XLOOKUP($P1999,Užstatai!$L$3:$IR$3,Užstatai!$L$1:$IR$1,"bla",0,1)</f>
        <v>0</v>
      </c>
      <c r="W1999" s="11">
        <f t="shared" si="188"/>
        <v>0</v>
      </c>
      <c r="X1999" s="11">
        <f t="shared" si="189"/>
        <v>0</v>
      </c>
      <c r="Y1999" s="11">
        <f t="shared" si="190"/>
        <v>1</v>
      </c>
      <c r="Z1999" s="11">
        <f t="shared" si="191"/>
        <v>112883.86333040547</v>
      </c>
      <c r="AA1999" s="23">
        <f t="shared" si="192"/>
        <v>0.19949999999999435</v>
      </c>
    </row>
    <row r="2000" spans="12:27" x14ac:dyDescent="0.35">
      <c r="L2000" s="103"/>
      <c r="S2000" s="32">
        <f>+_xlfn.XLOOKUP($P2000,Užstatai!$L$3:$IR$3,Užstatai!$L$1:$IR$1,"bla",0,1)</f>
        <v>0</v>
      </c>
      <c r="W2000" s="11">
        <f t="shared" si="188"/>
        <v>0</v>
      </c>
      <c r="X2000" s="11">
        <f t="shared" si="189"/>
        <v>0</v>
      </c>
      <c r="Y2000" s="11">
        <f t="shared" si="190"/>
        <v>1</v>
      </c>
      <c r="Z2000" s="11">
        <f t="shared" si="191"/>
        <v>112940.44672054601</v>
      </c>
      <c r="AA2000" s="23">
        <f t="shared" si="192"/>
        <v>0.19959999999999434</v>
      </c>
    </row>
    <row r="2001" spans="12:27" x14ac:dyDescent="0.35">
      <c r="L2001" s="103"/>
      <c r="S2001" s="32">
        <f>+_xlfn.XLOOKUP($P2001,Užstatai!$L$3:$IR$3,Užstatai!$L$1:$IR$1,"bla",0,1)</f>
        <v>0</v>
      </c>
      <c r="W2001" s="11">
        <f t="shared" si="188"/>
        <v>0</v>
      </c>
      <c r="X2001" s="11">
        <f t="shared" si="189"/>
        <v>0</v>
      </c>
      <c r="Y2001" s="11">
        <f t="shared" si="190"/>
        <v>1</v>
      </c>
      <c r="Z2001" s="11">
        <f t="shared" si="191"/>
        <v>112997.03011068655</v>
      </c>
      <c r="AA2001" s="23">
        <f t="shared" si="192"/>
        <v>0.19969999999999433</v>
      </c>
    </row>
    <row r="2002" spans="12:27" x14ac:dyDescent="0.35">
      <c r="L2002" s="103"/>
      <c r="S2002" s="32">
        <f>+_xlfn.XLOOKUP($P2002,Užstatai!$L$3:$IR$3,Užstatai!$L$1:$IR$1,"bla",0,1)</f>
        <v>0</v>
      </c>
      <c r="W2002" s="11">
        <f t="shared" si="188"/>
        <v>0</v>
      </c>
      <c r="X2002" s="11">
        <f t="shared" si="189"/>
        <v>0</v>
      </c>
      <c r="Y2002" s="11">
        <f t="shared" si="190"/>
        <v>1</v>
      </c>
      <c r="Z2002" s="11">
        <f t="shared" si="191"/>
        <v>113053.61350082711</v>
      </c>
      <c r="AA2002" s="23">
        <f t="shared" si="192"/>
        <v>0.19979999999999432</v>
      </c>
    </row>
    <row r="2003" spans="12:27" x14ac:dyDescent="0.35">
      <c r="L2003" s="103"/>
      <c r="S2003" s="32">
        <f>+_xlfn.XLOOKUP($P2003,Užstatai!$L$3:$IR$3,Užstatai!$L$1:$IR$1,"bla",0,1)</f>
        <v>0</v>
      </c>
      <c r="W2003" s="11">
        <f t="shared" si="188"/>
        <v>0</v>
      </c>
      <c r="X2003" s="11">
        <f t="shared" si="189"/>
        <v>0</v>
      </c>
      <c r="Y2003" s="11">
        <f t="shared" si="190"/>
        <v>1</v>
      </c>
      <c r="Z2003" s="11">
        <f t="shared" si="191"/>
        <v>113110.19689096767</v>
      </c>
      <c r="AA2003" s="23">
        <f t="shared" si="192"/>
        <v>0.1998999999999943</v>
      </c>
    </row>
    <row r="2004" spans="12:27" x14ac:dyDescent="0.35">
      <c r="L2004" s="103"/>
      <c r="S2004" s="32">
        <f>+_xlfn.XLOOKUP($P2004,Užstatai!$L$3:$IR$3,Užstatai!$L$1:$IR$1,"bla",0,1)</f>
        <v>0</v>
      </c>
      <c r="W2004" s="11">
        <f t="shared" si="188"/>
        <v>0</v>
      </c>
      <c r="X2004" s="11">
        <f t="shared" si="189"/>
        <v>0</v>
      </c>
      <c r="Y2004" s="11">
        <f t="shared" si="190"/>
        <v>1</v>
      </c>
      <c r="Z2004" s="11">
        <f t="shared" si="191"/>
        <v>113166.78028110819</v>
      </c>
      <c r="AA2004" s="23">
        <f t="shared" si="192"/>
        <v>0.19999999999999429</v>
      </c>
    </row>
    <row r="2005" spans="12:27" x14ac:dyDescent="0.35">
      <c r="L2005" s="103"/>
      <c r="S2005" s="32">
        <f>+_xlfn.XLOOKUP($P2005,Užstatai!$L$3:$IR$3,Užstatai!$L$1:$IR$1,"bla",0,1)</f>
        <v>0</v>
      </c>
      <c r="W2005" s="11">
        <f t="shared" si="188"/>
        <v>0</v>
      </c>
      <c r="X2005" s="11">
        <f t="shared" si="189"/>
        <v>0</v>
      </c>
      <c r="Y2005" s="11">
        <f t="shared" si="190"/>
        <v>1</v>
      </c>
      <c r="Z2005" s="11">
        <f t="shared" si="191"/>
        <v>113223.36367124875</v>
      </c>
      <c r="AA2005" s="23">
        <f t="shared" si="192"/>
        <v>0.20009999999999428</v>
      </c>
    </row>
    <row r="2006" spans="12:27" x14ac:dyDescent="0.35">
      <c r="L2006" s="103"/>
      <c r="S2006" s="32">
        <f>+_xlfn.XLOOKUP($P2006,Užstatai!$L$3:$IR$3,Užstatai!$L$1:$IR$1,"bla",0,1)</f>
        <v>0</v>
      </c>
      <c r="W2006" s="11">
        <f t="shared" si="188"/>
        <v>0</v>
      </c>
      <c r="X2006" s="11">
        <f t="shared" si="189"/>
        <v>0</v>
      </c>
      <c r="Y2006" s="11">
        <f t="shared" si="190"/>
        <v>1</v>
      </c>
      <c r="Z2006" s="11">
        <f t="shared" si="191"/>
        <v>113279.94706138931</v>
      </c>
      <c r="AA2006" s="23">
        <f t="shared" si="192"/>
        <v>0.20019999999999427</v>
      </c>
    </row>
    <row r="2007" spans="12:27" x14ac:dyDescent="0.35">
      <c r="L2007" s="103"/>
      <c r="S2007" s="32">
        <f>+_xlfn.XLOOKUP($P2007,Užstatai!$L$3:$IR$3,Užstatai!$L$1:$IR$1,"bla",0,1)</f>
        <v>0</v>
      </c>
      <c r="W2007" s="11">
        <f t="shared" si="188"/>
        <v>0</v>
      </c>
      <c r="X2007" s="11">
        <f t="shared" si="189"/>
        <v>0</v>
      </c>
      <c r="Y2007" s="11">
        <f t="shared" si="190"/>
        <v>1</v>
      </c>
      <c r="Z2007" s="11">
        <f t="shared" si="191"/>
        <v>113336.53045152983</v>
      </c>
      <c r="AA2007" s="23">
        <f t="shared" si="192"/>
        <v>0.20029999999999426</v>
      </c>
    </row>
    <row r="2008" spans="12:27" x14ac:dyDescent="0.35">
      <c r="L2008" s="103"/>
      <c r="S2008" s="32">
        <f>+_xlfn.XLOOKUP($P2008,Užstatai!$L$3:$IR$3,Užstatai!$L$1:$IR$1,"bla",0,1)</f>
        <v>0</v>
      </c>
      <c r="W2008" s="11">
        <f t="shared" si="188"/>
        <v>0</v>
      </c>
      <c r="X2008" s="11">
        <f t="shared" si="189"/>
        <v>0</v>
      </c>
      <c r="Y2008" s="11">
        <f t="shared" si="190"/>
        <v>1</v>
      </c>
      <c r="Z2008" s="11">
        <f t="shared" si="191"/>
        <v>113393.11384167039</v>
      </c>
      <c r="AA2008" s="23">
        <f t="shared" si="192"/>
        <v>0.20039999999999425</v>
      </c>
    </row>
    <row r="2009" spans="12:27" x14ac:dyDescent="0.35">
      <c r="L2009" s="103"/>
      <c r="S2009" s="32">
        <f>+_xlfn.XLOOKUP($P2009,Užstatai!$L$3:$IR$3,Užstatai!$L$1:$IR$1,"bla",0,1)</f>
        <v>0</v>
      </c>
      <c r="W2009" s="11">
        <f t="shared" si="188"/>
        <v>0</v>
      </c>
      <c r="X2009" s="11">
        <f t="shared" si="189"/>
        <v>0</v>
      </c>
      <c r="Y2009" s="11">
        <f t="shared" si="190"/>
        <v>1</v>
      </c>
      <c r="Z2009" s="11">
        <f t="shared" si="191"/>
        <v>113449.69723181093</v>
      </c>
      <c r="AA2009" s="23">
        <f t="shared" si="192"/>
        <v>0.20049999999999424</v>
      </c>
    </row>
    <row r="2010" spans="12:27" x14ac:dyDescent="0.35">
      <c r="L2010" s="103"/>
      <c r="S2010" s="32">
        <f>+_xlfn.XLOOKUP($P2010,Užstatai!$L$3:$IR$3,Užstatai!$L$1:$IR$1,"bla",0,1)</f>
        <v>0</v>
      </c>
      <c r="W2010" s="11">
        <f t="shared" si="188"/>
        <v>0</v>
      </c>
      <c r="X2010" s="11">
        <f t="shared" si="189"/>
        <v>0</v>
      </c>
      <c r="Y2010" s="11">
        <f t="shared" si="190"/>
        <v>1</v>
      </c>
      <c r="Z2010" s="11">
        <f t="shared" si="191"/>
        <v>113506.2806219515</v>
      </c>
      <c r="AA2010" s="23">
        <f t="shared" si="192"/>
        <v>0.20059999999999423</v>
      </c>
    </row>
    <row r="2011" spans="12:27" x14ac:dyDescent="0.35">
      <c r="L2011" s="103"/>
      <c r="S2011" s="32">
        <f>+_xlfn.XLOOKUP($P2011,Užstatai!$L$3:$IR$3,Užstatai!$L$1:$IR$1,"bla",0,1)</f>
        <v>0</v>
      </c>
      <c r="W2011" s="11">
        <f t="shared" si="188"/>
        <v>0</v>
      </c>
      <c r="X2011" s="11">
        <f t="shared" si="189"/>
        <v>0</v>
      </c>
      <c r="Y2011" s="11">
        <f t="shared" si="190"/>
        <v>1</v>
      </c>
      <c r="Z2011" s="11">
        <f t="shared" si="191"/>
        <v>113562.86401209208</v>
      </c>
      <c r="AA2011" s="23">
        <f t="shared" si="192"/>
        <v>0.20069999999999422</v>
      </c>
    </row>
    <row r="2012" spans="12:27" x14ac:dyDescent="0.35">
      <c r="L2012" s="103"/>
      <c r="S2012" s="32">
        <f>+_xlfn.XLOOKUP($P2012,Užstatai!$L$3:$IR$3,Užstatai!$L$1:$IR$1,"bla",0,1)</f>
        <v>0</v>
      </c>
      <c r="W2012" s="11">
        <f t="shared" si="188"/>
        <v>0</v>
      </c>
      <c r="X2012" s="11">
        <f t="shared" si="189"/>
        <v>0</v>
      </c>
      <c r="Y2012" s="11">
        <f t="shared" si="190"/>
        <v>1</v>
      </c>
      <c r="Z2012" s="11">
        <f t="shared" si="191"/>
        <v>113619.4474022326</v>
      </c>
      <c r="AA2012" s="23">
        <f t="shared" si="192"/>
        <v>0.20079999999999421</v>
      </c>
    </row>
    <row r="2013" spans="12:27" x14ac:dyDescent="0.35">
      <c r="L2013" s="103"/>
      <c r="S2013" s="32">
        <f>+_xlfn.XLOOKUP($P2013,Užstatai!$L$3:$IR$3,Užstatai!$L$1:$IR$1,"bla",0,1)</f>
        <v>0</v>
      </c>
      <c r="W2013" s="11">
        <f t="shared" si="188"/>
        <v>0</v>
      </c>
      <c r="X2013" s="11">
        <f t="shared" si="189"/>
        <v>0</v>
      </c>
      <c r="Y2013" s="11">
        <f t="shared" si="190"/>
        <v>1</v>
      </c>
      <c r="Z2013" s="11">
        <f t="shared" si="191"/>
        <v>113676.03079237315</v>
      </c>
      <c r="AA2013" s="23">
        <f t="shared" si="192"/>
        <v>0.20089999999999419</v>
      </c>
    </row>
    <row r="2014" spans="12:27" x14ac:dyDescent="0.35">
      <c r="L2014" s="103"/>
      <c r="S2014" s="32">
        <f>+_xlfn.XLOOKUP($P2014,Užstatai!$L$3:$IR$3,Užstatai!$L$1:$IR$1,"bla",0,1)</f>
        <v>0</v>
      </c>
      <c r="W2014" s="11">
        <f t="shared" si="188"/>
        <v>0</v>
      </c>
      <c r="X2014" s="11">
        <f t="shared" si="189"/>
        <v>0</v>
      </c>
      <c r="Y2014" s="11">
        <f t="shared" si="190"/>
        <v>1</v>
      </c>
      <c r="Z2014" s="11">
        <f t="shared" si="191"/>
        <v>113732.61418251372</v>
      </c>
      <c r="AA2014" s="23">
        <f t="shared" si="192"/>
        <v>0.20099999999999418</v>
      </c>
    </row>
    <row r="2015" spans="12:27" x14ac:dyDescent="0.35">
      <c r="L2015" s="103"/>
      <c r="S2015" s="32">
        <f>+_xlfn.XLOOKUP($P2015,Užstatai!$L$3:$IR$3,Užstatai!$L$1:$IR$1,"bla",0,1)</f>
        <v>0</v>
      </c>
      <c r="W2015" s="11">
        <f t="shared" si="188"/>
        <v>0</v>
      </c>
      <c r="X2015" s="11">
        <f t="shared" si="189"/>
        <v>0</v>
      </c>
      <c r="Y2015" s="11">
        <f t="shared" si="190"/>
        <v>1</v>
      </c>
      <c r="Z2015" s="11">
        <f t="shared" si="191"/>
        <v>113789.19757265426</v>
      </c>
      <c r="AA2015" s="23">
        <f t="shared" si="192"/>
        <v>0.20109999999999417</v>
      </c>
    </row>
    <row r="2016" spans="12:27" x14ac:dyDescent="0.35">
      <c r="L2016" s="103"/>
      <c r="S2016" s="32">
        <f>+_xlfn.XLOOKUP($P2016,Užstatai!$L$3:$IR$3,Užstatai!$L$1:$IR$1,"bla",0,1)</f>
        <v>0</v>
      </c>
      <c r="W2016" s="11">
        <f t="shared" si="188"/>
        <v>0</v>
      </c>
      <c r="X2016" s="11">
        <f t="shared" si="189"/>
        <v>0</v>
      </c>
      <c r="Y2016" s="11">
        <f t="shared" si="190"/>
        <v>1</v>
      </c>
      <c r="Z2016" s="11">
        <f t="shared" si="191"/>
        <v>113845.78096279479</v>
      </c>
      <c r="AA2016" s="23">
        <f t="shared" si="192"/>
        <v>0.20119999999999416</v>
      </c>
    </row>
    <row r="2017" spans="12:27" x14ac:dyDescent="0.35">
      <c r="L2017" s="103"/>
      <c r="S2017" s="32">
        <f>+_xlfn.XLOOKUP($P2017,Užstatai!$L$3:$IR$3,Užstatai!$L$1:$IR$1,"bla",0,1)</f>
        <v>0</v>
      </c>
      <c r="W2017" s="11">
        <f t="shared" si="188"/>
        <v>0</v>
      </c>
      <c r="X2017" s="11">
        <f t="shared" si="189"/>
        <v>0</v>
      </c>
      <c r="Y2017" s="11">
        <f t="shared" si="190"/>
        <v>1</v>
      </c>
      <c r="Z2017" s="11">
        <f t="shared" si="191"/>
        <v>113902.36435293536</v>
      </c>
      <c r="AA2017" s="23">
        <f t="shared" si="192"/>
        <v>0.20129999999999415</v>
      </c>
    </row>
    <row r="2018" spans="12:27" x14ac:dyDescent="0.35">
      <c r="L2018" s="103"/>
      <c r="S2018" s="32">
        <f>+_xlfn.XLOOKUP($P2018,Užstatai!$L$3:$IR$3,Užstatai!$L$1:$IR$1,"bla",0,1)</f>
        <v>0</v>
      </c>
      <c r="W2018" s="11">
        <f t="shared" si="188"/>
        <v>0</v>
      </c>
      <c r="X2018" s="11">
        <f t="shared" si="189"/>
        <v>0</v>
      </c>
      <c r="Y2018" s="11">
        <f t="shared" si="190"/>
        <v>1</v>
      </c>
      <c r="Z2018" s="11">
        <f t="shared" si="191"/>
        <v>113958.9477430759</v>
      </c>
      <c r="AA2018" s="23">
        <f t="shared" si="192"/>
        <v>0.20139999999999414</v>
      </c>
    </row>
    <row r="2019" spans="12:27" x14ac:dyDescent="0.35">
      <c r="L2019" s="103"/>
      <c r="S2019" s="32">
        <f>+_xlfn.XLOOKUP($P2019,Užstatai!$L$3:$IR$3,Užstatai!$L$1:$IR$1,"bla",0,1)</f>
        <v>0</v>
      </c>
      <c r="W2019" s="11">
        <f t="shared" si="188"/>
        <v>0</v>
      </c>
      <c r="X2019" s="11">
        <f t="shared" si="189"/>
        <v>0</v>
      </c>
      <c r="Y2019" s="11">
        <f t="shared" si="190"/>
        <v>1</v>
      </c>
      <c r="Z2019" s="11">
        <f t="shared" si="191"/>
        <v>114015.53113321644</v>
      </c>
      <c r="AA2019" s="23">
        <f t="shared" si="192"/>
        <v>0.20149999999999413</v>
      </c>
    </row>
    <row r="2020" spans="12:27" x14ac:dyDescent="0.35">
      <c r="L2020" s="103"/>
      <c r="S2020" s="32">
        <f>+_xlfn.XLOOKUP($P2020,Užstatai!$L$3:$IR$3,Užstatai!$L$1:$IR$1,"bla",0,1)</f>
        <v>0</v>
      </c>
      <c r="W2020" s="11">
        <f t="shared" si="188"/>
        <v>0</v>
      </c>
      <c r="X2020" s="11">
        <f t="shared" si="189"/>
        <v>0</v>
      </c>
      <c r="Y2020" s="11">
        <f t="shared" si="190"/>
        <v>1</v>
      </c>
      <c r="Z2020" s="11">
        <f t="shared" si="191"/>
        <v>114072.114523357</v>
      </c>
      <c r="AA2020" s="23">
        <f t="shared" si="192"/>
        <v>0.20159999999999412</v>
      </c>
    </row>
    <row r="2021" spans="12:27" x14ac:dyDescent="0.35">
      <c r="L2021" s="103"/>
      <c r="S2021" s="32">
        <f>+_xlfn.XLOOKUP($P2021,Užstatai!$L$3:$IR$3,Užstatai!$L$1:$IR$1,"bla",0,1)</f>
        <v>0</v>
      </c>
      <c r="W2021" s="11">
        <f t="shared" si="188"/>
        <v>0</v>
      </c>
      <c r="X2021" s="11">
        <f t="shared" si="189"/>
        <v>0</v>
      </c>
      <c r="Y2021" s="11">
        <f t="shared" si="190"/>
        <v>1</v>
      </c>
      <c r="Z2021" s="11">
        <f t="shared" si="191"/>
        <v>114128.69791349754</v>
      </c>
      <c r="AA2021" s="23">
        <f t="shared" si="192"/>
        <v>0.20169999999999411</v>
      </c>
    </row>
    <row r="2022" spans="12:27" x14ac:dyDescent="0.35">
      <c r="L2022" s="103"/>
      <c r="S2022" s="32">
        <f>+_xlfn.XLOOKUP($P2022,Užstatai!$L$3:$IR$3,Užstatai!$L$1:$IR$1,"bla",0,1)</f>
        <v>0</v>
      </c>
      <c r="W2022" s="11">
        <f t="shared" si="188"/>
        <v>0</v>
      </c>
      <c r="X2022" s="11">
        <f t="shared" si="189"/>
        <v>0</v>
      </c>
      <c r="Y2022" s="11">
        <f t="shared" si="190"/>
        <v>1</v>
      </c>
      <c r="Z2022" s="11">
        <f t="shared" si="191"/>
        <v>114185.28130363808</v>
      </c>
      <c r="AA2022" s="23">
        <f t="shared" si="192"/>
        <v>0.2017999999999941</v>
      </c>
    </row>
    <row r="2023" spans="12:27" x14ac:dyDescent="0.35">
      <c r="L2023" s="103"/>
      <c r="S2023" s="32">
        <f>+_xlfn.XLOOKUP($P2023,Užstatai!$L$3:$IR$3,Užstatai!$L$1:$IR$1,"bla",0,1)</f>
        <v>0</v>
      </c>
      <c r="W2023" s="11">
        <f t="shared" si="188"/>
        <v>0</v>
      </c>
      <c r="X2023" s="11">
        <f t="shared" si="189"/>
        <v>0</v>
      </c>
      <c r="Y2023" s="11">
        <f t="shared" si="190"/>
        <v>1</v>
      </c>
      <c r="Z2023" s="11">
        <f t="shared" si="191"/>
        <v>114241.86469377865</v>
      </c>
      <c r="AA2023" s="23">
        <f t="shared" si="192"/>
        <v>0.20189999999999408</v>
      </c>
    </row>
    <row r="2024" spans="12:27" x14ac:dyDescent="0.35">
      <c r="L2024" s="103"/>
      <c r="S2024" s="32">
        <f>+_xlfn.XLOOKUP($P2024,Užstatai!$L$3:$IR$3,Užstatai!$L$1:$IR$1,"bla",0,1)</f>
        <v>0</v>
      </c>
      <c r="W2024" s="11">
        <f t="shared" si="188"/>
        <v>0</v>
      </c>
      <c r="X2024" s="11">
        <f t="shared" si="189"/>
        <v>0</v>
      </c>
      <c r="Y2024" s="11">
        <f t="shared" si="190"/>
        <v>1</v>
      </c>
      <c r="Z2024" s="11">
        <f t="shared" si="191"/>
        <v>114298.44808391918</v>
      </c>
      <c r="AA2024" s="23">
        <f t="shared" si="192"/>
        <v>0.20199999999999407</v>
      </c>
    </row>
    <row r="2025" spans="12:27" x14ac:dyDescent="0.35">
      <c r="L2025" s="103"/>
      <c r="S2025" s="32">
        <f>+_xlfn.XLOOKUP($P2025,Užstatai!$L$3:$IR$3,Užstatai!$L$1:$IR$1,"bla",0,1)</f>
        <v>0</v>
      </c>
      <c r="W2025" s="11">
        <f t="shared" si="188"/>
        <v>0</v>
      </c>
      <c r="X2025" s="11">
        <f t="shared" si="189"/>
        <v>0</v>
      </c>
      <c r="Y2025" s="11">
        <f t="shared" si="190"/>
        <v>1</v>
      </c>
      <c r="Z2025" s="11">
        <f t="shared" si="191"/>
        <v>114355.03147405972</v>
      </c>
      <c r="AA2025" s="23">
        <f t="shared" si="192"/>
        <v>0.20209999999999406</v>
      </c>
    </row>
    <row r="2026" spans="12:27" x14ac:dyDescent="0.35">
      <c r="L2026" s="103"/>
      <c r="S2026" s="32">
        <f>+_xlfn.XLOOKUP($P2026,Užstatai!$L$3:$IR$3,Užstatai!$L$1:$IR$1,"bla",0,1)</f>
        <v>0</v>
      </c>
      <c r="W2026" s="11">
        <f t="shared" si="188"/>
        <v>0</v>
      </c>
      <c r="X2026" s="11">
        <f t="shared" si="189"/>
        <v>0</v>
      </c>
      <c r="Y2026" s="11">
        <f t="shared" si="190"/>
        <v>1</v>
      </c>
      <c r="Z2026" s="11">
        <f t="shared" si="191"/>
        <v>114411.6148642003</v>
      </c>
      <c r="AA2026" s="23">
        <f t="shared" si="192"/>
        <v>0.20219999999999405</v>
      </c>
    </row>
    <row r="2027" spans="12:27" x14ac:dyDescent="0.35">
      <c r="L2027" s="103"/>
      <c r="S2027" s="32">
        <f>+_xlfn.XLOOKUP($P2027,Užstatai!$L$3:$IR$3,Užstatai!$L$1:$IR$1,"bla",0,1)</f>
        <v>0</v>
      </c>
      <c r="W2027" s="11">
        <f t="shared" si="188"/>
        <v>0</v>
      </c>
      <c r="X2027" s="11">
        <f t="shared" si="189"/>
        <v>0</v>
      </c>
      <c r="Y2027" s="11">
        <f t="shared" si="190"/>
        <v>1</v>
      </c>
      <c r="Z2027" s="11">
        <f t="shared" si="191"/>
        <v>114468.19825434087</v>
      </c>
      <c r="AA2027" s="23">
        <f t="shared" si="192"/>
        <v>0.20229999999999404</v>
      </c>
    </row>
    <row r="2028" spans="12:27" x14ac:dyDescent="0.35">
      <c r="L2028" s="103"/>
      <c r="S2028" s="32">
        <f>+_xlfn.XLOOKUP($P2028,Užstatai!$L$3:$IR$3,Užstatai!$L$1:$IR$1,"bla",0,1)</f>
        <v>0</v>
      </c>
      <c r="W2028" s="11">
        <f t="shared" si="188"/>
        <v>0</v>
      </c>
      <c r="X2028" s="11">
        <f t="shared" si="189"/>
        <v>0</v>
      </c>
      <c r="Y2028" s="11">
        <f t="shared" si="190"/>
        <v>1</v>
      </c>
      <c r="Z2028" s="11">
        <f t="shared" si="191"/>
        <v>114524.78164448141</v>
      </c>
      <c r="AA2028" s="23">
        <f t="shared" si="192"/>
        <v>0.20239999999999403</v>
      </c>
    </row>
    <row r="2029" spans="12:27" x14ac:dyDescent="0.35">
      <c r="L2029" s="103"/>
      <c r="S2029" s="32">
        <f>+_xlfn.XLOOKUP($P2029,Užstatai!$L$3:$IR$3,Užstatai!$L$1:$IR$1,"bla",0,1)</f>
        <v>0</v>
      </c>
      <c r="W2029" s="11">
        <f t="shared" si="188"/>
        <v>0</v>
      </c>
      <c r="X2029" s="11">
        <f t="shared" si="189"/>
        <v>0</v>
      </c>
      <c r="Y2029" s="11">
        <f t="shared" si="190"/>
        <v>1</v>
      </c>
      <c r="Z2029" s="11">
        <f t="shared" si="191"/>
        <v>114581.36503462194</v>
      </c>
      <c r="AA2029" s="23">
        <f t="shared" si="192"/>
        <v>0.20249999999999402</v>
      </c>
    </row>
    <row r="2030" spans="12:27" x14ac:dyDescent="0.35">
      <c r="L2030" s="103"/>
      <c r="S2030" s="32">
        <f>+_xlfn.XLOOKUP($P2030,Užstatai!$L$3:$IR$3,Užstatai!$L$1:$IR$1,"bla",0,1)</f>
        <v>0</v>
      </c>
      <c r="W2030" s="11">
        <f t="shared" si="188"/>
        <v>0</v>
      </c>
      <c r="X2030" s="11">
        <f t="shared" si="189"/>
        <v>0</v>
      </c>
      <c r="Y2030" s="11">
        <f t="shared" si="190"/>
        <v>1</v>
      </c>
      <c r="Z2030" s="11">
        <f t="shared" si="191"/>
        <v>114637.94842476251</v>
      </c>
      <c r="AA2030" s="23">
        <f t="shared" si="192"/>
        <v>0.20259999999999401</v>
      </c>
    </row>
    <row r="2031" spans="12:27" x14ac:dyDescent="0.35">
      <c r="L2031" s="103"/>
      <c r="S2031" s="32">
        <f>+_xlfn.XLOOKUP($P2031,Užstatai!$L$3:$IR$3,Užstatai!$L$1:$IR$1,"bla",0,1)</f>
        <v>0</v>
      </c>
      <c r="W2031" s="11">
        <f t="shared" si="188"/>
        <v>0</v>
      </c>
      <c r="X2031" s="11">
        <f t="shared" si="189"/>
        <v>0</v>
      </c>
      <c r="Y2031" s="11">
        <f t="shared" si="190"/>
        <v>1</v>
      </c>
      <c r="Z2031" s="11">
        <f t="shared" si="191"/>
        <v>114694.53181490305</v>
      </c>
      <c r="AA2031" s="23">
        <f t="shared" si="192"/>
        <v>0.202699999999994</v>
      </c>
    </row>
    <row r="2032" spans="12:27" x14ac:dyDescent="0.35">
      <c r="L2032" s="103"/>
      <c r="S2032" s="32">
        <f>+_xlfn.XLOOKUP($P2032,Užstatai!$L$3:$IR$3,Užstatai!$L$1:$IR$1,"bla",0,1)</f>
        <v>0</v>
      </c>
      <c r="W2032" s="11">
        <f t="shared" si="188"/>
        <v>0</v>
      </c>
      <c r="X2032" s="11">
        <f t="shared" si="189"/>
        <v>0</v>
      </c>
      <c r="Y2032" s="11">
        <f t="shared" si="190"/>
        <v>1</v>
      </c>
      <c r="Z2032" s="11">
        <f t="shared" si="191"/>
        <v>114751.11520504358</v>
      </c>
      <c r="AA2032" s="23">
        <f t="shared" si="192"/>
        <v>0.20279999999999399</v>
      </c>
    </row>
    <row r="2033" spans="12:27" x14ac:dyDescent="0.35">
      <c r="L2033" s="103"/>
      <c r="S2033" s="32">
        <f>+_xlfn.XLOOKUP($P2033,Užstatai!$L$3:$IR$3,Užstatai!$L$1:$IR$1,"bla",0,1)</f>
        <v>0</v>
      </c>
      <c r="W2033" s="11">
        <f t="shared" si="188"/>
        <v>0</v>
      </c>
      <c r="X2033" s="11">
        <f t="shared" si="189"/>
        <v>0</v>
      </c>
      <c r="Y2033" s="11">
        <f t="shared" si="190"/>
        <v>1</v>
      </c>
      <c r="Z2033" s="11">
        <f t="shared" si="191"/>
        <v>114807.69859518415</v>
      </c>
      <c r="AA2033" s="23">
        <f t="shared" si="192"/>
        <v>0.20289999999999397</v>
      </c>
    </row>
    <row r="2034" spans="12:27" x14ac:dyDescent="0.35">
      <c r="L2034" s="103"/>
      <c r="S2034" s="32">
        <f>+_xlfn.XLOOKUP($P2034,Užstatai!$L$3:$IR$3,Užstatai!$L$1:$IR$1,"bla",0,1)</f>
        <v>0</v>
      </c>
      <c r="W2034" s="11">
        <f t="shared" si="188"/>
        <v>0</v>
      </c>
      <c r="X2034" s="11">
        <f t="shared" si="189"/>
        <v>0</v>
      </c>
      <c r="Y2034" s="11">
        <f t="shared" si="190"/>
        <v>1</v>
      </c>
      <c r="Z2034" s="11">
        <f t="shared" si="191"/>
        <v>114864.28198532469</v>
      </c>
      <c r="AA2034" s="23">
        <f t="shared" si="192"/>
        <v>0.20299999999999396</v>
      </c>
    </row>
    <row r="2035" spans="12:27" x14ac:dyDescent="0.35">
      <c r="L2035" s="103"/>
      <c r="S2035" s="32">
        <f>+_xlfn.XLOOKUP($P2035,Užstatai!$L$3:$IR$3,Užstatai!$L$1:$IR$1,"bla",0,1)</f>
        <v>0</v>
      </c>
      <c r="W2035" s="11">
        <f t="shared" si="188"/>
        <v>0</v>
      </c>
      <c r="X2035" s="11">
        <f t="shared" si="189"/>
        <v>0</v>
      </c>
      <c r="Y2035" s="11">
        <f t="shared" si="190"/>
        <v>1</v>
      </c>
      <c r="Z2035" s="11">
        <f t="shared" si="191"/>
        <v>114920.86537546523</v>
      </c>
      <c r="AA2035" s="23">
        <f t="shared" si="192"/>
        <v>0.20309999999999395</v>
      </c>
    </row>
    <row r="2036" spans="12:27" x14ac:dyDescent="0.35">
      <c r="L2036" s="103"/>
      <c r="S2036" s="32">
        <f>+_xlfn.XLOOKUP($P2036,Užstatai!$L$3:$IR$3,Užstatai!$L$1:$IR$1,"bla",0,1)</f>
        <v>0</v>
      </c>
      <c r="W2036" s="11">
        <f t="shared" si="188"/>
        <v>0</v>
      </c>
      <c r="X2036" s="11">
        <f t="shared" si="189"/>
        <v>0</v>
      </c>
      <c r="Y2036" s="11">
        <f t="shared" si="190"/>
        <v>1</v>
      </c>
      <c r="Z2036" s="11">
        <f t="shared" si="191"/>
        <v>114977.4487656058</v>
      </c>
      <c r="AA2036" s="23">
        <f t="shared" si="192"/>
        <v>0.20319999999999394</v>
      </c>
    </row>
    <row r="2037" spans="12:27" x14ac:dyDescent="0.35">
      <c r="L2037" s="103"/>
      <c r="S2037" s="32">
        <f>+_xlfn.XLOOKUP($P2037,Užstatai!$L$3:$IR$3,Užstatai!$L$1:$IR$1,"bla",0,1)</f>
        <v>0</v>
      </c>
      <c r="W2037" s="11">
        <f t="shared" si="188"/>
        <v>0</v>
      </c>
      <c r="X2037" s="11">
        <f t="shared" si="189"/>
        <v>0</v>
      </c>
      <c r="Y2037" s="11">
        <f t="shared" si="190"/>
        <v>1</v>
      </c>
      <c r="Z2037" s="11">
        <f t="shared" si="191"/>
        <v>115034.03215574633</v>
      </c>
      <c r="AA2037" s="23">
        <f t="shared" si="192"/>
        <v>0.20329999999999393</v>
      </c>
    </row>
    <row r="2038" spans="12:27" x14ac:dyDescent="0.35">
      <c r="L2038" s="103"/>
      <c r="S2038" s="32">
        <f>+_xlfn.XLOOKUP($P2038,Užstatai!$L$3:$IR$3,Užstatai!$L$1:$IR$1,"bla",0,1)</f>
        <v>0</v>
      </c>
      <c r="W2038" s="11">
        <f t="shared" si="188"/>
        <v>0</v>
      </c>
      <c r="X2038" s="11">
        <f t="shared" si="189"/>
        <v>0</v>
      </c>
      <c r="Y2038" s="11">
        <f t="shared" si="190"/>
        <v>1</v>
      </c>
      <c r="Z2038" s="11">
        <f t="shared" si="191"/>
        <v>115090.61554588687</v>
      </c>
      <c r="AA2038" s="23">
        <f t="shared" si="192"/>
        <v>0.20339999999999392</v>
      </c>
    </row>
    <row r="2039" spans="12:27" x14ac:dyDescent="0.35">
      <c r="L2039" s="103"/>
      <c r="S2039" s="32">
        <f>+_xlfn.XLOOKUP($P2039,Užstatai!$L$3:$IR$3,Užstatai!$L$1:$IR$1,"bla",0,1)</f>
        <v>0</v>
      </c>
      <c r="W2039" s="11">
        <f t="shared" si="188"/>
        <v>0</v>
      </c>
      <c r="X2039" s="11">
        <f t="shared" si="189"/>
        <v>0</v>
      </c>
      <c r="Y2039" s="11">
        <f t="shared" si="190"/>
        <v>1</v>
      </c>
      <c r="Z2039" s="11">
        <f t="shared" si="191"/>
        <v>115147.19893602745</v>
      </c>
      <c r="AA2039" s="23">
        <f t="shared" si="192"/>
        <v>0.20349999999999391</v>
      </c>
    </row>
    <row r="2040" spans="12:27" x14ac:dyDescent="0.35">
      <c r="L2040" s="103"/>
      <c r="S2040" s="32">
        <f>+_xlfn.XLOOKUP($P2040,Užstatai!$L$3:$IR$3,Užstatai!$L$1:$IR$1,"bla",0,1)</f>
        <v>0</v>
      </c>
      <c r="W2040" s="11">
        <f t="shared" si="188"/>
        <v>0</v>
      </c>
      <c r="X2040" s="11">
        <f t="shared" si="189"/>
        <v>0</v>
      </c>
      <c r="Y2040" s="11">
        <f t="shared" si="190"/>
        <v>1</v>
      </c>
      <c r="Z2040" s="11">
        <f t="shared" si="191"/>
        <v>115203.78232616797</v>
      </c>
      <c r="AA2040" s="23">
        <f t="shared" si="192"/>
        <v>0.2035999999999939</v>
      </c>
    </row>
    <row r="2041" spans="12:27" x14ac:dyDescent="0.35">
      <c r="L2041" s="103"/>
      <c r="S2041" s="32">
        <f>+_xlfn.XLOOKUP($P2041,Užstatai!$L$3:$IR$3,Užstatai!$L$1:$IR$1,"bla",0,1)</f>
        <v>0</v>
      </c>
      <c r="W2041" s="11">
        <f t="shared" si="188"/>
        <v>0</v>
      </c>
      <c r="X2041" s="11">
        <f t="shared" si="189"/>
        <v>0</v>
      </c>
      <c r="Y2041" s="11">
        <f t="shared" si="190"/>
        <v>1</v>
      </c>
      <c r="Z2041" s="11">
        <f t="shared" si="191"/>
        <v>115260.36571630852</v>
      </c>
      <c r="AA2041" s="23">
        <f t="shared" si="192"/>
        <v>0.20369999999999389</v>
      </c>
    </row>
    <row r="2042" spans="12:27" x14ac:dyDescent="0.35">
      <c r="L2042" s="103"/>
      <c r="S2042" s="32">
        <f>+_xlfn.XLOOKUP($P2042,Užstatai!$L$3:$IR$3,Užstatai!$L$1:$IR$1,"bla",0,1)</f>
        <v>0</v>
      </c>
      <c r="W2042" s="11">
        <f t="shared" si="188"/>
        <v>0</v>
      </c>
      <c r="X2042" s="11">
        <f t="shared" si="189"/>
        <v>0</v>
      </c>
      <c r="Y2042" s="11">
        <f t="shared" si="190"/>
        <v>1</v>
      </c>
      <c r="Z2042" s="11">
        <f t="shared" si="191"/>
        <v>115316.94910644909</v>
      </c>
      <c r="AA2042" s="23">
        <f t="shared" si="192"/>
        <v>0.20379999999999387</v>
      </c>
    </row>
    <row r="2043" spans="12:27" x14ac:dyDescent="0.35">
      <c r="L2043" s="103"/>
      <c r="S2043" s="32">
        <f>+_xlfn.XLOOKUP($P2043,Užstatai!$L$3:$IR$3,Užstatai!$L$1:$IR$1,"bla",0,1)</f>
        <v>0</v>
      </c>
      <c r="W2043" s="11">
        <f t="shared" si="188"/>
        <v>0</v>
      </c>
      <c r="X2043" s="11">
        <f t="shared" si="189"/>
        <v>0</v>
      </c>
      <c r="Y2043" s="11">
        <f t="shared" si="190"/>
        <v>1</v>
      </c>
      <c r="Z2043" s="11">
        <f t="shared" si="191"/>
        <v>115373.53249658966</v>
      </c>
      <c r="AA2043" s="23">
        <f t="shared" si="192"/>
        <v>0.20389999999999386</v>
      </c>
    </row>
    <row r="2044" spans="12:27" x14ac:dyDescent="0.35">
      <c r="L2044" s="103"/>
      <c r="S2044" s="32">
        <f>+_xlfn.XLOOKUP($P2044,Užstatai!$L$3:$IR$3,Užstatai!$L$1:$IR$1,"bla",0,1)</f>
        <v>0</v>
      </c>
      <c r="W2044" s="11">
        <f t="shared" si="188"/>
        <v>0</v>
      </c>
      <c r="X2044" s="11">
        <f t="shared" si="189"/>
        <v>0</v>
      </c>
      <c r="Y2044" s="11">
        <f t="shared" si="190"/>
        <v>1</v>
      </c>
      <c r="Z2044" s="11">
        <f t="shared" si="191"/>
        <v>115430.1158867302</v>
      </c>
      <c r="AA2044" s="23">
        <f t="shared" si="192"/>
        <v>0.20399999999999385</v>
      </c>
    </row>
    <row r="2045" spans="12:27" x14ac:dyDescent="0.35">
      <c r="L2045" s="103"/>
      <c r="S2045" s="32">
        <f>+_xlfn.XLOOKUP($P2045,Užstatai!$L$3:$IR$3,Užstatai!$L$1:$IR$1,"bla",0,1)</f>
        <v>0</v>
      </c>
      <c r="W2045" s="11">
        <f t="shared" si="188"/>
        <v>0</v>
      </c>
      <c r="X2045" s="11">
        <f t="shared" si="189"/>
        <v>0</v>
      </c>
      <c r="Y2045" s="11">
        <f t="shared" si="190"/>
        <v>1</v>
      </c>
      <c r="Z2045" s="11">
        <f t="shared" si="191"/>
        <v>115486.69927687073</v>
      </c>
      <c r="AA2045" s="23">
        <f t="shared" si="192"/>
        <v>0.20409999999999384</v>
      </c>
    </row>
    <row r="2046" spans="12:27" x14ac:dyDescent="0.35">
      <c r="L2046" s="103"/>
      <c r="S2046" s="32">
        <f>+_xlfn.XLOOKUP($P2046,Užstatai!$L$3:$IR$3,Užstatai!$L$1:$IR$1,"bla",0,1)</f>
        <v>0</v>
      </c>
      <c r="W2046" s="11">
        <f t="shared" si="188"/>
        <v>0</v>
      </c>
      <c r="X2046" s="11">
        <f t="shared" si="189"/>
        <v>0</v>
      </c>
      <c r="Y2046" s="11">
        <f t="shared" si="190"/>
        <v>1</v>
      </c>
      <c r="Z2046" s="11">
        <f t="shared" si="191"/>
        <v>115543.2826670113</v>
      </c>
      <c r="AA2046" s="23">
        <f t="shared" si="192"/>
        <v>0.20419999999999383</v>
      </c>
    </row>
    <row r="2047" spans="12:27" x14ac:dyDescent="0.35">
      <c r="L2047" s="103"/>
      <c r="S2047" s="32">
        <f>+_xlfn.XLOOKUP($P2047,Užstatai!$L$3:$IR$3,Užstatai!$L$1:$IR$1,"bla",0,1)</f>
        <v>0</v>
      </c>
      <c r="W2047" s="11">
        <f t="shared" si="188"/>
        <v>0</v>
      </c>
      <c r="X2047" s="11">
        <f t="shared" si="189"/>
        <v>0</v>
      </c>
      <c r="Y2047" s="11">
        <f t="shared" si="190"/>
        <v>1</v>
      </c>
      <c r="Z2047" s="11">
        <f t="shared" si="191"/>
        <v>115599.86605715184</v>
      </c>
      <c r="AA2047" s="23">
        <f t="shared" si="192"/>
        <v>0.20429999999999382</v>
      </c>
    </row>
    <row r="2048" spans="12:27" x14ac:dyDescent="0.35">
      <c r="L2048" s="103"/>
      <c r="S2048" s="32">
        <f>+_xlfn.XLOOKUP($P2048,Užstatai!$L$3:$IR$3,Užstatai!$L$1:$IR$1,"bla",0,1)</f>
        <v>0</v>
      </c>
      <c r="W2048" s="11">
        <f t="shared" si="188"/>
        <v>0</v>
      </c>
      <c r="X2048" s="11">
        <f t="shared" si="189"/>
        <v>0</v>
      </c>
      <c r="Y2048" s="11">
        <f t="shared" si="190"/>
        <v>1</v>
      </c>
      <c r="Z2048" s="11">
        <f t="shared" si="191"/>
        <v>115656.44944729237</v>
      </c>
      <c r="AA2048" s="23">
        <f t="shared" si="192"/>
        <v>0.20439999999999381</v>
      </c>
    </row>
    <row r="2049" spans="12:27" x14ac:dyDescent="0.35">
      <c r="L2049" s="103"/>
      <c r="S2049" s="32">
        <f>+_xlfn.XLOOKUP($P2049,Užstatai!$L$3:$IR$3,Užstatai!$L$1:$IR$1,"bla",0,1)</f>
        <v>0</v>
      </c>
      <c r="W2049" s="11">
        <f t="shared" si="188"/>
        <v>0</v>
      </c>
      <c r="X2049" s="11">
        <f t="shared" si="189"/>
        <v>0</v>
      </c>
      <c r="Y2049" s="11">
        <f t="shared" si="190"/>
        <v>1</v>
      </c>
      <c r="Z2049" s="11">
        <f t="shared" si="191"/>
        <v>115713.03283743294</v>
      </c>
      <c r="AA2049" s="23">
        <f t="shared" si="192"/>
        <v>0.2044999999999938</v>
      </c>
    </row>
    <row r="2050" spans="12:27" x14ac:dyDescent="0.35">
      <c r="L2050" s="103"/>
      <c r="S2050" s="32">
        <f>+_xlfn.XLOOKUP($P2050,Užstatai!$L$3:$IR$3,Užstatai!$L$1:$IR$1,"bla",0,1)</f>
        <v>0</v>
      </c>
      <c r="W2050" s="11">
        <f t="shared" si="188"/>
        <v>0</v>
      </c>
      <c r="X2050" s="11">
        <f t="shared" si="189"/>
        <v>0</v>
      </c>
      <c r="Y2050" s="11">
        <f t="shared" si="190"/>
        <v>1</v>
      </c>
      <c r="Z2050" s="11">
        <f t="shared" si="191"/>
        <v>115769.61622757348</v>
      </c>
      <c r="AA2050" s="23">
        <f t="shared" si="192"/>
        <v>0.20459999999999379</v>
      </c>
    </row>
    <row r="2051" spans="12:27" x14ac:dyDescent="0.35">
      <c r="L2051" s="103"/>
      <c r="S2051" s="32">
        <f>+_xlfn.XLOOKUP($P2051,Užstatai!$L$3:$IR$3,Užstatai!$L$1:$IR$1,"bla",0,1)</f>
        <v>0</v>
      </c>
      <c r="W2051" s="11">
        <f t="shared" si="188"/>
        <v>0</v>
      </c>
      <c r="X2051" s="11">
        <f t="shared" si="189"/>
        <v>0</v>
      </c>
      <c r="Y2051" s="11">
        <f t="shared" si="190"/>
        <v>1</v>
      </c>
      <c r="Z2051" s="11">
        <f t="shared" si="191"/>
        <v>115826.19961771402</v>
      </c>
      <c r="AA2051" s="23">
        <f t="shared" si="192"/>
        <v>0.20469999999999378</v>
      </c>
    </row>
    <row r="2052" spans="12:27" x14ac:dyDescent="0.35">
      <c r="L2052" s="103"/>
      <c r="S2052" s="32">
        <f>+_xlfn.XLOOKUP($P2052,Užstatai!$L$3:$IR$3,Užstatai!$L$1:$IR$1,"bla",0,1)</f>
        <v>0</v>
      </c>
      <c r="W2052" s="11">
        <f t="shared" ref="W2052:W2115" si="193">ROUND(M2052*(Q2052-Q2051),2)</f>
        <v>0</v>
      </c>
      <c r="X2052" s="11">
        <f t="shared" ref="X2052:X2115" si="194">ROUND(N2052*$Y$2/12*(1-Q2052),2)</f>
        <v>0</v>
      </c>
      <c r="Y2052" s="11">
        <f t="shared" si="190"/>
        <v>1</v>
      </c>
      <c r="Z2052" s="11">
        <f t="shared" si="191"/>
        <v>115882.7830078546</v>
      </c>
      <c r="AA2052" s="23">
        <f t="shared" si="192"/>
        <v>0.20479999999999376</v>
      </c>
    </row>
    <row r="2053" spans="12:27" x14ac:dyDescent="0.35">
      <c r="L2053" s="103"/>
      <c r="S2053" s="32">
        <f>+_xlfn.XLOOKUP($P2053,Užstatai!$L$3:$IR$3,Užstatai!$L$1:$IR$1,"bla",0,1)</f>
        <v>0</v>
      </c>
      <c r="W2053" s="11">
        <f t="shared" si="193"/>
        <v>0</v>
      </c>
      <c r="X2053" s="11">
        <f t="shared" si="194"/>
        <v>0</v>
      </c>
      <c r="Y2053" s="11">
        <f t="shared" ref="Y2053:Y2116" si="195">+IF(Z2053&gt;=$W$1,1,0)</f>
        <v>1</v>
      </c>
      <c r="Z2053" s="11">
        <f t="shared" ref="Z2053:Z2116" si="196">SUM($N$4:$N$183)*AA2053/12-SUMPRODUCT($N$4:$N$183,$Q$4:$Q$183)*AA2053/12</f>
        <v>115939.36639799512</v>
      </c>
      <c r="AA2053" s="23">
        <f t="shared" si="192"/>
        <v>0.20489999999999375</v>
      </c>
    </row>
    <row r="2054" spans="12:27" x14ac:dyDescent="0.35">
      <c r="L2054" s="103"/>
      <c r="S2054" s="32">
        <f>+_xlfn.XLOOKUP($P2054,Užstatai!$L$3:$IR$3,Užstatai!$L$1:$IR$1,"bla",0,1)</f>
        <v>0</v>
      </c>
      <c r="W2054" s="11">
        <f t="shared" si="193"/>
        <v>0</v>
      </c>
      <c r="X2054" s="11">
        <f t="shared" si="194"/>
        <v>0</v>
      </c>
      <c r="Y2054" s="11">
        <f t="shared" si="195"/>
        <v>1</v>
      </c>
      <c r="Z2054" s="11">
        <f t="shared" si="196"/>
        <v>115995.94978813567</v>
      </c>
      <c r="AA2054" s="23">
        <f t="shared" ref="AA2054:AA2117" si="197">+AA2053+0.0001</f>
        <v>0.20499999999999374</v>
      </c>
    </row>
    <row r="2055" spans="12:27" x14ac:dyDescent="0.35">
      <c r="L2055" s="103"/>
      <c r="S2055" s="32">
        <f>+_xlfn.XLOOKUP($P2055,Užstatai!$L$3:$IR$3,Užstatai!$L$1:$IR$1,"bla",0,1)</f>
        <v>0</v>
      </c>
      <c r="W2055" s="11">
        <f t="shared" si="193"/>
        <v>0</v>
      </c>
      <c r="X2055" s="11">
        <f t="shared" si="194"/>
        <v>0</v>
      </c>
      <c r="Y2055" s="11">
        <f t="shared" si="195"/>
        <v>1</v>
      </c>
      <c r="Z2055" s="11">
        <f t="shared" si="196"/>
        <v>116052.53317827624</v>
      </c>
      <c r="AA2055" s="23">
        <f t="shared" si="197"/>
        <v>0.20509999999999373</v>
      </c>
    </row>
    <row r="2056" spans="12:27" x14ac:dyDescent="0.35">
      <c r="L2056" s="103"/>
      <c r="S2056" s="32">
        <f>+_xlfn.XLOOKUP($P2056,Užstatai!$L$3:$IR$3,Užstatai!$L$1:$IR$1,"bla",0,1)</f>
        <v>0</v>
      </c>
      <c r="W2056" s="11">
        <f t="shared" si="193"/>
        <v>0</v>
      </c>
      <c r="X2056" s="11">
        <f t="shared" si="194"/>
        <v>0</v>
      </c>
      <c r="Y2056" s="11">
        <f t="shared" si="195"/>
        <v>1</v>
      </c>
      <c r="Z2056" s="11">
        <f t="shared" si="196"/>
        <v>116109.11656841678</v>
      </c>
      <c r="AA2056" s="23">
        <f t="shared" si="197"/>
        <v>0.20519999999999372</v>
      </c>
    </row>
    <row r="2057" spans="12:27" x14ac:dyDescent="0.35">
      <c r="L2057" s="103"/>
      <c r="S2057" s="32">
        <f>+_xlfn.XLOOKUP($P2057,Užstatai!$L$3:$IR$3,Užstatai!$L$1:$IR$1,"bla",0,1)</f>
        <v>0</v>
      </c>
      <c r="W2057" s="11">
        <f t="shared" si="193"/>
        <v>0</v>
      </c>
      <c r="X2057" s="11">
        <f t="shared" si="194"/>
        <v>0</v>
      </c>
      <c r="Y2057" s="11">
        <f t="shared" si="195"/>
        <v>1</v>
      </c>
      <c r="Z2057" s="11">
        <f t="shared" si="196"/>
        <v>116165.69995855731</v>
      </c>
      <c r="AA2057" s="23">
        <f t="shared" si="197"/>
        <v>0.20529999999999371</v>
      </c>
    </row>
    <row r="2058" spans="12:27" x14ac:dyDescent="0.35">
      <c r="L2058" s="103"/>
      <c r="S2058" s="32">
        <f>+_xlfn.XLOOKUP($P2058,Užstatai!$L$3:$IR$3,Užstatai!$L$1:$IR$1,"bla",0,1)</f>
        <v>0</v>
      </c>
      <c r="W2058" s="11">
        <f t="shared" si="193"/>
        <v>0</v>
      </c>
      <c r="X2058" s="11">
        <f t="shared" si="194"/>
        <v>0</v>
      </c>
      <c r="Y2058" s="11">
        <f t="shared" si="195"/>
        <v>1</v>
      </c>
      <c r="Z2058" s="11">
        <f t="shared" si="196"/>
        <v>116222.28334869788</v>
      </c>
      <c r="AA2058" s="23">
        <f t="shared" si="197"/>
        <v>0.2053999999999937</v>
      </c>
    </row>
    <row r="2059" spans="12:27" x14ac:dyDescent="0.35">
      <c r="L2059" s="103"/>
      <c r="S2059" s="32">
        <f>+_xlfn.XLOOKUP($P2059,Užstatai!$L$3:$IR$3,Užstatai!$L$1:$IR$1,"bla",0,1)</f>
        <v>0</v>
      </c>
      <c r="W2059" s="11">
        <f t="shared" si="193"/>
        <v>0</v>
      </c>
      <c r="X2059" s="11">
        <f t="shared" si="194"/>
        <v>0</v>
      </c>
      <c r="Y2059" s="11">
        <f t="shared" si="195"/>
        <v>1</v>
      </c>
      <c r="Z2059" s="11">
        <f t="shared" si="196"/>
        <v>116278.86673883842</v>
      </c>
      <c r="AA2059" s="23">
        <f t="shared" si="197"/>
        <v>0.20549999999999369</v>
      </c>
    </row>
    <row r="2060" spans="12:27" x14ac:dyDescent="0.35">
      <c r="L2060" s="103"/>
      <c r="S2060" s="32">
        <f>+_xlfn.XLOOKUP($P2060,Užstatai!$L$3:$IR$3,Užstatai!$L$1:$IR$1,"bla",0,1)</f>
        <v>0</v>
      </c>
      <c r="W2060" s="11">
        <f t="shared" si="193"/>
        <v>0</v>
      </c>
      <c r="X2060" s="11">
        <f t="shared" si="194"/>
        <v>0</v>
      </c>
      <c r="Y2060" s="11">
        <f t="shared" si="195"/>
        <v>1</v>
      </c>
      <c r="Z2060" s="11">
        <f t="shared" si="196"/>
        <v>116335.45012897899</v>
      </c>
      <c r="AA2060" s="23">
        <f t="shared" si="197"/>
        <v>0.20559999999999368</v>
      </c>
    </row>
    <row r="2061" spans="12:27" x14ac:dyDescent="0.35">
      <c r="L2061" s="103"/>
      <c r="S2061" s="32">
        <f>+_xlfn.XLOOKUP($P2061,Užstatai!$L$3:$IR$3,Užstatai!$L$1:$IR$1,"bla",0,1)</f>
        <v>0</v>
      </c>
      <c r="W2061" s="11">
        <f t="shared" si="193"/>
        <v>0</v>
      </c>
      <c r="X2061" s="11">
        <f t="shared" si="194"/>
        <v>0</v>
      </c>
      <c r="Y2061" s="11">
        <f t="shared" si="195"/>
        <v>1</v>
      </c>
      <c r="Z2061" s="11">
        <f t="shared" si="196"/>
        <v>116392.03351911952</v>
      </c>
      <c r="AA2061" s="23">
        <f t="shared" si="197"/>
        <v>0.20569999999999367</v>
      </c>
    </row>
    <row r="2062" spans="12:27" x14ac:dyDescent="0.35">
      <c r="L2062" s="103"/>
      <c r="S2062" s="32">
        <f>+_xlfn.XLOOKUP($P2062,Užstatai!$L$3:$IR$3,Užstatai!$L$1:$IR$1,"bla",0,1)</f>
        <v>0</v>
      </c>
      <c r="W2062" s="11">
        <f t="shared" si="193"/>
        <v>0</v>
      </c>
      <c r="X2062" s="11">
        <f t="shared" si="194"/>
        <v>0</v>
      </c>
      <c r="Y2062" s="11">
        <f t="shared" si="195"/>
        <v>1</v>
      </c>
      <c r="Z2062" s="11">
        <f t="shared" si="196"/>
        <v>116448.61690926009</v>
      </c>
      <c r="AA2062" s="23">
        <f t="shared" si="197"/>
        <v>0.20579999999999365</v>
      </c>
    </row>
    <row r="2063" spans="12:27" x14ac:dyDescent="0.35">
      <c r="L2063" s="103"/>
      <c r="S2063" s="32">
        <f>+_xlfn.XLOOKUP($P2063,Užstatai!$L$3:$IR$3,Užstatai!$L$1:$IR$1,"bla",0,1)</f>
        <v>0</v>
      </c>
      <c r="W2063" s="11">
        <f t="shared" si="193"/>
        <v>0</v>
      </c>
      <c r="X2063" s="11">
        <f t="shared" si="194"/>
        <v>0</v>
      </c>
      <c r="Y2063" s="11">
        <f t="shared" si="195"/>
        <v>1</v>
      </c>
      <c r="Z2063" s="11">
        <f t="shared" si="196"/>
        <v>116505.20029940063</v>
      </c>
      <c r="AA2063" s="23">
        <f t="shared" si="197"/>
        <v>0.20589999999999364</v>
      </c>
    </row>
    <row r="2064" spans="12:27" x14ac:dyDescent="0.35">
      <c r="L2064" s="103"/>
      <c r="S2064" s="32">
        <f>+_xlfn.XLOOKUP($P2064,Užstatai!$L$3:$IR$3,Užstatai!$L$1:$IR$1,"bla",0,1)</f>
        <v>0</v>
      </c>
      <c r="W2064" s="11">
        <f t="shared" si="193"/>
        <v>0</v>
      </c>
      <c r="X2064" s="11">
        <f t="shared" si="194"/>
        <v>0</v>
      </c>
      <c r="Y2064" s="11">
        <f t="shared" si="195"/>
        <v>1</v>
      </c>
      <c r="Z2064" s="11">
        <f t="shared" si="196"/>
        <v>116561.78368954117</v>
      </c>
      <c r="AA2064" s="23">
        <f t="shared" si="197"/>
        <v>0.20599999999999363</v>
      </c>
    </row>
    <row r="2065" spans="12:27" x14ac:dyDescent="0.35">
      <c r="L2065" s="103"/>
      <c r="S2065" s="32">
        <f>+_xlfn.XLOOKUP($P2065,Užstatai!$L$3:$IR$3,Užstatai!$L$1:$IR$1,"bla",0,1)</f>
        <v>0</v>
      </c>
      <c r="W2065" s="11">
        <f t="shared" si="193"/>
        <v>0</v>
      </c>
      <c r="X2065" s="11">
        <f t="shared" si="194"/>
        <v>0</v>
      </c>
      <c r="Y2065" s="11">
        <f t="shared" si="195"/>
        <v>1</v>
      </c>
      <c r="Z2065" s="11">
        <f t="shared" si="196"/>
        <v>116618.36707968175</v>
      </c>
      <c r="AA2065" s="23">
        <f t="shared" si="197"/>
        <v>0.20609999999999362</v>
      </c>
    </row>
    <row r="2066" spans="12:27" x14ac:dyDescent="0.35">
      <c r="L2066" s="103"/>
      <c r="S2066" s="32">
        <f>+_xlfn.XLOOKUP($P2066,Užstatai!$L$3:$IR$3,Užstatai!$L$1:$IR$1,"bla",0,1)</f>
        <v>0</v>
      </c>
      <c r="W2066" s="11">
        <f t="shared" si="193"/>
        <v>0</v>
      </c>
      <c r="X2066" s="11">
        <f t="shared" si="194"/>
        <v>0</v>
      </c>
      <c r="Y2066" s="11">
        <f t="shared" si="195"/>
        <v>1</v>
      </c>
      <c r="Z2066" s="11">
        <f t="shared" si="196"/>
        <v>116674.95046982227</v>
      </c>
      <c r="AA2066" s="23">
        <f t="shared" si="197"/>
        <v>0.20619999999999361</v>
      </c>
    </row>
    <row r="2067" spans="12:27" x14ac:dyDescent="0.35">
      <c r="L2067" s="103"/>
      <c r="S2067" s="32">
        <f>+_xlfn.XLOOKUP($P2067,Užstatai!$L$3:$IR$3,Užstatai!$L$1:$IR$1,"bla",0,1)</f>
        <v>0</v>
      </c>
      <c r="W2067" s="11">
        <f t="shared" si="193"/>
        <v>0</v>
      </c>
      <c r="X2067" s="11">
        <f t="shared" si="194"/>
        <v>0</v>
      </c>
      <c r="Y2067" s="11">
        <f t="shared" si="195"/>
        <v>1</v>
      </c>
      <c r="Z2067" s="11">
        <f t="shared" si="196"/>
        <v>116731.53385996282</v>
      </c>
      <c r="AA2067" s="23">
        <f t="shared" si="197"/>
        <v>0.2062999999999936</v>
      </c>
    </row>
    <row r="2068" spans="12:27" x14ac:dyDescent="0.35">
      <c r="L2068" s="103"/>
      <c r="S2068" s="32">
        <f>+_xlfn.XLOOKUP($P2068,Užstatai!$L$3:$IR$3,Užstatai!$L$1:$IR$1,"bla",0,1)</f>
        <v>0</v>
      </c>
      <c r="W2068" s="11">
        <f t="shared" si="193"/>
        <v>0</v>
      </c>
      <c r="X2068" s="11">
        <f t="shared" si="194"/>
        <v>0</v>
      </c>
      <c r="Y2068" s="11">
        <f t="shared" si="195"/>
        <v>1</v>
      </c>
      <c r="Z2068" s="11">
        <f t="shared" si="196"/>
        <v>116788.11725010339</v>
      </c>
      <c r="AA2068" s="23">
        <f t="shared" si="197"/>
        <v>0.20639999999999359</v>
      </c>
    </row>
    <row r="2069" spans="12:27" x14ac:dyDescent="0.35">
      <c r="L2069" s="103"/>
      <c r="S2069" s="32">
        <f>+_xlfn.XLOOKUP($P2069,Užstatai!$L$3:$IR$3,Užstatai!$L$1:$IR$1,"bla",0,1)</f>
        <v>0</v>
      </c>
      <c r="W2069" s="11">
        <f t="shared" si="193"/>
        <v>0</v>
      </c>
      <c r="X2069" s="11">
        <f t="shared" si="194"/>
        <v>0</v>
      </c>
      <c r="Y2069" s="11">
        <f t="shared" si="195"/>
        <v>1</v>
      </c>
      <c r="Z2069" s="11">
        <f t="shared" si="196"/>
        <v>116844.70064024391</v>
      </c>
      <c r="AA2069" s="23">
        <f t="shared" si="197"/>
        <v>0.20649999999999358</v>
      </c>
    </row>
    <row r="2070" spans="12:27" x14ac:dyDescent="0.35">
      <c r="L2070" s="103"/>
      <c r="S2070" s="32">
        <f>+_xlfn.XLOOKUP($P2070,Užstatai!$L$3:$IR$3,Užstatai!$L$1:$IR$1,"bla",0,1)</f>
        <v>0</v>
      </c>
      <c r="W2070" s="11">
        <f t="shared" si="193"/>
        <v>0</v>
      </c>
      <c r="X2070" s="11">
        <f t="shared" si="194"/>
        <v>0</v>
      </c>
      <c r="Y2070" s="11">
        <f t="shared" si="195"/>
        <v>1</v>
      </c>
      <c r="Z2070" s="11">
        <f t="shared" si="196"/>
        <v>116901.28403038446</v>
      </c>
      <c r="AA2070" s="23">
        <f t="shared" si="197"/>
        <v>0.20659999999999357</v>
      </c>
    </row>
    <row r="2071" spans="12:27" x14ac:dyDescent="0.35">
      <c r="L2071" s="103"/>
      <c r="S2071" s="32">
        <f>+_xlfn.XLOOKUP($P2071,Užstatai!$L$3:$IR$3,Užstatai!$L$1:$IR$1,"bla",0,1)</f>
        <v>0</v>
      </c>
      <c r="W2071" s="11">
        <f t="shared" si="193"/>
        <v>0</v>
      </c>
      <c r="X2071" s="11">
        <f t="shared" si="194"/>
        <v>0</v>
      </c>
      <c r="Y2071" s="11">
        <f t="shared" si="195"/>
        <v>1</v>
      </c>
      <c r="Z2071" s="11">
        <f t="shared" si="196"/>
        <v>116957.86742052503</v>
      </c>
      <c r="AA2071" s="23">
        <f t="shared" si="197"/>
        <v>0.20669999999999356</v>
      </c>
    </row>
    <row r="2072" spans="12:27" x14ac:dyDescent="0.35">
      <c r="L2072" s="103"/>
      <c r="S2072" s="32">
        <f>+_xlfn.XLOOKUP($P2072,Užstatai!$L$3:$IR$3,Užstatai!$L$1:$IR$1,"bla",0,1)</f>
        <v>0</v>
      </c>
      <c r="W2072" s="11">
        <f t="shared" si="193"/>
        <v>0</v>
      </c>
      <c r="X2072" s="11">
        <f t="shared" si="194"/>
        <v>0</v>
      </c>
      <c r="Y2072" s="11">
        <f t="shared" si="195"/>
        <v>1</v>
      </c>
      <c r="Z2072" s="11">
        <f t="shared" si="196"/>
        <v>117014.45081066557</v>
      </c>
      <c r="AA2072" s="23">
        <f t="shared" si="197"/>
        <v>0.20679999999999354</v>
      </c>
    </row>
    <row r="2073" spans="12:27" x14ac:dyDescent="0.35">
      <c r="L2073" s="103"/>
      <c r="S2073" s="32">
        <f>+_xlfn.XLOOKUP($P2073,Užstatai!$L$3:$IR$3,Užstatai!$L$1:$IR$1,"bla",0,1)</f>
        <v>0</v>
      </c>
      <c r="W2073" s="11">
        <f t="shared" si="193"/>
        <v>0</v>
      </c>
      <c r="X2073" s="11">
        <f t="shared" si="194"/>
        <v>0</v>
      </c>
      <c r="Y2073" s="11">
        <f t="shared" si="195"/>
        <v>1</v>
      </c>
      <c r="Z2073" s="11">
        <f t="shared" si="196"/>
        <v>117071.03420080611</v>
      </c>
      <c r="AA2073" s="23">
        <f t="shared" si="197"/>
        <v>0.20689999999999353</v>
      </c>
    </row>
    <row r="2074" spans="12:27" x14ac:dyDescent="0.35">
      <c r="L2074" s="103"/>
      <c r="S2074" s="32">
        <f>+_xlfn.XLOOKUP($P2074,Užstatai!$L$3:$IR$3,Užstatai!$L$1:$IR$1,"bla",0,1)</f>
        <v>0</v>
      </c>
      <c r="W2074" s="11">
        <f t="shared" si="193"/>
        <v>0</v>
      </c>
      <c r="X2074" s="11">
        <f t="shared" si="194"/>
        <v>0</v>
      </c>
      <c r="Y2074" s="11">
        <f t="shared" si="195"/>
        <v>1</v>
      </c>
      <c r="Z2074" s="11">
        <f t="shared" si="196"/>
        <v>117127.61759094667</v>
      </c>
      <c r="AA2074" s="23">
        <f t="shared" si="197"/>
        <v>0.20699999999999352</v>
      </c>
    </row>
    <row r="2075" spans="12:27" x14ac:dyDescent="0.35">
      <c r="L2075" s="103"/>
      <c r="S2075" s="32">
        <f>+_xlfn.XLOOKUP($P2075,Užstatai!$L$3:$IR$3,Užstatai!$L$1:$IR$1,"bla",0,1)</f>
        <v>0</v>
      </c>
      <c r="W2075" s="11">
        <f t="shared" si="193"/>
        <v>0</v>
      </c>
      <c r="X2075" s="11">
        <f t="shared" si="194"/>
        <v>0</v>
      </c>
      <c r="Y2075" s="11">
        <f t="shared" si="195"/>
        <v>1</v>
      </c>
      <c r="Z2075" s="11">
        <f t="shared" si="196"/>
        <v>117184.20098108721</v>
      </c>
      <c r="AA2075" s="23">
        <f t="shared" si="197"/>
        <v>0.20709999999999351</v>
      </c>
    </row>
    <row r="2076" spans="12:27" x14ac:dyDescent="0.35">
      <c r="L2076" s="103"/>
      <c r="S2076" s="32">
        <f>+_xlfn.XLOOKUP($P2076,Užstatai!$L$3:$IR$3,Užstatai!$L$1:$IR$1,"bla",0,1)</f>
        <v>0</v>
      </c>
      <c r="W2076" s="11">
        <f t="shared" si="193"/>
        <v>0</v>
      </c>
      <c r="X2076" s="11">
        <f t="shared" si="194"/>
        <v>0</v>
      </c>
      <c r="Y2076" s="11">
        <f t="shared" si="195"/>
        <v>1</v>
      </c>
      <c r="Z2076" s="11">
        <f t="shared" si="196"/>
        <v>117240.78437122775</v>
      </c>
      <c r="AA2076" s="23">
        <f t="shared" si="197"/>
        <v>0.2071999999999935</v>
      </c>
    </row>
    <row r="2077" spans="12:27" x14ac:dyDescent="0.35">
      <c r="L2077" s="103"/>
      <c r="S2077" s="32">
        <f>+_xlfn.XLOOKUP($P2077,Užstatai!$L$3:$IR$3,Užstatai!$L$1:$IR$1,"bla",0,1)</f>
        <v>0</v>
      </c>
      <c r="W2077" s="11">
        <f t="shared" si="193"/>
        <v>0</v>
      </c>
      <c r="X2077" s="11">
        <f t="shared" si="194"/>
        <v>0</v>
      </c>
      <c r="Y2077" s="11">
        <f t="shared" si="195"/>
        <v>1</v>
      </c>
      <c r="Z2077" s="11">
        <f t="shared" si="196"/>
        <v>117297.36776136831</v>
      </c>
      <c r="AA2077" s="23">
        <f t="shared" si="197"/>
        <v>0.20729999999999349</v>
      </c>
    </row>
    <row r="2078" spans="12:27" x14ac:dyDescent="0.35">
      <c r="L2078" s="103"/>
      <c r="S2078" s="32">
        <f>+_xlfn.XLOOKUP($P2078,Užstatai!$L$3:$IR$3,Užstatai!$L$1:$IR$1,"bla",0,1)</f>
        <v>0</v>
      </c>
      <c r="W2078" s="11">
        <f t="shared" si="193"/>
        <v>0</v>
      </c>
      <c r="X2078" s="11">
        <f t="shared" si="194"/>
        <v>0</v>
      </c>
      <c r="Y2078" s="11">
        <f t="shared" si="195"/>
        <v>1</v>
      </c>
      <c r="Z2078" s="11">
        <f t="shared" si="196"/>
        <v>117353.95115150888</v>
      </c>
      <c r="AA2078" s="23">
        <f t="shared" si="197"/>
        <v>0.20739999999999348</v>
      </c>
    </row>
    <row r="2079" spans="12:27" x14ac:dyDescent="0.35">
      <c r="L2079" s="103"/>
      <c r="S2079" s="32">
        <f>+_xlfn.XLOOKUP($P2079,Užstatai!$L$3:$IR$3,Užstatai!$L$1:$IR$1,"bla",0,1)</f>
        <v>0</v>
      </c>
      <c r="W2079" s="11">
        <f t="shared" si="193"/>
        <v>0</v>
      </c>
      <c r="X2079" s="11">
        <f t="shared" si="194"/>
        <v>0</v>
      </c>
      <c r="Y2079" s="11">
        <f t="shared" si="195"/>
        <v>1</v>
      </c>
      <c r="Z2079" s="11">
        <f t="shared" si="196"/>
        <v>117410.53454164942</v>
      </c>
      <c r="AA2079" s="23">
        <f t="shared" si="197"/>
        <v>0.20749999999999347</v>
      </c>
    </row>
    <row r="2080" spans="12:27" x14ac:dyDescent="0.35">
      <c r="L2080" s="103"/>
      <c r="S2080" s="32">
        <f>+_xlfn.XLOOKUP($P2080,Užstatai!$L$3:$IR$3,Užstatai!$L$1:$IR$1,"bla",0,1)</f>
        <v>0</v>
      </c>
      <c r="W2080" s="11">
        <f t="shared" si="193"/>
        <v>0</v>
      </c>
      <c r="X2080" s="11">
        <f t="shared" si="194"/>
        <v>0</v>
      </c>
      <c r="Y2080" s="11">
        <f t="shared" si="195"/>
        <v>1</v>
      </c>
      <c r="Z2080" s="11">
        <f t="shared" si="196"/>
        <v>117467.11793178997</v>
      </c>
      <c r="AA2080" s="23">
        <f t="shared" si="197"/>
        <v>0.20759999999999346</v>
      </c>
    </row>
    <row r="2081" spans="12:27" x14ac:dyDescent="0.35">
      <c r="L2081" s="103"/>
      <c r="S2081" s="32">
        <f>+_xlfn.XLOOKUP($P2081,Užstatai!$L$3:$IR$3,Užstatai!$L$1:$IR$1,"bla",0,1)</f>
        <v>0</v>
      </c>
      <c r="W2081" s="11">
        <f t="shared" si="193"/>
        <v>0</v>
      </c>
      <c r="X2081" s="11">
        <f t="shared" si="194"/>
        <v>0</v>
      </c>
      <c r="Y2081" s="11">
        <f t="shared" si="195"/>
        <v>1</v>
      </c>
      <c r="Z2081" s="11">
        <f t="shared" si="196"/>
        <v>117523.70132193054</v>
      </c>
      <c r="AA2081" s="23">
        <f t="shared" si="197"/>
        <v>0.20769999999999345</v>
      </c>
    </row>
    <row r="2082" spans="12:27" x14ac:dyDescent="0.35">
      <c r="L2082" s="103"/>
      <c r="S2082" s="32">
        <f>+_xlfn.XLOOKUP($P2082,Užstatai!$L$3:$IR$3,Užstatai!$L$1:$IR$1,"bla",0,1)</f>
        <v>0</v>
      </c>
      <c r="W2082" s="11">
        <f t="shared" si="193"/>
        <v>0</v>
      </c>
      <c r="X2082" s="11">
        <f t="shared" si="194"/>
        <v>0</v>
      </c>
      <c r="Y2082" s="11">
        <f t="shared" si="195"/>
        <v>1</v>
      </c>
      <c r="Z2082" s="11">
        <f t="shared" si="196"/>
        <v>117580.28471207106</v>
      </c>
      <c r="AA2082" s="23">
        <f t="shared" si="197"/>
        <v>0.20779999999999343</v>
      </c>
    </row>
    <row r="2083" spans="12:27" x14ac:dyDescent="0.35">
      <c r="L2083" s="103"/>
      <c r="S2083" s="32">
        <f>+_xlfn.XLOOKUP($P2083,Užstatai!$L$3:$IR$3,Užstatai!$L$1:$IR$1,"bla",0,1)</f>
        <v>0</v>
      </c>
      <c r="W2083" s="11">
        <f t="shared" si="193"/>
        <v>0</v>
      </c>
      <c r="X2083" s="11">
        <f t="shared" si="194"/>
        <v>0</v>
      </c>
      <c r="Y2083" s="11">
        <f t="shared" si="195"/>
        <v>1</v>
      </c>
      <c r="Z2083" s="11">
        <f t="shared" si="196"/>
        <v>117636.86810221161</v>
      </c>
      <c r="AA2083" s="23">
        <f t="shared" si="197"/>
        <v>0.20789999999999342</v>
      </c>
    </row>
    <row r="2084" spans="12:27" x14ac:dyDescent="0.35">
      <c r="L2084" s="103"/>
      <c r="S2084" s="32">
        <f>+_xlfn.XLOOKUP($P2084,Užstatai!$L$3:$IR$3,Užstatai!$L$1:$IR$1,"bla",0,1)</f>
        <v>0</v>
      </c>
      <c r="W2084" s="11">
        <f t="shared" si="193"/>
        <v>0</v>
      </c>
      <c r="X2084" s="11">
        <f t="shared" si="194"/>
        <v>0</v>
      </c>
      <c r="Y2084" s="11">
        <f t="shared" si="195"/>
        <v>1</v>
      </c>
      <c r="Z2084" s="11">
        <f t="shared" si="196"/>
        <v>117693.45149235218</v>
      </c>
      <c r="AA2084" s="23">
        <f t="shared" si="197"/>
        <v>0.20799999999999341</v>
      </c>
    </row>
    <row r="2085" spans="12:27" x14ac:dyDescent="0.35">
      <c r="L2085" s="103"/>
      <c r="S2085" s="32">
        <f>+_xlfn.XLOOKUP($P2085,Užstatai!$L$3:$IR$3,Užstatai!$L$1:$IR$1,"bla",0,1)</f>
        <v>0</v>
      </c>
      <c r="W2085" s="11">
        <f t="shared" si="193"/>
        <v>0</v>
      </c>
      <c r="X2085" s="11">
        <f t="shared" si="194"/>
        <v>0</v>
      </c>
      <c r="Y2085" s="11">
        <f t="shared" si="195"/>
        <v>1</v>
      </c>
      <c r="Z2085" s="11">
        <f t="shared" si="196"/>
        <v>117750.03488249271</v>
      </c>
      <c r="AA2085" s="23">
        <f t="shared" si="197"/>
        <v>0.2080999999999934</v>
      </c>
    </row>
    <row r="2086" spans="12:27" x14ac:dyDescent="0.35">
      <c r="L2086" s="103"/>
      <c r="S2086" s="32">
        <f>+_xlfn.XLOOKUP($P2086,Užstatai!$L$3:$IR$3,Užstatai!$L$1:$IR$1,"bla",0,1)</f>
        <v>0</v>
      </c>
      <c r="W2086" s="11">
        <f t="shared" si="193"/>
        <v>0</v>
      </c>
      <c r="X2086" s="11">
        <f t="shared" si="194"/>
        <v>0</v>
      </c>
      <c r="Y2086" s="11">
        <f t="shared" si="195"/>
        <v>1</v>
      </c>
      <c r="Z2086" s="11">
        <f t="shared" si="196"/>
        <v>117806.61827263325</v>
      </c>
      <c r="AA2086" s="23">
        <f t="shared" si="197"/>
        <v>0.20819999999999339</v>
      </c>
    </row>
    <row r="2087" spans="12:27" x14ac:dyDescent="0.35">
      <c r="L2087" s="103"/>
      <c r="S2087" s="32">
        <f>+_xlfn.XLOOKUP($P2087,Užstatai!$L$3:$IR$3,Užstatai!$L$1:$IR$1,"bla",0,1)</f>
        <v>0</v>
      </c>
      <c r="W2087" s="11">
        <f t="shared" si="193"/>
        <v>0</v>
      </c>
      <c r="X2087" s="11">
        <f t="shared" si="194"/>
        <v>0</v>
      </c>
      <c r="Y2087" s="11">
        <f t="shared" si="195"/>
        <v>1</v>
      </c>
      <c r="Z2087" s="11">
        <f t="shared" si="196"/>
        <v>117863.20166277382</v>
      </c>
      <c r="AA2087" s="23">
        <f t="shared" si="197"/>
        <v>0.20829999999999338</v>
      </c>
    </row>
    <row r="2088" spans="12:27" x14ac:dyDescent="0.35">
      <c r="L2088" s="103"/>
      <c r="S2088" s="32">
        <f>+_xlfn.XLOOKUP($P2088,Užstatai!$L$3:$IR$3,Užstatai!$L$1:$IR$1,"bla",0,1)</f>
        <v>0</v>
      </c>
      <c r="W2088" s="11">
        <f t="shared" si="193"/>
        <v>0</v>
      </c>
      <c r="X2088" s="11">
        <f t="shared" si="194"/>
        <v>0</v>
      </c>
      <c r="Y2088" s="11">
        <f t="shared" si="195"/>
        <v>1</v>
      </c>
      <c r="Z2088" s="11">
        <f t="shared" si="196"/>
        <v>117919.78505291436</v>
      </c>
      <c r="AA2088" s="23">
        <f t="shared" si="197"/>
        <v>0.20839999999999337</v>
      </c>
    </row>
    <row r="2089" spans="12:27" x14ac:dyDescent="0.35">
      <c r="L2089" s="103"/>
      <c r="S2089" s="32">
        <f>+_xlfn.XLOOKUP($P2089,Užstatai!$L$3:$IR$3,Užstatai!$L$1:$IR$1,"bla",0,1)</f>
        <v>0</v>
      </c>
      <c r="W2089" s="11">
        <f t="shared" si="193"/>
        <v>0</v>
      </c>
      <c r="X2089" s="11">
        <f t="shared" si="194"/>
        <v>0</v>
      </c>
      <c r="Y2089" s="11">
        <f t="shared" si="195"/>
        <v>1</v>
      </c>
      <c r="Z2089" s="11">
        <f t="shared" si="196"/>
        <v>117976.3684430549</v>
      </c>
      <c r="AA2089" s="23">
        <f t="shared" si="197"/>
        <v>0.20849999999999336</v>
      </c>
    </row>
    <row r="2090" spans="12:27" x14ac:dyDescent="0.35">
      <c r="L2090" s="103"/>
      <c r="S2090" s="32">
        <f>+_xlfn.XLOOKUP($P2090,Užstatai!$L$3:$IR$3,Užstatai!$L$1:$IR$1,"bla",0,1)</f>
        <v>0</v>
      </c>
      <c r="W2090" s="11">
        <f t="shared" si="193"/>
        <v>0</v>
      </c>
      <c r="X2090" s="11">
        <f t="shared" si="194"/>
        <v>0</v>
      </c>
      <c r="Y2090" s="11">
        <f t="shared" si="195"/>
        <v>1</v>
      </c>
      <c r="Z2090" s="11">
        <f t="shared" si="196"/>
        <v>118032.95183319546</v>
      </c>
      <c r="AA2090" s="23">
        <f t="shared" si="197"/>
        <v>0.20859999999999335</v>
      </c>
    </row>
    <row r="2091" spans="12:27" x14ac:dyDescent="0.35">
      <c r="L2091" s="103"/>
      <c r="S2091" s="32">
        <f>+_xlfn.XLOOKUP($P2091,Užstatai!$L$3:$IR$3,Užstatai!$L$1:$IR$1,"bla",0,1)</f>
        <v>0</v>
      </c>
      <c r="W2091" s="11">
        <f t="shared" si="193"/>
        <v>0</v>
      </c>
      <c r="X2091" s="11">
        <f t="shared" si="194"/>
        <v>0</v>
      </c>
      <c r="Y2091" s="11">
        <f t="shared" si="195"/>
        <v>1</v>
      </c>
      <c r="Z2091" s="11">
        <f t="shared" si="196"/>
        <v>118089.535223336</v>
      </c>
      <c r="AA2091" s="23">
        <f t="shared" si="197"/>
        <v>0.20869999999999334</v>
      </c>
    </row>
    <row r="2092" spans="12:27" x14ac:dyDescent="0.35">
      <c r="L2092" s="103"/>
      <c r="S2092" s="32">
        <f>+_xlfn.XLOOKUP($P2092,Užstatai!$L$3:$IR$3,Užstatai!$L$1:$IR$1,"bla",0,1)</f>
        <v>0</v>
      </c>
      <c r="W2092" s="11">
        <f t="shared" si="193"/>
        <v>0</v>
      </c>
      <c r="X2092" s="11">
        <f t="shared" si="194"/>
        <v>0</v>
      </c>
      <c r="Y2092" s="11">
        <f t="shared" si="195"/>
        <v>1</v>
      </c>
      <c r="Z2092" s="11">
        <f t="shared" si="196"/>
        <v>118146.11861347654</v>
      </c>
      <c r="AA2092" s="23">
        <f t="shared" si="197"/>
        <v>0.20879999999999332</v>
      </c>
    </row>
    <row r="2093" spans="12:27" x14ac:dyDescent="0.35">
      <c r="L2093" s="103"/>
      <c r="S2093" s="32">
        <f>+_xlfn.XLOOKUP($P2093,Užstatai!$L$3:$IR$3,Užstatai!$L$1:$IR$1,"bla",0,1)</f>
        <v>0</v>
      </c>
      <c r="W2093" s="11">
        <f t="shared" si="193"/>
        <v>0</v>
      </c>
      <c r="X2093" s="11">
        <f t="shared" si="194"/>
        <v>0</v>
      </c>
      <c r="Y2093" s="11">
        <f t="shared" si="195"/>
        <v>1</v>
      </c>
      <c r="Z2093" s="11">
        <f t="shared" si="196"/>
        <v>118202.70200361712</v>
      </c>
      <c r="AA2093" s="23">
        <f t="shared" si="197"/>
        <v>0.20889999999999331</v>
      </c>
    </row>
    <row r="2094" spans="12:27" x14ac:dyDescent="0.35">
      <c r="L2094" s="103"/>
      <c r="S2094" s="32">
        <f>+_xlfn.XLOOKUP($P2094,Užstatai!$L$3:$IR$3,Užstatai!$L$1:$IR$1,"bla",0,1)</f>
        <v>0</v>
      </c>
      <c r="W2094" s="11">
        <f t="shared" si="193"/>
        <v>0</v>
      </c>
      <c r="X2094" s="11">
        <f t="shared" si="194"/>
        <v>0</v>
      </c>
      <c r="Y2094" s="11">
        <f t="shared" si="195"/>
        <v>1</v>
      </c>
      <c r="Z2094" s="11">
        <f t="shared" si="196"/>
        <v>118259.28539375767</v>
      </c>
      <c r="AA2094" s="23">
        <f t="shared" si="197"/>
        <v>0.2089999999999933</v>
      </c>
    </row>
    <row r="2095" spans="12:27" x14ac:dyDescent="0.35">
      <c r="L2095" s="103"/>
      <c r="S2095" s="32">
        <f>+_xlfn.XLOOKUP($P2095,Užstatai!$L$3:$IR$3,Užstatai!$L$1:$IR$1,"bla",0,1)</f>
        <v>0</v>
      </c>
      <c r="W2095" s="11">
        <f t="shared" si="193"/>
        <v>0</v>
      </c>
      <c r="X2095" s="11">
        <f t="shared" si="194"/>
        <v>0</v>
      </c>
      <c r="Y2095" s="11">
        <f t="shared" si="195"/>
        <v>1</v>
      </c>
      <c r="Z2095" s="11">
        <f t="shared" si="196"/>
        <v>118315.86878389822</v>
      </c>
      <c r="AA2095" s="23">
        <f t="shared" si="197"/>
        <v>0.20909999999999329</v>
      </c>
    </row>
    <row r="2096" spans="12:27" x14ac:dyDescent="0.35">
      <c r="L2096" s="103"/>
      <c r="S2096" s="32">
        <f>+_xlfn.XLOOKUP($P2096,Užstatai!$L$3:$IR$3,Užstatai!$L$1:$IR$1,"bla",0,1)</f>
        <v>0</v>
      </c>
      <c r="W2096" s="11">
        <f t="shared" si="193"/>
        <v>0</v>
      </c>
      <c r="X2096" s="11">
        <f t="shared" si="194"/>
        <v>0</v>
      </c>
      <c r="Y2096" s="11">
        <f t="shared" si="195"/>
        <v>1</v>
      </c>
      <c r="Z2096" s="11">
        <f t="shared" si="196"/>
        <v>118372.45217403876</v>
      </c>
      <c r="AA2096" s="23">
        <f t="shared" si="197"/>
        <v>0.20919999999999328</v>
      </c>
    </row>
    <row r="2097" spans="12:27" x14ac:dyDescent="0.35">
      <c r="L2097" s="103"/>
      <c r="S2097" s="32">
        <f>+_xlfn.XLOOKUP($P2097,Užstatai!$L$3:$IR$3,Užstatai!$L$1:$IR$1,"bla",0,1)</f>
        <v>0</v>
      </c>
      <c r="W2097" s="11">
        <f t="shared" si="193"/>
        <v>0</v>
      </c>
      <c r="X2097" s="11">
        <f t="shared" si="194"/>
        <v>0</v>
      </c>
      <c r="Y2097" s="11">
        <f t="shared" si="195"/>
        <v>1</v>
      </c>
      <c r="Z2097" s="11">
        <f t="shared" si="196"/>
        <v>118429.03556417933</v>
      </c>
      <c r="AA2097" s="23">
        <f t="shared" si="197"/>
        <v>0.20929999999999327</v>
      </c>
    </row>
    <row r="2098" spans="12:27" x14ac:dyDescent="0.35">
      <c r="L2098" s="103"/>
      <c r="S2098" s="32">
        <f>+_xlfn.XLOOKUP($P2098,Užstatai!$L$3:$IR$3,Užstatai!$L$1:$IR$1,"bla",0,1)</f>
        <v>0</v>
      </c>
      <c r="W2098" s="11">
        <f t="shared" si="193"/>
        <v>0</v>
      </c>
      <c r="X2098" s="11">
        <f t="shared" si="194"/>
        <v>0</v>
      </c>
      <c r="Y2098" s="11">
        <f t="shared" si="195"/>
        <v>1</v>
      </c>
      <c r="Z2098" s="11">
        <f t="shared" si="196"/>
        <v>118485.61895431986</v>
      </c>
      <c r="AA2098" s="23">
        <f t="shared" si="197"/>
        <v>0.20939999999999326</v>
      </c>
    </row>
    <row r="2099" spans="12:27" x14ac:dyDescent="0.35">
      <c r="L2099" s="103"/>
      <c r="S2099" s="32">
        <f>+_xlfn.XLOOKUP($P2099,Užstatai!$L$3:$IR$3,Užstatai!$L$1:$IR$1,"bla",0,1)</f>
        <v>0</v>
      </c>
      <c r="W2099" s="11">
        <f t="shared" si="193"/>
        <v>0</v>
      </c>
      <c r="X2099" s="11">
        <f t="shared" si="194"/>
        <v>0</v>
      </c>
      <c r="Y2099" s="11">
        <f t="shared" si="195"/>
        <v>1</v>
      </c>
      <c r="Z2099" s="11">
        <f t="shared" si="196"/>
        <v>118542.2023444604</v>
      </c>
      <c r="AA2099" s="23">
        <f t="shared" si="197"/>
        <v>0.20949999999999325</v>
      </c>
    </row>
    <row r="2100" spans="12:27" x14ac:dyDescent="0.35">
      <c r="L2100" s="103"/>
      <c r="S2100" s="32">
        <f>+_xlfn.XLOOKUP($P2100,Užstatai!$L$3:$IR$3,Užstatai!$L$1:$IR$1,"bla",0,1)</f>
        <v>0</v>
      </c>
      <c r="W2100" s="11">
        <f t="shared" si="193"/>
        <v>0</v>
      </c>
      <c r="X2100" s="11">
        <f t="shared" si="194"/>
        <v>0</v>
      </c>
      <c r="Y2100" s="11">
        <f t="shared" si="195"/>
        <v>1</v>
      </c>
      <c r="Z2100" s="11">
        <f t="shared" si="196"/>
        <v>118598.78573460097</v>
      </c>
      <c r="AA2100" s="23">
        <f t="shared" si="197"/>
        <v>0.20959999999999324</v>
      </c>
    </row>
    <row r="2101" spans="12:27" x14ac:dyDescent="0.35">
      <c r="L2101" s="103"/>
      <c r="S2101" s="32">
        <f>+_xlfn.XLOOKUP($P2101,Užstatai!$L$3:$IR$3,Užstatai!$L$1:$IR$1,"bla",0,1)</f>
        <v>0</v>
      </c>
      <c r="W2101" s="11">
        <f t="shared" si="193"/>
        <v>0</v>
      </c>
      <c r="X2101" s="11">
        <f t="shared" si="194"/>
        <v>0</v>
      </c>
      <c r="Y2101" s="11">
        <f t="shared" si="195"/>
        <v>1</v>
      </c>
      <c r="Z2101" s="11">
        <f t="shared" si="196"/>
        <v>118655.36912474151</v>
      </c>
      <c r="AA2101" s="23">
        <f t="shared" si="197"/>
        <v>0.20969999999999323</v>
      </c>
    </row>
    <row r="2102" spans="12:27" x14ac:dyDescent="0.35">
      <c r="L2102" s="103"/>
      <c r="S2102" s="32">
        <f>+_xlfn.XLOOKUP($P2102,Užstatai!$L$3:$IR$3,Užstatai!$L$1:$IR$1,"bla",0,1)</f>
        <v>0</v>
      </c>
      <c r="W2102" s="11">
        <f t="shared" si="193"/>
        <v>0</v>
      </c>
      <c r="X2102" s="11">
        <f t="shared" si="194"/>
        <v>0</v>
      </c>
      <c r="Y2102" s="11">
        <f t="shared" si="195"/>
        <v>1</v>
      </c>
      <c r="Z2102" s="11">
        <f t="shared" si="196"/>
        <v>118711.95251488204</v>
      </c>
      <c r="AA2102" s="23">
        <f t="shared" si="197"/>
        <v>0.20979999999999321</v>
      </c>
    </row>
    <row r="2103" spans="12:27" x14ac:dyDescent="0.35">
      <c r="L2103" s="103"/>
      <c r="S2103" s="32">
        <f>+_xlfn.XLOOKUP($P2103,Užstatai!$L$3:$IR$3,Užstatai!$L$1:$IR$1,"bla",0,1)</f>
        <v>0</v>
      </c>
      <c r="W2103" s="11">
        <f t="shared" si="193"/>
        <v>0</v>
      </c>
      <c r="X2103" s="11">
        <f t="shared" si="194"/>
        <v>0</v>
      </c>
      <c r="Y2103" s="11">
        <f t="shared" si="195"/>
        <v>1</v>
      </c>
      <c r="Z2103" s="11">
        <f t="shared" si="196"/>
        <v>118768.53590502261</v>
      </c>
      <c r="AA2103" s="23">
        <f t="shared" si="197"/>
        <v>0.2098999999999932</v>
      </c>
    </row>
    <row r="2104" spans="12:27" x14ac:dyDescent="0.35">
      <c r="L2104" s="103"/>
      <c r="S2104" s="32">
        <f>+_xlfn.XLOOKUP($P2104,Užstatai!$L$3:$IR$3,Užstatai!$L$1:$IR$1,"bla",0,1)</f>
        <v>0</v>
      </c>
      <c r="W2104" s="11">
        <f t="shared" si="193"/>
        <v>0</v>
      </c>
      <c r="X2104" s="11">
        <f t="shared" si="194"/>
        <v>0</v>
      </c>
      <c r="Y2104" s="11">
        <f t="shared" si="195"/>
        <v>1</v>
      </c>
      <c r="Z2104" s="11">
        <f t="shared" si="196"/>
        <v>118825.11929516315</v>
      </c>
      <c r="AA2104" s="23">
        <f t="shared" si="197"/>
        <v>0.20999999999999319</v>
      </c>
    </row>
    <row r="2105" spans="12:27" x14ac:dyDescent="0.35">
      <c r="L2105" s="103"/>
      <c r="S2105" s="32">
        <f>+_xlfn.XLOOKUP($P2105,Užstatai!$L$3:$IR$3,Užstatai!$L$1:$IR$1,"bla",0,1)</f>
        <v>0</v>
      </c>
      <c r="W2105" s="11">
        <f t="shared" si="193"/>
        <v>0</v>
      </c>
      <c r="X2105" s="11">
        <f t="shared" si="194"/>
        <v>0</v>
      </c>
      <c r="Y2105" s="11">
        <f t="shared" si="195"/>
        <v>1</v>
      </c>
      <c r="Z2105" s="11">
        <f t="shared" si="196"/>
        <v>118881.7026853037</v>
      </c>
      <c r="AA2105" s="23">
        <f t="shared" si="197"/>
        <v>0.21009999999999318</v>
      </c>
    </row>
    <row r="2106" spans="12:27" x14ac:dyDescent="0.35">
      <c r="L2106" s="103"/>
      <c r="S2106" s="32">
        <f>+_xlfn.XLOOKUP($P2106,Užstatai!$L$3:$IR$3,Užstatai!$L$1:$IR$1,"bla",0,1)</f>
        <v>0</v>
      </c>
      <c r="W2106" s="11">
        <f t="shared" si="193"/>
        <v>0</v>
      </c>
      <c r="X2106" s="11">
        <f t="shared" si="194"/>
        <v>0</v>
      </c>
      <c r="Y2106" s="11">
        <f t="shared" si="195"/>
        <v>1</v>
      </c>
      <c r="Z2106" s="11">
        <f t="shared" si="196"/>
        <v>118938.28607544425</v>
      </c>
      <c r="AA2106" s="23">
        <f t="shared" si="197"/>
        <v>0.21019999999999317</v>
      </c>
    </row>
    <row r="2107" spans="12:27" x14ac:dyDescent="0.35">
      <c r="L2107" s="103"/>
      <c r="S2107" s="32">
        <f>+_xlfn.XLOOKUP($P2107,Užstatai!$L$3:$IR$3,Užstatai!$L$1:$IR$1,"bla",0,1)</f>
        <v>0</v>
      </c>
      <c r="W2107" s="11">
        <f t="shared" si="193"/>
        <v>0</v>
      </c>
      <c r="X2107" s="11">
        <f t="shared" si="194"/>
        <v>0</v>
      </c>
      <c r="Y2107" s="11">
        <f t="shared" si="195"/>
        <v>1</v>
      </c>
      <c r="Z2107" s="11">
        <f t="shared" si="196"/>
        <v>118994.86946558479</v>
      </c>
      <c r="AA2107" s="23">
        <f t="shared" si="197"/>
        <v>0.21029999999999316</v>
      </c>
    </row>
    <row r="2108" spans="12:27" x14ac:dyDescent="0.35">
      <c r="L2108" s="103"/>
      <c r="S2108" s="32">
        <f>+_xlfn.XLOOKUP($P2108,Užstatai!$L$3:$IR$3,Užstatai!$L$1:$IR$1,"bla",0,1)</f>
        <v>0</v>
      </c>
      <c r="W2108" s="11">
        <f t="shared" si="193"/>
        <v>0</v>
      </c>
      <c r="X2108" s="11">
        <f t="shared" si="194"/>
        <v>0</v>
      </c>
      <c r="Y2108" s="11">
        <f t="shared" si="195"/>
        <v>1</v>
      </c>
      <c r="Z2108" s="11">
        <f t="shared" si="196"/>
        <v>119051.45285572534</v>
      </c>
      <c r="AA2108" s="23">
        <f t="shared" si="197"/>
        <v>0.21039999999999315</v>
      </c>
    </row>
    <row r="2109" spans="12:27" x14ac:dyDescent="0.35">
      <c r="L2109" s="103"/>
      <c r="S2109" s="32">
        <f>+_xlfn.XLOOKUP($P2109,Užstatai!$L$3:$IR$3,Užstatai!$L$1:$IR$1,"bla",0,1)</f>
        <v>0</v>
      </c>
      <c r="W2109" s="11">
        <f t="shared" si="193"/>
        <v>0</v>
      </c>
      <c r="X2109" s="11">
        <f t="shared" si="194"/>
        <v>0</v>
      </c>
      <c r="Y2109" s="11">
        <f t="shared" si="195"/>
        <v>1</v>
      </c>
      <c r="Z2109" s="11">
        <f t="shared" si="196"/>
        <v>119108.03624586591</v>
      </c>
      <c r="AA2109" s="23">
        <f t="shared" si="197"/>
        <v>0.21049999999999314</v>
      </c>
    </row>
    <row r="2110" spans="12:27" x14ac:dyDescent="0.35">
      <c r="L2110" s="103"/>
      <c r="S2110" s="32">
        <f>+_xlfn.XLOOKUP($P2110,Užstatai!$L$3:$IR$3,Užstatai!$L$1:$IR$1,"bla",0,1)</f>
        <v>0</v>
      </c>
      <c r="W2110" s="11">
        <f t="shared" si="193"/>
        <v>0</v>
      </c>
      <c r="X2110" s="11">
        <f t="shared" si="194"/>
        <v>0</v>
      </c>
      <c r="Y2110" s="11">
        <f t="shared" si="195"/>
        <v>1</v>
      </c>
      <c r="Z2110" s="11">
        <f t="shared" si="196"/>
        <v>119164.61963600648</v>
      </c>
      <c r="AA2110" s="23">
        <f t="shared" si="197"/>
        <v>0.21059999999999313</v>
      </c>
    </row>
    <row r="2111" spans="12:27" x14ac:dyDescent="0.35">
      <c r="L2111" s="103"/>
      <c r="S2111" s="32">
        <f>+_xlfn.XLOOKUP($P2111,Užstatai!$L$3:$IR$3,Užstatai!$L$1:$IR$1,"bla",0,1)</f>
        <v>0</v>
      </c>
      <c r="W2111" s="11">
        <f t="shared" si="193"/>
        <v>0</v>
      </c>
      <c r="X2111" s="11">
        <f t="shared" si="194"/>
        <v>0</v>
      </c>
      <c r="Y2111" s="11">
        <f t="shared" si="195"/>
        <v>1</v>
      </c>
      <c r="Z2111" s="11">
        <f t="shared" si="196"/>
        <v>119221.20302614701</v>
      </c>
      <c r="AA2111" s="23">
        <f t="shared" si="197"/>
        <v>0.21069999999999312</v>
      </c>
    </row>
    <row r="2112" spans="12:27" x14ac:dyDescent="0.35">
      <c r="L2112" s="103"/>
      <c r="S2112" s="32">
        <f>+_xlfn.XLOOKUP($P2112,Užstatai!$L$3:$IR$3,Užstatai!$L$1:$IR$1,"bla",0,1)</f>
        <v>0</v>
      </c>
      <c r="W2112" s="11">
        <f t="shared" si="193"/>
        <v>0</v>
      </c>
      <c r="X2112" s="11">
        <f t="shared" si="194"/>
        <v>0</v>
      </c>
      <c r="Y2112" s="11">
        <f t="shared" si="195"/>
        <v>1</v>
      </c>
      <c r="Z2112" s="11">
        <f t="shared" si="196"/>
        <v>119277.78641628755</v>
      </c>
      <c r="AA2112" s="23">
        <f t="shared" si="197"/>
        <v>0.2107999999999931</v>
      </c>
    </row>
    <row r="2113" spans="12:27" x14ac:dyDescent="0.35">
      <c r="L2113" s="103"/>
      <c r="S2113" s="32">
        <f>+_xlfn.XLOOKUP($P2113,Užstatai!$L$3:$IR$3,Užstatai!$L$1:$IR$1,"bla",0,1)</f>
        <v>0</v>
      </c>
      <c r="W2113" s="11">
        <f t="shared" si="193"/>
        <v>0</v>
      </c>
      <c r="X2113" s="11">
        <f t="shared" si="194"/>
        <v>0</v>
      </c>
      <c r="Y2113" s="11">
        <f t="shared" si="195"/>
        <v>1</v>
      </c>
      <c r="Z2113" s="11">
        <f t="shared" si="196"/>
        <v>119334.36980642812</v>
      </c>
      <c r="AA2113" s="23">
        <f t="shared" si="197"/>
        <v>0.21089999999999309</v>
      </c>
    </row>
    <row r="2114" spans="12:27" x14ac:dyDescent="0.35">
      <c r="L2114" s="103"/>
      <c r="S2114" s="32">
        <f>+_xlfn.XLOOKUP($P2114,Užstatai!$L$3:$IR$3,Užstatai!$L$1:$IR$1,"bla",0,1)</f>
        <v>0</v>
      </c>
      <c r="W2114" s="11">
        <f t="shared" si="193"/>
        <v>0</v>
      </c>
      <c r="X2114" s="11">
        <f t="shared" si="194"/>
        <v>0</v>
      </c>
      <c r="Y2114" s="11">
        <f t="shared" si="195"/>
        <v>1</v>
      </c>
      <c r="Z2114" s="11">
        <f t="shared" si="196"/>
        <v>119390.95319656865</v>
      </c>
      <c r="AA2114" s="23">
        <f t="shared" si="197"/>
        <v>0.21099999999999308</v>
      </c>
    </row>
    <row r="2115" spans="12:27" x14ac:dyDescent="0.35">
      <c r="L2115" s="103"/>
      <c r="S2115" s="32">
        <f>+_xlfn.XLOOKUP($P2115,Užstatai!$L$3:$IR$3,Užstatai!$L$1:$IR$1,"bla",0,1)</f>
        <v>0</v>
      </c>
      <c r="W2115" s="11">
        <f t="shared" si="193"/>
        <v>0</v>
      </c>
      <c r="X2115" s="11">
        <f t="shared" si="194"/>
        <v>0</v>
      </c>
      <c r="Y2115" s="11">
        <f t="shared" si="195"/>
        <v>1</v>
      </c>
      <c r="Z2115" s="11">
        <f t="shared" si="196"/>
        <v>119447.53658670919</v>
      </c>
      <c r="AA2115" s="23">
        <f t="shared" si="197"/>
        <v>0.21109999999999307</v>
      </c>
    </row>
    <row r="2116" spans="12:27" x14ac:dyDescent="0.35">
      <c r="L2116" s="103"/>
      <c r="S2116" s="32">
        <f>+_xlfn.XLOOKUP($P2116,Užstatai!$L$3:$IR$3,Užstatai!$L$1:$IR$1,"bla",0,1)</f>
        <v>0</v>
      </c>
      <c r="W2116" s="11">
        <f t="shared" ref="W2116:W2179" si="198">ROUND(M2116*(Q2116-Q2115),2)</f>
        <v>0</v>
      </c>
      <c r="X2116" s="11">
        <f t="shared" ref="X2116:X2179" si="199">ROUND(N2116*$Y$2/12*(1-Q2116),2)</f>
        <v>0</v>
      </c>
      <c r="Y2116" s="11">
        <f t="shared" si="195"/>
        <v>1</v>
      </c>
      <c r="Z2116" s="11">
        <f t="shared" si="196"/>
        <v>119504.11997684976</v>
      </c>
      <c r="AA2116" s="23">
        <f t="shared" si="197"/>
        <v>0.21119999999999306</v>
      </c>
    </row>
    <row r="2117" spans="12:27" x14ac:dyDescent="0.35">
      <c r="L2117" s="103"/>
      <c r="S2117" s="32">
        <f>+_xlfn.XLOOKUP($P2117,Užstatai!$L$3:$IR$3,Užstatai!$L$1:$IR$1,"bla",0,1)</f>
        <v>0</v>
      </c>
      <c r="W2117" s="11">
        <f t="shared" si="198"/>
        <v>0</v>
      </c>
      <c r="X2117" s="11">
        <f t="shared" si="199"/>
        <v>0</v>
      </c>
      <c r="Y2117" s="11">
        <f t="shared" ref="Y2117:Y2180" si="200">+IF(Z2117&gt;=$W$1,1,0)</f>
        <v>1</v>
      </c>
      <c r="Z2117" s="11">
        <f t="shared" ref="Z2117:Z2180" si="201">SUM($N$4:$N$183)*AA2117/12-SUMPRODUCT($N$4:$N$183,$Q$4:$Q$183)*AA2117/12</f>
        <v>119560.7033669903</v>
      </c>
      <c r="AA2117" s="23">
        <f t="shared" si="197"/>
        <v>0.21129999999999305</v>
      </c>
    </row>
    <row r="2118" spans="12:27" x14ac:dyDescent="0.35">
      <c r="L2118" s="103"/>
      <c r="S2118" s="32">
        <f>+_xlfn.XLOOKUP($P2118,Užstatai!$L$3:$IR$3,Užstatai!$L$1:$IR$1,"bla",0,1)</f>
        <v>0</v>
      </c>
      <c r="W2118" s="11">
        <f t="shared" si="198"/>
        <v>0</v>
      </c>
      <c r="X2118" s="11">
        <f t="shared" si="199"/>
        <v>0</v>
      </c>
      <c r="Y2118" s="11">
        <f t="shared" si="200"/>
        <v>1</v>
      </c>
      <c r="Z2118" s="11">
        <f t="shared" si="201"/>
        <v>119617.28675713085</v>
      </c>
      <c r="AA2118" s="23">
        <f t="shared" ref="AA2118:AA2181" si="202">+AA2117+0.0001</f>
        <v>0.21139999999999304</v>
      </c>
    </row>
    <row r="2119" spans="12:27" x14ac:dyDescent="0.35">
      <c r="L2119" s="103"/>
      <c r="S2119" s="32">
        <f>+_xlfn.XLOOKUP($P2119,Užstatai!$L$3:$IR$3,Užstatai!$L$1:$IR$1,"bla",0,1)</f>
        <v>0</v>
      </c>
      <c r="W2119" s="11">
        <f t="shared" si="198"/>
        <v>0</v>
      </c>
      <c r="X2119" s="11">
        <f t="shared" si="199"/>
        <v>0</v>
      </c>
      <c r="Y2119" s="11">
        <f t="shared" si="200"/>
        <v>1</v>
      </c>
      <c r="Z2119" s="11">
        <f t="shared" si="201"/>
        <v>119673.8701472714</v>
      </c>
      <c r="AA2119" s="23">
        <f t="shared" si="202"/>
        <v>0.21149999999999303</v>
      </c>
    </row>
    <row r="2120" spans="12:27" x14ac:dyDescent="0.35">
      <c r="L2120" s="103"/>
      <c r="S2120" s="32">
        <f>+_xlfn.XLOOKUP($P2120,Užstatai!$L$3:$IR$3,Užstatai!$L$1:$IR$1,"bla",0,1)</f>
        <v>0</v>
      </c>
      <c r="W2120" s="11">
        <f t="shared" si="198"/>
        <v>0</v>
      </c>
      <c r="X2120" s="11">
        <f t="shared" si="199"/>
        <v>0</v>
      </c>
      <c r="Y2120" s="11">
        <f t="shared" si="200"/>
        <v>1</v>
      </c>
      <c r="Z2120" s="11">
        <f t="shared" si="201"/>
        <v>119730.45353741194</v>
      </c>
      <c r="AA2120" s="23">
        <f t="shared" si="202"/>
        <v>0.21159999999999302</v>
      </c>
    </row>
    <row r="2121" spans="12:27" x14ac:dyDescent="0.35">
      <c r="L2121" s="103"/>
      <c r="S2121" s="32">
        <f>+_xlfn.XLOOKUP($P2121,Užstatai!$L$3:$IR$3,Užstatai!$L$1:$IR$1,"bla",0,1)</f>
        <v>0</v>
      </c>
      <c r="W2121" s="11">
        <f t="shared" si="198"/>
        <v>0</v>
      </c>
      <c r="X2121" s="11">
        <f t="shared" si="199"/>
        <v>0</v>
      </c>
      <c r="Y2121" s="11">
        <f t="shared" si="200"/>
        <v>1</v>
      </c>
      <c r="Z2121" s="11">
        <f t="shared" si="201"/>
        <v>119787.03692755249</v>
      </c>
      <c r="AA2121" s="23">
        <f t="shared" si="202"/>
        <v>0.211699999999993</v>
      </c>
    </row>
    <row r="2122" spans="12:27" x14ac:dyDescent="0.35">
      <c r="L2122" s="103"/>
      <c r="S2122" s="32">
        <f>+_xlfn.XLOOKUP($P2122,Užstatai!$L$3:$IR$3,Užstatai!$L$1:$IR$1,"bla",0,1)</f>
        <v>0</v>
      </c>
      <c r="W2122" s="11">
        <f t="shared" si="198"/>
        <v>0</v>
      </c>
      <c r="X2122" s="11">
        <f t="shared" si="199"/>
        <v>0</v>
      </c>
      <c r="Y2122" s="11">
        <f t="shared" si="200"/>
        <v>1</v>
      </c>
      <c r="Z2122" s="11">
        <f t="shared" si="201"/>
        <v>119843.62031769304</v>
      </c>
      <c r="AA2122" s="23">
        <f t="shared" si="202"/>
        <v>0.21179999999999299</v>
      </c>
    </row>
    <row r="2123" spans="12:27" x14ac:dyDescent="0.35">
      <c r="L2123" s="103"/>
      <c r="S2123" s="32">
        <f>+_xlfn.XLOOKUP($P2123,Užstatai!$L$3:$IR$3,Užstatai!$L$1:$IR$1,"bla",0,1)</f>
        <v>0</v>
      </c>
      <c r="W2123" s="11">
        <f t="shared" si="198"/>
        <v>0</v>
      </c>
      <c r="X2123" s="11">
        <f t="shared" si="199"/>
        <v>0</v>
      </c>
      <c r="Y2123" s="11">
        <f t="shared" si="200"/>
        <v>1</v>
      </c>
      <c r="Z2123" s="11">
        <f t="shared" si="201"/>
        <v>119900.20370783359</v>
      </c>
      <c r="AA2123" s="23">
        <f t="shared" si="202"/>
        <v>0.21189999999999298</v>
      </c>
    </row>
    <row r="2124" spans="12:27" x14ac:dyDescent="0.35">
      <c r="L2124" s="103"/>
      <c r="S2124" s="32">
        <f>+_xlfn.XLOOKUP($P2124,Užstatai!$L$3:$IR$3,Užstatai!$L$1:$IR$1,"bla",0,1)</f>
        <v>0</v>
      </c>
      <c r="W2124" s="11">
        <f t="shared" si="198"/>
        <v>0</v>
      </c>
      <c r="X2124" s="11">
        <f t="shared" si="199"/>
        <v>0</v>
      </c>
      <c r="Y2124" s="11">
        <f t="shared" si="200"/>
        <v>1</v>
      </c>
      <c r="Z2124" s="11">
        <f t="shared" si="201"/>
        <v>119956.78709797413</v>
      </c>
      <c r="AA2124" s="23">
        <f t="shared" si="202"/>
        <v>0.21199999999999297</v>
      </c>
    </row>
    <row r="2125" spans="12:27" x14ac:dyDescent="0.35">
      <c r="L2125" s="103"/>
      <c r="S2125" s="32">
        <f>+_xlfn.XLOOKUP($P2125,Užstatai!$L$3:$IR$3,Užstatai!$L$1:$IR$1,"bla",0,1)</f>
        <v>0</v>
      </c>
      <c r="W2125" s="11">
        <f t="shared" si="198"/>
        <v>0</v>
      </c>
      <c r="X2125" s="11">
        <f t="shared" si="199"/>
        <v>0</v>
      </c>
      <c r="Y2125" s="11">
        <f t="shared" si="200"/>
        <v>1</v>
      </c>
      <c r="Z2125" s="11">
        <f t="shared" si="201"/>
        <v>120013.3704881147</v>
      </c>
      <c r="AA2125" s="23">
        <f t="shared" si="202"/>
        <v>0.21209999999999296</v>
      </c>
    </row>
    <row r="2126" spans="12:27" x14ac:dyDescent="0.35">
      <c r="L2126" s="103"/>
      <c r="S2126" s="32">
        <f>+_xlfn.XLOOKUP($P2126,Užstatai!$L$3:$IR$3,Užstatai!$L$1:$IR$1,"bla",0,1)</f>
        <v>0</v>
      </c>
      <c r="W2126" s="11">
        <f t="shared" si="198"/>
        <v>0</v>
      </c>
      <c r="X2126" s="11">
        <f t="shared" si="199"/>
        <v>0</v>
      </c>
      <c r="Y2126" s="11">
        <f t="shared" si="200"/>
        <v>1</v>
      </c>
      <c r="Z2126" s="11">
        <f t="shared" si="201"/>
        <v>120069.95387825524</v>
      </c>
      <c r="AA2126" s="23">
        <f t="shared" si="202"/>
        <v>0.21219999999999295</v>
      </c>
    </row>
    <row r="2127" spans="12:27" x14ac:dyDescent="0.35">
      <c r="L2127" s="103"/>
      <c r="S2127" s="32">
        <f>+_xlfn.XLOOKUP($P2127,Užstatai!$L$3:$IR$3,Užstatai!$L$1:$IR$1,"bla",0,1)</f>
        <v>0</v>
      </c>
      <c r="W2127" s="11">
        <f t="shared" si="198"/>
        <v>0</v>
      </c>
      <c r="X2127" s="11">
        <f t="shared" si="199"/>
        <v>0</v>
      </c>
      <c r="Y2127" s="11">
        <f t="shared" si="200"/>
        <v>1</v>
      </c>
      <c r="Z2127" s="11">
        <f t="shared" si="201"/>
        <v>120126.5372683958</v>
      </c>
      <c r="AA2127" s="23">
        <f t="shared" si="202"/>
        <v>0.21229999999999294</v>
      </c>
    </row>
    <row r="2128" spans="12:27" x14ac:dyDescent="0.35">
      <c r="L2128" s="103"/>
      <c r="S2128" s="32">
        <f>+_xlfn.XLOOKUP($P2128,Užstatai!$L$3:$IR$3,Užstatai!$L$1:$IR$1,"bla",0,1)</f>
        <v>0</v>
      </c>
      <c r="W2128" s="11">
        <f t="shared" si="198"/>
        <v>0</v>
      </c>
      <c r="X2128" s="11">
        <f t="shared" si="199"/>
        <v>0</v>
      </c>
      <c r="Y2128" s="11">
        <f t="shared" si="200"/>
        <v>1</v>
      </c>
      <c r="Z2128" s="11">
        <f t="shared" si="201"/>
        <v>120183.12065853634</v>
      </c>
      <c r="AA2128" s="23">
        <f t="shared" si="202"/>
        <v>0.21239999999999293</v>
      </c>
    </row>
    <row r="2129" spans="12:27" x14ac:dyDescent="0.35">
      <c r="L2129" s="103"/>
      <c r="S2129" s="32">
        <f>+_xlfn.XLOOKUP($P2129,Užstatai!$L$3:$IR$3,Užstatai!$L$1:$IR$1,"bla",0,1)</f>
        <v>0</v>
      </c>
      <c r="W2129" s="11">
        <f t="shared" si="198"/>
        <v>0</v>
      </c>
      <c r="X2129" s="11">
        <f t="shared" si="199"/>
        <v>0</v>
      </c>
      <c r="Y2129" s="11">
        <f t="shared" si="200"/>
        <v>1</v>
      </c>
      <c r="Z2129" s="11">
        <f t="shared" si="201"/>
        <v>120239.70404867691</v>
      </c>
      <c r="AA2129" s="23">
        <f t="shared" si="202"/>
        <v>0.21249999999999292</v>
      </c>
    </row>
    <row r="2130" spans="12:27" x14ac:dyDescent="0.35">
      <c r="L2130" s="103"/>
      <c r="S2130" s="32">
        <f>+_xlfn.XLOOKUP($P2130,Užstatai!$L$3:$IR$3,Užstatai!$L$1:$IR$1,"bla",0,1)</f>
        <v>0</v>
      </c>
      <c r="W2130" s="11">
        <f t="shared" si="198"/>
        <v>0</v>
      </c>
      <c r="X2130" s="11">
        <f t="shared" si="199"/>
        <v>0</v>
      </c>
      <c r="Y2130" s="11">
        <f t="shared" si="200"/>
        <v>1</v>
      </c>
      <c r="Z2130" s="11">
        <f t="shared" si="201"/>
        <v>120296.28743881745</v>
      </c>
      <c r="AA2130" s="23">
        <f t="shared" si="202"/>
        <v>0.21259999999999291</v>
      </c>
    </row>
    <row r="2131" spans="12:27" x14ac:dyDescent="0.35">
      <c r="L2131" s="103"/>
      <c r="S2131" s="32">
        <f>+_xlfn.XLOOKUP($P2131,Užstatai!$L$3:$IR$3,Užstatai!$L$1:$IR$1,"bla",0,1)</f>
        <v>0</v>
      </c>
      <c r="W2131" s="11">
        <f t="shared" si="198"/>
        <v>0</v>
      </c>
      <c r="X2131" s="11">
        <f t="shared" si="199"/>
        <v>0</v>
      </c>
      <c r="Y2131" s="11">
        <f t="shared" si="200"/>
        <v>1</v>
      </c>
      <c r="Z2131" s="11">
        <f t="shared" si="201"/>
        <v>120352.87082895798</v>
      </c>
      <c r="AA2131" s="23">
        <f t="shared" si="202"/>
        <v>0.21269999999999289</v>
      </c>
    </row>
    <row r="2132" spans="12:27" x14ac:dyDescent="0.35">
      <c r="L2132" s="103"/>
      <c r="S2132" s="32">
        <f>+_xlfn.XLOOKUP($P2132,Užstatai!$L$3:$IR$3,Užstatai!$L$1:$IR$1,"bla",0,1)</f>
        <v>0</v>
      </c>
      <c r="W2132" s="11">
        <f t="shared" si="198"/>
        <v>0</v>
      </c>
      <c r="X2132" s="11">
        <f t="shared" si="199"/>
        <v>0</v>
      </c>
      <c r="Y2132" s="11">
        <f t="shared" si="200"/>
        <v>1</v>
      </c>
      <c r="Z2132" s="11">
        <f t="shared" si="201"/>
        <v>120409.45421909855</v>
      </c>
      <c r="AA2132" s="23">
        <f t="shared" si="202"/>
        <v>0.21279999999999288</v>
      </c>
    </row>
    <row r="2133" spans="12:27" x14ac:dyDescent="0.35">
      <c r="L2133" s="103"/>
      <c r="S2133" s="32">
        <f>+_xlfn.XLOOKUP($P2133,Užstatai!$L$3:$IR$3,Užstatai!$L$1:$IR$1,"bla",0,1)</f>
        <v>0</v>
      </c>
      <c r="W2133" s="11">
        <f t="shared" si="198"/>
        <v>0</v>
      </c>
      <c r="X2133" s="11">
        <f t="shared" si="199"/>
        <v>0</v>
      </c>
      <c r="Y2133" s="11">
        <f t="shared" si="200"/>
        <v>1</v>
      </c>
      <c r="Z2133" s="11">
        <f t="shared" si="201"/>
        <v>120466.03760923909</v>
      </c>
      <c r="AA2133" s="23">
        <f t="shared" si="202"/>
        <v>0.21289999999999287</v>
      </c>
    </row>
    <row r="2134" spans="12:27" x14ac:dyDescent="0.35">
      <c r="L2134" s="103"/>
      <c r="S2134" s="32">
        <f>+_xlfn.XLOOKUP($P2134,Užstatai!$L$3:$IR$3,Užstatai!$L$1:$IR$1,"bla",0,1)</f>
        <v>0</v>
      </c>
      <c r="W2134" s="11">
        <f t="shared" si="198"/>
        <v>0</v>
      </c>
      <c r="X2134" s="11">
        <f t="shared" si="199"/>
        <v>0</v>
      </c>
      <c r="Y2134" s="11">
        <f t="shared" si="200"/>
        <v>1</v>
      </c>
      <c r="Z2134" s="11">
        <f t="shared" si="201"/>
        <v>120522.62099937964</v>
      </c>
      <c r="AA2134" s="23">
        <f t="shared" si="202"/>
        <v>0.21299999999999286</v>
      </c>
    </row>
    <row r="2135" spans="12:27" x14ac:dyDescent="0.35">
      <c r="L2135" s="103"/>
      <c r="S2135" s="32">
        <f>+_xlfn.XLOOKUP($P2135,Užstatai!$L$3:$IR$3,Užstatai!$L$1:$IR$1,"bla",0,1)</f>
        <v>0</v>
      </c>
      <c r="W2135" s="11">
        <f t="shared" si="198"/>
        <v>0</v>
      </c>
      <c r="X2135" s="11">
        <f t="shared" si="199"/>
        <v>0</v>
      </c>
      <c r="Y2135" s="11">
        <f t="shared" si="200"/>
        <v>1</v>
      </c>
      <c r="Z2135" s="11">
        <f t="shared" si="201"/>
        <v>120579.20438952019</v>
      </c>
      <c r="AA2135" s="23">
        <f t="shared" si="202"/>
        <v>0.21309999999999285</v>
      </c>
    </row>
    <row r="2136" spans="12:27" x14ac:dyDescent="0.35">
      <c r="L2136" s="103"/>
      <c r="S2136" s="32">
        <f>+_xlfn.XLOOKUP($P2136,Užstatai!$L$3:$IR$3,Užstatai!$L$1:$IR$1,"bla",0,1)</f>
        <v>0</v>
      </c>
      <c r="W2136" s="11">
        <f t="shared" si="198"/>
        <v>0</v>
      </c>
      <c r="X2136" s="11">
        <f t="shared" si="199"/>
        <v>0</v>
      </c>
      <c r="Y2136" s="11">
        <f t="shared" si="200"/>
        <v>1</v>
      </c>
      <c r="Z2136" s="11">
        <f t="shared" si="201"/>
        <v>120635.78777966074</v>
      </c>
      <c r="AA2136" s="23">
        <f t="shared" si="202"/>
        <v>0.21319999999999284</v>
      </c>
    </row>
    <row r="2137" spans="12:27" x14ac:dyDescent="0.35">
      <c r="L2137" s="103"/>
      <c r="S2137" s="32">
        <f>+_xlfn.XLOOKUP($P2137,Užstatai!$L$3:$IR$3,Užstatai!$L$1:$IR$1,"bla",0,1)</f>
        <v>0</v>
      </c>
      <c r="W2137" s="11">
        <f t="shared" si="198"/>
        <v>0</v>
      </c>
      <c r="X2137" s="11">
        <f t="shared" si="199"/>
        <v>0</v>
      </c>
      <c r="Y2137" s="11">
        <f t="shared" si="200"/>
        <v>1</v>
      </c>
      <c r="Z2137" s="11">
        <f t="shared" si="201"/>
        <v>120692.37116980128</v>
      </c>
      <c r="AA2137" s="23">
        <f t="shared" si="202"/>
        <v>0.21329999999999283</v>
      </c>
    </row>
    <row r="2138" spans="12:27" x14ac:dyDescent="0.35">
      <c r="L2138" s="103"/>
      <c r="S2138" s="32">
        <f>+_xlfn.XLOOKUP($P2138,Užstatai!$L$3:$IR$3,Užstatai!$L$1:$IR$1,"bla",0,1)</f>
        <v>0</v>
      </c>
      <c r="W2138" s="11">
        <f t="shared" si="198"/>
        <v>0</v>
      </c>
      <c r="X2138" s="11">
        <f t="shared" si="199"/>
        <v>0</v>
      </c>
      <c r="Y2138" s="11">
        <f t="shared" si="200"/>
        <v>1</v>
      </c>
      <c r="Z2138" s="11">
        <f t="shared" si="201"/>
        <v>120748.95455994185</v>
      </c>
      <c r="AA2138" s="23">
        <f t="shared" si="202"/>
        <v>0.21339999999999282</v>
      </c>
    </row>
    <row r="2139" spans="12:27" x14ac:dyDescent="0.35">
      <c r="L2139" s="103"/>
      <c r="S2139" s="32">
        <f>+_xlfn.XLOOKUP($P2139,Užstatai!$L$3:$IR$3,Užstatai!$L$1:$IR$1,"bla",0,1)</f>
        <v>0</v>
      </c>
      <c r="W2139" s="11">
        <f t="shared" si="198"/>
        <v>0</v>
      </c>
      <c r="X2139" s="11">
        <f t="shared" si="199"/>
        <v>0</v>
      </c>
      <c r="Y2139" s="11">
        <f t="shared" si="200"/>
        <v>1</v>
      </c>
      <c r="Z2139" s="11">
        <f t="shared" si="201"/>
        <v>120805.53795008238</v>
      </c>
      <c r="AA2139" s="23">
        <f t="shared" si="202"/>
        <v>0.21349999999999281</v>
      </c>
    </row>
    <row r="2140" spans="12:27" x14ac:dyDescent="0.35">
      <c r="L2140" s="103"/>
      <c r="S2140" s="32">
        <f>+_xlfn.XLOOKUP($P2140,Užstatai!$L$3:$IR$3,Užstatai!$L$1:$IR$1,"bla",0,1)</f>
        <v>0</v>
      </c>
      <c r="W2140" s="11">
        <f t="shared" si="198"/>
        <v>0</v>
      </c>
      <c r="X2140" s="11">
        <f t="shared" si="199"/>
        <v>0</v>
      </c>
      <c r="Y2140" s="11">
        <f t="shared" si="200"/>
        <v>1</v>
      </c>
      <c r="Z2140" s="11">
        <f t="shared" si="201"/>
        <v>120862.12134022292</v>
      </c>
      <c r="AA2140" s="23">
        <f t="shared" si="202"/>
        <v>0.2135999999999928</v>
      </c>
    </row>
    <row r="2141" spans="12:27" x14ac:dyDescent="0.35">
      <c r="L2141" s="103"/>
      <c r="S2141" s="32">
        <f>+_xlfn.XLOOKUP($P2141,Užstatai!$L$3:$IR$3,Užstatai!$L$1:$IR$1,"bla",0,1)</f>
        <v>0</v>
      </c>
      <c r="W2141" s="11">
        <f t="shared" si="198"/>
        <v>0</v>
      </c>
      <c r="X2141" s="11">
        <f t="shared" si="199"/>
        <v>0</v>
      </c>
      <c r="Y2141" s="11">
        <f t="shared" si="200"/>
        <v>1</v>
      </c>
      <c r="Z2141" s="11">
        <f t="shared" si="201"/>
        <v>120918.70473036349</v>
      </c>
      <c r="AA2141" s="23">
        <f t="shared" si="202"/>
        <v>0.21369999999999278</v>
      </c>
    </row>
    <row r="2142" spans="12:27" x14ac:dyDescent="0.35">
      <c r="L2142" s="103"/>
      <c r="S2142" s="32">
        <f>+_xlfn.XLOOKUP($P2142,Užstatai!$L$3:$IR$3,Užstatai!$L$1:$IR$1,"bla",0,1)</f>
        <v>0</v>
      </c>
      <c r="W2142" s="11">
        <f t="shared" si="198"/>
        <v>0</v>
      </c>
      <c r="X2142" s="11">
        <f t="shared" si="199"/>
        <v>0</v>
      </c>
      <c r="Y2142" s="11">
        <f t="shared" si="200"/>
        <v>1</v>
      </c>
      <c r="Z2142" s="11">
        <f t="shared" si="201"/>
        <v>120975.28812050403</v>
      </c>
      <c r="AA2142" s="23">
        <f t="shared" si="202"/>
        <v>0.21379999999999277</v>
      </c>
    </row>
    <row r="2143" spans="12:27" x14ac:dyDescent="0.35">
      <c r="L2143" s="103"/>
      <c r="S2143" s="32">
        <f>+_xlfn.XLOOKUP($P2143,Užstatai!$L$3:$IR$3,Užstatai!$L$1:$IR$1,"bla",0,1)</f>
        <v>0</v>
      </c>
      <c r="W2143" s="11">
        <f t="shared" si="198"/>
        <v>0</v>
      </c>
      <c r="X2143" s="11">
        <f t="shared" si="199"/>
        <v>0</v>
      </c>
      <c r="Y2143" s="11">
        <f t="shared" si="200"/>
        <v>1</v>
      </c>
      <c r="Z2143" s="11">
        <f t="shared" si="201"/>
        <v>121031.87151064456</v>
      </c>
      <c r="AA2143" s="23">
        <f t="shared" si="202"/>
        <v>0.21389999999999276</v>
      </c>
    </row>
    <row r="2144" spans="12:27" x14ac:dyDescent="0.35">
      <c r="L2144" s="103"/>
      <c r="S2144" s="32">
        <f>+_xlfn.XLOOKUP($P2144,Užstatai!$L$3:$IR$3,Užstatai!$L$1:$IR$1,"bla",0,1)</f>
        <v>0</v>
      </c>
      <c r="W2144" s="11">
        <f t="shared" si="198"/>
        <v>0</v>
      </c>
      <c r="X2144" s="11">
        <f t="shared" si="199"/>
        <v>0</v>
      </c>
      <c r="Y2144" s="11">
        <f t="shared" si="200"/>
        <v>1</v>
      </c>
      <c r="Z2144" s="11">
        <f t="shared" si="201"/>
        <v>121088.45490078513</v>
      </c>
      <c r="AA2144" s="23">
        <f t="shared" si="202"/>
        <v>0.21399999999999275</v>
      </c>
    </row>
    <row r="2145" spans="12:27" x14ac:dyDescent="0.35">
      <c r="L2145" s="103"/>
      <c r="S2145" s="32">
        <f>+_xlfn.XLOOKUP($P2145,Užstatai!$L$3:$IR$3,Užstatai!$L$1:$IR$1,"bla",0,1)</f>
        <v>0</v>
      </c>
      <c r="W2145" s="11">
        <f t="shared" si="198"/>
        <v>0</v>
      </c>
      <c r="X2145" s="11">
        <f t="shared" si="199"/>
        <v>0</v>
      </c>
      <c r="Y2145" s="11">
        <f t="shared" si="200"/>
        <v>1</v>
      </c>
      <c r="Z2145" s="11">
        <f t="shared" si="201"/>
        <v>121145.0382909257</v>
      </c>
      <c r="AA2145" s="23">
        <f t="shared" si="202"/>
        <v>0.21409999999999274</v>
      </c>
    </row>
    <row r="2146" spans="12:27" x14ac:dyDescent="0.35">
      <c r="L2146" s="103"/>
      <c r="S2146" s="32">
        <f>+_xlfn.XLOOKUP($P2146,Užstatai!$L$3:$IR$3,Užstatai!$L$1:$IR$1,"bla",0,1)</f>
        <v>0</v>
      </c>
      <c r="W2146" s="11">
        <f t="shared" si="198"/>
        <v>0</v>
      </c>
      <c r="X2146" s="11">
        <f t="shared" si="199"/>
        <v>0</v>
      </c>
      <c r="Y2146" s="11">
        <f t="shared" si="200"/>
        <v>1</v>
      </c>
      <c r="Z2146" s="11">
        <f t="shared" si="201"/>
        <v>121201.62168106624</v>
      </c>
      <c r="AA2146" s="23">
        <f t="shared" si="202"/>
        <v>0.21419999999999273</v>
      </c>
    </row>
    <row r="2147" spans="12:27" x14ac:dyDescent="0.35">
      <c r="L2147" s="103"/>
      <c r="S2147" s="32">
        <f>+_xlfn.XLOOKUP($P2147,Užstatai!$L$3:$IR$3,Užstatai!$L$1:$IR$1,"bla",0,1)</f>
        <v>0</v>
      </c>
      <c r="W2147" s="11">
        <f t="shared" si="198"/>
        <v>0</v>
      </c>
      <c r="X2147" s="11">
        <f t="shared" si="199"/>
        <v>0</v>
      </c>
      <c r="Y2147" s="11">
        <f t="shared" si="200"/>
        <v>1</v>
      </c>
      <c r="Z2147" s="11">
        <f t="shared" si="201"/>
        <v>121258.20507120679</v>
      </c>
      <c r="AA2147" s="23">
        <f t="shared" si="202"/>
        <v>0.21429999999999272</v>
      </c>
    </row>
    <row r="2148" spans="12:27" x14ac:dyDescent="0.35">
      <c r="L2148" s="103"/>
      <c r="S2148" s="32">
        <f>+_xlfn.XLOOKUP($P2148,Užstatai!$L$3:$IR$3,Užstatai!$L$1:$IR$1,"bla",0,1)</f>
        <v>0</v>
      </c>
      <c r="W2148" s="11">
        <f t="shared" si="198"/>
        <v>0</v>
      </c>
      <c r="X2148" s="11">
        <f t="shared" si="199"/>
        <v>0</v>
      </c>
      <c r="Y2148" s="11">
        <f t="shared" si="200"/>
        <v>1</v>
      </c>
      <c r="Z2148" s="11">
        <f t="shared" si="201"/>
        <v>121314.78846134734</v>
      </c>
      <c r="AA2148" s="23">
        <f t="shared" si="202"/>
        <v>0.21439999999999271</v>
      </c>
    </row>
    <row r="2149" spans="12:27" x14ac:dyDescent="0.35">
      <c r="L2149" s="103"/>
      <c r="S2149" s="32">
        <f>+_xlfn.XLOOKUP($P2149,Užstatai!$L$3:$IR$3,Užstatai!$L$1:$IR$1,"bla",0,1)</f>
        <v>0</v>
      </c>
      <c r="W2149" s="11">
        <f t="shared" si="198"/>
        <v>0</v>
      </c>
      <c r="X2149" s="11">
        <f t="shared" si="199"/>
        <v>0</v>
      </c>
      <c r="Y2149" s="11">
        <f t="shared" si="200"/>
        <v>1</v>
      </c>
      <c r="Z2149" s="11">
        <f t="shared" si="201"/>
        <v>121371.37185148789</v>
      </c>
      <c r="AA2149" s="23">
        <f t="shared" si="202"/>
        <v>0.2144999999999927</v>
      </c>
    </row>
    <row r="2150" spans="12:27" x14ac:dyDescent="0.35">
      <c r="L2150" s="103"/>
      <c r="S2150" s="32">
        <f>+_xlfn.XLOOKUP($P2150,Užstatai!$L$3:$IR$3,Užstatai!$L$1:$IR$1,"bla",0,1)</f>
        <v>0</v>
      </c>
      <c r="W2150" s="11">
        <f t="shared" si="198"/>
        <v>0</v>
      </c>
      <c r="X2150" s="11">
        <f t="shared" si="199"/>
        <v>0</v>
      </c>
      <c r="Y2150" s="11">
        <f t="shared" si="200"/>
        <v>1</v>
      </c>
      <c r="Z2150" s="11">
        <f t="shared" si="201"/>
        <v>121427.95524162843</v>
      </c>
      <c r="AA2150" s="23">
        <f t="shared" si="202"/>
        <v>0.21459999999999269</v>
      </c>
    </row>
    <row r="2151" spans="12:27" x14ac:dyDescent="0.35">
      <c r="L2151" s="103"/>
      <c r="S2151" s="32">
        <f>+_xlfn.XLOOKUP($P2151,Užstatai!$L$3:$IR$3,Užstatai!$L$1:$IR$1,"bla",0,1)</f>
        <v>0</v>
      </c>
      <c r="W2151" s="11">
        <f t="shared" si="198"/>
        <v>0</v>
      </c>
      <c r="X2151" s="11">
        <f t="shared" si="199"/>
        <v>0</v>
      </c>
      <c r="Y2151" s="11">
        <f t="shared" si="200"/>
        <v>1</v>
      </c>
      <c r="Z2151" s="11">
        <f t="shared" si="201"/>
        <v>121484.53863176898</v>
      </c>
      <c r="AA2151" s="23">
        <f t="shared" si="202"/>
        <v>0.21469999999999267</v>
      </c>
    </row>
    <row r="2152" spans="12:27" x14ac:dyDescent="0.35">
      <c r="L2152" s="103"/>
      <c r="S2152" s="32">
        <f>+_xlfn.XLOOKUP($P2152,Užstatai!$L$3:$IR$3,Užstatai!$L$1:$IR$1,"bla",0,1)</f>
        <v>0</v>
      </c>
      <c r="W2152" s="11">
        <f t="shared" si="198"/>
        <v>0</v>
      </c>
      <c r="X2152" s="11">
        <f t="shared" si="199"/>
        <v>0</v>
      </c>
      <c r="Y2152" s="11">
        <f t="shared" si="200"/>
        <v>1</v>
      </c>
      <c r="Z2152" s="11">
        <f t="shared" si="201"/>
        <v>121541.12202190953</v>
      </c>
      <c r="AA2152" s="23">
        <f t="shared" si="202"/>
        <v>0.21479999999999266</v>
      </c>
    </row>
    <row r="2153" spans="12:27" x14ac:dyDescent="0.35">
      <c r="L2153" s="103"/>
      <c r="S2153" s="32">
        <f>+_xlfn.XLOOKUP($P2153,Užstatai!$L$3:$IR$3,Užstatai!$L$1:$IR$1,"bla",0,1)</f>
        <v>0</v>
      </c>
      <c r="W2153" s="11">
        <f t="shared" si="198"/>
        <v>0</v>
      </c>
      <c r="X2153" s="11">
        <f t="shared" si="199"/>
        <v>0</v>
      </c>
      <c r="Y2153" s="11">
        <f t="shared" si="200"/>
        <v>1</v>
      </c>
      <c r="Z2153" s="11">
        <f t="shared" si="201"/>
        <v>121597.70541205007</v>
      </c>
      <c r="AA2153" s="23">
        <f t="shared" si="202"/>
        <v>0.21489999999999265</v>
      </c>
    </row>
    <row r="2154" spans="12:27" x14ac:dyDescent="0.35">
      <c r="L2154" s="103"/>
      <c r="S2154" s="32">
        <f>+_xlfn.XLOOKUP($P2154,Užstatai!$L$3:$IR$3,Užstatai!$L$1:$IR$1,"bla",0,1)</f>
        <v>0</v>
      </c>
      <c r="W2154" s="11">
        <f t="shared" si="198"/>
        <v>0</v>
      </c>
      <c r="X2154" s="11">
        <f t="shared" si="199"/>
        <v>0</v>
      </c>
      <c r="Y2154" s="11">
        <f t="shared" si="200"/>
        <v>1</v>
      </c>
      <c r="Z2154" s="11">
        <f t="shared" si="201"/>
        <v>121654.28880219064</v>
      </c>
      <c r="AA2154" s="23">
        <f t="shared" si="202"/>
        <v>0.21499999999999264</v>
      </c>
    </row>
    <row r="2155" spans="12:27" x14ac:dyDescent="0.35">
      <c r="L2155" s="103"/>
      <c r="S2155" s="32">
        <f>+_xlfn.XLOOKUP($P2155,Užstatai!$L$3:$IR$3,Užstatai!$L$1:$IR$1,"bla",0,1)</f>
        <v>0</v>
      </c>
      <c r="W2155" s="11">
        <f t="shared" si="198"/>
        <v>0</v>
      </c>
      <c r="X2155" s="11">
        <f t="shared" si="199"/>
        <v>0</v>
      </c>
      <c r="Y2155" s="11">
        <f t="shared" si="200"/>
        <v>1</v>
      </c>
      <c r="Z2155" s="11">
        <f t="shared" si="201"/>
        <v>121710.87219233118</v>
      </c>
      <c r="AA2155" s="23">
        <f t="shared" si="202"/>
        <v>0.21509999999999263</v>
      </c>
    </row>
    <row r="2156" spans="12:27" x14ac:dyDescent="0.35">
      <c r="L2156" s="103"/>
      <c r="S2156" s="32">
        <f>+_xlfn.XLOOKUP($P2156,Užstatai!$L$3:$IR$3,Užstatai!$L$1:$IR$1,"bla",0,1)</f>
        <v>0</v>
      </c>
      <c r="W2156" s="11">
        <f t="shared" si="198"/>
        <v>0</v>
      </c>
      <c r="X2156" s="11">
        <f t="shared" si="199"/>
        <v>0</v>
      </c>
      <c r="Y2156" s="11">
        <f t="shared" si="200"/>
        <v>1</v>
      </c>
      <c r="Z2156" s="11">
        <f t="shared" si="201"/>
        <v>121767.45558247171</v>
      </c>
      <c r="AA2156" s="23">
        <f t="shared" si="202"/>
        <v>0.21519999999999262</v>
      </c>
    </row>
    <row r="2157" spans="12:27" x14ac:dyDescent="0.35">
      <c r="L2157" s="103"/>
      <c r="S2157" s="32">
        <f>+_xlfn.XLOOKUP($P2157,Užstatai!$L$3:$IR$3,Užstatai!$L$1:$IR$1,"bla",0,1)</f>
        <v>0</v>
      </c>
      <c r="W2157" s="11">
        <f t="shared" si="198"/>
        <v>0</v>
      </c>
      <c r="X2157" s="11">
        <f t="shared" si="199"/>
        <v>0</v>
      </c>
      <c r="Y2157" s="11">
        <f t="shared" si="200"/>
        <v>1</v>
      </c>
      <c r="Z2157" s="11">
        <f t="shared" si="201"/>
        <v>121824.03897261228</v>
      </c>
      <c r="AA2157" s="23">
        <f t="shared" si="202"/>
        <v>0.21529999999999261</v>
      </c>
    </row>
    <row r="2158" spans="12:27" x14ac:dyDescent="0.35">
      <c r="L2158" s="103"/>
      <c r="S2158" s="32">
        <f>+_xlfn.XLOOKUP($P2158,Užstatai!$L$3:$IR$3,Užstatai!$L$1:$IR$1,"bla",0,1)</f>
        <v>0</v>
      </c>
      <c r="W2158" s="11">
        <f t="shared" si="198"/>
        <v>0</v>
      </c>
      <c r="X2158" s="11">
        <f t="shared" si="199"/>
        <v>0</v>
      </c>
      <c r="Y2158" s="11">
        <f t="shared" si="200"/>
        <v>1</v>
      </c>
      <c r="Z2158" s="11">
        <f t="shared" si="201"/>
        <v>121880.62236275282</v>
      </c>
      <c r="AA2158" s="23">
        <f t="shared" si="202"/>
        <v>0.2153999999999926</v>
      </c>
    </row>
    <row r="2159" spans="12:27" x14ac:dyDescent="0.35">
      <c r="L2159" s="103"/>
      <c r="S2159" s="32">
        <f>+_xlfn.XLOOKUP($P2159,Užstatai!$L$3:$IR$3,Užstatai!$L$1:$IR$1,"bla",0,1)</f>
        <v>0</v>
      </c>
      <c r="W2159" s="11">
        <f t="shared" si="198"/>
        <v>0</v>
      </c>
      <c r="X2159" s="11">
        <f t="shared" si="199"/>
        <v>0</v>
      </c>
      <c r="Y2159" s="11">
        <f t="shared" si="200"/>
        <v>1</v>
      </c>
      <c r="Z2159" s="11">
        <f t="shared" si="201"/>
        <v>121937.20575289335</v>
      </c>
      <c r="AA2159" s="23">
        <f t="shared" si="202"/>
        <v>0.21549999999999259</v>
      </c>
    </row>
    <row r="2160" spans="12:27" x14ac:dyDescent="0.35">
      <c r="L2160" s="103"/>
      <c r="S2160" s="32">
        <f>+_xlfn.XLOOKUP($P2160,Užstatai!$L$3:$IR$3,Užstatai!$L$1:$IR$1,"bla",0,1)</f>
        <v>0</v>
      </c>
      <c r="W2160" s="11">
        <f t="shared" si="198"/>
        <v>0</v>
      </c>
      <c r="X2160" s="11">
        <f t="shared" si="199"/>
        <v>0</v>
      </c>
      <c r="Y2160" s="11">
        <f t="shared" si="200"/>
        <v>1</v>
      </c>
      <c r="Z2160" s="11">
        <f t="shared" si="201"/>
        <v>121993.78914303392</v>
      </c>
      <c r="AA2160" s="23">
        <f t="shared" si="202"/>
        <v>0.21559999999999258</v>
      </c>
    </row>
    <row r="2161" spans="12:27" x14ac:dyDescent="0.35">
      <c r="L2161" s="103"/>
      <c r="S2161" s="32">
        <f>+_xlfn.XLOOKUP($P2161,Užstatai!$L$3:$IR$3,Užstatai!$L$1:$IR$1,"bla",0,1)</f>
        <v>0</v>
      </c>
      <c r="W2161" s="11">
        <f t="shared" si="198"/>
        <v>0</v>
      </c>
      <c r="X2161" s="11">
        <f t="shared" si="199"/>
        <v>0</v>
      </c>
      <c r="Y2161" s="11">
        <f t="shared" si="200"/>
        <v>1</v>
      </c>
      <c r="Z2161" s="11">
        <f t="shared" si="201"/>
        <v>122050.37253317449</v>
      </c>
      <c r="AA2161" s="23">
        <f t="shared" si="202"/>
        <v>0.21569999999999256</v>
      </c>
    </row>
    <row r="2162" spans="12:27" x14ac:dyDescent="0.35">
      <c r="L2162" s="103"/>
      <c r="S2162" s="32">
        <f>+_xlfn.XLOOKUP($P2162,Užstatai!$L$3:$IR$3,Užstatai!$L$1:$IR$1,"bla",0,1)</f>
        <v>0</v>
      </c>
      <c r="W2162" s="11">
        <f t="shared" si="198"/>
        <v>0</v>
      </c>
      <c r="X2162" s="11">
        <f t="shared" si="199"/>
        <v>0</v>
      </c>
      <c r="Y2162" s="11">
        <f t="shared" si="200"/>
        <v>1</v>
      </c>
      <c r="Z2162" s="11">
        <f t="shared" si="201"/>
        <v>122106.95592331504</v>
      </c>
      <c r="AA2162" s="23">
        <f t="shared" si="202"/>
        <v>0.21579999999999255</v>
      </c>
    </row>
    <row r="2163" spans="12:27" x14ac:dyDescent="0.35">
      <c r="L2163" s="103"/>
      <c r="S2163" s="32">
        <f>+_xlfn.XLOOKUP($P2163,Užstatai!$L$3:$IR$3,Užstatai!$L$1:$IR$1,"bla",0,1)</f>
        <v>0</v>
      </c>
      <c r="W2163" s="11">
        <f t="shared" si="198"/>
        <v>0</v>
      </c>
      <c r="X2163" s="11">
        <f t="shared" si="199"/>
        <v>0</v>
      </c>
      <c r="Y2163" s="11">
        <f t="shared" si="200"/>
        <v>1</v>
      </c>
      <c r="Z2163" s="11">
        <f t="shared" si="201"/>
        <v>122163.53931345558</v>
      </c>
      <c r="AA2163" s="23">
        <f t="shared" si="202"/>
        <v>0.21589999999999254</v>
      </c>
    </row>
    <row r="2164" spans="12:27" x14ac:dyDescent="0.35">
      <c r="L2164" s="103"/>
      <c r="S2164" s="32">
        <f>+_xlfn.XLOOKUP($P2164,Užstatai!$L$3:$IR$3,Užstatai!$L$1:$IR$1,"bla",0,1)</f>
        <v>0</v>
      </c>
      <c r="W2164" s="11">
        <f t="shared" si="198"/>
        <v>0</v>
      </c>
      <c r="X2164" s="11">
        <f t="shared" si="199"/>
        <v>0</v>
      </c>
      <c r="Y2164" s="11">
        <f t="shared" si="200"/>
        <v>1</v>
      </c>
      <c r="Z2164" s="11">
        <f t="shared" si="201"/>
        <v>122220.12270359613</v>
      </c>
      <c r="AA2164" s="23">
        <f t="shared" si="202"/>
        <v>0.21599999999999253</v>
      </c>
    </row>
    <row r="2165" spans="12:27" x14ac:dyDescent="0.35">
      <c r="L2165" s="103"/>
      <c r="S2165" s="32">
        <f>+_xlfn.XLOOKUP($P2165,Užstatai!$L$3:$IR$3,Užstatai!$L$1:$IR$1,"bla",0,1)</f>
        <v>0</v>
      </c>
      <c r="W2165" s="11">
        <f t="shared" si="198"/>
        <v>0</v>
      </c>
      <c r="X2165" s="11">
        <f t="shared" si="199"/>
        <v>0</v>
      </c>
      <c r="Y2165" s="11">
        <f t="shared" si="200"/>
        <v>1</v>
      </c>
      <c r="Z2165" s="11">
        <f t="shared" si="201"/>
        <v>122276.70609373668</v>
      </c>
      <c r="AA2165" s="23">
        <f t="shared" si="202"/>
        <v>0.21609999999999252</v>
      </c>
    </row>
    <row r="2166" spans="12:27" x14ac:dyDescent="0.35">
      <c r="L2166" s="103"/>
      <c r="S2166" s="32">
        <f>+_xlfn.XLOOKUP($P2166,Užstatai!$L$3:$IR$3,Užstatai!$L$1:$IR$1,"bla",0,1)</f>
        <v>0</v>
      </c>
      <c r="W2166" s="11">
        <f t="shared" si="198"/>
        <v>0</v>
      </c>
      <c r="X2166" s="11">
        <f t="shared" si="199"/>
        <v>0</v>
      </c>
      <c r="Y2166" s="11">
        <f t="shared" si="200"/>
        <v>1</v>
      </c>
      <c r="Z2166" s="11">
        <f t="shared" si="201"/>
        <v>122333.28948387722</v>
      </c>
      <c r="AA2166" s="23">
        <f t="shared" si="202"/>
        <v>0.21619999999999251</v>
      </c>
    </row>
    <row r="2167" spans="12:27" x14ac:dyDescent="0.35">
      <c r="L2167" s="103"/>
      <c r="S2167" s="32">
        <f>+_xlfn.XLOOKUP($P2167,Užstatai!$L$3:$IR$3,Užstatai!$L$1:$IR$1,"bla",0,1)</f>
        <v>0</v>
      </c>
      <c r="W2167" s="11">
        <f t="shared" si="198"/>
        <v>0</v>
      </c>
      <c r="X2167" s="11">
        <f t="shared" si="199"/>
        <v>0</v>
      </c>
      <c r="Y2167" s="11">
        <f t="shared" si="200"/>
        <v>1</v>
      </c>
      <c r="Z2167" s="11">
        <f t="shared" si="201"/>
        <v>122389.87287401778</v>
      </c>
      <c r="AA2167" s="23">
        <f t="shared" si="202"/>
        <v>0.2162999999999925</v>
      </c>
    </row>
    <row r="2168" spans="12:27" x14ac:dyDescent="0.35">
      <c r="L2168" s="103"/>
      <c r="S2168" s="32">
        <f>+_xlfn.XLOOKUP($P2168,Užstatai!$L$3:$IR$3,Užstatai!$L$1:$IR$1,"bla",0,1)</f>
        <v>0</v>
      </c>
      <c r="W2168" s="11">
        <f t="shared" si="198"/>
        <v>0</v>
      </c>
      <c r="X2168" s="11">
        <f t="shared" si="199"/>
        <v>0</v>
      </c>
      <c r="Y2168" s="11">
        <f t="shared" si="200"/>
        <v>1</v>
      </c>
      <c r="Z2168" s="11">
        <f t="shared" si="201"/>
        <v>122446.45626415832</v>
      </c>
      <c r="AA2168" s="23">
        <f t="shared" si="202"/>
        <v>0.21639999999999249</v>
      </c>
    </row>
    <row r="2169" spans="12:27" x14ac:dyDescent="0.35">
      <c r="L2169" s="103"/>
      <c r="S2169" s="32">
        <f>+_xlfn.XLOOKUP($P2169,Užstatai!$L$3:$IR$3,Užstatai!$L$1:$IR$1,"bla",0,1)</f>
        <v>0</v>
      </c>
      <c r="W2169" s="11">
        <f t="shared" si="198"/>
        <v>0</v>
      </c>
      <c r="X2169" s="11">
        <f t="shared" si="199"/>
        <v>0</v>
      </c>
      <c r="Y2169" s="11">
        <f t="shared" si="200"/>
        <v>1</v>
      </c>
      <c r="Z2169" s="11">
        <f t="shared" si="201"/>
        <v>122503.03965429886</v>
      </c>
      <c r="AA2169" s="23">
        <f t="shared" si="202"/>
        <v>0.21649999999999248</v>
      </c>
    </row>
    <row r="2170" spans="12:27" x14ac:dyDescent="0.35">
      <c r="L2170" s="103"/>
      <c r="S2170" s="32">
        <f>+_xlfn.XLOOKUP($P2170,Užstatai!$L$3:$IR$3,Užstatai!$L$1:$IR$1,"bla",0,1)</f>
        <v>0</v>
      </c>
      <c r="W2170" s="11">
        <f t="shared" si="198"/>
        <v>0</v>
      </c>
      <c r="X2170" s="11">
        <f t="shared" si="199"/>
        <v>0</v>
      </c>
      <c r="Y2170" s="11">
        <f t="shared" si="200"/>
        <v>1</v>
      </c>
      <c r="Z2170" s="11">
        <f t="shared" si="201"/>
        <v>122559.62304443943</v>
      </c>
      <c r="AA2170" s="23">
        <f t="shared" si="202"/>
        <v>0.21659999999999247</v>
      </c>
    </row>
    <row r="2171" spans="12:27" x14ac:dyDescent="0.35">
      <c r="L2171" s="103"/>
      <c r="S2171" s="32">
        <f>+_xlfn.XLOOKUP($P2171,Užstatai!$L$3:$IR$3,Užstatai!$L$1:$IR$1,"bla",0,1)</f>
        <v>0</v>
      </c>
      <c r="W2171" s="11">
        <f t="shared" si="198"/>
        <v>0</v>
      </c>
      <c r="X2171" s="11">
        <f t="shared" si="199"/>
        <v>0</v>
      </c>
      <c r="Y2171" s="11">
        <f t="shared" si="200"/>
        <v>1</v>
      </c>
      <c r="Z2171" s="11">
        <f t="shared" si="201"/>
        <v>122616.20643457997</v>
      </c>
      <c r="AA2171" s="23">
        <f t="shared" si="202"/>
        <v>0.21669999999999245</v>
      </c>
    </row>
    <row r="2172" spans="12:27" x14ac:dyDescent="0.35">
      <c r="L2172" s="103"/>
      <c r="S2172" s="32">
        <f>+_xlfn.XLOOKUP($P2172,Užstatai!$L$3:$IR$3,Užstatai!$L$1:$IR$1,"bla",0,1)</f>
        <v>0</v>
      </c>
      <c r="W2172" s="11">
        <f t="shared" si="198"/>
        <v>0</v>
      </c>
      <c r="X2172" s="11">
        <f t="shared" si="199"/>
        <v>0</v>
      </c>
      <c r="Y2172" s="11">
        <f t="shared" si="200"/>
        <v>1</v>
      </c>
      <c r="Z2172" s="11">
        <f t="shared" si="201"/>
        <v>122672.7898247205</v>
      </c>
      <c r="AA2172" s="23">
        <f t="shared" si="202"/>
        <v>0.21679999999999244</v>
      </c>
    </row>
    <row r="2173" spans="12:27" x14ac:dyDescent="0.35">
      <c r="L2173" s="103"/>
      <c r="S2173" s="32">
        <f>+_xlfn.XLOOKUP($P2173,Užstatai!$L$3:$IR$3,Užstatai!$L$1:$IR$1,"bla",0,1)</f>
        <v>0</v>
      </c>
      <c r="W2173" s="11">
        <f t="shared" si="198"/>
        <v>0</v>
      </c>
      <c r="X2173" s="11">
        <f t="shared" si="199"/>
        <v>0</v>
      </c>
      <c r="Y2173" s="11">
        <f t="shared" si="200"/>
        <v>1</v>
      </c>
      <c r="Z2173" s="11">
        <f t="shared" si="201"/>
        <v>122729.37321486107</v>
      </c>
      <c r="AA2173" s="23">
        <f t="shared" si="202"/>
        <v>0.21689999999999243</v>
      </c>
    </row>
    <row r="2174" spans="12:27" x14ac:dyDescent="0.35">
      <c r="L2174" s="103"/>
      <c r="S2174" s="32">
        <f>+_xlfn.XLOOKUP($P2174,Užstatai!$L$3:$IR$3,Užstatai!$L$1:$IR$1,"bla",0,1)</f>
        <v>0</v>
      </c>
      <c r="W2174" s="11">
        <f t="shared" si="198"/>
        <v>0</v>
      </c>
      <c r="X2174" s="11">
        <f t="shared" si="199"/>
        <v>0</v>
      </c>
      <c r="Y2174" s="11">
        <f t="shared" si="200"/>
        <v>1</v>
      </c>
      <c r="Z2174" s="11">
        <f t="shared" si="201"/>
        <v>122785.95660500161</v>
      </c>
      <c r="AA2174" s="23">
        <f t="shared" si="202"/>
        <v>0.21699999999999242</v>
      </c>
    </row>
    <row r="2175" spans="12:27" x14ac:dyDescent="0.35">
      <c r="L2175" s="103"/>
      <c r="S2175" s="32">
        <f>+_xlfn.XLOOKUP($P2175,Užstatai!$L$3:$IR$3,Užstatai!$L$1:$IR$1,"bla",0,1)</f>
        <v>0</v>
      </c>
      <c r="W2175" s="11">
        <f t="shared" si="198"/>
        <v>0</v>
      </c>
      <c r="X2175" s="11">
        <f t="shared" si="199"/>
        <v>0</v>
      </c>
      <c r="Y2175" s="11">
        <f t="shared" si="200"/>
        <v>1</v>
      </c>
      <c r="Z2175" s="11">
        <f t="shared" si="201"/>
        <v>122842.53999514216</v>
      </c>
      <c r="AA2175" s="23">
        <f t="shared" si="202"/>
        <v>0.21709999999999241</v>
      </c>
    </row>
    <row r="2176" spans="12:27" x14ac:dyDescent="0.35">
      <c r="L2176" s="103"/>
      <c r="S2176" s="32">
        <f>+_xlfn.XLOOKUP($P2176,Užstatai!$L$3:$IR$3,Užstatai!$L$1:$IR$1,"bla",0,1)</f>
        <v>0</v>
      </c>
      <c r="W2176" s="11">
        <f t="shared" si="198"/>
        <v>0</v>
      </c>
      <c r="X2176" s="11">
        <f t="shared" si="199"/>
        <v>0</v>
      </c>
      <c r="Y2176" s="11">
        <f t="shared" si="200"/>
        <v>1</v>
      </c>
      <c r="Z2176" s="11">
        <f t="shared" si="201"/>
        <v>122899.12338528271</v>
      </c>
      <c r="AA2176" s="23">
        <f t="shared" si="202"/>
        <v>0.2171999999999924</v>
      </c>
    </row>
    <row r="2177" spans="12:27" x14ac:dyDescent="0.35">
      <c r="L2177" s="103"/>
      <c r="S2177" s="32">
        <f>+_xlfn.XLOOKUP($P2177,Užstatai!$L$3:$IR$3,Užstatai!$L$1:$IR$1,"bla",0,1)</f>
        <v>0</v>
      </c>
      <c r="W2177" s="11">
        <f t="shared" si="198"/>
        <v>0</v>
      </c>
      <c r="X2177" s="11">
        <f t="shared" si="199"/>
        <v>0</v>
      </c>
      <c r="Y2177" s="11">
        <f t="shared" si="200"/>
        <v>1</v>
      </c>
      <c r="Z2177" s="11">
        <f t="shared" si="201"/>
        <v>122955.70677542326</v>
      </c>
      <c r="AA2177" s="23">
        <f t="shared" si="202"/>
        <v>0.21729999999999239</v>
      </c>
    </row>
    <row r="2178" spans="12:27" x14ac:dyDescent="0.35">
      <c r="L2178" s="103"/>
      <c r="S2178" s="32">
        <f>+_xlfn.XLOOKUP($P2178,Užstatai!$L$3:$IR$3,Užstatai!$L$1:$IR$1,"bla",0,1)</f>
        <v>0</v>
      </c>
      <c r="W2178" s="11">
        <f t="shared" si="198"/>
        <v>0</v>
      </c>
      <c r="X2178" s="11">
        <f t="shared" si="199"/>
        <v>0</v>
      </c>
      <c r="Y2178" s="11">
        <f t="shared" si="200"/>
        <v>1</v>
      </c>
      <c r="Z2178" s="11">
        <f t="shared" si="201"/>
        <v>123012.29016556383</v>
      </c>
      <c r="AA2178" s="23">
        <f t="shared" si="202"/>
        <v>0.21739999999999238</v>
      </c>
    </row>
    <row r="2179" spans="12:27" x14ac:dyDescent="0.35">
      <c r="L2179" s="103"/>
      <c r="S2179" s="32">
        <f>+_xlfn.XLOOKUP($P2179,Užstatai!$L$3:$IR$3,Užstatai!$L$1:$IR$1,"bla",0,1)</f>
        <v>0</v>
      </c>
      <c r="W2179" s="11">
        <f t="shared" si="198"/>
        <v>0</v>
      </c>
      <c r="X2179" s="11">
        <f t="shared" si="199"/>
        <v>0</v>
      </c>
      <c r="Y2179" s="11">
        <f t="shared" si="200"/>
        <v>1</v>
      </c>
      <c r="Z2179" s="11">
        <f t="shared" si="201"/>
        <v>123068.87355570437</v>
      </c>
      <c r="AA2179" s="23">
        <f t="shared" si="202"/>
        <v>0.21749999999999237</v>
      </c>
    </row>
    <row r="2180" spans="12:27" x14ac:dyDescent="0.35">
      <c r="L2180" s="103"/>
      <c r="S2180" s="32">
        <f>+_xlfn.XLOOKUP($P2180,Užstatai!$L$3:$IR$3,Užstatai!$L$1:$IR$1,"bla",0,1)</f>
        <v>0</v>
      </c>
      <c r="W2180" s="11">
        <f t="shared" ref="W2180:W2243" si="203">ROUND(M2180*(Q2180-Q2179),2)</f>
        <v>0</v>
      </c>
      <c r="X2180" s="11">
        <f t="shared" ref="X2180:X2243" si="204">ROUND(N2180*$Y$2/12*(1-Q2180),2)</f>
        <v>0</v>
      </c>
      <c r="Y2180" s="11">
        <f t="shared" si="200"/>
        <v>1</v>
      </c>
      <c r="Z2180" s="11">
        <f t="shared" si="201"/>
        <v>123125.45694584493</v>
      </c>
      <c r="AA2180" s="23">
        <f t="shared" si="202"/>
        <v>0.21759999999999236</v>
      </c>
    </row>
    <row r="2181" spans="12:27" x14ac:dyDescent="0.35">
      <c r="L2181" s="103"/>
      <c r="S2181" s="32">
        <f>+_xlfn.XLOOKUP($P2181,Užstatai!$L$3:$IR$3,Užstatai!$L$1:$IR$1,"bla",0,1)</f>
        <v>0</v>
      </c>
      <c r="W2181" s="11">
        <f t="shared" si="203"/>
        <v>0</v>
      </c>
      <c r="X2181" s="11">
        <f t="shared" si="204"/>
        <v>0</v>
      </c>
      <c r="Y2181" s="11">
        <f t="shared" ref="Y2181:Y2244" si="205">+IF(Z2181&gt;=$W$1,1,0)</f>
        <v>1</v>
      </c>
      <c r="Z2181" s="11">
        <f t="shared" ref="Z2181:Z2244" si="206">SUM($N$4:$N$183)*AA2181/12-SUMPRODUCT($N$4:$N$183,$Q$4:$Q$183)*AA2181/12</f>
        <v>123182.04033598547</v>
      </c>
      <c r="AA2181" s="23">
        <f t="shared" si="202"/>
        <v>0.21769999999999234</v>
      </c>
    </row>
    <row r="2182" spans="12:27" x14ac:dyDescent="0.35">
      <c r="L2182" s="103"/>
      <c r="S2182" s="32">
        <f>+_xlfn.XLOOKUP($P2182,Užstatai!$L$3:$IR$3,Užstatai!$L$1:$IR$1,"bla",0,1)</f>
        <v>0</v>
      </c>
      <c r="W2182" s="11">
        <f t="shared" si="203"/>
        <v>0</v>
      </c>
      <c r="X2182" s="11">
        <f t="shared" si="204"/>
        <v>0</v>
      </c>
      <c r="Y2182" s="11">
        <f t="shared" si="205"/>
        <v>1</v>
      </c>
      <c r="Z2182" s="11">
        <f t="shared" si="206"/>
        <v>123238.62372612601</v>
      </c>
      <c r="AA2182" s="23">
        <f t="shared" ref="AA2182:AA2245" si="207">+AA2181+0.0001</f>
        <v>0.21779999999999233</v>
      </c>
    </row>
    <row r="2183" spans="12:27" x14ac:dyDescent="0.35">
      <c r="L2183" s="103"/>
      <c r="S2183" s="32">
        <f>+_xlfn.XLOOKUP($P2183,Užstatai!$L$3:$IR$3,Užstatai!$L$1:$IR$1,"bla",0,1)</f>
        <v>0</v>
      </c>
      <c r="W2183" s="11">
        <f t="shared" si="203"/>
        <v>0</v>
      </c>
      <c r="X2183" s="11">
        <f t="shared" si="204"/>
        <v>0</v>
      </c>
      <c r="Y2183" s="11">
        <f t="shared" si="205"/>
        <v>1</v>
      </c>
      <c r="Z2183" s="11">
        <f t="shared" si="206"/>
        <v>123295.20711626658</v>
      </c>
      <c r="AA2183" s="23">
        <f t="shared" si="207"/>
        <v>0.21789999999999232</v>
      </c>
    </row>
    <row r="2184" spans="12:27" x14ac:dyDescent="0.35">
      <c r="L2184" s="103"/>
      <c r="S2184" s="32">
        <f>+_xlfn.XLOOKUP($P2184,Užstatai!$L$3:$IR$3,Užstatai!$L$1:$IR$1,"bla",0,1)</f>
        <v>0</v>
      </c>
      <c r="W2184" s="11">
        <f t="shared" si="203"/>
        <v>0</v>
      </c>
      <c r="X2184" s="11">
        <f t="shared" si="204"/>
        <v>0</v>
      </c>
      <c r="Y2184" s="11">
        <f t="shared" si="205"/>
        <v>1</v>
      </c>
      <c r="Z2184" s="11">
        <f t="shared" si="206"/>
        <v>123351.79050640712</v>
      </c>
      <c r="AA2184" s="23">
        <f t="shared" si="207"/>
        <v>0.21799999999999231</v>
      </c>
    </row>
    <row r="2185" spans="12:27" x14ac:dyDescent="0.35">
      <c r="L2185" s="103"/>
      <c r="S2185" s="32">
        <f>+_xlfn.XLOOKUP($P2185,Užstatai!$L$3:$IR$3,Užstatai!$L$1:$IR$1,"bla",0,1)</f>
        <v>0</v>
      </c>
      <c r="W2185" s="11">
        <f t="shared" si="203"/>
        <v>0</v>
      </c>
      <c r="X2185" s="11">
        <f t="shared" si="204"/>
        <v>0</v>
      </c>
      <c r="Y2185" s="11">
        <f t="shared" si="205"/>
        <v>1</v>
      </c>
      <c r="Z2185" s="11">
        <f t="shared" si="206"/>
        <v>123408.37389654765</v>
      </c>
      <c r="AA2185" s="23">
        <f t="shared" si="207"/>
        <v>0.2180999999999923</v>
      </c>
    </row>
    <row r="2186" spans="12:27" x14ac:dyDescent="0.35">
      <c r="L2186" s="103"/>
      <c r="S2186" s="32">
        <f>+_xlfn.XLOOKUP($P2186,Užstatai!$L$3:$IR$3,Užstatai!$L$1:$IR$1,"bla",0,1)</f>
        <v>0</v>
      </c>
      <c r="W2186" s="11">
        <f t="shared" si="203"/>
        <v>0</v>
      </c>
      <c r="X2186" s="11">
        <f t="shared" si="204"/>
        <v>0</v>
      </c>
      <c r="Y2186" s="11">
        <f t="shared" si="205"/>
        <v>1</v>
      </c>
      <c r="Z2186" s="11">
        <f t="shared" si="206"/>
        <v>123464.95728668822</v>
      </c>
      <c r="AA2186" s="23">
        <f t="shared" si="207"/>
        <v>0.21819999999999229</v>
      </c>
    </row>
    <row r="2187" spans="12:27" x14ac:dyDescent="0.35">
      <c r="L2187" s="103"/>
      <c r="S2187" s="32">
        <f>+_xlfn.XLOOKUP($P2187,Užstatai!$L$3:$IR$3,Užstatai!$L$1:$IR$1,"bla",0,1)</f>
        <v>0</v>
      </c>
      <c r="W2187" s="11">
        <f t="shared" si="203"/>
        <v>0</v>
      </c>
      <c r="X2187" s="11">
        <f t="shared" si="204"/>
        <v>0</v>
      </c>
      <c r="Y2187" s="11">
        <f t="shared" si="205"/>
        <v>1</v>
      </c>
      <c r="Z2187" s="11">
        <f t="shared" si="206"/>
        <v>123521.54067682876</v>
      </c>
      <c r="AA2187" s="23">
        <f t="shared" si="207"/>
        <v>0.21829999999999228</v>
      </c>
    </row>
    <row r="2188" spans="12:27" x14ac:dyDescent="0.35">
      <c r="L2188" s="103"/>
      <c r="S2188" s="32">
        <f>+_xlfn.XLOOKUP($P2188,Užstatai!$L$3:$IR$3,Užstatai!$L$1:$IR$1,"bla",0,1)</f>
        <v>0</v>
      </c>
      <c r="W2188" s="11">
        <f t="shared" si="203"/>
        <v>0</v>
      </c>
      <c r="X2188" s="11">
        <f t="shared" si="204"/>
        <v>0</v>
      </c>
      <c r="Y2188" s="11">
        <f t="shared" si="205"/>
        <v>1</v>
      </c>
      <c r="Z2188" s="11">
        <f t="shared" si="206"/>
        <v>123578.12406696929</v>
      </c>
      <c r="AA2188" s="23">
        <f t="shared" si="207"/>
        <v>0.21839999999999227</v>
      </c>
    </row>
    <row r="2189" spans="12:27" x14ac:dyDescent="0.35">
      <c r="L2189" s="103"/>
      <c r="S2189" s="32">
        <f>+_xlfn.XLOOKUP($P2189,Užstatai!$L$3:$IR$3,Užstatai!$L$1:$IR$1,"bla",0,1)</f>
        <v>0</v>
      </c>
      <c r="W2189" s="11">
        <f t="shared" si="203"/>
        <v>0</v>
      </c>
      <c r="X2189" s="11">
        <f t="shared" si="204"/>
        <v>0</v>
      </c>
      <c r="Y2189" s="11">
        <f t="shared" si="205"/>
        <v>1</v>
      </c>
      <c r="Z2189" s="11">
        <f t="shared" si="206"/>
        <v>123634.70745710986</v>
      </c>
      <c r="AA2189" s="23">
        <f t="shared" si="207"/>
        <v>0.21849999999999226</v>
      </c>
    </row>
    <row r="2190" spans="12:27" x14ac:dyDescent="0.35">
      <c r="L2190" s="103"/>
      <c r="S2190" s="32">
        <f>+_xlfn.XLOOKUP($P2190,Užstatai!$L$3:$IR$3,Užstatai!$L$1:$IR$1,"bla",0,1)</f>
        <v>0</v>
      </c>
      <c r="W2190" s="11">
        <f t="shared" si="203"/>
        <v>0</v>
      </c>
      <c r="X2190" s="11">
        <f t="shared" si="204"/>
        <v>0</v>
      </c>
      <c r="Y2190" s="11">
        <f t="shared" si="205"/>
        <v>1</v>
      </c>
      <c r="Z2190" s="11">
        <f t="shared" si="206"/>
        <v>123691.29084725041</v>
      </c>
      <c r="AA2190" s="23">
        <f t="shared" si="207"/>
        <v>0.21859999999999224</v>
      </c>
    </row>
    <row r="2191" spans="12:27" x14ac:dyDescent="0.35">
      <c r="L2191" s="103"/>
      <c r="S2191" s="32">
        <f>+_xlfn.XLOOKUP($P2191,Užstatai!$L$3:$IR$3,Užstatai!$L$1:$IR$1,"bla",0,1)</f>
        <v>0</v>
      </c>
      <c r="W2191" s="11">
        <f t="shared" si="203"/>
        <v>0</v>
      </c>
      <c r="X2191" s="11">
        <f t="shared" si="204"/>
        <v>0</v>
      </c>
      <c r="Y2191" s="11">
        <f t="shared" si="205"/>
        <v>1</v>
      </c>
      <c r="Z2191" s="11">
        <f t="shared" si="206"/>
        <v>123747.87423739095</v>
      </c>
      <c r="AA2191" s="23">
        <f t="shared" si="207"/>
        <v>0.21869999999999223</v>
      </c>
    </row>
    <row r="2192" spans="12:27" x14ac:dyDescent="0.35">
      <c r="L2192" s="103"/>
      <c r="S2192" s="32">
        <f>+_xlfn.XLOOKUP($P2192,Užstatai!$L$3:$IR$3,Užstatai!$L$1:$IR$1,"bla",0,1)</f>
        <v>0</v>
      </c>
      <c r="W2192" s="11">
        <f t="shared" si="203"/>
        <v>0</v>
      </c>
      <c r="X2192" s="11">
        <f t="shared" si="204"/>
        <v>0</v>
      </c>
      <c r="Y2192" s="11">
        <f t="shared" si="205"/>
        <v>1</v>
      </c>
      <c r="Z2192" s="11">
        <f t="shared" si="206"/>
        <v>123804.45762753152</v>
      </c>
      <c r="AA2192" s="23">
        <f t="shared" si="207"/>
        <v>0.21879999999999222</v>
      </c>
    </row>
    <row r="2193" spans="12:27" x14ac:dyDescent="0.35">
      <c r="L2193" s="103"/>
      <c r="S2193" s="32">
        <f>+_xlfn.XLOOKUP($P2193,Užstatai!$L$3:$IR$3,Užstatai!$L$1:$IR$1,"bla",0,1)</f>
        <v>0</v>
      </c>
      <c r="W2193" s="11">
        <f t="shared" si="203"/>
        <v>0</v>
      </c>
      <c r="X2193" s="11">
        <f t="shared" si="204"/>
        <v>0</v>
      </c>
      <c r="Y2193" s="11">
        <f t="shared" si="205"/>
        <v>1</v>
      </c>
      <c r="Z2193" s="11">
        <f t="shared" si="206"/>
        <v>123861.04101767205</v>
      </c>
      <c r="AA2193" s="23">
        <f t="shared" si="207"/>
        <v>0.21889999999999221</v>
      </c>
    </row>
    <row r="2194" spans="12:27" x14ac:dyDescent="0.35">
      <c r="L2194" s="103"/>
      <c r="S2194" s="32">
        <f>+_xlfn.XLOOKUP($P2194,Užstatai!$L$3:$IR$3,Užstatai!$L$1:$IR$1,"bla",0,1)</f>
        <v>0</v>
      </c>
      <c r="W2194" s="11">
        <f t="shared" si="203"/>
        <v>0</v>
      </c>
      <c r="X2194" s="11">
        <f t="shared" si="204"/>
        <v>0</v>
      </c>
      <c r="Y2194" s="11">
        <f t="shared" si="205"/>
        <v>1</v>
      </c>
      <c r="Z2194" s="11">
        <f t="shared" si="206"/>
        <v>123917.62440781262</v>
      </c>
      <c r="AA2194" s="23">
        <f t="shared" si="207"/>
        <v>0.2189999999999922</v>
      </c>
    </row>
    <row r="2195" spans="12:27" x14ac:dyDescent="0.35">
      <c r="L2195" s="103"/>
      <c r="S2195" s="32">
        <f>+_xlfn.XLOOKUP($P2195,Užstatai!$L$3:$IR$3,Užstatai!$L$1:$IR$1,"bla",0,1)</f>
        <v>0</v>
      </c>
      <c r="W2195" s="11">
        <f t="shared" si="203"/>
        <v>0</v>
      </c>
      <c r="X2195" s="11">
        <f t="shared" si="204"/>
        <v>0</v>
      </c>
      <c r="Y2195" s="11">
        <f t="shared" si="205"/>
        <v>1</v>
      </c>
      <c r="Z2195" s="11">
        <f t="shared" si="206"/>
        <v>123974.20779795316</v>
      </c>
      <c r="AA2195" s="23">
        <f t="shared" si="207"/>
        <v>0.21909999999999219</v>
      </c>
    </row>
    <row r="2196" spans="12:27" x14ac:dyDescent="0.35">
      <c r="L2196" s="103"/>
      <c r="S2196" s="32">
        <f>+_xlfn.XLOOKUP($P2196,Užstatai!$L$3:$IR$3,Užstatai!$L$1:$IR$1,"bla",0,1)</f>
        <v>0</v>
      </c>
      <c r="W2196" s="11">
        <f t="shared" si="203"/>
        <v>0</v>
      </c>
      <c r="X2196" s="11">
        <f t="shared" si="204"/>
        <v>0</v>
      </c>
      <c r="Y2196" s="11">
        <f t="shared" si="205"/>
        <v>1</v>
      </c>
      <c r="Z2196" s="11">
        <f t="shared" si="206"/>
        <v>124030.79118809372</v>
      </c>
      <c r="AA2196" s="23">
        <f t="shared" si="207"/>
        <v>0.21919999999999218</v>
      </c>
    </row>
    <row r="2197" spans="12:27" x14ac:dyDescent="0.35">
      <c r="L2197" s="103"/>
      <c r="S2197" s="32">
        <f>+_xlfn.XLOOKUP($P2197,Užstatai!$L$3:$IR$3,Užstatai!$L$1:$IR$1,"bla",0,1)</f>
        <v>0</v>
      </c>
      <c r="W2197" s="11">
        <f t="shared" si="203"/>
        <v>0</v>
      </c>
      <c r="X2197" s="11">
        <f t="shared" si="204"/>
        <v>0</v>
      </c>
      <c r="Y2197" s="11">
        <f t="shared" si="205"/>
        <v>1</v>
      </c>
      <c r="Z2197" s="11">
        <f t="shared" si="206"/>
        <v>124087.37457823426</v>
      </c>
      <c r="AA2197" s="23">
        <f t="shared" si="207"/>
        <v>0.21929999999999217</v>
      </c>
    </row>
    <row r="2198" spans="12:27" x14ac:dyDescent="0.35">
      <c r="L2198" s="103"/>
      <c r="S2198" s="32">
        <f>+_xlfn.XLOOKUP($P2198,Užstatai!$L$3:$IR$3,Užstatai!$L$1:$IR$1,"bla",0,1)</f>
        <v>0</v>
      </c>
      <c r="W2198" s="11">
        <f t="shared" si="203"/>
        <v>0</v>
      </c>
      <c r="X2198" s="11">
        <f t="shared" si="204"/>
        <v>0</v>
      </c>
      <c r="Y2198" s="11">
        <f t="shared" si="205"/>
        <v>1</v>
      </c>
      <c r="Z2198" s="11">
        <f t="shared" si="206"/>
        <v>124143.9579683748</v>
      </c>
      <c r="AA2198" s="23">
        <f t="shared" si="207"/>
        <v>0.21939999999999216</v>
      </c>
    </row>
    <row r="2199" spans="12:27" x14ac:dyDescent="0.35">
      <c r="L2199" s="103"/>
      <c r="S2199" s="32">
        <f>+_xlfn.XLOOKUP($P2199,Užstatai!$L$3:$IR$3,Užstatai!$L$1:$IR$1,"bla",0,1)</f>
        <v>0</v>
      </c>
      <c r="W2199" s="11">
        <f t="shared" si="203"/>
        <v>0</v>
      </c>
      <c r="X2199" s="11">
        <f t="shared" si="204"/>
        <v>0</v>
      </c>
      <c r="Y2199" s="11">
        <f t="shared" si="205"/>
        <v>1</v>
      </c>
      <c r="Z2199" s="11">
        <f t="shared" si="206"/>
        <v>124200.54135851537</v>
      </c>
      <c r="AA2199" s="23">
        <f t="shared" si="207"/>
        <v>0.21949999999999215</v>
      </c>
    </row>
    <row r="2200" spans="12:27" x14ac:dyDescent="0.35">
      <c r="L2200" s="103"/>
      <c r="S2200" s="32">
        <f>+_xlfn.XLOOKUP($P2200,Užstatai!$L$3:$IR$3,Užstatai!$L$1:$IR$1,"bla",0,1)</f>
        <v>0</v>
      </c>
      <c r="W2200" s="11">
        <f t="shared" si="203"/>
        <v>0</v>
      </c>
      <c r="X2200" s="11">
        <f t="shared" si="204"/>
        <v>0</v>
      </c>
      <c r="Y2200" s="11">
        <f t="shared" si="205"/>
        <v>1</v>
      </c>
      <c r="Z2200" s="11">
        <f t="shared" si="206"/>
        <v>124257.12474865592</v>
      </c>
      <c r="AA2200" s="23">
        <f t="shared" si="207"/>
        <v>0.21959999999999213</v>
      </c>
    </row>
    <row r="2201" spans="12:27" x14ac:dyDescent="0.35">
      <c r="L2201" s="103"/>
      <c r="S2201" s="32">
        <f>+_xlfn.XLOOKUP($P2201,Užstatai!$L$3:$IR$3,Užstatai!$L$1:$IR$1,"bla",0,1)</f>
        <v>0</v>
      </c>
      <c r="W2201" s="11">
        <f t="shared" si="203"/>
        <v>0</v>
      </c>
      <c r="X2201" s="11">
        <f t="shared" si="204"/>
        <v>0</v>
      </c>
      <c r="Y2201" s="11">
        <f t="shared" si="205"/>
        <v>1</v>
      </c>
      <c r="Z2201" s="11">
        <f t="shared" si="206"/>
        <v>124313.70813879644</v>
      </c>
      <c r="AA2201" s="23">
        <f t="shared" si="207"/>
        <v>0.21969999999999212</v>
      </c>
    </row>
    <row r="2202" spans="12:27" x14ac:dyDescent="0.35">
      <c r="L2202" s="103"/>
      <c r="S2202" s="32">
        <f>+_xlfn.XLOOKUP($P2202,Užstatai!$L$3:$IR$3,Užstatai!$L$1:$IR$1,"bla",0,1)</f>
        <v>0</v>
      </c>
      <c r="W2202" s="11">
        <f t="shared" si="203"/>
        <v>0</v>
      </c>
      <c r="X2202" s="11">
        <f t="shared" si="204"/>
        <v>0</v>
      </c>
      <c r="Y2202" s="11">
        <f t="shared" si="205"/>
        <v>1</v>
      </c>
      <c r="Z2202" s="11">
        <f t="shared" si="206"/>
        <v>124370.29152893701</v>
      </c>
      <c r="AA2202" s="23">
        <f t="shared" si="207"/>
        <v>0.21979999999999211</v>
      </c>
    </row>
    <row r="2203" spans="12:27" x14ac:dyDescent="0.35">
      <c r="L2203" s="103"/>
      <c r="S2203" s="32">
        <f>+_xlfn.XLOOKUP($P2203,Užstatai!$L$3:$IR$3,Užstatai!$L$1:$IR$1,"bla",0,1)</f>
        <v>0</v>
      </c>
      <c r="W2203" s="11">
        <f t="shared" si="203"/>
        <v>0</v>
      </c>
      <c r="X2203" s="11">
        <f t="shared" si="204"/>
        <v>0</v>
      </c>
      <c r="Y2203" s="11">
        <f t="shared" si="205"/>
        <v>1</v>
      </c>
      <c r="Z2203" s="11">
        <f t="shared" si="206"/>
        <v>124426.87491907756</v>
      </c>
      <c r="AA2203" s="23">
        <f t="shared" si="207"/>
        <v>0.2198999999999921</v>
      </c>
    </row>
    <row r="2204" spans="12:27" x14ac:dyDescent="0.35">
      <c r="L2204" s="103"/>
      <c r="S2204" s="32">
        <f>+_xlfn.XLOOKUP($P2204,Užstatai!$L$3:$IR$3,Užstatai!$L$1:$IR$1,"bla",0,1)</f>
        <v>0</v>
      </c>
      <c r="W2204" s="11">
        <f t="shared" si="203"/>
        <v>0</v>
      </c>
      <c r="X2204" s="11">
        <f t="shared" si="204"/>
        <v>0</v>
      </c>
      <c r="Y2204" s="11">
        <f t="shared" si="205"/>
        <v>1</v>
      </c>
      <c r="Z2204" s="11">
        <f t="shared" si="206"/>
        <v>124483.45830921808</v>
      </c>
      <c r="AA2204" s="23">
        <f t="shared" si="207"/>
        <v>0.21999999999999209</v>
      </c>
    </row>
    <row r="2205" spans="12:27" x14ac:dyDescent="0.35">
      <c r="L2205" s="103"/>
      <c r="S2205" s="32">
        <f>+_xlfn.XLOOKUP($P2205,Užstatai!$L$3:$IR$3,Užstatai!$L$1:$IR$1,"bla",0,1)</f>
        <v>0</v>
      </c>
      <c r="W2205" s="11">
        <f t="shared" si="203"/>
        <v>0</v>
      </c>
      <c r="X2205" s="11">
        <f t="shared" si="204"/>
        <v>0</v>
      </c>
      <c r="Y2205" s="11">
        <f t="shared" si="205"/>
        <v>1</v>
      </c>
      <c r="Z2205" s="11">
        <f t="shared" si="206"/>
        <v>124540.04169935866</v>
      </c>
      <c r="AA2205" s="23">
        <f t="shared" si="207"/>
        <v>0.22009999999999208</v>
      </c>
    </row>
    <row r="2206" spans="12:27" x14ac:dyDescent="0.35">
      <c r="L2206" s="103"/>
      <c r="S2206" s="32">
        <f>+_xlfn.XLOOKUP($P2206,Užstatai!$L$3:$IR$3,Užstatai!$L$1:$IR$1,"bla",0,1)</f>
        <v>0</v>
      </c>
      <c r="W2206" s="11">
        <f t="shared" si="203"/>
        <v>0</v>
      </c>
      <c r="X2206" s="11">
        <f t="shared" si="204"/>
        <v>0</v>
      </c>
      <c r="Y2206" s="11">
        <f t="shared" si="205"/>
        <v>1</v>
      </c>
      <c r="Z2206" s="11">
        <f t="shared" si="206"/>
        <v>124596.6250894992</v>
      </c>
      <c r="AA2206" s="23">
        <f t="shared" si="207"/>
        <v>0.22019999999999207</v>
      </c>
    </row>
    <row r="2207" spans="12:27" x14ac:dyDescent="0.35">
      <c r="L2207" s="103"/>
      <c r="S2207" s="32">
        <f>+_xlfn.XLOOKUP($P2207,Užstatai!$L$3:$IR$3,Užstatai!$L$1:$IR$1,"bla",0,1)</f>
        <v>0</v>
      </c>
      <c r="W2207" s="11">
        <f t="shared" si="203"/>
        <v>0</v>
      </c>
      <c r="X2207" s="11">
        <f t="shared" si="204"/>
        <v>0</v>
      </c>
      <c r="Y2207" s="11">
        <f t="shared" si="205"/>
        <v>1</v>
      </c>
      <c r="Z2207" s="11">
        <f t="shared" si="206"/>
        <v>124653.20847963974</v>
      </c>
      <c r="AA2207" s="23">
        <f t="shared" si="207"/>
        <v>0.22029999999999206</v>
      </c>
    </row>
    <row r="2208" spans="12:27" x14ac:dyDescent="0.35">
      <c r="L2208" s="103"/>
      <c r="S2208" s="32">
        <f>+_xlfn.XLOOKUP($P2208,Užstatai!$L$3:$IR$3,Užstatai!$L$1:$IR$1,"bla",0,1)</f>
        <v>0</v>
      </c>
      <c r="W2208" s="11">
        <f t="shared" si="203"/>
        <v>0</v>
      </c>
      <c r="X2208" s="11">
        <f t="shared" si="204"/>
        <v>0</v>
      </c>
      <c r="Y2208" s="11">
        <f t="shared" si="205"/>
        <v>1</v>
      </c>
      <c r="Z2208" s="11">
        <f t="shared" si="206"/>
        <v>124709.79186978031</v>
      </c>
      <c r="AA2208" s="23">
        <f t="shared" si="207"/>
        <v>0.22039999999999205</v>
      </c>
    </row>
    <row r="2209" spans="12:27" x14ac:dyDescent="0.35">
      <c r="L2209" s="103"/>
      <c r="S2209" s="32">
        <f>+_xlfn.XLOOKUP($P2209,Užstatai!$L$3:$IR$3,Užstatai!$L$1:$IR$1,"bla",0,1)</f>
        <v>0</v>
      </c>
      <c r="W2209" s="11">
        <f t="shared" si="203"/>
        <v>0</v>
      </c>
      <c r="X2209" s="11">
        <f t="shared" si="204"/>
        <v>0</v>
      </c>
      <c r="Y2209" s="11">
        <f t="shared" si="205"/>
        <v>1</v>
      </c>
      <c r="Z2209" s="11">
        <f t="shared" si="206"/>
        <v>124766.37525992084</v>
      </c>
      <c r="AA2209" s="23">
        <f t="shared" si="207"/>
        <v>0.22049999999999204</v>
      </c>
    </row>
    <row r="2210" spans="12:27" x14ac:dyDescent="0.35">
      <c r="L2210" s="103"/>
      <c r="S2210" s="32">
        <f>+_xlfn.XLOOKUP($P2210,Užstatai!$L$3:$IR$3,Užstatai!$L$1:$IR$1,"bla",0,1)</f>
        <v>0</v>
      </c>
      <c r="W2210" s="11">
        <f t="shared" si="203"/>
        <v>0</v>
      </c>
      <c r="X2210" s="11">
        <f t="shared" si="204"/>
        <v>0</v>
      </c>
      <c r="Y2210" s="11">
        <f t="shared" si="205"/>
        <v>1</v>
      </c>
      <c r="Z2210" s="11">
        <f t="shared" si="206"/>
        <v>124822.95865006138</v>
      </c>
      <c r="AA2210" s="23">
        <f t="shared" si="207"/>
        <v>0.22059999999999202</v>
      </c>
    </row>
    <row r="2211" spans="12:27" x14ac:dyDescent="0.35">
      <c r="L2211" s="103"/>
      <c r="S2211" s="32">
        <f>+_xlfn.XLOOKUP($P2211,Užstatai!$L$3:$IR$3,Užstatai!$L$1:$IR$1,"bla",0,1)</f>
        <v>0</v>
      </c>
      <c r="W2211" s="11">
        <f t="shared" si="203"/>
        <v>0</v>
      </c>
      <c r="X2211" s="11">
        <f t="shared" si="204"/>
        <v>0</v>
      </c>
      <c r="Y2211" s="11">
        <f t="shared" si="205"/>
        <v>1</v>
      </c>
      <c r="Z2211" s="11">
        <f t="shared" si="206"/>
        <v>124879.54204020195</v>
      </c>
      <c r="AA2211" s="23">
        <f t="shared" si="207"/>
        <v>0.22069999999999201</v>
      </c>
    </row>
    <row r="2212" spans="12:27" x14ac:dyDescent="0.35">
      <c r="L2212" s="103"/>
      <c r="S2212" s="32">
        <f>+_xlfn.XLOOKUP($P2212,Užstatai!$L$3:$IR$3,Užstatai!$L$1:$IR$1,"bla",0,1)</f>
        <v>0</v>
      </c>
      <c r="W2212" s="11">
        <f t="shared" si="203"/>
        <v>0</v>
      </c>
      <c r="X2212" s="11">
        <f t="shared" si="204"/>
        <v>0</v>
      </c>
      <c r="Y2212" s="11">
        <f t="shared" si="205"/>
        <v>1</v>
      </c>
      <c r="Z2212" s="11">
        <f t="shared" si="206"/>
        <v>124936.12543034252</v>
      </c>
      <c r="AA2212" s="23">
        <f t="shared" si="207"/>
        <v>0.220799999999992</v>
      </c>
    </row>
    <row r="2213" spans="12:27" x14ac:dyDescent="0.35">
      <c r="L2213" s="103"/>
      <c r="S2213" s="32">
        <f>+_xlfn.XLOOKUP($P2213,Užstatai!$L$3:$IR$3,Užstatai!$L$1:$IR$1,"bla",0,1)</f>
        <v>0</v>
      </c>
      <c r="W2213" s="11">
        <f t="shared" si="203"/>
        <v>0</v>
      </c>
      <c r="X2213" s="11">
        <f t="shared" si="204"/>
        <v>0</v>
      </c>
      <c r="Y2213" s="11">
        <f t="shared" si="205"/>
        <v>1</v>
      </c>
      <c r="Z2213" s="11">
        <f t="shared" si="206"/>
        <v>124992.70882048305</v>
      </c>
      <c r="AA2213" s="23">
        <f t="shared" si="207"/>
        <v>0.22089999999999199</v>
      </c>
    </row>
    <row r="2214" spans="12:27" x14ac:dyDescent="0.35">
      <c r="L2214" s="103"/>
      <c r="S2214" s="32">
        <f>+_xlfn.XLOOKUP($P2214,Užstatai!$L$3:$IR$3,Užstatai!$L$1:$IR$1,"bla",0,1)</f>
        <v>0</v>
      </c>
      <c r="W2214" s="11">
        <f t="shared" si="203"/>
        <v>0</v>
      </c>
      <c r="X2214" s="11">
        <f t="shared" si="204"/>
        <v>0</v>
      </c>
      <c r="Y2214" s="11">
        <f t="shared" si="205"/>
        <v>1</v>
      </c>
      <c r="Z2214" s="11">
        <f t="shared" si="206"/>
        <v>125049.29221062359</v>
      </c>
      <c r="AA2214" s="23">
        <f t="shared" si="207"/>
        <v>0.22099999999999198</v>
      </c>
    </row>
    <row r="2215" spans="12:27" x14ac:dyDescent="0.35">
      <c r="L2215" s="103"/>
      <c r="S2215" s="32">
        <f>+_xlfn.XLOOKUP($P2215,Užstatai!$L$3:$IR$3,Užstatai!$L$1:$IR$1,"bla",0,1)</f>
        <v>0</v>
      </c>
      <c r="W2215" s="11">
        <f t="shared" si="203"/>
        <v>0</v>
      </c>
      <c r="X2215" s="11">
        <f t="shared" si="204"/>
        <v>0</v>
      </c>
      <c r="Y2215" s="11">
        <f t="shared" si="205"/>
        <v>1</v>
      </c>
      <c r="Z2215" s="11">
        <f t="shared" si="206"/>
        <v>125105.87560076416</v>
      </c>
      <c r="AA2215" s="23">
        <f t="shared" si="207"/>
        <v>0.22109999999999197</v>
      </c>
    </row>
    <row r="2216" spans="12:27" x14ac:dyDescent="0.35">
      <c r="L2216" s="103"/>
      <c r="S2216" s="32">
        <f>+_xlfn.XLOOKUP($P2216,Užstatai!$L$3:$IR$3,Užstatai!$L$1:$IR$1,"bla",0,1)</f>
        <v>0</v>
      </c>
      <c r="W2216" s="11">
        <f t="shared" si="203"/>
        <v>0</v>
      </c>
      <c r="X2216" s="11">
        <f t="shared" si="204"/>
        <v>0</v>
      </c>
      <c r="Y2216" s="11">
        <f t="shared" si="205"/>
        <v>1</v>
      </c>
      <c r="Z2216" s="11">
        <f t="shared" si="206"/>
        <v>125162.45899090471</v>
      </c>
      <c r="AA2216" s="23">
        <f t="shared" si="207"/>
        <v>0.22119999999999196</v>
      </c>
    </row>
    <row r="2217" spans="12:27" x14ac:dyDescent="0.35">
      <c r="L2217" s="103"/>
      <c r="S2217" s="32">
        <f>+_xlfn.XLOOKUP($P2217,Užstatai!$L$3:$IR$3,Užstatai!$L$1:$IR$1,"bla",0,1)</f>
        <v>0</v>
      </c>
      <c r="W2217" s="11">
        <f t="shared" si="203"/>
        <v>0</v>
      </c>
      <c r="X2217" s="11">
        <f t="shared" si="204"/>
        <v>0</v>
      </c>
      <c r="Y2217" s="11">
        <f t="shared" si="205"/>
        <v>1</v>
      </c>
      <c r="Z2217" s="11">
        <f t="shared" si="206"/>
        <v>125219.04238104523</v>
      </c>
      <c r="AA2217" s="23">
        <f t="shared" si="207"/>
        <v>0.22129999999999195</v>
      </c>
    </row>
    <row r="2218" spans="12:27" x14ac:dyDescent="0.35">
      <c r="L2218" s="103"/>
      <c r="S2218" s="32">
        <f>+_xlfn.XLOOKUP($P2218,Užstatai!$L$3:$IR$3,Užstatai!$L$1:$IR$1,"bla",0,1)</f>
        <v>0</v>
      </c>
      <c r="W2218" s="11">
        <f t="shared" si="203"/>
        <v>0</v>
      </c>
      <c r="X2218" s="11">
        <f t="shared" si="204"/>
        <v>0</v>
      </c>
      <c r="Y2218" s="11">
        <f t="shared" si="205"/>
        <v>1</v>
      </c>
      <c r="Z2218" s="11">
        <f t="shared" si="206"/>
        <v>125275.62577118581</v>
      </c>
      <c r="AA2218" s="23">
        <f t="shared" si="207"/>
        <v>0.22139999999999194</v>
      </c>
    </row>
    <row r="2219" spans="12:27" x14ac:dyDescent="0.35">
      <c r="L2219" s="103"/>
      <c r="S2219" s="32">
        <f>+_xlfn.XLOOKUP($P2219,Užstatai!$L$3:$IR$3,Užstatai!$L$1:$IR$1,"bla",0,1)</f>
        <v>0</v>
      </c>
      <c r="W2219" s="11">
        <f t="shared" si="203"/>
        <v>0</v>
      </c>
      <c r="X2219" s="11">
        <f t="shared" si="204"/>
        <v>0</v>
      </c>
      <c r="Y2219" s="11">
        <f t="shared" si="205"/>
        <v>1</v>
      </c>
      <c r="Z2219" s="11">
        <f t="shared" si="206"/>
        <v>125332.20916132635</v>
      </c>
      <c r="AA2219" s="23">
        <f t="shared" si="207"/>
        <v>0.22149999999999193</v>
      </c>
    </row>
    <row r="2220" spans="12:27" x14ac:dyDescent="0.35">
      <c r="L2220" s="103"/>
      <c r="S2220" s="32">
        <f>+_xlfn.XLOOKUP($P2220,Užstatai!$L$3:$IR$3,Užstatai!$L$1:$IR$1,"bla",0,1)</f>
        <v>0</v>
      </c>
      <c r="W2220" s="11">
        <f t="shared" si="203"/>
        <v>0</v>
      </c>
      <c r="X2220" s="11">
        <f t="shared" si="204"/>
        <v>0</v>
      </c>
      <c r="Y2220" s="11">
        <f t="shared" si="205"/>
        <v>1</v>
      </c>
      <c r="Z2220" s="11">
        <f t="shared" si="206"/>
        <v>125388.79255146689</v>
      </c>
      <c r="AA2220" s="23">
        <f t="shared" si="207"/>
        <v>0.22159999999999191</v>
      </c>
    </row>
    <row r="2221" spans="12:27" x14ac:dyDescent="0.35">
      <c r="L2221" s="103"/>
      <c r="S2221" s="32">
        <f>+_xlfn.XLOOKUP($P2221,Užstatai!$L$3:$IR$3,Užstatai!$L$1:$IR$1,"bla",0,1)</f>
        <v>0</v>
      </c>
      <c r="W2221" s="11">
        <f t="shared" si="203"/>
        <v>0</v>
      </c>
      <c r="X2221" s="11">
        <f t="shared" si="204"/>
        <v>0</v>
      </c>
      <c r="Y2221" s="11">
        <f t="shared" si="205"/>
        <v>1</v>
      </c>
      <c r="Z2221" s="11">
        <f t="shared" si="206"/>
        <v>125445.37594160745</v>
      </c>
      <c r="AA2221" s="23">
        <f t="shared" si="207"/>
        <v>0.2216999999999919</v>
      </c>
    </row>
    <row r="2222" spans="12:27" x14ac:dyDescent="0.35">
      <c r="L2222" s="103"/>
      <c r="S2222" s="32">
        <f>+_xlfn.XLOOKUP($P2222,Užstatai!$L$3:$IR$3,Užstatai!$L$1:$IR$1,"bla",0,1)</f>
        <v>0</v>
      </c>
      <c r="W2222" s="11">
        <f t="shared" si="203"/>
        <v>0</v>
      </c>
      <c r="X2222" s="11">
        <f t="shared" si="204"/>
        <v>0</v>
      </c>
      <c r="Y2222" s="11">
        <f t="shared" si="205"/>
        <v>1</v>
      </c>
      <c r="Z2222" s="11">
        <f t="shared" si="206"/>
        <v>125501.95933174799</v>
      </c>
      <c r="AA2222" s="23">
        <f t="shared" si="207"/>
        <v>0.22179999999999189</v>
      </c>
    </row>
    <row r="2223" spans="12:27" x14ac:dyDescent="0.35">
      <c r="L2223" s="103"/>
      <c r="S2223" s="32">
        <f>+_xlfn.XLOOKUP($P2223,Užstatai!$L$3:$IR$3,Užstatai!$L$1:$IR$1,"bla",0,1)</f>
        <v>0</v>
      </c>
      <c r="W2223" s="11">
        <f t="shared" si="203"/>
        <v>0</v>
      </c>
      <c r="X2223" s="11">
        <f t="shared" si="204"/>
        <v>0</v>
      </c>
      <c r="Y2223" s="11">
        <f t="shared" si="205"/>
        <v>1</v>
      </c>
      <c r="Z2223" s="11">
        <f t="shared" si="206"/>
        <v>125558.54272188853</v>
      </c>
      <c r="AA2223" s="23">
        <f t="shared" si="207"/>
        <v>0.22189999999999188</v>
      </c>
    </row>
    <row r="2224" spans="12:27" x14ac:dyDescent="0.35">
      <c r="L2224" s="103"/>
      <c r="S2224" s="32">
        <f>+_xlfn.XLOOKUP($P2224,Užstatai!$L$3:$IR$3,Užstatai!$L$1:$IR$1,"bla",0,1)</f>
        <v>0</v>
      </c>
      <c r="W2224" s="11">
        <f t="shared" si="203"/>
        <v>0</v>
      </c>
      <c r="X2224" s="11">
        <f t="shared" si="204"/>
        <v>0</v>
      </c>
      <c r="Y2224" s="11">
        <f t="shared" si="205"/>
        <v>1</v>
      </c>
      <c r="Z2224" s="11">
        <f t="shared" si="206"/>
        <v>125615.1261120291</v>
      </c>
      <c r="AA2224" s="23">
        <f t="shared" si="207"/>
        <v>0.22199999999999187</v>
      </c>
    </row>
    <row r="2225" spans="12:27" x14ac:dyDescent="0.35">
      <c r="L2225" s="103"/>
      <c r="S2225" s="32">
        <f>+_xlfn.XLOOKUP($P2225,Užstatai!$L$3:$IR$3,Užstatai!$L$1:$IR$1,"bla",0,1)</f>
        <v>0</v>
      </c>
      <c r="W2225" s="11">
        <f t="shared" si="203"/>
        <v>0</v>
      </c>
      <c r="X2225" s="11">
        <f t="shared" si="204"/>
        <v>0</v>
      </c>
      <c r="Y2225" s="11">
        <f t="shared" si="205"/>
        <v>1</v>
      </c>
      <c r="Z2225" s="11">
        <f t="shared" si="206"/>
        <v>125671.70950216963</v>
      </c>
      <c r="AA2225" s="23">
        <f t="shared" si="207"/>
        <v>0.22209999999999186</v>
      </c>
    </row>
    <row r="2226" spans="12:27" x14ac:dyDescent="0.35">
      <c r="L2226" s="103"/>
      <c r="S2226" s="32">
        <f>+_xlfn.XLOOKUP($P2226,Užstatai!$L$3:$IR$3,Užstatai!$L$1:$IR$1,"bla",0,1)</f>
        <v>0</v>
      </c>
      <c r="W2226" s="11">
        <f t="shared" si="203"/>
        <v>0</v>
      </c>
      <c r="X2226" s="11">
        <f t="shared" si="204"/>
        <v>0</v>
      </c>
      <c r="Y2226" s="11">
        <f t="shared" si="205"/>
        <v>1</v>
      </c>
      <c r="Z2226" s="11">
        <f t="shared" si="206"/>
        <v>125728.29289231017</v>
      </c>
      <c r="AA2226" s="23">
        <f t="shared" si="207"/>
        <v>0.22219999999999185</v>
      </c>
    </row>
    <row r="2227" spans="12:27" x14ac:dyDescent="0.35">
      <c r="L2227" s="103"/>
      <c r="S2227" s="32">
        <f>+_xlfn.XLOOKUP($P2227,Užstatai!$L$3:$IR$3,Užstatai!$L$1:$IR$1,"bla",0,1)</f>
        <v>0</v>
      </c>
      <c r="W2227" s="11">
        <f t="shared" si="203"/>
        <v>0</v>
      </c>
      <c r="X2227" s="11">
        <f t="shared" si="204"/>
        <v>0</v>
      </c>
      <c r="Y2227" s="11">
        <f t="shared" si="205"/>
        <v>1</v>
      </c>
      <c r="Z2227" s="11">
        <f t="shared" si="206"/>
        <v>125784.87628245074</v>
      </c>
      <c r="AA2227" s="23">
        <f t="shared" si="207"/>
        <v>0.22229999999999184</v>
      </c>
    </row>
    <row r="2228" spans="12:27" x14ac:dyDescent="0.35">
      <c r="L2228" s="103"/>
      <c r="S2228" s="32">
        <f>+_xlfn.XLOOKUP($P2228,Užstatai!$L$3:$IR$3,Užstatai!$L$1:$IR$1,"bla",0,1)</f>
        <v>0</v>
      </c>
      <c r="W2228" s="11">
        <f t="shared" si="203"/>
        <v>0</v>
      </c>
      <c r="X2228" s="11">
        <f t="shared" si="204"/>
        <v>0</v>
      </c>
      <c r="Y2228" s="11">
        <f t="shared" si="205"/>
        <v>1</v>
      </c>
      <c r="Z2228" s="11">
        <f t="shared" si="206"/>
        <v>125841.45967259131</v>
      </c>
      <c r="AA2228" s="23">
        <f t="shared" si="207"/>
        <v>0.22239999999999183</v>
      </c>
    </row>
    <row r="2229" spans="12:27" x14ac:dyDescent="0.35">
      <c r="L2229" s="103"/>
      <c r="S2229" s="32">
        <f>+_xlfn.XLOOKUP($P2229,Užstatai!$L$3:$IR$3,Užstatai!$L$1:$IR$1,"bla",0,1)</f>
        <v>0</v>
      </c>
      <c r="W2229" s="11">
        <f t="shared" si="203"/>
        <v>0</v>
      </c>
      <c r="X2229" s="11">
        <f t="shared" si="204"/>
        <v>0</v>
      </c>
      <c r="Y2229" s="11">
        <f t="shared" si="205"/>
        <v>1</v>
      </c>
      <c r="Z2229" s="11">
        <f t="shared" si="206"/>
        <v>125898.04306273186</v>
      </c>
      <c r="AA2229" s="23">
        <f t="shared" si="207"/>
        <v>0.22249999999999182</v>
      </c>
    </row>
    <row r="2230" spans="12:27" x14ac:dyDescent="0.35">
      <c r="L2230" s="103"/>
      <c r="S2230" s="32">
        <f>+_xlfn.XLOOKUP($P2230,Užstatai!$L$3:$IR$3,Užstatai!$L$1:$IR$1,"bla",0,1)</f>
        <v>0</v>
      </c>
      <c r="W2230" s="11">
        <f t="shared" si="203"/>
        <v>0</v>
      </c>
      <c r="X2230" s="11">
        <f t="shared" si="204"/>
        <v>0</v>
      </c>
      <c r="Y2230" s="11">
        <f t="shared" si="205"/>
        <v>1</v>
      </c>
      <c r="Z2230" s="11">
        <f t="shared" si="206"/>
        <v>125954.62645287238</v>
      </c>
      <c r="AA2230" s="23">
        <f t="shared" si="207"/>
        <v>0.2225999999999918</v>
      </c>
    </row>
    <row r="2231" spans="12:27" x14ac:dyDescent="0.35">
      <c r="L2231" s="103"/>
      <c r="S2231" s="32">
        <f>+_xlfn.XLOOKUP($P2231,Užstatai!$L$3:$IR$3,Užstatai!$L$1:$IR$1,"bla",0,1)</f>
        <v>0</v>
      </c>
      <c r="W2231" s="11">
        <f t="shared" si="203"/>
        <v>0</v>
      </c>
      <c r="X2231" s="11">
        <f t="shared" si="204"/>
        <v>0</v>
      </c>
      <c r="Y2231" s="11">
        <f t="shared" si="205"/>
        <v>1</v>
      </c>
      <c r="Z2231" s="11">
        <f t="shared" si="206"/>
        <v>126011.20984301296</v>
      </c>
      <c r="AA2231" s="23">
        <f t="shared" si="207"/>
        <v>0.22269999999999179</v>
      </c>
    </row>
    <row r="2232" spans="12:27" x14ac:dyDescent="0.35">
      <c r="L2232" s="103"/>
      <c r="S2232" s="32">
        <f>+_xlfn.XLOOKUP($P2232,Užstatai!$L$3:$IR$3,Užstatai!$L$1:$IR$1,"bla",0,1)</f>
        <v>0</v>
      </c>
      <c r="W2232" s="11">
        <f t="shared" si="203"/>
        <v>0</v>
      </c>
      <c r="X2232" s="11">
        <f t="shared" si="204"/>
        <v>0</v>
      </c>
      <c r="Y2232" s="11">
        <f t="shared" si="205"/>
        <v>1</v>
      </c>
      <c r="Z2232" s="11">
        <f t="shared" si="206"/>
        <v>126067.7932331535</v>
      </c>
      <c r="AA2232" s="23">
        <f t="shared" si="207"/>
        <v>0.22279999999999178</v>
      </c>
    </row>
    <row r="2233" spans="12:27" x14ac:dyDescent="0.35">
      <c r="L2233" s="103"/>
      <c r="S2233" s="32">
        <f>+_xlfn.XLOOKUP($P2233,Užstatai!$L$3:$IR$3,Užstatai!$L$1:$IR$1,"bla",0,1)</f>
        <v>0</v>
      </c>
      <c r="W2233" s="11">
        <f t="shared" si="203"/>
        <v>0</v>
      </c>
      <c r="X2233" s="11">
        <f t="shared" si="204"/>
        <v>0</v>
      </c>
      <c r="Y2233" s="11">
        <f t="shared" si="205"/>
        <v>1</v>
      </c>
      <c r="Z2233" s="11">
        <f t="shared" si="206"/>
        <v>126124.37662329403</v>
      </c>
      <c r="AA2233" s="23">
        <f t="shared" si="207"/>
        <v>0.22289999999999177</v>
      </c>
    </row>
    <row r="2234" spans="12:27" x14ac:dyDescent="0.35">
      <c r="L2234" s="103"/>
      <c r="S2234" s="32">
        <f>+_xlfn.XLOOKUP($P2234,Užstatai!$L$3:$IR$3,Užstatai!$L$1:$IR$1,"bla",0,1)</f>
        <v>0</v>
      </c>
      <c r="W2234" s="11">
        <f t="shared" si="203"/>
        <v>0</v>
      </c>
      <c r="X2234" s="11">
        <f t="shared" si="204"/>
        <v>0</v>
      </c>
      <c r="Y2234" s="11">
        <f t="shared" si="205"/>
        <v>1</v>
      </c>
      <c r="Z2234" s="11">
        <f t="shared" si="206"/>
        <v>126180.9600134346</v>
      </c>
      <c r="AA2234" s="23">
        <f t="shared" si="207"/>
        <v>0.22299999999999176</v>
      </c>
    </row>
    <row r="2235" spans="12:27" x14ac:dyDescent="0.35">
      <c r="L2235" s="103"/>
      <c r="S2235" s="32">
        <f>+_xlfn.XLOOKUP($P2235,Užstatai!$L$3:$IR$3,Užstatai!$L$1:$IR$1,"bla",0,1)</f>
        <v>0</v>
      </c>
      <c r="W2235" s="11">
        <f t="shared" si="203"/>
        <v>0</v>
      </c>
      <c r="X2235" s="11">
        <f t="shared" si="204"/>
        <v>0</v>
      </c>
      <c r="Y2235" s="11">
        <f t="shared" si="205"/>
        <v>1</v>
      </c>
      <c r="Z2235" s="11">
        <f t="shared" si="206"/>
        <v>126237.54340357514</v>
      </c>
      <c r="AA2235" s="23">
        <f t="shared" si="207"/>
        <v>0.22309999999999175</v>
      </c>
    </row>
    <row r="2236" spans="12:27" x14ac:dyDescent="0.35">
      <c r="L2236" s="103"/>
      <c r="S2236" s="32">
        <f>+_xlfn.XLOOKUP($P2236,Užstatai!$L$3:$IR$3,Užstatai!$L$1:$IR$1,"bla",0,1)</f>
        <v>0</v>
      </c>
      <c r="W2236" s="11">
        <f t="shared" si="203"/>
        <v>0</v>
      </c>
      <c r="X2236" s="11">
        <f t="shared" si="204"/>
        <v>0</v>
      </c>
      <c r="Y2236" s="11">
        <f t="shared" si="205"/>
        <v>1</v>
      </c>
      <c r="Z2236" s="11">
        <f t="shared" si="206"/>
        <v>126294.12679371568</v>
      </c>
      <c r="AA2236" s="23">
        <f t="shared" si="207"/>
        <v>0.22319999999999174</v>
      </c>
    </row>
    <row r="2237" spans="12:27" x14ac:dyDescent="0.35">
      <c r="L2237" s="103"/>
      <c r="S2237" s="32">
        <f>+_xlfn.XLOOKUP($P2237,Užstatai!$L$3:$IR$3,Užstatai!$L$1:$IR$1,"bla",0,1)</f>
        <v>0</v>
      </c>
      <c r="W2237" s="11">
        <f t="shared" si="203"/>
        <v>0</v>
      </c>
      <c r="X2237" s="11">
        <f t="shared" si="204"/>
        <v>0</v>
      </c>
      <c r="Y2237" s="11">
        <f t="shared" si="205"/>
        <v>1</v>
      </c>
      <c r="Z2237" s="11">
        <f t="shared" si="206"/>
        <v>126350.71018385625</v>
      </c>
      <c r="AA2237" s="23">
        <f t="shared" si="207"/>
        <v>0.22329999999999173</v>
      </c>
    </row>
    <row r="2238" spans="12:27" x14ac:dyDescent="0.35">
      <c r="L2238" s="103"/>
      <c r="S2238" s="32">
        <f>+_xlfn.XLOOKUP($P2238,Užstatai!$L$3:$IR$3,Užstatai!$L$1:$IR$1,"bla",0,1)</f>
        <v>0</v>
      </c>
      <c r="W2238" s="11">
        <f t="shared" si="203"/>
        <v>0</v>
      </c>
      <c r="X2238" s="11">
        <f t="shared" si="204"/>
        <v>0</v>
      </c>
      <c r="Y2238" s="11">
        <f t="shared" si="205"/>
        <v>1</v>
      </c>
      <c r="Z2238" s="11">
        <f t="shared" si="206"/>
        <v>126407.29357399678</v>
      </c>
      <c r="AA2238" s="23">
        <f t="shared" si="207"/>
        <v>0.22339999999999172</v>
      </c>
    </row>
    <row r="2239" spans="12:27" x14ac:dyDescent="0.35">
      <c r="L2239" s="103"/>
      <c r="S2239" s="32">
        <f>+_xlfn.XLOOKUP($P2239,Užstatai!$L$3:$IR$3,Užstatai!$L$1:$IR$1,"bla",0,1)</f>
        <v>0</v>
      </c>
      <c r="W2239" s="11">
        <f t="shared" si="203"/>
        <v>0</v>
      </c>
      <c r="X2239" s="11">
        <f t="shared" si="204"/>
        <v>0</v>
      </c>
      <c r="Y2239" s="11">
        <f t="shared" si="205"/>
        <v>1</v>
      </c>
      <c r="Z2239" s="11">
        <f t="shared" si="206"/>
        <v>126463.87696413732</v>
      </c>
      <c r="AA2239" s="23">
        <f t="shared" si="207"/>
        <v>0.22349999999999171</v>
      </c>
    </row>
    <row r="2240" spans="12:27" x14ac:dyDescent="0.35">
      <c r="L2240" s="103"/>
      <c r="S2240" s="32">
        <f>+_xlfn.XLOOKUP($P2240,Užstatai!$L$3:$IR$3,Užstatai!$L$1:$IR$1,"bla",0,1)</f>
        <v>0</v>
      </c>
      <c r="W2240" s="11">
        <f t="shared" si="203"/>
        <v>0</v>
      </c>
      <c r="X2240" s="11">
        <f t="shared" si="204"/>
        <v>0</v>
      </c>
      <c r="Y2240" s="11">
        <f t="shared" si="205"/>
        <v>1</v>
      </c>
      <c r="Z2240" s="11">
        <f t="shared" si="206"/>
        <v>126520.46035427789</v>
      </c>
      <c r="AA2240" s="23">
        <f t="shared" si="207"/>
        <v>0.22359999999999169</v>
      </c>
    </row>
    <row r="2241" spans="12:27" x14ac:dyDescent="0.35">
      <c r="L2241" s="103"/>
      <c r="S2241" s="32">
        <f>+_xlfn.XLOOKUP($P2241,Užstatai!$L$3:$IR$3,Užstatai!$L$1:$IR$1,"bla",0,1)</f>
        <v>0</v>
      </c>
      <c r="W2241" s="11">
        <f t="shared" si="203"/>
        <v>0</v>
      </c>
      <c r="X2241" s="11">
        <f t="shared" si="204"/>
        <v>0</v>
      </c>
      <c r="Y2241" s="11">
        <f t="shared" si="205"/>
        <v>1</v>
      </c>
      <c r="Z2241" s="11">
        <f t="shared" si="206"/>
        <v>126577.04374441842</v>
      </c>
      <c r="AA2241" s="23">
        <f t="shared" si="207"/>
        <v>0.22369999999999168</v>
      </c>
    </row>
    <row r="2242" spans="12:27" x14ac:dyDescent="0.35">
      <c r="L2242" s="103"/>
      <c r="S2242" s="32">
        <f>+_xlfn.XLOOKUP($P2242,Užstatai!$L$3:$IR$3,Užstatai!$L$1:$IR$1,"bla",0,1)</f>
        <v>0</v>
      </c>
      <c r="W2242" s="11">
        <f t="shared" si="203"/>
        <v>0</v>
      </c>
      <c r="X2242" s="11">
        <f t="shared" si="204"/>
        <v>0</v>
      </c>
      <c r="Y2242" s="11">
        <f t="shared" si="205"/>
        <v>1</v>
      </c>
      <c r="Z2242" s="11">
        <f t="shared" si="206"/>
        <v>126633.62713455896</v>
      </c>
      <c r="AA2242" s="23">
        <f t="shared" si="207"/>
        <v>0.22379999999999167</v>
      </c>
    </row>
    <row r="2243" spans="12:27" x14ac:dyDescent="0.35">
      <c r="L2243" s="103"/>
      <c r="S2243" s="32">
        <f>+_xlfn.XLOOKUP($P2243,Užstatai!$L$3:$IR$3,Užstatai!$L$1:$IR$1,"bla",0,1)</f>
        <v>0</v>
      </c>
      <c r="W2243" s="11">
        <f t="shared" si="203"/>
        <v>0</v>
      </c>
      <c r="X2243" s="11">
        <f t="shared" si="204"/>
        <v>0</v>
      </c>
      <c r="Y2243" s="11">
        <f t="shared" si="205"/>
        <v>1</v>
      </c>
      <c r="Z2243" s="11">
        <f t="shared" si="206"/>
        <v>126690.21052469953</v>
      </c>
      <c r="AA2243" s="23">
        <f t="shared" si="207"/>
        <v>0.22389999999999166</v>
      </c>
    </row>
    <row r="2244" spans="12:27" x14ac:dyDescent="0.35">
      <c r="L2244" s="103"/>
      <c r="S2244" s="32">
        <f>+_xlfn.XLOOKUP($P2244,Užstatai!$L$3:$IR$3,Užstatai!$L$1:$IR$1,"bla",0,1)</f>
        <v>0</v>
      </c>
      <c r="W2244" s="11">
        <f t="shared" ref="W2244:W2307" si="208">ROUND(M2244*(Q2244-Q2243),2)</f>
        <v>0</v>
      </c>
      <c r="X2244" s="11">
        <f t="shared" ref="X2244:X2307" si="209">ROUND(N2244*$Y$2/12*(1-Q2244),2)</f>
        <v>0</v>
      </c>
      <c r="Y2244" s="11">
        <f t="shared" si="205"/>
        <v>1</v>
      </c>
      <c r="Z2244" s="11">
        <f t="shared" si="206"/>
        <v>126746.79391484008</v>
      </c>
      <c r="AA2244" s="23">
        <f t="shared" si="207"/>
        <v>0.22399999999999165</v>
      </c>
    </row>
    <row r="2245" spans="12:27" x14ac:dyDescent="0.35">
      <c r="L2245" s="103"/>
      <c r="S2245" s="32">
        <f>+_xlfn.XLOOKUP($P2245,Užstatai!$L$3:$IR$3,Užstatai!$L$1:$IR$1,"bla",0,1)</f>
        <v>0</v>
      </c>
      <c r="W2245" s="11">
        <f t="shared" si="208"/>
        <v>0</v>
      </c>
      <c r="X2245" s="11">
        <f t="shared" si="209"/>
        <v>0</v>
      </c>
      <c r="Y2245" s="11">
        <f t="shared" ref="Y2245:Y2308" si="210">+IF(Z2245&gt;=$W$1,1,0)</f>
        <v>1</v>
      </c>
      <c r="Z2245" s="11">
        <f t="shared" ref="Z2245:Z2308" si="211">SUM($N$4:$N$183)*AA2245/12-SUMPRODUCT($N$4:$N$183,$Q$4:$Q$183)*AA2245/12</f>
        <v>126803.37730498065</v>
      </c>
      <c r="AA2245" s="23">
        <f t="shared" si="207"/>
        <v>0.22409999999999164</v>
      </c>
    </row>
    <row r="2246" spans="12:27" x14ac:dyDescent="0.35">
      <c r="L2246" s="103"/>
      <c r="S2246" s="32">
        <f>+_xlfn.XLOOKUP($P2246,Užstatai!$L$3:$IR$3,Užstatai!$L$1:$IR$1,"bla",0,1)</f>
        <v>0</v>
      </c>
      <c r="W2246" s="11">
        <f t="shared" si="208"/>
        <v>0</v>
      </c>
      <c r="X2246" s="11">
        <f t="shared" si="209"/>
        <v>0</v>
      </c>
      <c r="Y2246" s="11">
        <f t="shared" si="210"/>
        <v>1</v>
      </c>
      <c r="Z2246" s="11">
        <f t="shared" si="211"/>
        <v>126859.96069512118</v>
      </c>
      <c r="AA2246" s="23">
        <f t="shared" ref="AA2246:AA2309" si="212">+AA2245+0.0001</f>
        <v>0.22419999999999163</v>
      </c>
    </row>
    <row r="2247" spans="12:27" x14ac:dyDescent="0.35">
      <c r="L2247" s="103"/>
      <c r="S2247" s="32">
        <f>+_xlfn.XLOOKUP($P2247,Užstatai!$L$3:$IR$3,Užstatai!$L$1:$IR$1,"bla",0,1)</f>
        <v>0</v>
      </c>
      <c r="W2247" s="11">
        <f t="shared" si="208"/>
        <v>0</v>
      </c>
      <c r="X2247" s="11">
        <f t="shared" si="209"/>
        <v>0</v>
      </c>
      <c r="Y2247" s="11">
        <f t="shared" si="210"/>
        <v>1</v>
      </c>
      <c r="Z2247" s="11">
        <f t="shared" si="211"/>
        <v>126916.54408526175</v>
      </c>
      <c r="AA2247" s="23">
        <f t="shared" si="212"/>
        <v>0.22429999999999162</v>
      </c>
    </row>
    <row r="2248" spans="12:27" x14ac:dyDescent="0.35">
      <c r="L2248" s="103"/>
      <c r="S2248" s="32">
        <f>+_xlfn.XLOOKUP($P2248,Užstatai!$L$3:$IR$3,Užstatai!$L$1:$IR$1,"bla",0,1)</f>
        <v>0</v>
      </c>
      <c r="W2248" s="11">
        <f t="shared" si="208"/>
        <v>0</v>
      </c>
      <c r="X2248" s="11">
        <f t="shared" si="209"/>
        <v>0</v>
      </c>
      <c r="Y2248" s="11">
        <f t="shared" si="210"/>
        <v>1</v>
      </c>
      <c r="Z2248" s="11">
        <f t="shared" si="211"/>
        <v>126973.12747540229</v>
      </c>
      <c r="AA2248" s="23">
        <f t="shared" si="212"/>
        <v>0.22439999999999161</v>
      </c>
    </row>
    <row r="2249" spans="12:27" x14ac:dyDescent="0.35">
      <c r="L2249" s="103"/>
      <c r="S2249" s="32">
        <f>+_xlfn.XLOOKUP($P2249,Užstatai!$L$3:$IR$3,Užstatai!$L$1:$IR$1,"bla",0,1)</f>
        <v>0</v>
      </c>
      <c r="W2249" s="11">
        <f t="shared" si="208"/>
        <v>0</v>
      </c>
      <c r="X2249" s="11">
        <f t="shared" si="209"/>
        <v>0</v>
      </c>
      <c r="Y2249" s="11">
        <f t="shared" si="210"/>
        <v>1</v>
      </c>
      <c r="Z2249" s="11">
        <f t="shared" si="211"/>
        <v>127029.71086554282</v>
      </c>
      <c r="AA2249" s="23">
        <f t="shared" si="212"/>
        <v>0.2244999999999916</v>
      </c>
    </row>
    <row r="2250" spans="12:27" x14ac:dyDescent="0.35">
      <c r="L2250" s="103"/>
      <c r="S2250" s="32">
        <f>+_xlfn.XLOOKUP($P2250,Užstatai!$L$3:$IR$3,Užstatai!$L$1:$IR$1,"bla",0,1)</f>
        <v>0</v>
      </c>
      <c r="W2250" s="11">
        <f t="shared" si="208"/>
        <v>0</v>
      </c>
      <c r="X2250" s="11">
        <f t="shared" si="209"/>
        <v>0</v>
      </c>
      <c r="Y2250" s="11">
        <f t="shared" si="210"/>
        <v>1</v>
      </c>
      <c r="Z2250" s="11">
        <f t="shared" si="211"/>
        <v>127086.29425568339</v>
      </c>
      <c r="AA2250" s="23">
        <f t="shared" si="212"/>
        <v>0.22459999999999158</v>
      </c>
    </row>
    <row r="2251" spans="12:27" x14ac:dyDescent="0.35">
      <c r="L2251" s="103"/>
      <c r="S2251" s="32">
        <f>+_xlfn.XLOOKUP($P2251,Užstatai!$L$3:$IR$3,Užstatai!$L$1:$IR$1,"bla",0,1)</f>
        <v>0</v>
      </c>
      <c r="W2251" s="11">
        <f t="shared" si="208"/>
        <v>0</v>
      </c>
      <c r="X2251" s="11">
        <f t="shared" si="209"/>
        <v>0</v>
      </c>
      <c r="Y2251" s="11">
        <f t="shared" si="210"/>
        <v>1</v>
      </c>
      <c r="Z2251" s="11">
        <f t="shared" si="211"/>
        <v>127142.87764582393</v>
      </c>
      <c r="AA2251" s="23">
        <f t="shared" si="212"/>
        <v>0.22469999999999157</v>
      </c>
    </row>
    <row r="2252" spans="12:27" x14ac:dyDescent="0.35">
      <c r="L2252" s="103"/>
      <c r="S2252" s="32">
        <f>+_xlfn.XLOOKUP($P2252,Užstatai!$L$3:$IR$3,Užstatai!$L$1:$IR$1,"bla",0,1)</f>
        <v>0</v>
      </c>
      <c r="W2252" s="11">
        <f t="shared" si="208"/>
        <v>0</v>
      </c>
      <c r="X2252" s="11">
        <f t="shared" si="209"/>
        <v>0</v>
      </c>
      <c r="Y2252" s="11">
        <f t="shared" si="210"/>
        <v>1</v>
      </c>
      <c r="Z2252" s="11">
        <f t="shared" si="211"/>
        <v>127199.46103596447</v>
      </c>
      <c r="AA2252" s="23">
        <f t="shared" si="212"/>
        <v>0.22479999999999156</v>
      </c>
    </row>
    <row r="2253" spans="12:27" x14ac:dyDescent="0.35">
      <c r="L2253" s="103"/>
      <c r="S2253" s="32">
        <f>+_xlfn.XLOOKUP($P2253,Užstatai!$L$3:$IR$3,Užstatai!$L$1:$IR$1,"bla",0,1)</f>
        <v>0</v>
      </c>
      <c r="W2253" s="11">
        <f t="shared" si="208"/>
        <v>0</v>
      </c>
      <c r="X2253" s="11">
        <f t="shared" si="209"/>
        <v>0</v>
      </c>
      <c r="Y2253" s="11">
        <f t="shared" si="210"/>
        <v>1</v>
      </c>
      <c r="Z2253" s="11">
        <f t="shared" si="211"/>
        <v>127256.04442610504</v>
      </c>
      <c r="AA2253" s="23">
        <f t="shared" si="212"/>
        <v>0.22489999999999155</v>
      </c>
    </row>
    <row r="2254" spans="12:27" x14ac:dyDescent="0.35">
      <c r="L2254" s="103"/>
      <c r="S2254" s="32">
        <f>+_xlfn.XLOOKUP($P2254,Užstatai!$L$3:$IR$3,Užstatai!$L$1:$IR$1,"bla",0,1)</f>
        <v>0</v>
      </c>
      <c r="W2254" s="11">
        <f t="shared" si="208"/>
        <v>0</v>
      </c>
      <c r="X2254" s="11">
        <f t="shared" si="209"/>
        <v>0</v>
      </c>
      <c r="Y2254" s="11">
        <f t="shared" si="210"/>
        <v>1</v>
      </c>
      <c r="Z2254" s="11">
        <f t="shared" si="211"/>
        <v>127312.62781624557</v>
      </c>
      <c r="AA2254" s="23">
        <f t="shared" si="212"/>
        <v>0.22499999999999154</v>
      </c>
    </row>
    <row r="2255" spans="12:27" x14ac:dyDescent="0.35">
      <c r="L2255" s="103"/>
      <c r="S2255" s="32">
        <f>+_xlfn.XLOOKUP($P2255,Užstatai!$L$3:$IR$3,Užstatai!$L$1:$IR$1,"bla",0,1)</f>
        <v>0</v>
      </c>
      <c r="W2255" s="11">
        <f t="shared" si="208"/>
        <v>0</v>
      </c>
      <c r="X2255" s="11">
        <f t="shared" si="209"/>
        <v>0</v>
      </c>
      <c r="Y2255" s="11">
        <f t="shared" si="210"/>
        <v>1</v>
      </c>
      <c r="Z2255" s="11">
        <f t="shared" si="211"/>
        <v>127369.21120638611</v>
      </c>
      <c r="AA2255" s="23">
        <f t="shared" si="212"/>
        <v>0.22509999999999153</v>
      </c>
    </row>
    <row r="2256" spans="12:27" x14ac:dyDescent="0.35">
      <c r="L2256" s="103"/>
      <c r="S2256" s="32">
        <f>+_xlfn.XLOOKUP($P2256,Užstatai!$L$3:$IR$3,Užstatai!$L$1:$IR$1,"bla",0,1)</f>
        <v>0</v>
      </c>
      <c r="W2256" s="11">
        <f t="shared" si="208"/>
        <v>0</v>
      </c>
      <c r="X2256" s="11">
        <f t="shared" si="209"/>
        <v>0</v>
      </c>
      <c r="Y2256" s="11">
        <f t="shared" si="210"/>
        <v>1</v>
      </c>
      <c r="Z2256" s="11">
        <f t="shared" si="211"/>
        <v>127425.79459652668</v>
      </c>
      <c r="AA2256" s="23">
        <f t="shared" si="212"/>
        <v>0.22519999999999152</v>
      </c>
    </row>
    <row r="2257" spans="12:27" x14ac:dyDescent="0.35">
      <c r="L2257" s="103"/>
      <c r="S2257" s="32">
        <f>+_xlfn.XLOOKUP($P2257,Užstatai!$L$3:$IR$3,Užstatai!$L$1:$IR$1,"bla",0,1)</f>
        <v>0</v>
      </c>
      <c r="W2257" s="11">
        <f t="shared" si="208"/>
        <v>0</v>
      </c>
      <c r="X2257" s="11">
        <f t="shared" si="209"/>
        <v>0</v>
      </c>
      <c r="Y2257" s="11">
        <f t="shared" si="210"/>
        <v>1</v>
      </c>
      <c r="Z2257" s="11">
        <f t="shared" si="211"/>
        <v>127482.37798666723</v>
      </c>
      <c r="AA2257" s="23">
        <f t="shared" si="212"/>
        <v>0.22529999999999151</v>
      </c>
    </row>
    <row r="2258" spans="12:27" x14ac:dyDescent="0.35">
      <c r="L2258" s="103"/>
      <c r="S2258" s="32">
        <f>+_xlfn.XLOOKUP($P2258,Užstatai!$L$3:$IR$3,Užstatai!$L$1:$IR$1,"bla",0,1)</f>
        <v>0</v>
      </c>
      <c r="W2258" s="11">
        <f t="shared" si="208"/>
        <v>0</v>
      </c>
      <c r="X2258" s="11">
        <f t="shared" si="209"/>
        <v>0</v>
      </c>
      <c r="Y2258" s="11">
        <f t="shared" si="210"/>
        <v>1</v>
      </c>
      <c r="Z2258" s="11">
        <f t="shared" si="211"/>
        <v>127538.96137680775</v>
      </c>
      <c r="AA2258" s="23">
        <f t="shared" si="212"/>
        <v>0.2253999999999915</v>
      </c>
    </row>
    <row r="2259" spans="12:27" x14ac:dyDescent="0.35">
      <c r="L2259" s="103"/>
      <c r="S2259" s="32">
        <f>+_xlfn.XLOOKUP($P2259,Užstatai!$L$3:$IR$3,Užstatai!$L$1:$IR$1,"bla",0,1)</f>
        <v>0</v>
      </c>
      <c r="W2259" s="11">
        <f t="shared" si="208"/>
        <v>0</v>
      </c>
      <c r="X2259" s="11">
        <f t="shared" si="209"/>
        <v>0</v>
      </c>
      <c r="Y2259" s="11">
        <f t="shared" si="210"/>
        <v>1</v>
      </c>
      <c r="Z2259" s="11">
        <f t="shared" si="211"/>
        <v>127595.54476694833</v>
      </c>
      <c r="AA2259" s="23">
        <f t="shared" si="212"/>
        <v>0.22549999999999149</v>
      </c>
    </row>
    <row r="2260" spans="12:27" x14ac:dyDescent="0.35">
      <c r="L2260" s="103"/>
      <c r="S2260" s="32">
        <f>+_xlfn.XLOOKUP($P2260,Užstatai!$L$3:$IR$3,Užstatai!$L$1:$IR$1,"bla",0,1)</f>
        <v>0</v>
      </c>
      <c r="W2260" s="11">
        <f t="shared" si="208"/>
        <v>0</v>
      </c>
      <c r="X2260" s="11">
        <f t="shared" si="209"/>
        <v>0</v>
      </c>
      <c r="Y2260" s="11">
        <f t="shared" si="210"/>
        <v>1</v>
      </c>
      <c r="Z2260" s="11">
        <f t="shared" si="211"/>
        <v>127652.12815708887</v>
      </c>
      <c r="AA2260" s="23">
        <f t="shared" si="212"/>
        <v>0.22559999999999147</v>
      </c>
    </row>
    <row r="2261" spans="12:27" x14ac:dyDescent="0.35">
      <c r="L2261" s="103"/>
      <c r="S2261" s="32">
        <f>+_xlfn.XLOOKUP($P2261,Užstatai!$L$3:$IR$3,Užstatai!$L$1:$IR$1,"bla",0,1)</f>
        <v>0</v>
      </c>
      <c r="W2261" s="11">
        <f t="shared" si="208"/>
        <v>0</v>
      </c>
      <c r="X2261" s="11">
        <f t="shared" si="209"/>
        <v>0</v>
      </c>
      <c r="Y2261" s="11">
        <f t="shared" si="210"/>
        <v>1</v>
      </c>
      <c r="Z2261" s="11">
        <f t="shared" si="211"/>
        <v>127708.71154722941</v>
      </c>
      <c r="AA2261" s="23">
        <f t="shared" si="212"/>
        <v>0.22569999999999146</v>
      </c>
    </row>
    <row r="2262" spans="12:27" x14ac:dyDescent="0.35">
      <c r="L2262" s="103"/>
      <c r="S2262" s="32">
        <f>+_xlfn.XLOOKUP($P2262,Užstatai!$L$3:$IR$3,Užstatai!$L$1:$IR$1,"bla",0,1)</f>
        <v>0</v>
      </c>
      <c r="W2262" s="11">
        <f t="shared" si="208"/>
        <v>0</v>
      </c>
      <c r="X2262" s="11">
        <f t="shared" si="209"/>
        <v>0</v>
      </c>
      <c r="Y2262" s="11">
        <f t="shared" si="210"/>
        <v>1</v>
      </c>
      <c r="Z2262" s="11">
        <f t="shared" si="211"/>
        <v>127765.29493736997</v>
      </c>
      <c r="AA2262" s="23">
        <f t="shared" si="212"/>
        <v>0.22579999999999145</v>
      </c>
    </row>
    <row r="2263" spans="12:27" x14ac:dyDescent="0.35">
      <c r="L2263" s="103"/>
      <c r="S2263" s="32">
        <f>+_xlfn.XLOOKUP($P2263,Užstatai!$L$3:$IR$3,Užstatai!$L$1:$IR$1,"bla",0,1)</f>
        <v>0</v>
      </c>
      <c r="W2263" s="11">
        <f t="shared" si="208"/>
        <v>0</v>
      </c>
      <c r="X2263" s="11">
        <f t="shared" si="209"/>
        <v>0</v>
      </c>
      <c r="Y2263" s="11">
        <f t="shared" si="210"/>
        <v>1</v>
      </c>
      <c r="Z2263" s="11">
        <f t="shared" si="211"/>
        <v>127821.87832751054</v>
      </c>
      <c r="AA2263" s="23">
        <f t="shared" si="212"/>
        <v>0.22589999999999144</v>
      </c>
    </row>
    <row r="2264" spans="12:27" x14ac:dyDescent="0.35">
      <c r="L2264" s="103"/>
      <c r="S2264" s="32">
        <f>+_xlfn.XLOOKUP($P2264,Užstatai!$L$3:$IR$3,Užstatai!$L$1:$IR$1,"bla",0,1)</f>
        <v>0</v>
      </c>
      <c r="W2264" s="11">
        <f t="shared" si="208"/>
        <v>0</v>
      </c>
      <c r="X2264" s="11">
        <f t="shared" si="209"/>
        <v>0</v>
      </c>
      <c r="Y2264" s="11">
        <f t="shared" si="210"/>
        <v>1</v>
      </c>
      <c r="Z2264" s="11">
        <f t="shared" si="211"/>
        <v>127878.46171765108</v>
      </c>
      <c r="AA2264" s="23">
        <f t="shared" si="212"/>
        <v>0.22599999999999143</v>
      </c>
    </row>
    <row r="2265" spans="12:27" x14ac:dyDescent="0.35">
      <c r="L2265" s="103"/>
      <c r="S2265" s="32">
        <f>+_xlfn.XLOOKUP($P2265,Užstatai!$L$3:$IR$3,Užstatai!$L$1:$IR$1,"bla",0,1)</f>
        <v>0</v>
      </c>
      <c r="W2265" s="11">
        <f t="shared" si="208"/>
        <v>0</v>
      </c>
      <c r="X2265" s="11">
        <f t="shared" si="209"/>
        <v>0</v>
      </c>
      <c r="Y2265" s="11">
        <f t="shared" si="210"/>
        <v>1</v>
      </c>
      <c r="Z2265" s="11">
        <f t="shared" si="211"/>
        <v>127935.04510779162</v>
      </c>
      <c r="AA2265" s="23">
        <f t="shared" si="212"/>
        <v>0.22609999999999142</v>
      </c>
    </row>
    <row r="2266" spans="12:27" x14ac:dyDescent="0.35">
      <c r="L2266" s="103"/>
      <c r="S2266" s="32">
        <f>+_xlfn.XLOOKUP($P2266,Užstatai!$L$3:$IR$3,Užstatai!$L$1:$IR$1,"bla",0,1)</f>
        <v>0</v>
      </c>
      <c r="W2266" s="11">
        <f t="shared" si="208"/>
        <v>0</v>
      </c>
      <c r="X2266" s="11">
        <f t="shared" si="209"/>
        <v>0</v>
      </c>
      <c r="Y2266" s="11">
        <f t="shared" si="210"/>
        <v>1</v>
      </c>
      <c r="Z2266" s="11">
        <f t="shared" si="211"/>
        <v>127991.62849793219</v>
      </c>
      <c r="AA2266" s="23">
        <f t="shared" si="212"/>
        <v>0.22619999999999141</v>
      </c>
    </row>
    <row r="2267" spans="12:27" x14ac:dyDescent="0.35">
      <c r="L2267" s="103"/>
      <c r="S2267" s="32">
        <f>+_xlfn.XLOOKUP($P2267,Užstatai!$L$3:$IR$3,Užstatai!$L$1:$IR$1,"bla",0,1)</f>
        <v>0</v>
      </c>
      <c r="W2267" s="11">
        <f t="shared" si="208"/>
        <v>0</v>
      </c>
      <c r="X2267" s="11">
        <f t="shared" si="209"/>
        <v>0</v>
      </c>
      <c r="Y2267" s="11">
        <f t="shared" si="210"/>
        <v>1</v>
      </c>
      <c r="Z2267" s="11">
        <f t="shared" si="211"/>
        <v>128048.21188807272</v>
      </c>
      <c r="AA2267" s="23">
        <f t="shared" si="212"/>
        <v>0.2262999999999914</v>
      </c>
    </row>
    <row r="2268" spans="12:27" x14ac:dyDescent="0.35">
      <c r="L2268" s="103"/>
      <c r="S2268" s="32">
        <f>+_xlfn.XLOOKUP($P2268,Užstatai!$L$3:$IR$3,Užstatai!$L$1:$IR$1,"bla",0,1)</f>
        <v>0</v>
      </c>
      <c r="W2268" s="11">
        <f t="shared" si="208"/>
        <v>0</v>
      </c>
      <c r="X2268" s="11">
        <f t="shared" si="209"/>
        <v>0</v>
      </c>
      <c r="Y2268" s="11">
        <f t="shared" si="210"/>
        <v>1</v>
      </c>
      <c r="Z2268" s="11">
        <f t="shared" si="211"/>
        <v>128104.79527821326</v>
      </c>
      <c r="AA2268" s="23">
        <f t="shared" si="212"/>
        <v>0.22639999999999139</v>
      </c>
    </row>
    <row r="2269" spans="12:27" x14ac:dyDescent="0.35">
      <c r="L2269" s="103"/>
      <c r="S2269" s="32">
        <f>+_xlfn.XLOOKUP($P2269,Užstatai!$L$3:$IR$3,Užstatai!$L$1:$IR$1,"bla",0,1)</f>
        <v>0</v>
      </c>
      <c r="W2269" s="11">
        <f t="shared" si="208"/>
        <v>0</v>
      </c>
      <c r="X2269" s="11">
        <f t="shared" si="209"/>
        <v>0</v>
      </c>
      <c r="Y2269" s="11">
        <f t="shared" si="210"/>
        <v>1</v>
      </c>
      <c r="Z2269" s="11">
        <f t="shared" si="211"/>
        <v>128161.37866835383</v>
      </c>
      <c r="AA2269" s="23">
        <f t="shared" si="212"/>
        <v>0.22649999999999137</v>
      </c>
    </row>
    <row r="2270" spans="12:27" x14ac:dyDescent="0.35">
      <c r="L2270" s="103"/>
      <c r="S2270" s="32">
        <f>+_xlfn.XLOOKUP($P2270,Užstatai!$L$3:$IR$3,Užstatai!$L$1:$IR$1,"bla",0,1)</f>
        <v>0</v>
      </c>
      <c r="W2270" s="11">
        <f t="shared" si="208"/>
        <v>0</v>
      </c>
      <c r="X2270" s="11">
        <f t="shared" si="209"/>
        <v>0</v>
      </c>
      <c r="Y2270" s="11">
        <f t="shared" si="210"/>
        <v>1</v>
      </c>
      <c r="Z2270" s="11">
        <f t="shared" si="211"/>
        <v>128217.96205849436</v>
      </c>
      <c r="AA2270" s="23">
        <f t="shared" si="212"/>
        <v>0.22659999999999136</v>
      </c>
    </row>
    <row r="2271" spans="12:27" x14ac:dyDescent="0.35">
      <c r="L2271" s="103"/>
      <c r="S2271" s="32">
        <f>+_xlfn.XLOOKUP($P2271,Užstatai!$L$3:$IR$3,Užstatai!$L$1:$IR$1,"bla",0,1)</f>
        <v>0</v>
      </c>
      <c r="W2271" s="11">
        <f t="shared" si="208"/>
        <v>0</v>
      </c>
      <c r="X2271" s="11">
        <f t="shared" si="209"/>
        <v>0</v>
      </c>
      <c r="Y2271" s="11">
        <f t="shared" si="210"/>
        <v>1</v>
      </c>
      <c r="Z2271" s="11">
        <f t="shared" si="211"/>
        <v>128274.5454486349</v>
      </c>
      <c r="AA2271" s="23">
        <f t="shared" si="212"/>
        <v>0.22669999999999135</v>
      </c>
    </row>
    <row r="2272" spans="12:27" x14ac:dyDescent="0.35">
      <c r="L2272" s="103"/>
      <c r="S2272" s="32">
        <f>+_xlfn.XLOOKUP($P2272,Užstatai!$L$3:$IR$3,Užstatai!$L$1:$IR$1,"bla",0,1)</f>
        <v>0</v>
      </c>
      <c r="W2272" s="11">
        <f t="shared" si="208"/>
        <v>0</v>
      </c>
      <c r="X2272" s="11">
        <f t="shared" si="209"/>
        <v>0</v>
      </c>
      <c r="Y2272" s="11">
        <f t="shared" si="210"/>
        <v>1</v>
      </c>
      <c r="Z2272" s="11">
        <f t="shared" si="211"/>
        <v>128331.12883877548</v>
      </c>
      <c r="AA2272" s="23">
        <f t="shared" si="212"/>
        <v>0.22679999999999134</v>
      </c>
    </row>
    <row r="2273" spans="12:27" x14ac:dyDescent="0.35">
      <c r="L2273" s="103"/>
      <c r="S2273" s="32">
        <f>+_xlfn.XLOOKUP($P2273,Užstatai!$L$3:$IR$3,Užstatai!$L$1:$IR$1,"bla",0,1)</f>
        <v>0</v>
      </c>
      <c r="W2273" s="11">
        <f t="shared" si="208"/>
        <v>0</v>
      </c>
      <c r="X2273" s="11">
        <f t="shared" si="209"/>
        <v>0</v>
      </c>
      <c r="Y2273" s="11">
        <f t="shared" si="210"/>
        <v>1</v>
      </c>
      <c r="Z2273" s="11">
        <f t="shared" si="211"/>
        <v>128387.71222891602</v>
      </c>
      <c r="AA2273" s="23">
        <f t="shared" si="212"/>
        <v>0.22689999999999133</v>
      </c>
    </row>
    <row r="2274" spans="12:27" x14ac:dyDescent="0.35">
      <c r="L2274" s="103"/>
      <c r="S2274" s="32">
        <f>+_xlfn.XLOOKUP($P2274,Užstatai!$L$3:$IR$3,Užstatai!$L$1:$IR$1,"bla",0,1)</f>
        <v>0</v>
      </c>
      <c r="W2274" s="11">
        <f t="shared" si="208"/>
        <v>0</v>
      </c>
      <c r="X2274" s="11">
        <f t="shared" si="209"/>
        <v>0</v>
      </c>
      <c r="Y2274" s="11">
        <f t="shared" si="210"/>
        <v>1</v>
      </c>
      <c r="Z2274" s="11">
        <f t="shared" si="211"/>
        <v>128444.29561905656</v>
      </c>
      <c r="AA2274" s="23">
        <f t="shared" si="212"/>
        <v>0.22699999999999132</v>
      </c>
    </row>
    <row r="2275" spans="12:27" x14ac:dyDescent="0.35">
      <c r="L2275" s="103"/>
      <c r="S2275" s="32">
        <f>+_xlfn.XLOOKUP($P2275,Užstatai!$L$3:$IR$3,Užstatai!$L$1:$IR$1,"bla",0,1)</f>
        <v>0</v>
      </c>
      <c r="W2275" s="11">
        <f t="shared" si="208"/>
        <v>0</v>
      </c>
      <c r="X2275" s="11">
        <f t="shared" si="209"/>
        <v>0</v>
      </c>
      <c r="Y2275" s="11">
        <f t="shared" si="210"/>
        <v>1</v>
      </c>
      <c r="Z2275" s="11">
        <f t="shared" si="211"/>
        <v>128500.87900919712</v>
      </c>
      <c r="AA2275" s="23">
        <f t="shared" si="212"/>
        <v>0.22709999999999131</v>
      </c>
    </row>
    <row r="2276" spans="12:27" x14ac:dyDescent="0.35">
      <c r="L2276" s="103"/>
      <c r="S2276" s="32">
        <f>+_xlfn.XLOOKUP($P2276,Užstatai!$L$3:$IR$3,Užstatai!$L$1:$IR$1,"bla",0,1)</f>
        <v>0</v>
      </c>
      <c r="W2276" s="11">
        <f t="shared" si="208"/>
        <v>0</v>
      </c>
      <c r="X2276" s="11">
        <f t="shared" si="209"/>
        <v>0</v>
      </c>
      <c r="Y2276" s="11">
        <f t="shared" si="210"/>
        <v>1</v>
      </c>
      <c r="Z2276" s="11">
        <f t="shared" si="211"/>
        <v>128557.46239933766</v>
      </c>
      <c r="AA2276" s="23">
        <f t="shared" si="212"/>
        <v>0.2271999999999913</v>
      </c>
    </row>
    <row r="2277" spans="12:27" x14ac:dyDescent="0.35">
      <c r="L2277" s="103"/>
      <c r="S2277" s="32">
        <f>+_xlfn.XLOOKUP($P2277,Užstatai!$L$3:$IR$3,Užstatai!$L$1:$IR$1,"bla",0,1)</f>
        <v>0</v>
      </c>
      <c r="W2277" s="11">
        <f t="shared" si="208"/>
        <v>0</v>
      </c>
      <c r="X2277" s="11">
        <f t="shared" si="209"/>
        <v>0</v>
      </c>
      <c r="Y2277" s="11">
        <f t="shared" si="210"/>
        <v>1</v>
      </c>
      <c r="Z2277" s="11">
        <f t="shared" si="211"/>
        <v>128614.0457894782</v>
      </c>
      <c r="AA2277" s="23">
        <f t="shared" si="212"/>
        <v>0.22729999999999129</v>
      </c>
    </row>
    <row r="2278" spans="12:27" x14ac:dyDescent="0.35">
      <c r="L2278" s="103"/>
      <c r="S2278" s="32">
        <f>+_xlfn.XLOOKUP($P2278,Užstatai!$L$3:$IR$3,Užstatai!$L$1:$IR$1,"bla",0,1)</f>
        <v>0</v>
      </c>
      <c r="W2278" s="11">
        <f t="shared" si="208"/>
        <v>0</v>
      </c>
      <c r="X2278" s="11">
        <f t="shared" si="209"/>
        <v>0</v>
      </c>
      <c r="Y2278" s="11">
        <f t="shared" si="210"/>
        <v>1</v>
      </c>
      <c r="Z2278" s="11">
        <f t="shared" si="211"/>
        <v>128670.62917961876</v>
      </c>
      <c r="AA2278" s="23">
        <f t="shared" si="212"/>
        <v>0.22739999999999128</v>
      </c>
    </row>
    <row r="2279" spans="12:27" x14ac:dyDescent="0.35">
      <c r="L2279" s="103"/>
      <c r="S2279" s="32">
        <f>+_xlfn.XLOOKUP($P2279,Užstatai!$L$3:$IR$3,Užstatai!$L$1:$IR$1,"bla",0,1)</f>
        <v>0</v>
      </c>
      <c r="W2279" s="11">
        <f t="shared" si="208"/>
        <v>0</v>
      </c>
      <c r="X2279" s="11">
        <f t="shared" si="209"/>
        <v>0</v>
      </c>
      <c r="Y2279" s="11">
        <f t="shared" si="210"/>
        <v>1</v>
      </c>
      <c r="Z2279" s="11">
        <f t="shared" si="211"/>
        <v>128727.21256975933</v>
      </c>
      <c r="AA2279" s="23">
        <f t="shared" si="212"/>
        <v>0.22749999999999126</v>
      </c>
    </row>
    <row r="2280" spans="12:27" x14ac:dyDescent="0.35">
      <c r="L2280" s="103"/>
      <c r="S2280" s="32">
        <f>+_xlfn.XLOOKUP($P2280,Užstatai!$L$3:$IR$3,Užstatai!$L$1:$IR$1,"bla",0,1)</f>
        <v>0</v>
      </c>
      <c r="W2280" s="11">
        <f t="shared" si="208"/>
        <v>0</v>
      </c>
      <c r="X2280" s="11">
        <f t="shared" si="209"/>
        <v>0</v>
      </c>
      <c r="Y2280" s="11">
        <f t="shared" si="210"/>
        <v>1</v>
      </c>
      <c r="Z2280" s="11">
        <f t="shared" si="211"/>
        <v>128783.79595989987</v>
      </c>
      <c r="AA2280" s="23">
        <f t="shared" si="212"/>
        <v>0.22759999999999125</v>
      </c>
    </row>
    <row r="2281" spans="12:27" x14ac:dyDescent="0.35">
      <c r="L2281" s="103"/>
      <c r="S2281" s="32">
        <f>+_xlfn.XLOOKUP($P2281,Užstatai!$L$3:$IR$3,Užstatai!$L$1:$IR$1,"bla",0,1)</f>
        <v>0</v>
      </c>
      <c r="W2281" s="11">
        <f t="shared" si="208"/>
        <v>0</v>
      </c>
      <c r="X2281" s="11">
        <f t="shared" si="209"/>
        <v>0</v>
      </c>
      <c r="Y2281" s="11">
        <f t="shared" si="210"/>
        <v>1</v>
      </c>
      <c r="Z2281" s="11">
        <f t="shared" si="211"/>
        <v>128840.37935004041</v>
      </c>
      <c r="AA2281" s="23">
        <f t="shared" si="212"/>
        <v>0.22769999999999124</v>
      </c>
    </row>
    <row r="2282" spans="12:27" x14ac:dyDescent="0.35">
      <c r="L2282" s="103"/>
      <c r="S2282" s="32">
        <f>+_xlfn.XLOOKUP($P2282,Užstatai!$L$3:$IR$3,Užstatai!$L$1:$IR$1,"bla",0,1)</f>
        <v>0</v>
      </c>
      <c r="W2282" s="11">
        <f t="shared" si="208"/>
        <v>0</v>
      </c>
      <c r="X2282" s="11">
        <f t="shared" si="209"/>
        <v>0</v>
      </c>
      <c r="Y2282" s="11">
        <f t="shared" si="210"/>
        <v>1</v>
      </c>
      <c r="Z2282" s="11">
        <f t="shared" si="211"/>
        <v>128896.96274018098</v>
      </c>
      <c r="AA2282" s="23">
        <f t="shared" si="212"/>
        <v>0.22779999999999123</v>
      </c>
    </row>
    <row r="2283" spans="12:27" x14ac:dyDescent="0.35">
      <c r="L2283" s="103"/>
      <c r="S2283" s="32">
        <f>+_xlfn.XLOOKUP($P2283,Užstatai!$L$3:$IR$3,Užstatai!$L$1:$IR$1,"bla",0,1)</f>
        <v>0</v>
      </c>
      <c r="W2283" s="11">
        <f t="shared" si="208"/>
        <v>0</v>
      </c>
      <c r="X2283" s="11">
        <f t="shared" si="209"/>
        <v>0</v>
      </c>
      <c r="Y2283" s="11">
        <f t="shared" si="210"/>
        <v>1</v>
      </c>
      <c r="Z2283" s="11">
        <f t="shared" si="211"/>
        <v>128953.54613032151</v>
      </c>
      <c r="AA2283" s="23">
        <f t="shared" si="212"/>
        <v>0.22789999999999122</v>
      </c>
    </row>
    <row r="2284" spans="12:27" x14ac:dyDescent="0.35">
      <c r="L2284" s="103"/>
      <c r="S2284" s="32">
        <f>+_xlfn.XLOOKUP($P2284,Užstatai!$L$3:$IR$3,Užstatai!$L$1:$IR$1,"bla",0,1)</f>
        <v>0</v>
      </c>
      <c r="W2284" s="11">
        <f t="shared" si="208"/>
        <v>0</v>
      </c>
      <c r="X2284" s="11">
        <f t="shared" si="209"/>
        <v>0</v>
      </c>
      <c r="Y2284" s="11">
        <f t="shared" si="210"/>
        <v>1</v>
      </c>
      <c r="Z2284" s="11">
        <f t="shared" si="211"/>
        <v>129010.12952046205</v>
      </c>
      <c r="AA2284" s="23">
        <f t="shared" si="212"/>
        <v>0.22799999999999121</v>
      </c>
    </row>
    <row r="2285" spans="12:27" x14ac:dyDescent="0.35">
      <c r="L2285" s="103"/>
      <c r="S2285" s="32">
        <f>+_xlfn.XLOOKUP($P2285,Užstatai!$L$3:$IR$3,Užstatai!$L$1:$IR$1,"bla",0,1)</f>
        <v>0</v>
      </c>
      <c r="W2285" s="11">
        <f t="shared" si="208"/>
        <v>0</v>
      </c>
      <c r="X2285" s="11">
        <f t="shared" si="209"/>
        <v>0</v>
      </c>
      <c r="Y2285" s="11">
        <f t="shared" si="210"/>
        <v>1</v>
      </c>
      <c r="Z2285" s="11">
        <f t="shared" si="211"/>
        <v>129066.71291060263</v>
      </c>
      <c r="AA2285" s="23">
        <f t="shared" si="212"/>
        <v>0.2280999999999912</v>
      </c>
    </row>
    <row r="2286" spans="12:27" x14ac:dyDescent="0.35">
      <c r="L2286" s="103"/>
      <c r="S2286" s="32">
        <f>+_xlfn.XLOOKUP($P2286,Užstatai!$L$3:$IR$3,Užstatai!$L$1:$IR$1,"bla",0,1)</f>
        <v>0</v>
      </c>
      <c r="W2286" s="11">
        <f t="shared" si="208"/>
        <v>0</v>
      </c>
      <c r="X2286" s="11">
        <f t="shared" si="209"/>
        <v>0</v>
      </c>
      <c r="Y2286" s="11">
        <f t="shared" si="210"/>
        <v>1</v>
      </c>
      <c r="Z2286" s="11">
        <f t="shared" si="211"/>
        <v>129123.29630074315</v>
      </c>
      <c r="AA2286" s="23">
        <f t="shared" si="212"/>
        <v>0.22819999999999119</v>
      </c>
    </row>
    <row r="2287" spans="12:27" x14ac:dyDescent="0.35">
      <c r="L2287" s="103"/>
      <c r="S2287" s="32">
        <f>+_xlfn.XLOOKUP($P2287,Užstatai!$L$3:$IR$3,Užstatai!$L$1:$IR$1,"bla",0,1)</f>
        <v>0</v>
      </c>
      <c r="W2287" s="11">
        <f t="shared" si="208"/>
        <v>0</v>
      </c>
      <c r="X2287" s="11">
        <f t="shared" si="209"/>
        <v>0</v>
      </c>
      <c r="Y2287" s="11">
        <f t="shared" si="210"/>
        <v>1</v>
      </c>
      <c r="Z2287" s="11">
        <f t="shared" si="211"/>
        <v>129179.8796908837</v>
      </c>
      <c r="AA2287" s="23">
        <f t="shared" si="212"/>
        <v>0.22829999999999118</v>
      </c>
    </row>
    <row r="2288" spans="12:27" x14ac:dyDescent="0.35">
      <c r="L2288" s="103"/>
      <c r="S2288" s="32">
        <f>+_xlfn.XLOOKUP($P2288,Užstatai!$L$3:$IR$3,Užstatai!$L$1:$IR$1,"bla",0,1)</f>
        <v>0</v>
      </c>
      <c r="W2288" s="11">
        <f t="shared" si="208"/>
        <v>0</v>
      </c>
      <c r="X2288" s="11">
        <f t="shared" si="209"/>
        <v>0</v>
      </c>
      <c r="Y2288" s="11">
        <f t="shared" si="210"/>
        <v>1</v>
      </c>
      <c r="Z2288" s="11">
        <f t="shared" si="211"/>
        <v>129236.46308102427</v>
      </c>
      <c r="AA2288" s="23">
        <f t="shared" si="212"/>
        <v>0.22839999999999117</v>
      </c>
    </row>
    <row r="2289" spans="12:27" x14ac:dyDescent="0.35">
      <c r="L2289" s="103"/>
      <c r="S2289" s="32">
        <f>+_xlfn.XLOOKUP($P2289,Užstatai!$L$3:$IR$3,Užstatai!$L$1:$IR$1,"bla",0,1)</f>
        <v>0</v>
      </c>
      <c r="W2289" s="11">
        <f t="shared" si="208"/>
        <v>0</v>
      </c>
      <c r="X2289" s="11">
        <f t="shared" si="209"/>
        <v>0</v>
      </c>
      <c r="Y2289" s="11">
        <f t="shared" si="210"/>
        <v>1</v>
      </c>
      <c r="Z2289" s="11">
        <f t="shared" si="211"/>
        <v>129293.04647116481</v>
      </c>
      <c r="AA2289" s="23">
        <f t="shared" si="212"/>
        <v>0.22849999999999115</v>
      </c>
    </row>
    <row r="2290" spans="12:27" x14ac:dyDescent="0.35">
      <c r="L2290" s="103"/>
      <c r="S2290" s="32">
        <f>+_xlfn.XLOOKUP($P2290,Užstatai!$L$3:$IR$3,Užstatai!$L$1:$IR$1,"bla",0,1)</f>
        <v>0</v>
      </c>
      <c r="W2290" s="11">
        <f t="shared" si="208"/>
        <v>0</v>
      </c>
      <c r="X2290" s="11">
        <f t="shared" si="209"/>
        <v>0</v>
      </c>
      <c r="Y2290" s="11">
        <f t="shared" si="210"/>
        <v>1</v>
      </c>
      <c r="Z2290" s="11">
        <f t="shared" si="211"/>
        <v>129349.62986130535</v>
      </c>
      <c r="AA2290" s="23">
        <f t="shared" si="212"/>
        <v>0.22859999999999114</v>
      </c>
    </row>
    <row r="2291" spans="12:27" x14ac:dyDescent="0.35">
      <c r="L2291" s="103"/>
      <c r="S2291" s="32">
        <f>+_xlfn.XLOOKUP($P2291,Užstatai!$L$3:$IR$3,Užstatai!$L$1:$IR$1,"bla",0,1)</f>
        <v>0</v>
      </c>
      <c r="W2291" s="11">
        <f t="shared" si="208"/>
        <v>0</v>
      </c>
      <c r="X2291" s="11">
        <f t="shared" si="209"/>
        <v>0</v>
      </c>
      <c r="Y2291" s="11">
        <f t="shared" si="210"/>
        <v>1</v>
      </c>
      <c r="Z2291" s="11">
        <f t="shared" si="211"/>
        <v>129406.21325144591</v>
      </c>
      <c r="AA2291" s="23">
        <f t="shared" si="212"/>
        <v>0.22869999999999113</v>
      </c>
    </row>
    <row r="2292" spans="12:27" x14ac:dyDescent="0.35">
      <c r="L2292" s="103"/>
      <c r="S2292" s="32">
        <f>+_xlfn.XLOOKUP($P2292,Užstatai!$L$3:$IR$3,Užstatai!$L$1:$IR$1,"bla",0,1)</f>
        <v>0</v>
      </c>
      <c r="W2292" s="11">
        <f t="shared" si="208"/>
        <v>0</v>
      </c>
      <c r="X2292" s="11">
        <f t="shared" si="209"/>
        <v>0</v>
      </c>
      <c r="Y2292" s="11">
        <f t="shared" si="210"/>
        <v>1</v>
      </c>
      <c r="Z2292" s="11">
        <f t="shared" si="211"/>
        <v>129462.79664158645</v>
      </c>
      <c r="AA2292" s="23">
        <f t="shared" si="212"/>
        <v>0.22879999999999112</v>
      </c>
    </row>
    <row r="2293" spans="12:27" x14ac:dyDescent="0.35">
      <c r="L2293" s="103"/>
      <c r="S2293" s="32">
        <f>+_xlfn.XLOOKUP($P2293,Užstatai!$L$3:$IR$3,Užstatai!$L$1:$IR$1,"bla",0,1)</f>
        <v>0</v>
      </c>
      <c r="W2293" s="11">
        <f t="shared" si="208"/>
        <v>0</v>
      </c>
      <c r="X2293" s="11">
        <f t="shared" si="209"/>
        <v>0</v>
      </c>
      <c r="Y2293" s="11">
        <f t="shared" si="210"/>
        <v>1</v>
      </c>
      <c r="Z2293" s="11">
        <f t="shared" si="211"/>
        <v>129519.38003172699</v>
      </c>
      <c r="AA2293" s="23">
        <f t="shared" si="212"/>
        <v>0.22889999999999111</v>
      </c>
    </row>
    <row r="2294" spans="12:27" x14ac:dyDescent="0.35">
      <c r="L2294" s="103"/>
      <c r="S2294" s="32">
        <f>+_xlfn.XLOOKUP($P2294,Užstatai!$L$3:$IR$3,Užstatai!$L$1:$IR$1,"bla",0,1)</f>
        <v>0</v>
      </c>
      <c r="W2294" s="11">
        <f t="shared" si="208"/>
        <v>0</v>
      </c>
      <c r="X2294" s="11">
        <f t="shared" si="209"/>
        <v>0</v>
      </c>
      <c r="Y2294" s="11">
        <f t="shared" si="210"/>
        <v>1</v>
      </c>
      <c r="Z2294" s="11">
        <f t="shared" si="211"/>
        <v>129575.96342186756</v>
      </c>
      <c r="AA2294" s="23">
        <f t="shared" si="212"/>
        <v>0.2289999999999911</v>
      </c>
    </row>
    <row r="2295" spans="12:27" x14ac:dyDescent="0.35">
      <c r="L2295" s="103"/>
      <c r="S2295" s="32">
        <f>+_xlfn.XLOOKUP($P2295,Užstatai!$L$3:$IR$3,Užstatai!$L$1:$IR$1,"bla",0,1)</f>
        <v>0</v>
      </c>
      <c r="W2295" s="11">
        <f t="shared" si="208"/>
        <v>0</v>
      </c>
      <c r="X2295" s="11">
        <f t="shared" si="209"/>
        <v>0</v>
      </c>
      <c r="Y2295" s="11">
        <f t="shared" si="210"/>
        <v>1</v>
      </c>
      <c r="Z2295" s="11">
        <f t="shared" si="211"/>
        <v>129632.54681200812</v>
      </c>
      <c r="AA2295" s="23">
        <f t="shared" si="212"/>
        <v>0.22909999999999109</v>
      </c>
    </row>
    <row r="2296" spans="12:27" x14ac:dyDescent="0.35">
      <c r="L2296" s="103"/>
      <c r="S2296" s="32">
        <f>+_xlfn.XLOOKUP($P2296,Užstatai!$L$3:$IR$3,Užstatai!$L$1:$IR$1,"bla",0,1)</f>
        <v>0</v>
      </c>
      <c r="W2296" s="11">
        <f t="shared" si="208"/>
        <v>0</v>
      </c>
      <c r="X2296" s="11">
        <f t="shared" si="209"/>
        <v>0</v>
      </c>
      <c r="Y2296" s="11">
        <f t="shared" si="210"/>
        <v>1</v>
      </c>
      <c r="Z2296" s="11">
        <f t="shared" si="211"/>
        <v>129689.13020214866</v>
      </c>
      <c r="AA2296" s="23">
        <f t="shared" si="212"/>
        <v>0.22919999999999108</v>
      </c>
    </row>
    <row r="2297" spans="12:27" x14ac:dyDescent="0.35">
      <c r="L2297" s="103"/>
      <c r="S2297" s="32">
        <f>+_xlfn.XLOOKUP($P2297,Užstatai!$L$3:$IR$3,Užstatai!$L$1:$IR$1,"bla",0,1)</f>
        <v>0</v>
      </c>
      <c r="W2297" s="11">
        <f t="shared" si="208"/>
        <v>0</v>
      </c>
      <c r="X2297" s="11">
        <f t="shared" si="209"/>
        <v>0</v>
      </c>
      <c r="Y2297" s="11">
        <f t="shared" si="210"/>
        <v>1</v>
      </c>
      <c r="Z2297" s="11">
        <f t="shared" si="211"/>
        <v>129745.7135922892</v>
      </c>
      <c r="AA2297" s="23">
        <f t="shared" si="212"/>
        <v>0.22929999999999107</v>
      </c>
    </row>
    <row r="2298" spans="12:27" x14ac:dyDescent="0.35">
      <c r="L2298" s="103"/>
      <c r="S2298" s="32">
        <f>+_xlfn.XLOOKUP($P2298,Užstatai!$L$3:$IR$3,Užstatai!$L$1:$IR$1,"bla",0,1)</f>
        <v>0</v>
      </c>
      <c r="W2298" s="11">
        <f t="shared" si="208"/>
        <v>0</v>
      </c>
      <c r="X2298" s="11">
        <f t="shared" si="209"/>
        <v>0</v>
      </c>
      <c r="Y2298" s="11">
        <f t="shared" si="210"/>
        <v>1</v>
      </c>
      <c r="Z2298" s="11">
        <f t="shared" si="211"/>
        <v>129802.29698242978</v>
      </c>
      <c r="AA2298" s="23">
        <f t="shared" si="212"/>
        <v>0.22939999999999106</v>
      </c>
    </row>
    <row r="2299" spans="12:27" x14ac:dyDescent="0.35">
      <c r="L2299" s="103"/>
      <c r="S2299" s="32">
        <f>+_xlfn.XLOOKUP($P2299,Užstatai!$L$3:$IR$3,Užstatai!$L$1:$IR$1,"bla",0,1)</f>
        <v>0</v>
      </c>
      <c r="W2299" s="11">
        <f t="shared" si="208"/>
        <v>0</v>
      </c>
      <c r="X2299" s="11">
        <f t="shared" si="209"/>
        <v>0</v>
      </c>
      <c r="Y2299" s="11">
        <f t="shared" si="210"/>
        <v>1</v>
      </c>
      <c r="Z2299" s="11">
        <f t="shared" si="211"/>
        <v>129858.8803725703</v>
      </c>
      <c r="AA2299" s="23">
        <f t="shared" si="212"/>
        <v>0.22949999999999104</v>
      </c>
    </row>
    <row r="2300" spans="12:27" x14ac:dyDescent="0.35">
      <c r="L2300" s="103"/>
      <c r="S2300" s="32">
        <f>+_xlfn.XLOOKUP($P2300,Užstatai!$L$3:$IR$3,Užstatai!$L$1:$IR$1,"bla",0,1)</f>
        <v>0</v>
      </c>
      <c r="W2300" s="11">
        <f t="shared" si="208"/>
        <v>0</v>
      </c>
      <c r="X2300" s="11">
        <f t="shared" si="209"/>
        <v>0</v>
      </c>
      <c r="Y2300" s="11">
        <f t="shared" si="210"/>
        <v>1</v>
      </c>
      <c r="Z2300" s="11">
        <f t="shared" si="211"/>
        <v>129915.46376271085</v>
      </c>
      <c r="AA2300" s="23">
        <f t="shared" si="212"/>
        <v>0.22959999999999103</v>
      </c>
    </row>
    <row r="2301" spans="12:27" x14ac:dyDescent="0.35">
      <c r="L2301" s="103"/>
      <c r="S2301" s="32">
        <f>+_xlfn.XLOOKUP($P2301,Užstatai!$L$3:$IR$3,Užstatai!$L$1:$IR$1,"bla",0,1)</f>
        <v>0</v>
      </c>
      <c r="W2301" s="11">
        <f t="shared" si="208"/>
        <v>0</v>
      </c>
      <c r="X2301" s="11">
        <f t="shared" si="209"/>
        <v>0</v>
      </c>
      <c r="Y2301" s="11">
        <f t="shared" si="210"/>
        <v>1</v>
      </c>
      <c r="Z2301" s="11">
        <f t="shared" si="211"/>
        <v>129972.04715285142</v>
      </c>
      <c r="AA2301" s="23">
        <f t="shared" si="212"/>
        <v>0.22969999999999102</v>
      </c>
    </row>
    <row r="2302" spans="12:27" x14ac:dyDescent="0.35">
      <c r="L2302" s="103"/>
      <c r="S2302" s="32">
        <f>+_xlfn.XLOOKUP($P2302,Užstatai!$L$3:$IR$3,Užstatai!$L$1:$IR$1,"bla",0,1)</f>
        <v>0</v>
      </c>
      <c r="W2302" s="11">
        <f t="shared" si="208"/>
        <v>0</v>
      </c>
      <c r="X2302" s="11">
        <f t="shared" si="209"/>
        <v>0</v>
      </c>
      <c r="Y2302" s="11">
        <f t="shared" si="210"/>
        <v>1</v>
      </c>
      <c r="Z2302" s="11">
        <f t="shared" si="211"/>
        <v>130028.63054299196</v>
      </c>
      <c r="AA2302" s="23">
        <f t="shared" si="212"/>
        <v>0.22979999999999101</v>
      </c>
    </row>
    <row r="2303" spans="12:27" x14ac:dyDescent="0.35">
      <c r="L2303" s="103"/>
      <c r="S2303" s="32">
        <f>+_xlfn.XLOOKUP($P2303,Užstatai!$L$3:$IR$3,Užstatai!$L$1:$IR$1,"bla",0,1)</f>
        <v>0</v>
      </c>
      <c r="W2303" s="11">
        <f t="shared" si="208"/>
        <v>0</v>
      </c>
      <c r="X2303" s="11">
        <f t="shared" si="209"/>
        <v>0</v>
      </c>
      <c r="Y2303" s="11">
        <f t="shared" si="210"/>
        <v>1</v>
      </c>
      <c r="Z2303" s="11">
        <f t="shared" si="211"/>
        <v>130085.21393313249</v>
      </c>
      <c r="AA2303" s="23">
        <f t="shared" si="212"/>
        <v>0.229899999999991</v>
      </c>
    </row>
    <row r="2304" spans="12:27" x14ac:dyDescent="0.35">
      <c r="L2304" s="103"/>
      <c r="S2304" s="32">
        <f>+_xlfn.XLOOKUP($P2304,Užstatai!$L$3:$IR$3,Užstatai!$L$1:$IR$1,"bla",0,1)</f>
        <v>0</v>
      </c>
      <c r="W2304" s="11">
        <f t="shared" si="208"/>
        <v>0</v>
      </c>
      <c r="X2304" s="11">
        <f t="shared" si="209"/>
        <v>0</v>
      </c>
      <c r="Y2304" s="11">
        <f t="shared" si="210"/>
        <v>1</v>
      </c>
      <c r="Z2304" s="11">
        <f t="shared" si="211"/>
        <v>130141.79732327306</v>
      </c>
      <c r="AA2304" s="23">
        <f t="shared" si="212"/>
        <v>0.22999999999999099</v>
      </c>
    </row>
    <row r="2305" spans="12:27" x14ac:dyDescent="0.35">
      <c r="L2305" s="103"/>
      <c r="S2305" s="32">
        <f>+_xlfn.XLOOKUP($P2305,Užstatai!$L$3:$IR$3,Užstatai!$L$1:$IR$1,"bla",0,1)</f>
        <v>0</v>
      </c>
      <c r="W2305" s="11">
        <f t="shared" si="208"/>
        <v>0</v>
      </c>
      <c r="X2305" s="11">
        <f t="shared" si="209"/>
        <v>0</v>
      </c>
      <c r="Y2305" s="11">
        <f t="shared" si="210"/>
        <v>1</v>
      </c>
      <c r="Z2305" s="11">
        <f t="shared" si="211"/>
        <v>130198.3807134136</v>
      </c>
      <c r="AA2305" s="23">
        <f t="shared" si="212"/>
        <v>0.23009999999999098</v>
      </c>
    </row>
    <row r="2306" spans="12:27" x14ac:dyDescent="0.35">
      <c r="L2306" s="103"/>
      <c r="S2306" s="32">
        <f>+_xlfn.XLOOKUP($P2306,Užstatai!$L$3:$IR$3,Užstatai!$L$1:$IR$1,"bla",0,1)</f>
        <v>0</v>
      </c>
      <c r="W2306" s="11">
        <f t="shared" si="208"/>
        <v>0</v>
      </c>
      <c r="X2306" s="11">
        <f t="shared" si="209"/>
        <v>0</v>
      </c>
      <c r="Y2306" s="11">
        <f t="shared" si="210"/>
        <v>1</v>
      </c>
      <c r="Z2306" s="11">
        <f t="shared" si="211"/>
        <v>130254.96410355414</v>
      </c>
      <c r="AA2306" s="23">
        <f t="shared" si="212"/>
        <v>0.23019999999999097</v>
      </c>
    </row>
    <row r="2307" spans="12:27" x14ac:dyDescent="0.35">
      <c r="L2307" s="103"/>
      <c r="S2307" s="32">
        <f>+_xlfn.XLOOKUP($P2307,Užstatai!$L$3:$IR$3,Užstatai!$L$1:$IR$1,"bla",0,1)</f>
        <v>0</v>
      </c>
      <c r="W2307" s="11">
        <f t="shared" si="208"/>
        <v>0</v>
      </c>
      <c r="X2307" s="11">
        <f t="shared" si="209"/>
        <v>0</v>
      </c>
      <c r="Y2307" s="11">
        <f t="shared" si="210"/>
        <v>1</v>
      </c>
      <c r="Z2307" s="11">
        <f t="shared" si="211"/>
        <v>130311.5474936947</v>
      </c>
      <c r="AA2307" s="23">
        <f t="shared" si="212"/>
        <v>0.23029999999999096</v>
      </c>
    </row>
    <row r="2308" spans="12:27" x14ac:dyDescent="0.35">
      <c r="L2308" s="103"/>
      <c r="S2308" s="32">
        <f>+_xlfn.XLOOKUP($P2308,Užstatai!$L$3:$IR$3,Užstatai!$L$1:$IR$1,"bla",0,1)</f>
        <v>0</v>
      </c>
      <c r="W2308" s="11">
        <f t="shared" ref="W2308:W2371" si="213">ROUND(M2308*(Q2308-Q2307),2)</f>
        <v>0</v>
      </c>
      <c r="X2308" s="11">
        <f t="shared" ref="X2308:X2371" si="214">ROUND(N2308*$Y$2/12*(1-Q2308),2)</f>
        <v>0</v>
      </c>
      <c r="Y2308" s="11">
        <f t="shared" si="210"/>
        <v>1</v>
      </c>
      <c r="Z2308" s="11">
        <f t="shared" si="211"/>
        <v>130368.13088383524</v>
      </c>
      <c r="AA2308" s="23">
        <f t="shared" si="212"/>
        <v>0.23039999999999095</v>
      </c>
    </row>
    <row r="2309" spans="12:27" x14ac:dyDescent="0.35">
      <c r="L2309" s="103"/>
      <c r="S2309" s="32">
        <f>+_xlfn.XLOOKUP($P2309,Užstatai!$L$3:$IR$3,Užstatai!$L$1:$IR$1,"bla",0,1)</f>
        <v>0</v>
      </c>
      <c r="W2309" s="11">
        <f t="shared" si="213"/>
        <v>0</v>
      </c>
      <c r="X2309" s="11">
        <f t="shared" si="214"/>
        <v>0</v>
      </c>
      <c r="Y2309" s="11">
        <f t="shared" ref="Y2309:Y2372" si="215">+IF(Z2309&gt;=$W$1,1,0)</f>
        <v>1</v>
      </c>
      <c r="Z2309" s="11">
        <f t="shared" ref="Z2309:Z2372" si="216">SUM($N$4:$N$183)*AA2309/12-SUMPRODUCT($N$4:$N$183,$Q$4:$Q$183)*AA2309/12</f>
        <v>130424.71427397578</v>
      </c>
      <c r="AA2309" s="23">
        <f t="shared" si="212"/>
        <v>0.23049999999999093</v>
      </c>
    </row>
    <row r="2310" spans="12:27" x14ac:dyDescent="0.35">
      <c r="L2310" s="103"/>
      <c r="S2310" s="32">
        <f>+_xlfn.XLOOKUP($P2310,Užstatai!$L$3:$IR$3,Užstatai!$L$1:$IR$1,"bla",0,1)</f>
        <v>0</v>
      </c>
      <c r="W2310" s="11">
        <f t="shared" si="213"/>
        <v>0</v>
      </c>
      <c r="X2310" s="11">
        <f t="shared" si="214"/>
        <v>0</v>
      </c>
      <c r="Y2310" s="11">
        <f t="shared" si="215"/>
        <v>1</v>
      </c>
      <c r="Z2310" s="11">
        <f t="shared" si="216"/>
        <v>130481.29766411636</v>
      </c>
      <c r="AA2310" s="23">
        <f t="shared" ref="AA2310:AA2373" si="217">+AA2309+0.0001</f>
        <v>0.23059999999999092</v>
      </c>
    </row>
    <row r="2311" spans="12:27" x14ac:dyDescent="0.35">
      <c r="L2311" s="103"/>
      <c r="S2311" s="32">
        <f>+_xlfn.XLOOKUP($P2311,Užstatai!$L$3:$IR$3,Užstatai!$L$1:$IR$1,"bla",0,1)</f>
        <v>0</v>
      </c>
      <c r="W2311" s="11">
        <f t="shared" si="213"/>
        <v>0</v>
      </c>
      <c r="X2311" s="11">
        <f t="shared" si="214"/>
        <v>0</v>
      </c>
      <c r="Y2311" s="11">
        <f t="shared" si="215"/>
        <v>1</v>
      </c>
      <c r="Z2311" s="11">
        <f t="shared" si="216"/>
        <v>130537.8810542569</v>
      </c>
      <c r="AA2311" s="23">
        <f t="shared" si="217"/>
        <v>0.23069999999999091</v>
      </c>
    </row>
    <row r="2312" spans="12:27" x14ac:dyDescent="0.35">
      <c r="L2312" s="103"/>
      <c r="S2312" s="32">
        <f>+_xlfn.XLOOKUP($P2312,Užstatai!$L$3:$IR$3,Užstatai!$L$1:$IR$1,"bla",0,1)</f>
        <v>0</v>
      </c>
      <c r="W2312" s="11">
        <f t="shared" si="213"/>
        <v>0</v>
      </c>
      <c r="X2312" s="11">
        <f t="shared" si="214"/>
        <v>0</v>
      </c>
      <c r="Y2312" s="11">
        <f t="shared" si="215"/>
        <v>1</v>
      </c>
      <c r="Z2312" s="11">
        <f t="shared" si="216"/>
        <v>130594.46444439745</v>
      </c>
      <c r="AA2312" s="23">
        <f t="shared" si="217"/>
        <v>0.2307999999999909</v>
      </c>
    </row>
    <row r="2313" spans="12:27" x14ac:dyDescent="0.35">
      <c r="L2313" s="103"/>
      <c r="S2313" s="32">
        <f>+_xlfn.XLOOKUP($P2313,Užstatai!$L$3:$IR$3,Užstatai!$L$1:$IR$1,"bla",0,1)</f>
        <v>0</v>
      </c>
      <c r="W2313" s="11">
        <f t="shared" si="213"/>
        <v>0</v>
      </c>
      <c r="X2313" s="11">
        <f t="shared" si="214"/>
        <v>0</v>
      </c>
      <c r="Y2313" s="11">
        <f t="shared" si="215"/>
        <v>1</v>
      </c>
      <c r="Z2313" s="11">
        <f t="shared" si="216"/>
        <v>130651.047834538</v>
      </c>
      <c r="AA2313" s="23">
        <f t="shared" si="217"/>
        <v>0.23089999999999089</v>
      </c>
    </row>
    <row r="2314" spans="12:27" x14ac:dyDescent="0.35">
      <c r="L2314" s="103"/>
      <c r="S2314" s="32">
        <f>+_xlfn.XLOOKUP($P2314,Užstatai!$L$3:$IR$3,Užstatai!$L$1:$IR$1,"bla",0,1)</f>
        <v>0</v>
      </c>
      <c r="W2314" s="11">
        <f t="shared" si="213"/>
        <v>0</v>
      </c>
      <c r="X2314" s="11">
        <f t="shared" si="214"/>
        <v>0</v>
      </c>
      <c r="Y2314" s="11">
        <f t="shared" si="215"/>
        <v>1</v>
      </c>
      <c r="Z2314" s="11">
        <f t="shared" si="216"/>
        <v>130707.63122467857</v>
      </c>
      <c r="AA2314" s="23">
        <f t="shared" si="217"/>
        <v>0.23099999999999088</v>
      </c>
    </row>
    <row r="2315" spans="12:27" x14ac:dyDescent="0.35">
      <c r="L2315" s="103"/>
      <c r="S2315" s="32">
        <f>+_xlfn.XLOOKUP($P2315,Užstatai!$L$3:$IR$3,Užstatai!$L$1:$IR$1,"bla",0,1)</f>
        <v>0</v>
      </c>
      <c r="W2315" s="11">
        <f t="shared" si="213"/>
        <v>0</v>
      </c>
      <c r="X2315" s="11">
        <f t="shared" si="214"/>
        <v>0</v>
      </c>
      <c r="Y2315" s="11">
        <f t="shared" si="215"/>
        <v>1</v>
      </c>
      <c r="Z2315" s="11">
        <f t="shared" si="216"/>
        <v>130764.2146148191</v>
      </c>
      <c r="AA2315" s="23">
        <f t="shared" si="217"/>
        <v>0.23109999999999087</v>
      </c>
    </row>
    <row r="2316" spans="12:27" x14ac:dyDescent="0.35">
      <c r="L2316" s="103"/>
      <c r="S2316" s="32">
        <f>+_xlfn.XLOOKUP($P2316,Užstatai!$L$3:$IR$3,Užstatai!$L$1:$IR$1,"bla",0,1)</f>
        <v>0</v>
      </c>
      <c r="W2316" s="11">
        <f t="shared" si="213"/>
        <v>0</v>
      </c>
      <c r="X2316" s="11">
        <f t="shared" si="214"/>
        <v>0</v>
      </c>
      <c r="Y2316" s="11">
        <f t="shared" si="215"/>
        <v>1</v>
      </c>
      <c r="Z2316" s="11">
        <f t="shared" si="216"/>
        <v>130820.79800495964</v>
      </c>
      <c r="AA2316" s="23">
        <f t="shared" si="217"/>
        <v>0.23119999999999086</v>
      </c>
    </row>
    <row r="2317" spans="12:27" x14ac:dyDescent="0.35">
      <c r="L2317" s="103"/>
      <c r="S2317" s="32">
        <f>+_xlfn.XLOOKUP($P2317,Užstatai!$L$3:$IR$3,Užstatai!$L$1:$IR$1,"bla",0,1)</f>
        <v>0</v>
      </c>
      <c r="W2317" s="11">
        <f t="shared" si="213"/>
        <v>0</v>
      </c>
      <c r="X2317" s="11">
        <f t="shared" si="214"/>
        <v>0</v>
      </c>
      <c r="Y2317" s="11">
        <f t="shared" si="215"/>
        <v>1</v>
      </c>
      <c r="Z2317" s="11">
        <f t="shared" si="216"/>
        <v>130877.38139510021</v>
      </c>
      <c r="AA2317" s="23">
        <f t="shared" si="217"/>
        <v>0.23129999999999085</v>
      </c>
    </row>
    <row r="2318" spans="12:27" x14ac:dyDescent="0.35">
      <c r="L2318" s="103"/>
      <c r="S2318" s="32">
        <f>+_xlfn.XLOOKUP($P2318,Užstatai!$L$3:$IR$3,Užstatai!$L$1:$IR$1,"bla",0,1)</f>
        <v>0</v>
      </c>
      <c r="W2318" s="11">
        <f t="shared" si="213"/>
        <v>0</v>
      </c>
      <c r="X2318" s="11">
        <f t="shared" si="214"/>
        <v>0</v>
      </c>
      <c r="Y2318" s="11">
        <f t="shared" si="215"/>
        <v>1</v>
      </c>
      <c r="Z2318" s="11">
        <f t="shared" si="216"/>
        <v>130933.96478524075</v>
      </c>
      <c r="AA2318" s="23">
        <f t="shared" si="217"/>
        <v>0.23139999999999084</v>
      </c>
    </row>
    <row r="2319" spans="12:27" x14ac:dyDescent="0.35">
      <c r="L2319" s="103"/>
      <c r="S2319" s="32">
        <f>+_xlfn.XLOOKUP($P2319,Užstatai!$L$3:$IR$3,Užstatai!$L$1:$IR$1,"bla",0,1)</f>
        <v>0</v>
      </c>
      <c r="W2319" s="11">
        <f t="shared" si="213"/>
        <v>0</v>
      </c>
      <c r="X2319" s="11">
        <f t="shared" si="214"/>
        <v>0</v>
      </c>
      <c r="Y2319" s="11">
        <f t="shared" si="215"/>
        <v>1</v>
      </c>
      <c r="Z2319" s="11">
        <f t="shared" si="216"/>
        <v>130990.54817538129</v>
      </c>
      <c r="AA2319" s="23">
        <f t="shared" si="217"/>
        <v>0.23149999999999082</v>
      </c>
    </row>
    <row r="2320" spans="12:27" x14ac:dyDescent="0.35">
      <c r="L2320" s="103"/>
      <c r="S2320" s="32">
        <f>+_xlfn.XLOOKUP($P2320,Užstatai!$L$3:$IR$3,Užstatai!$L$1:$IR$1,"bla",0,1)</f>
        <v>0</v>
      </c>
      <c r="W2320" s="11">
        <f t="shared" si="213"/>
        <v>0</v>
      </c>
      <c r="X2320" s="11">
        <f t="shared" si="214"/>
        <v>0</v>
      </c>
      <c r="Y2320" s="11">
        <f t="shared" si="215"/>
        <v>1</v>
      </c>
      <c r="Z2320" s="11">
        <f t="shared" si="216"/>
        <v>131047.13156552185</v>
      </c>
      <c r="AA2320" s="23">
        <f t="shared" si="217"/>
        <v>0.23159999999999081</v>
      </c>
    </row>
    <row r="2321" spans="12:27" x14ac:dyDescent="0.35">
      <c r="L2321" s="103"/>
      <c r="S2321" s="32">
        <f>+_xlfn.XLOOKUP($P2321,Užstatai!$L$3:$IR$3,Užstatai!$L$1:$IR$1,"bla",0,1)</f>
        <v>0</v>
      </c>
      <c r="W2321" s="11">
        <f t="shared" si="213"/>
        <v>0</v>
      </c>
      <c r="X2321" s="11">
        <f t="shared" si="214"/>
        <v>0</v>
      </c>
      <c r="Y2321" s="11">
        <f t="shared" si="215"/>
        <v>1</v>
      </c>
      <c r="Z2321" s="11">
        <f t="shared" si="216"/>
        <v>131103.71495566238</v>
      </c>
      <c r="AA2321" s="23">
        <f t="shared" si="217"/>
        <v>0.2316999999999908</v>
      </c>
    </row>
    <row r="2322" spans="12:27" x14ac:dyDescent="0.35">
      <c r="L2322" s="103"/>
      <c r="S2322" s="32">
        <f>+_xlfn.XLOOKUP($P2322,Užstatai!$L$3:$IR$3,Užstatai!$L$1:$IR$1,"bla",0,1)</f>
        <v>0</v>
      </c>
      <c r="W2322" s="11">
        <f t="shared" si="213"/>
        <v>0</v>
      </c>
      <c r="X2322" s="11">
        <f t="shared" si="214"/>
        <v>0</v>
      </c>
      <c r="Y2322" s="11">
        <f t="shared" si="215"/>
        <v>1</v>
      </c>
      <c r="Z2322" s="11">
        <f t="shared" si="216"/>
        <v>131160.29834580293</v>
      </c>
      <c r="AA2322" s="23">
        <f t="shared" si="217"/>
        <v>0.23179999999999079</v>
      </c>
    </row>
    <row r="2323" spans="12:27" x14ac:dyDescent="0.35">
      <c r="L2323" s="103"/>
      <c r="S2323" s="32">
        <f>+_xlfn.XLOOKUP($P2323,Užstatai!$L$3:$IR$3,Užstatai!$L$1:$IR$1,"bla",0,1)</f>
        <v>0</v>
      </c>
      <c r="W2323" s="11">
        <f t="shared" si="213"/>
        <v>0</v>
      </c>
      <c r="X2323" s="11">
        <f t="shared" si="214"/>
        <v>0</v>
      </c>
      <c r="Y2323" s="11">
        <f t="shared" si="215"/>
        <v>1</v>
      </c>
      <c r="Z2323" s="11">
        <f t="shared" si="216"/>
        <v>131216.88173594349</v>
      </c>
      <c r="AA2323" s="23">
        <f t="shared" si="217"/>
        <v>0.23189999999999078</v>
      </c>
    </row>
    <row r="2324" spans="12:27" x14ac:dyDescent="0.35">
      <c r="L2324" s="103"/>
      <c r="S2324" s="32">
        <f>+_xlfn.XLOOKUP($P2324,Užstatai!$L$3:$IR$3,Užstatai!$L$1:$IR$1,"bla",0,1)</f>
        <v>0</v>
      </c>
      <c r="W2324" s="11">
        <f t="shared" si="213"/>
        <v>0</v>
      </c>
      <c r="X2324" s="11">
        <f t="shared" si="214"/>
        <v>0</v>
      </c>
      <c r="Y2324" s="11">
        <f t="shared" si="215"/>
        <v>1</v>
      </c>
      <c r="Z2324" s="11">
        <f t="shared" si="216"/>
        <v>131273.46512608405</v>
      </c>
      <c r="AA2324" s="23">
        <f t="shared" si="217"/>
        <v>0.23199999999999077</v>
      </c>
    </row>
    <row r="2325" spans="12:27" x14ac:dyDescent="0.35">
      <c r="L2325" s="103"/>
      <c r="S2325" s="32">
        <f>+_xlfn.XLOOKUP($P2325,Užstatai!$L$3:$IR$3,Užstatai!$L$1:$IR$1,"bla",0,1)</f>
        <v>0</v>
      </c>
      <c r="W2325" s="11">
        <f t="shared" si="213"/>
        <v>0</v>
      </c>
      <c r="X2325" s="11">
        <f t="shared" si="214"/>
        <v>0</v>
      </c>
      <c r="Y2325" s="11">
        <f t="shared" si="215"/>
        <v>1</v>
      </c>
      <c r="Z2325" s="11">
        <f t="shared" si="216"/>
        <v>131330.04851622457</v>
      </c>
      <c r="AA2325" s="23">
        <f t="shared" si="217"/>
        <v>0.23209999999999076</v>
      </c>
    </row>
    <row r="2326" spans="12:27" x14ac:dyDescent="0.35">
      <c r="L2326" s="103"/>
      <c r="S2326" s="32">
        <f>+_xlfn.XLOOKUP($P2326,Užstatai!$L$3:$IR$3,Užstatai!$L$1:$IR$1,"bla",0,1)</f>
        <v>0</v>
      </c>
      <c r="W2326" s="11">
        <f t="shared" si="213"/>
        <v>0</v>
      </c>
      <c r="X2326" s="11">
        <f t="shared" si="214"/>
        <v>0</v>
      </c>
      <c r="Y2326" s="11">
        <f t="shared" si="215"/>
        <v>1</v>
      </c>
      <c r="Z2326" s="11">
        <f t="shared" si="216"/>
        <v>131386.63190636513</v>
      </c>
      <c r="AA2326" s="23">
        <f t="shared" si="217"/>
        <v>0.23219999999999075</v>
      </c>
    </row>
    <row r="2327" spans="12:27" x14ac:dyDescent="0.35">
      <c r="L2327" s="103"/>
      <c r="S2327" s="32">
        <f>+_xlfn.XLOOKUP($P2327,Užstatai!$L$3:$IR$3,Užstatai!$L$1:$IR$1,"bla",0,1)</f>
        <v>0</v>
      </c>
      <c r="W2327" s="11">
        <f t="shared" si="213"/>
        <v>0</v>
      </c>
      <c r="X2327" s="11">
        <f t="shared" si="214"/>
        <v>0</v>
      </c>
      <c r="Y2327" s="11">
        <f t="shared" si="215"/>
        <v>1</v>
      </c>
      <c r="Z2327" s="11">
        <f t="shared" si="216"/>
        <v>131443.21529650569</v>
      </c>
      <c r="AA2327" s="23">
        <f t="shared" si="217"/>
        <v>0.23229999999999074</v>
      </c>
    </row>
    <row r="2328" spans="12:27" x14ac:dyDescent="0.35">
      <c r="L2328" s="103"/>
      <c r="S2328" s="32">
        <f>+_xlfn.XLOOKUP($P2328,Užstatai!$L$3:$IR$3,Užstatai!$L$1:$IR$1,"bla",0,1)</f>
        <v>0</v>
      </c>
      <c r="W2328" s="11">
        <f t="shared" si="213"/>
        <v>0</v>
      </c>
      <c r="X2328" s="11">
        <f t="shared" si="214"/>
        <v>0</v>
      </c>
      <c r="Y2328" s="11">
        <f t="shared" si="215"/>
        <v>1</v>
      </c>
      <c r="Z2328" s="11">
        <f t="shared" si="216"/>
        <v>131499.79868664622</v>
      </c>
      <c r="AA2328" s="23">
        <f t="shared" si="217"/>
        <v>0.23239999999999073</v>
      </c>
    </row>
    <row r="2329" spans="12:27" x14ac:dyDescent="0.35">
      <c r="L2329" s="103"/>
      <c r="S2329" s="32">
        <f>+_xlfn.XLOOKUP($P2329,Užstatai!$L$3:$IR$3,Užstatai!$L$1:$IR$1,"bla",0,1)</f>
        <v>0</v>
      </c>
      <c r="W2329" s="11">
        <f t="shared" si="213"/>
        <v>0</v>
      </c>
      <c r="X2329" s="11">
        <f t="shared" si="214"/>
        <v>0</v>
      </c>
      <c r="Y2329" s="11">
        <f t="shared" si="215"/>
        <v>1</v>
      </c>
      <c r="Z2329" s="11">
        <f t="shared" si="216"/>
        <v>131556.38207678677</v>
      </c>
      <c r="AA2329" s="23">
        <f t="shared" si="217"/>
        <v>0.23249999999999071</v>
      </c>
    </row>
    <row r="2330" spans="12:27" x14ac:dyDescent="0.35">
      <c r="L2330" s="103"/>
      <c r="S2330" s="32">
        <f>+_xlfn.XLOOKUP($P2330,Užstatai!$L$3:$IR$3,Užstatai!$L$1:$IR$1,"bla",0,1)</f>
        <v>0</v>
      </c>
      <c r="W2330" s="11">
        <f t="shared" si="213"/>
        <v>0</v>
      </c>
      <c r="X2330" s="11">
        <f t="shared" si="214"/>
        <v>0</v>
      </c>
      <c r="Y2330" s="11">
        <f t="shared" si="215"/>
        <v>1</v>
      </c>
      <c r="Z2330" s="11">
        <f t="shared" si="216"/>
        <v>131612.96546692736</v>
      </c>
      <c r="AA2330" s="23">
        <f t="shared" si="217"/>
        <v>0.2325999999999907</v>
      </c>
    </row>
    <row r="2331" spans="12:27" x14ac:dyDescent="0.35">
      <c r="L2331" s="103"/>
      <c r="S2331" s="32">
        <f>+_xlfn.XLOOKUP($P2331,Užstatai!$L$3:$IR$3,Užstatai!$L$1:$IR$1,"bla",0,1)</f>
        <v>0</v>
      </c>
      <c r="W2331" s="11">
        <f t="shared" si="213"/>
        <v>0</v>
      </c>
      <c r="X2331" s="11">
        <f t="shared" si="214"/>
        <v>0</v>
      </c>
      <c r="Y2331" s="11">
        <f t="shared" si="215"/>
        <v>1</v>
      </c>
      <c r="Z2331" s="11">
        <f t="shared" si="216"/>
        <v>131669.54885706789</v>
      </c>
      <c r="AA2331" s="23">
        <f t="shared" si="217"/>
        <v>0.23269999999999069</v>
      </c>
    </row>
    <row r="2332" spans="12:27" x14ac:dyDescent="0.35">
      <c r="L2332" s="103"/>
      <c r="S2332" s="32">
        <f>+_xlfn.XLOOKUP($P2332,Užstatai!$L$3:$IR$3,Užstatai!$L$1:$IR$1,"bla",0,1)</f>
        <v>0</v>
      </c>
      <c r="W2332" s="11">
        <f t="shared" si="213"/>
        <v>0</v>
      </c>
      <c r="X2332" s="11">
        <f t="shared" si="214"/>
        <v>0</v>
      </c>
      <c r="Y2332" s="11">
        <f t="shared" si="215"/>
        <v>1</v>
      </c>
      <c r="Z2332" s="11">
        <f t="shared" si="216"/>
        <v>131726.13224720844</v>
      </c>
      <c r="AA2332" s="23">
        <f t="shared" si="217"/>
        <v>0.23279999999999068</v>
      </c>
    </row>
    <row r="2333" spans="12:27" x14ac:dyDescent="0.35">
      <c r="L2333" s="103"/>
      <c r="S2333" s="32">
        <f>+_xlfn.XLOOKUP($P2333,Užstatai!$L$3:$IR$3,Užstatai!$L$1:$IR$1,"bla",0,1)</f>
        <v>0</v>
      </c>
      <c r="W2333" s="11">
        <f t="shared" si="213"/>
        <v>0</v>
      </c>
      <c r="X2333" s="11">
        <f t="shared" si="214"/>
        <v>0</v>
      </c>
      <c r="Y2333" s="11">
        <f t="shared" si="215"/>
        <v>1</v>
      </c>
      <c r="Z2333" s="11">
        <f t="shared" si="216"/>
        <v>131782.715637349</v>
      </c>
      <c r="AA2333" s="23">
        <f t="shared" si="217"/>
        <v>0.23289999999999067</v>
      </c>
    </row>
    <row r="2334" spans="12:27" x14ac:dyDescent="0.35">
      <c r="L2334" s="103"/>
      <c r="S2334" s="32">
        <f>+_xlfn.XLOOKUP($P2334,Užstatai!$L$3:$IR$3,Užstatai!$L$1:$IR$1,"bla",0,1)</f>
        <v>0</v>
      </c>
      <c r="W2334" s="11">
        <f t="shared" si="213"/>
        <v>0</v>
      </c>
      <c r="X2334" s="11">
        <f t="shared" si="214"/>
        <v>0</v>
      </c>
      <c r="Y2334" s="11">
        <f t="shared" si="215"/>
        <v>1</v>
      </c>
      <c r="Z2334" s="11">
        <f t="shared" si="216"/>
        <v>131839.29902748953</v>
      </c>
      <c r="AA2334" s="23">
        <f t="shared" si="217"/>
        <v>0.23299999999999066</v>
      </c>
    </row>
    <row r="2335" spans="12:27" x14ac:dyDescent="0.35">
      <c r="L2335" s="103"/>
      <c r="S2335" s="32">
        <f>+_xlfn.XLOOKUP($P2335,Užstatai!$L$3:$IR$3,Užstatai!$L$1:$IR$1,"bla",0,1)</f>
        <v>0</v>
      </c>
      <c r="W2335" s="11">
        <f t="shared" si="213"/>
        <v>0</v>
      </c>
      <c r="X2335" s="11">
        <f t="shared" si="214"/>
        <v>0</v>
      </c>
      <c r="Y2335" s="11">
        <f t="shared" si="215"/>
        <v>1</v>
      </c>
      <c r="Z2335" s="11">
        <f t="shared" si="216"/>
        <v>131895.88241763008</v>
      </c>
      <c r="AA2335" s="23">
        <f t="shared" si="217"/>
        <v>0.23309999999999065</v>
      </c>
    </row>
    <row r="2336" spans="12:27" x14ac:dyDescent="0.35">
      <c r="L2336" s="103"/>
      <c r="S2336" s="32">
        <f>+_xlfn.XLOOKUP($P2336,Užstatai!$L$3:$IR$3,Užstatai!$L$1:$IR$1,"bla",0,1)</f>
        <v>0</v>
      </c>
      <c r="W2336" s="11">
        <f t="shared" si="213"/>
        <v>0</v>
      </c>
      <c r="X2336" s="11">
        <f t="shared" si="214"/>
        <v>0</v>
      </c>
      <c r="Y2336" s="11">
        <f t="shared" si="215"/>
        <v>1</v>
      </c>
      <c r="Z2336" s="11">
        <f t="shared" si="216"/>
        <v>131952.46580777064</v>
      </c>
      <c r="AA2336" s="23">
        <f t="shared" si="217"/>
        <v>0.23319999999999064</v>
      </c>
    </row>
    <row r="2337" spans="12:27" x14ac:dyDescent="0.35">
      <c r="L2337" s="103"/>
      <c r="S2337" s="32">
        <f>+_xlfn.XLOOKUP($P2337,Užstatai!$L$3:$IR$3,Užstatai!$L$1:$IR$1,"bla",0,1)</f>
        <v>0</v>
      </c>
      <c r="W2337" s="11">
        <f t="shared" si="213"/>
        <v>0</v>
      </c>
      <c r="X2337" s="11">
        <f t="shared" si="214"/>
        <v>0</v>
      </c>
      <c r="Y2337" s="11">
        <f t="shared" si="215"/>
        <v>1</v>
      </c>
      <c r="Z2337" s="11">
        <f t="shared" si="216"/>
        <v>132009.0491979112</v>
      </c>
      <c r="AA2337" s="23">
        <f t="shared" si="217"/>
        <v>0.23329999999999063</v>
      </c>
    </row>
    <row r="2338" spans="12:27" x14ac:dyDescent="0.35">
      <c r="L2338" s="103"/>
      <c r="S2338" s="32">
        <f>+_xlfn.XLOOKUP($P2338,Užstatai!$L$3:$IR$3,Užstatai!$L$1:$IR$1,"bla",0,1)</f>
        <v>0</v>
      </c>
      <c r="W2338" s="11">
        <f t="shared" si="213"/>
        <v>0</v>
      </c>
      <c r="X2338" s="11">
        <f t="shared" si="214"/>
        <v>0</v>
      </c>
      <c r="Y2338" s="11">
        <f t="shared" si="215"/>
        <v>1</v>
      </c>
      <c r="Z2338" s="11">
        <f t="shared" si="216"/>
        <v>132065.63258805173</v>
      </c>
      <c r="AA2338" s="23">
        <f t="shared" si="217"/>
        <v>0.23339999999999061</v>
      </c>
    </row>
    <row r="2339" spans="12:27" x14ac:dyDescent="0.35">
      <c r="L2339" s="103"/>
      <c r="S2339" s="32">
        <f>+_xlfn.XLOOKUP($P2339,Užstatai!$L$3:$IR$3,Užstatai!$L$1:$IR$1,"bla",0,1)</f>
        <v>0</v>
      </c>
      <c r="W2339" s="11">
        <f t="shared" si="213"/>
        <v>0</v>
      </c>
      <c r="X2339" s="11">
        <f t="shared" si="214"/>
        <v>0</v>
      </c>
      <c r="Y2339" s="11">
        <f t="shared" si="215"/>
        <v>1</v>
      </c>
      <c r="Z2339" s="11">
        <f t="shared" si="216"/>
        <v>132122.21597819228</v>
      </c>
      <c r="AA2339" s="23">
        <f t="shared" si="217"/>
        <v>0.2334999999999906</v>
      </c>
    </row>
    <row r="2340" spans="12:27" x14ac:dyDescent="0.35">
      <c r="L2340" s="103"/>
      <c r="S2340" s="32">
        <f>+_xlfn.XLOOKUP($P2340,Užstatai!$L$3:$IR$3,Užstatai!$L$1:$IR$1,"bla",0,1)</f>
        <v>0</v>
      </c>
      <c r="W2340" s="11">
        <f t="shared" si="213"/>
        <v>0</v>
      </c>
      <c r="X2340" s="11">
        <f t="shared" si="214"/>
        <v>0</v>
      </c>
      <c r="Y2340" s="11">
        <f t="shared" si="215"/>
        <v>1</v>
      </c>
      <c r="Z2340" s="11">
        <f t="shared" si="216"/>
        <v>132178.79936833284</v>
      </c>
      <c r="AA2340" s="23">
        <f t="shared" si="217"/>
        <v>0.23359999999999059</v>
      </c>
    </row>
    <row r="2341" spans="12:27" x14ac:dyDescent="0.35">
      <c r="L2341" s="103"/>
      <c r="S2341" s="32">
        <f>+_xlfn.XLOOKUP($P2341,Užstatai!$L$3:$IR$3,Užstatai!$L$1:$IR$1,"bla",0,1)</f>
        <v>0</v>
      </c>
      <c r="W2341" s="11">
        <f t="shared" si="213"/>
        <v>0</v>
      </c>
      <c r="X2341" s="11">
        <f t="shared" si="214"/>
        <v>0</v>
      </c>
      <c r="Y2341" s="11">
        <f t="shared" si="215"/>
        <v>1</v>
      </c>
      <c r="Z2341" s="11">
        <f t="shared" si="216"/>
        <v>132235.38275847337</v>
      </c>
      <c r="AA2341" s="23">
        <f t="shared" si="217"/>
        <v>0.23369999999999058</v>
      </c>
    </row>
    <row r="2342" spans="12:27" x14ac:dyDescent="0.35">
      <c r="L2342" s="103"/>
      <c r="S2342" s="32">
        <f>+_xlfn.XLOOKUP($P2342,Užstatai!$L$3:$IR$3,Užstatai!$L$1:$IR$1,"bla",0,1)</f>
        <v>0</v>
      </c>
      <c r="W2342" s="11">
        <f t="shared" si="213"/>
        <v>0</v>
      </c>
      <c r="X2342" s="11">
        <f t="shared" si="214"/>
        <v>0</v>
      </c>
      <c r="Y2342" s="11">
        <f t="shared" si="215"/>
        <v>1</v>
      </c>
      <c r="Z2342" s="11">
        <f t="shared" si="216"/>
        <v>132291.96614861392</v>
      </c>
      <c r="AA2342" s="23">
        <f t="shared" si="217"/>
        <v>0.23379999999999057</v>
      </c>
    </row>
    <row r="2343" spans="12:27" x14ac:dyDescent="0.35">
      <c r="L2343" s="103"/>
      <c r="S2343" s="32">
        <f>+_xlfn.XLOOKUP($P2343,Užstatai!$L$3:$IR$3,Užstatai!$L$1:$IR$1,"bla",0,1)</f>
        <v>0</v>
      </c>
      <c r="W2343" s="11">
        <f t="shared" si="213"/>
        <v>0</v>
      </c>
      <c r="X2343" s="11">
        <f t="shared" si="214"/>
        <v>0</v>
      </c>
      <c r="Y2343" s="11">
        <f t="shared" si="215"/>
        <v>1</v>
      </c>
      <c r="Z2343" s="11">
        <f t="shared" si="216"/>
        <v>132348.54953875448</v>
      </c>
      <c r="AA2343" s="23">
        <f t="shared" si="217"/>
        <v>0.23389999999999056</v>
      </c>
    </row>
    <row r="2344" spans="12:27" x14ac:dyDescent="0.35">
      <c r="L2344" s="103"/>
      <c r="S2344" s="32">
        <f>+_xlfn.XLOOKUP($P2344,Užstatai!$L$3:$IR$3,Užstatai!$L$1:$IR$1,"bla",0,1)</f>
        <v>0</v>
      </c>
      <c r="W2344" s="11">
        <f t="shared" si="213"/>
        <v>0</v>
      </c>
      <c r="X2344" s="11">
        <f t="shared" si="214"/>
        <v>0</v>
      </c>
      <c r="Y2344" s="11">
        <f t="shared" si="215"/>
        <v>1</v>
      </c>
      <c r="Z2344" s="11">
        <f t="shared" si="216"/>
        <v>132405.13292889501</v>
      </c>
      <c r="AA2344" s="23">
        <f t="shared" si="217"/>
        <v>0.23399999999999055</v>
      </c>
    </row>
    <row r="2345" spans="12:27" x14ac:dyDescent="0.35">
      <c r="L2345" s="103"/>
      <c r="S2345" s="32">
        <f>+_xlfn.XLOOKUP($P2345,Užstatai!$L$3:$IR$3,Užstatai!$L$1:$IR$1,"bla",0,1)</f>
        <v>0</v>
      </c>
      <c r="W2345" s="11">
        <f t="shared" si="213"/>
        <v>0</v>
      </c>
      <c r="X2345" s="11">
        <f t="shared" si="214"/>
        <v>0</v>
      </c>
      <c r="Y2345" s="11">
        <f t="shared" si="215"/>
        <v>1</v>
      </c>
      <c r="Z2345" s="11">
        <f t="shared" si="216"/>
        <v>132461.71631903559</v>
      </c>
      <c r="AA2345" s="23">
        <f t="shared" si="217"/>
        <v>0.23409999999999054</v>
      </c>
    </row>
    <row r="2346" spans="12:27" x14ac:dyDescent="0.35">
      <c r="L2346" s="103"/>
      <c r="S2346" s="32">
        <f>+_xlfn.XLOOKUP($P2346,Užstatai!$L$3:$IR$3,Užstatai!$L$1:$IR$1,"bla",0,1)</f>
        <v>0</v>
      </c>
      <c r="W2346" s="11">
        <f t="shared" si="213"/>
        <v>0</v>
      </c>
      <c r="X2346" s="11">
        <f t="shared" si="214"/>
        <v>0</v>
      </c>
      <c r="Y2346" s="11">
        <f t="shared" si="215"/>
        <v>1</v>
      </c>
      <c r="Z2346" s="11">
        <f t="shared" si="216"/>
        <v>132518.29970917615</v>
      </c>
      <c r="AA2346" s="23">
        <f t="shared" si="217"/>
        <v>0.23419999999999053</v>
      </c>
    </row>
    <row r="2347" spans="12:27" x14ac:dyDescent="0.35">
      <c r="L2347" s="103"/>
      <c r="S2347" s="32">
        <f>+_xlfn.XLOOKUP($P2347,Užstatai!$L$3:$IR$3,Užstatai!$L$1:$IR$1,"bla",0,1)</f>
        <v>0</v>
      </c>
      <c r="W2347" s="11">
        <f t="shared" si="213"/>
        <v>0</v>
      </c>
      <c r="X2347" s="11">
        <f t="shared" si="214"/>
        <v>0</v>
      </c>
      <c r="Y2347" s="11">
        <f t="shared" si="215"/>
        <v>1</v>
      </c>
      <c r="Z2347" s="11">
        <f t="shared" si="216"/>
        <v>132574.88309931668</v>
      </c>
      <c r="AA2347" s="23">
        <f t="shared" si="217"/>
        <v>0.23429999999999052</v>
      </c>
    </row>
    <row r="2348" spans="12:27" x14ac:dyDescent="0.35">
      <c r="L2348" s="103"/>
      <c r="S2348" s="32">
        <f>+_xlfn.XLOOKUP($P2348,Užstatai!$L$3:$IR$3,Užstatai!$L$1:$IR$1,"bla",0,1)</f>
        <v>0</v>
      </c>
      <c r="W2348" s="11">
        <f t="shared" si="213"/>
        <v>0</v>
      </c>
      <c r="X2348" s="11">
        <f t="shared" si="214"/>
        <v>0</v>
      </c>
      <c r="Y2348" s="11">
        <f t="shared" si="215"/>
        <v>1</v>
      </c>
      <c r="Z2348" s="11">
        <f t="shared" si="216"/>
        <v>132631.46648945723</v>
      </c>
      <c r="AA2348" s="23">
        <f t="shared" si="217"/>
        <v>0.2343999999999905</v>
      </c>
    </row>
    <row r="2349" spans="12:27" x14ac:dyDescent="0.35">
      <c r="L2349" s="103"/>
      <c r="S2349" s="32">
        <f>+_xlfn.XLOOKUP($P2349,Užstatai!$L$3:$IR$3,Užstatai!$L$1:$IR$1,"bla",0,1)</f>
        <v>0</v>
      </c>
      <c r="W2349" s="11">
        <f t="shared" si="213"/>
        <v>0</v>
      </c>
      <c r="X2349" s="11">
        <f t="shared" si="214"/>
        <v>0</v>
      </c>
      <c r="Y2349" s="11">
        <f t="shared" si="215"/>
        <v>1</v>
      </c>
      <c r="Z2349" s="11">
        <f t="shared" si="216"/>
        <v>132688.04987959779</v>
      </c>
      <c r="AA2349" s="23">
        <f t="shared" si="217"/>
        <v>0.23449999999999049</v>
      </c>
    </row>
    <row r="2350" spans="12:27" x14ac:dyDescent="0.35">
      <c r="L2350" s="103"/>
      <c r="S2350" s="32">
        <f>+_xlfn.XLOOKUP($P2350,Užstatai!$L$3:$IR$3,Užstatai!$L$1:$IR$1,"bla",0,1)</f>
        <v>0</v>
      </c>
      <c r="W2350" s="11">
        <f t="shared" si="213"/>
        <v>0</v>
      </c>
      <c r="X2350" s="11">
        <f t="shared" si="214"/>
        <v>0</v>
      </c>
      <c r="Y2350" s="11">
        <f t="shared" si="215"/>
        <v>1</v>
      </c>
      <c r="Z2350" s="11">
        <f t="shared" si="216"/>
        <v>132744.63326973835</v>
      </c>
      <c r="AA2350" s="23">
        <f t="shared" si="217"/>
        <v>0.23459999999999048</v>
      </c>
    </row>
    <row r="2351" spans="12:27" x14ac:dyDescent="0.35">
      <c r="L2351" s="103"/>
      <c r="S2351" s="32">
        <f>+_xlfn.XLOOKUP($P2351,Užstatai!$L$3:$IR$3,Užstatai!$L$1:$IR$1,"bla",0,1)</f>
        <v>0</v>
      </c>
      <c r="W2351" s="11">
        <f t="shared" si="213"/>
        <v>0</v>
      </c>
      <c r="X2351" s="11">
        <f t="shared" si="214"/>
        <v>0</v>
      </c>
      <c r="Y2351" s="11">
        <f t="shared" si="215"/>
        <v>1</v>
      </c>
      <c r="Z2351" s="11">
        <f t="shared" si="216"/>
        <v>132801.21665987888</v>
      </c>
      <c r="AA2351" s="23">
        <f t="shared" si="217"/>
        <v>0.23469999999999047</v>
      </c>
    </row>
    <row r="2352" spans="12:27" x14ac:dyDescent="0.35">
      <c r="L2352" s="103"/>
      <c r="S2352" s="32">
        <f>+_xlfn.XLOOKUP($P2352,Užstatai!$L$3:$IR$3,Užstatai!$L$1:$IR$1,"bla",0,1)</f>
        <v>0</v>
      </c>
      <c r="W2352" s="11">
        <f t="shared" si="213"/>
        <v>0</v>
      </c>
      <c r="X2352" s="11">
        <f t="shared" si="214"/>
        <v>0</v>
      </c>
      <c r="Y2352" s="11">
        <f t="shared" si="215"/>
        <v>1</v>
      </c>
      <c r="Z2352" s="11">
        <f t="shared" si="216"/>
        <v>132857.80005001943</v>
      </c>
      <c r="AA2352" s="23">
        <f t="shared" si="217"/>
        <v>0.23479999999999046</v>
      </c>
    </row>
    <row r="2353" spans="12:27" x14ac:dyDescent="0.35">
      <c r="L2353" s="103"/>
      <c r="S2353" s="32">
        <f>+_xlfn.XLOOKUP($P2353,Užstatai!$L$3:$IR$3,Užstatai!$L$1:$IR$1,"bla",0,1)</f>
        <v>0</v>
      </c>
      <c r="W2353" s="11">
        <f t="shared" si="213"/>
        <v>0</v>
      </c>
      <c r="X2353" s="11">
        <f t="shared" si="214"/>
        <v>0</v>
      </c>
      <c r="Y2353" s="11">
        <f t="shared" si="215"/>
        <v>1</v>
      </c>
      <c r="Z2353" s="11">
        <f t="shared" si="216"/>
        <v>132914.38344015999</v>
      </c>
      <c r="AA2353" s="23">
        <f t="shared" si="217"/>
        <v>0.23489999999999045</v>
      </c>
    </row>
    <row r="2354" spans="12:27" x14ac:dyDescent="0.35">
      <c r="L2354" s="103"/>
      <c r="S2354" s="32">
        <f>+_xlfn.XLOOKUP($P2354,Užstatai!$L$3:$IR$3,Užstatai!$L$1:$IR$1,"bla",0,1)</f>
        <v>0</v>
      </c>
      <c r="W2354" s="11">
        <f t="shared" si="213"/>
        <v>0</v>
      </c>
      <c r="X2354" s="11">
        <f t="shared" si="214"/>
        <v>0</v>
      </c>
      <c r="Y2354" s="11">
        <f t="shared" si="215"/>
        <v>1</v>
      </c>
      <c r="Z2354" s="11">
        <f t="shared" si="216"/>
        <v>132970.96683030052</v>
      </c>
      <c r="AA2354" s="23">
        <f t="shared" si="217"/>
        <v>0.23499999999999044</v>
      </c>
    </row>
    <row r="2355" spans="12:27" x14ac:dyDescent="0.35">
      <c r="L2355" s="103"/>
      <c r="S2355" s="32">
        <f>+_xlfn.XLOOKUP($P2355,Užstatai!$L$3:$IR$3,Užstatai!$L$1:$IR$1,"bla",0,1)</f>
        <v>0</v>
      </c>
      <c r="W2355" s="11">
        <f t="shared" si="213"/>
        <v>0</v>
      </c>
      <c r="X2355" s="11">
        <f t="shared" si="214"/>
        <v>0</v>
      </c>
      <c r="Y2355" s="11">
        <f t="shared" si="215"/>
        <v>1</v>
      </c>
      <c r="Z2355" s="11">
        <f t="shared" si="216"/>
        <v>133027.55022044107</v>
      </c>
      <c r="AA2355" s="23">
        <f t="shared" si="217"/>
        <v>0.23509999999999043</v>
      </c>
    </row>
    <row r="2356" spans="12:27" x14ac:dyDescent="0.35">
      <c r="L2356" s="103"/>
      <c r="S2356" s="32">
        <f>+_xlfn.XLOOKUP($P2356,Užstatai!$L$3:$IR$3,Užstatai!$L$1:$IR$1,"bla",0,1)</f>
        <v>0</v>
      </c>
      <c r="W2356" s="11">
        <f t="shared" si="213"/>
        <v>0</v>
      </c>
      <c r="X2356" s="11">
        <f t="shared" si="214"/>
        <v>0</v>
      </c>
      <c r="Y2356" s="11">
        <f t="shared" si="215"/>
        <v>1</v>
      </c>
      <c r="Z2356" s="11">
        <f t="shared" si="216"/>
        <v>133084.13361058163</v>
      </c>
      <c r="AA2356" s="23">
        <f t="shared" si="217"/>
        <v>0.23519999999999042</v>
      </c>
    </row>
    <row r="2357" spans="12:27" x14ac:dyDescent="0.35">
      <c r="L2357" s="103"/>
      <c r="S2357" s="32">
        <f>+_xlfn.XLOOKUP($P2357,Užstatai!$L$3:$IR$3,Užstatai!$L$1:$IR$1,"bla",0,1)</f>
        <v>0</v>
      </c>
      <c r="W2357" s="11">
        <f t="shared" si="213"/>
        <v>0</v>
      </c>
      <c r="X2357" s="11">
        <f t="shared" si="214"/>
        <v>0</v>
      </c>
      <c r="Y2357" s="11">
        <f t="shared" si="215"/>
        <v>1</v>
      </c>
      <c r="Z2357" s="11">
        <f t="shared" si="216"/>
        <v>133140.71700072216</v>
      </c>
      <c r="AA2357" s="23">
        <f t="shared" si="217"/>
        <v>0.23529999999999041</v>
      </c>
    </row>
    <row r="2358" spans="12:27" x14ac:dyDescent="0.35">
      <c r="L2358" s="103"/>
      <c r="S2358" s="32">
        <f>+_xlfn.XLOOKUP($P2358,Užstatai!$L$3:$IR$3,Užstatai!$L$1:$IR$1,"bla",0,1)</f>
        <v>0</v>
      </c>
      <c r="W2358" s="11">
        <f t="shared" si="213"/>
        <v>0</v>
      </c>
      <c r="X2358" s="11">
        <f t="shared" si="214"/>
        <v>0</v>
      </c>
      <c r="Y2358" s="11">
        <f t="shared" si="215"/>
        <v>1</v>
      </c>
      <c r="Z2358" s="11">
        <f t="shared" si="216"/>
        <v>133197.30039086274</v>
      </c>
      <c r="AA2358" s="23">
        <f t="shared" si="217"/>
        <v>0.23539999999999039</v>
      </c>
    </row>
    <row r="2359" spans="12:27" x14ac:dyDescent="0.35">
      <c r="L2359" s="103"/>
      <c r="S2359" s="32">
        <f>+_xlfn.XLOOKUP($P2359,Užstatai!$L$3:$IR$3,Užstatai!$L$1:$IR$1,"bla",0,1)</f>
        <v>0</v>
      </c>
      <c r="W2359" s="11">
        <f t="shared" si="213"/>
        <v>0</v>
      </c>
      <c r="X2359" s="11">
        <f t="shared" si="214"/>
        <v>0</v>
      </c>
      <c r="Y2359" s="11">
        <f t="shared" si="215"/>
        <v>1</v>
      </c>
      <c r="Z2359" s="11">
        <f t="shared" si="216"/>
        <v>133253.88378100327</v>
      </c>
      <c r="AA2359" s="23">
        <f t="shared" si="217"/>
        <v>0.23549999999999038</v>
      </c>
    </row>
    <row r="2360" spans="12:27" x14ac:dyDescent="0.35">
      <c r="L2360" s="103"/>
      <c r="S2360" s="32">
        <f>+_xlfn.XLOOKUP($P2360,Užstatai!$L$3:$IR$3,Užstatai!$L$1:$IR$1,"bla",0,1)</f>
        <v>0</v>
      </c>
      <c r="W2360" s="11">
        <f t="shared" si="213"/>
        <v>0</v>
      </c>
      <c r="X2360" s="11">
        <f t="shared" si="214"/>
        <v>0</v>
      </c>
      <c r="Y2360" s="11">
        <f t="shared" si="215"/>
        <v>1</v>
      </c>
      <c r="Z2360" s="11">
        <f t="shared" si="216"/>
        <v>133310.4671711438</v>
      </c>
      <c r="AA2360" s="23">
        <f t="shared" si="217"/>
        <v>0.23559999999999037</v>
      </c>
    </row>
    <row r="2361" spans="12:27" x14ac:dyDescent="0.35">
      <c r="L2361" s="103"/>
      <c r="S2361" s="32">
        <f>+_xlfn.XLOOKUP($P2361,Užstatai!$L$3:$IR$3,Užstatai!$L$1:$IR$1,"bla",0,1)</f>
        <v>0</v>
      </c>
      <c r="W2361" s="11">
        <f t="shared" si="213"/>
        <v>0</v>
      </c>
      <c r="X2361" s="11">
        <f t="shared" si="214"/>
        <v>0</v>
      </c>
      <c r="Y2361" s="11">
        <f t="shared" si="215"/>
        <v>1</v>
      </c>
      <c r="Z2361" s="11">
        <f t="shared" si="216"/>
        <v>133367.05056128438</v>
      </c>
      <c r="AA2361" s="23">
        <f t="shared" si="217"/>
        <v>0.23569999999999036</v>
      </c>
    </row>
    <row r="2362" spans="12:27" x14ac:dyDescent="0.35">
      <c r="L2362" s="103"/>
      <c r="S2362" s="32">
        <f>+_xlfn.XLOOKUP($P2362,Užstatai!$L$3:$IR$3,Užstatai!$L$1:$IR$1,"bla",0,1)</f>
        <v>0</v>
      </c>
      <c r="W2362" s="11">
        <f t="shared" si="213"/>
        <v>0</v>
      </c>
      <c r="X2362" s="11">
        <f t="shared" si="214"/>
        <v>0</v>
      </c>
      <c r="Y2362" s="11">
        <f t="shared" si="215"/>
        <v>1</v>
      </c>
      <c r="Z2362" s="11">
        <f t="shared" si="216"/>
        <v>133423.63395142491</v>
      </c>
      <c r="AA2362" s="23">
        <f t="shared" si="217"/>
        <v>0.23579999999999035</v>
      </c>
    </row>
    <row r="2363" spans="12:27" x14ac:dyDescent="0.35">
      <c r="L2363" s="103"/>
      <c r="S2363" s="32">
        <f>+_xlfn.XLOOKUP($P2363,Užstatai!$L$3:$IR$3,Užstatai!$L$1:$IR$1,"bla",0,1)</f>
        <v>0</v>
      </c>
      <c r="W2363" s="11">
        <f t="shared" si="213"/>
        <v>0</v>
      </c>
      <c r="X2363" s="11">
        <f t="shared" si="214"/>
        <v>0</v>
      </c>
      <c r="Y2363" s="11">
        <f t="shared" si="215"/>
        <v>1</v>
      </c>
      <c r="Z2363" s="11">
        <f t="shared" si="216"/>
        <v>133480.21734156547</v>
      </c>
      <c r="AA2363" s="23">
        <f t="shared" si="217"/>
        <v>0.23589999999999034</v>
      </c>
    </row>
    <row r="2364" spans="12:27" x14ac:dyDescent="0.35">
      <c r="L2364" s="103"/>
      <c r="S2364" s="32">
        <f>+_xlfn.XLOOKUP($P2364,Užstatai!$L$3:$IR$3,Užstatai!$L$1:$IR$1,"bla",0,1)</f>
        <v>0</v>
      </c>
      <c r="W2364" s="11">
        <f t="shared" si="213"/>
        <v>0</v>
      </c>
      <c r="X2364" s="11">
        <f t="shared" si="214"/>
        <v>0</v>
      </c>
      <c r="Y2364" s="11">
        <f t="shared" si="215"/>
        <v>1</v>
      </c>
      <c r="Z2364" s="11">
        <f t="shared" si="216"/>
        <v>133536.80073170603</v>
      </c>
      <c r="AA2364" s="23">
        <f t="shared" si="217"/>
        <v>0.23599999999999033</v>
      </c>
    </row>
    <row r="2365" spans="12:27" x14ac:dyDescent="0.35">
      <c r="L2365" s="103"/>
      <c r="S2365" s="32">
        <f>+_xlfn.XLOOKUP($P2365,Užstatai!$L$3:$IR$3,Užstatai!$L$1:$IR$1,"bla",0,1)</f>
        <v>0</v>
      </c>
      <c r="W2365" s="11">
        <f t="shared" si="213"/>
        <v>0</v>
      </c>
      <c r="X2365" s="11">
        <f t="shared" si="214"/>
        <v>0</v>
      </c>
      <c r="Y2365" s="11">
        <f t="shared" si="215"/>
        <v>1</v>
      </c>
      <c r="Z2365" s="11">
        <f t="shared" si="216"/>
        <v>133593.38412184658</v>
      </c>
      <c r="AA2365" s="23">
        <f t="shared" si="217"/>
        <v>0.23609999999999032</v>
      </c>
    </row>
    <row r="2366" spans="12:27" x14ac:dyDescent="0.35">
      <c r="L2366" s="103"/>
      <c r="S2366" s="32">
        <f>+_xlfn.XLOOKUP($P2366,Užstatai!$L$3:$IR$3,Užstatai!$L$1:$IR$1,"bla",0,1)</f>
        <v>0</v>
      </c>
      <c r="W2366" s="11">
        <f t="shared" si="213"/>
        <v>0</v>
      </c>
      <c r="X2366" s="11">
        <f t="shared" si="214"/>
        <v>0</v>
      </c>
      <c r="Y2366" s="11">
        <f t="shared" si="215"/>
        <v>1</v>
      </c>
      <c r="Z2366" s="11">
        <f t="shared" si="216"/>
        <v>133649.96751198714</v>
      </c>
      <c r="AA2366" s="23">
        <f t="shared" si="217"/>
        <v>0.23619999999999031</v>
      </c>
    </row>
    <row r="2367" spans="12:27" x14ac:dyDescent="0.35">
      <c r="L2367" s="103"/>
      <c r="S2367" s="32">
        <f>+_xlfn.XLOOKUP($P2367,Užstatai!$L$3:$IR$3,Užstatai!$L$1:$IR$1,"bla",0,1)</f>
        <v>0</v>
      </c>
      <c r="W2367" s="11">
        <f t="shared" si="213"/>
        <v>0</v>
      </c>
      <c r="X2367" s="11">
        <f t="shared" si="214"/>
        <v>0</v>
      </c>
      <c r="Y2367" s="11">
        <f t="shared" si="215"/>
        <v>1</v>
      </c>
      <c r="Z2367" s="11">
        <f t="shared" si="216"/>
        <v>133706.55090212767</v>
      </c>
      <c r="AA2367" s="23">
        <f t="shared" si="217"/>
        <v>0.2362999999999903</v>
      </c>
    </row>
    <row r="2368" spans="12:27" x14ac:dyDescent="0.35">
      <c r="L2368" s="103"/>
      <c r="S2368" s="32">
        <f>+_xlfn.XLOOKUP($P2368,Užstatai!$L$3:$IR$3,Užstatai!$L$1:$IR$1,"bla",0,1)</f>
        <v>0</v>
      </c>
      <c r="W2368" s="11">
        <f t="shared" si="213"/>
        <v>0</v>
      </c>
      <c r="X2368" s="11">
        <f t="shared" si="214"/>
        <v>0</v>
      </c>
      <c r="Y2368" s="11">
        <f t="shared" si="215"/>
        <v>1</v>
      </c>
      <c r="Z2368" s="11">
        <f t="shared" si="216"/>
        <v>133763.13429226822</v>
      </c>
      <c r="AA2368" s="23">
        <f t="shared" si="217"/>
        <v>0.23639999999999028</v>
      </c>
    </row>
    <row r="2369" spans="12:27" x14ac:dyDescent="0.35">
      <c r="L2369" s="103"/>
      <c r="S2369" s="32">
        <f>+_xlfn.XLOOKUP($P2369,Užstatai!$L$3:$IR$3,Užstatai!$L$1:$IR$1,"bla",0,1)</f>
        <v>0</v>
      </c>
      <c r="W2369" s="11">
        <f t="shared" si="213"/>
        <v>0</v>
      </c>
      <c r="X2369" s="11">
        <f t="shared" si="214"/>
        <v>0</v>
      </c>
      <c r="Y2369" s="11">
        <f t="shared" si="215"/>
        <v>1</v>
      </c>
      <c r="Z2369" s="11">
        <f t="shared" si="216"/>
        <v>133819.71768240878</v>
      </c>
      <c r="AA2369" s="23">
        <f t="shared" si="217"/>
        <v>0.23649999999999027</v>
      </c>
    </row>
    <row r="2370" spans="12:27" x14ac:dyDescent="0.35">
      <c r="L2370" s="103"/>
      <c r="S2370" s="32">
        <f>+_xlfn.XLOOKUP($P2370,Užstatai!$L$3:$IR$3,Užstatai!$L$1:$IR$1,"bla",0,1)</f>
        <v>0</v>
      </c>
      <c r="W2370" s="11">
        <f t="shared" si="213"/>
        <v>0</v>
      </c>
      <c r="X2370" s="11">
        <f t="shared" si="214"/>
        <v>0</v>
      </c>
      <c r="Y2370" s="11">
        <f t="shared" si="215"/>
        <v>1</v>
      </c>
      <c r="Z2370" s="11">
        <f t="shared" si="216"/>
        <v>133876.30107254931</v>
      </c>
      <c r="AA2370" s="23">
        <f t="shared" si="217"/>
        <v>0.23659999999999026</v>
      </c>
    </row>
    <row r="2371" spans="12:27" x14ac:dyDescent="0.35">
      <c r="L2371" s="103"/>
      <c r="S2371" s="32">
        <f>+_xlfn.XLOOKUP($P2371,Užstatai!$L$3:$IR$3,Užstatai!$L$1:$IR$1,"bla",0,1)</f>
        <v>0</v>
      </c>
      <c r="W2371" s="11">
        <f t="shared" si="213"/>
        <v>0</v>
      </c>
      <c r="X2371" s="11">
        <f t="shared" si="214"/>
        <v>0</v>
      </c>
      <c r="Y2371" s="11">
        <f t="shared" si="215"/>
        <v>1</v>
      </c>
      <c r="Z2371" s="11">
        <f t="shared" si="216"/>
        <v>133932.88446268986</v>
      </c>
      <c r="AA2371" s="23">
        <f t="shared" si="217"/>
        <v>0.23669999999999025</v>
      </c>
    </row>
    <row r="2372" spans="12:27" x14ac:dyDescent="0.35">
      <c r="L2372" s="103"/>
      <c r="S2372" s="32">
        <f>+_xlfn.XLOOKUP($P2372,Užstatai!$L$3:$IR$3,Užstatai!$L$1:$IR$1,"bla",0,1)</f>
        <v>0</v>
      </c>
      <c r="W2372" s="11">
        <f t="shared" ref="W2372:W2435" si="218">ROUND(M2372*(Q2372-Q2371),2)</f>
        <v>0</v>
      </c>
      <c r="X2372" s="11">
        <f t="shared" ref="X2372:X2435" si="219">ROUND(N2372*$Y$2/12*(1-Q2372),2)</f>
        <v>0</v>
      </c>
      <c r="Y2372" s="11">
        <f t="shared" si="215"/>
        <v>1</v>
      </c>
      <c r="Z2372" s="11">
        <f t="shared" si="216"/>
        <v>133989.46785283042</v>
      </c>
      <c r="AA2372" s="23">
        <f t="shared" si="217"/>
        <v>0.23679999999999024</v>
      </c>
    </row>
    <row r="2373" spans="12:27" x14ac:dyDescent="0.35">
      <c r="L2373" s="103"/>
      <c r="S2373" s="32">
        <f>+_xlfn.XLOOKUP($P2373,Užstatai!$L$3:$IR$3,Užstatai!$L$1:$IR$1,"bla",0,1)</f>
        <v>0</v>
      </c>
      <c r="W2373" s="11">
        <f t="shared" si="218"/>
        <v>0</v>
      </c>
      <c r="X2373" s="11">
        <f t="shared" si="219"/>
        <v>0</v>
      </c>
      <c r="Y2373" s="11">
        <f t="shared" ref="Y2373:Y2436" si="220">+IF(Z2373&gt;=$W$1,1,0)</f>
        <v>1</v>
      </c>
      <c r="Z2373" s="11">
        <f t="shared" ref="Z2373:Z2436" si="221">SUM($N$4:$N$183)*AA2373/12-SUMPRODUCT($N$4:$N$183,$Q$4:$Q$183)*AA2373/12</f>
        <v>134046.05124297095</v>
      </c>
      <c r="AA2373" s="23">
        <f t="shared" si="217"/>
        <v>0.23689999999999023</v>
      </c>
    </row>
    <row r="2374" spans="12:27" x14ac:dyDescent="0.35">
      <c r="L2374" s="103"/>
      <c r="S2374" s="32">
        <f>+_xlfn.XLOOKUP($P2374,Užstatai!$L$3:$IR$3,Užstatai!$L$1:$IR$1,"bla",0,1)</f>
        <v>0</v>
      </c>
      <c r="W2374" s="11">
        <f t="shared" si="218"/>
        <v>0</v>
      </c>
      <c r="X2374" s="11">
        <f t="shared" si="219"/>
        <v>0</v>
      </c>
      <c r="Y2374" s="11">
        <f t="shared" si="220"/>
        <v>1</v>
      </c>
      <c r="Z2374" s="11">
        <f t="shared" si="221"/>
        <v>134102.63463311153</v>
      </c>
      <c r="AA2374" s="23">
        <f t="shared" ref="AA2374:AA2437" si="222">+AA2373+0.0001</f>
        <v>0.23699999999999022</v>
      </c>
    </row>
    <row r="2375" spans="12:27" x14ac:dyDescent="0.35">
      <c r="L2375" s="103"/>
      <c r="S2375" s="32">
        <f>+_xlfn.XLOOKUP($P2375,Užstatai!$L$3:$IR$3,Užstatai!$L$1:$IR$1,"bla",0,1)</f>
        <v>0</v>
      </c>
      <c r="W2375" s="11">
        <f t="shared" si="218"/>
        <v>0</v>
      </c>
      <c r="X2375" s="11">
        <f t="shared" si="219"/>
        <v>0</v>
      </c>
      <c r="Y2375" s="11">
        <f t="shared" si="220"/>
        <v>1</v>
      </c>
      <c r="Z2375" s="11">
        <f t="shared" si="221"/>
        <v>134159.21802325206</v>
      </c>
      <c r="AA2375" s="23">
        <f t="shared" si="222"/>
        <v>0.23709999999999021</v>
      </c>
    </row>
    <row r="2376" spans="12:27" x14ac:dyDescent="0.35">
      <c r="L2376" s="103"/>
      <c r="S2376" s="32">
        <f>+_xlfn.XLOOKUP($P2376,Užstatai!$L$3:$IR$3,Užstatai!$L$1:$IR$1,"bla",0,1)</f>
        <v>0</v>
      </c>
      <c r="W2376" s="11">
        <f t="shared" si="218"/>
        <v>0</v>
      </c>
      <c r="X2376" s="11">
        <f t="shared" si="219"/>
        <v>0</v>
      </c>
      <c r="Y2376" s="11">
        <f t="shared" si="220"/>
        <v>1</v>
      </c>
      <c r="Z2376" s="11">
        <f t="shared" si="221"/>
        <v>134215.80141339259</v>
      </c>
      <c r="AA2376" s="23">
        <f t="shared" si="222"/>
        <v>0.2371999999999902</v>
      </c>
    </row>
    <row r="2377" spans="12:27" x14ac:dyDescent="0.35">
      <c r="L2377" s="103"/>
      <c r="S2377" s="32">
        <f>+_xlfn.XLOOKUP($P2377,Užstatai!$L$3:$IR$3,Užstatai!$L$1:$IR$1,"bla",0,1)</f>
        <v>0</v>
      </c>
      <c r="W2377" s="11">
        <f t="shared" si="218"/>
        <v>0</v>
      </c>
      <c r="X2377" s="11">
        <f t="shared" si="219"/>
        <v>0</v>
      </c>
      <c r="Y2377" s="11">
        <f t="shared" si="220"/>
        <v>1</v>
      </c>
      <c r="Z2377" s="11">
        <f t="shared" si="221"/>
        <v>134272.38480353318</v>
      </c>
      <c r="AA2377" s="23">
        <f t="shared" si="222"/>
        <v>0.23729999999999019</v>
      </c>
    </row>
    <row r="2378" spans="12:27" x14ac:dyDescent="0.35">
      <c r="L2378" s="103"/>
      <c r="S2378" s="32">
        <f>+_xlfn.XLOOKUP($P2378,Užstatai!$L$3:$IR$3,Užstatai!$L$1:$IR$1,"bla",0,1)</f>
        <v>0</v>
      </c>
      <c r="W2378" s="11">
        <f t="shared" si="218"/>
        <v>0</v>
      </c>
      <c r="X2378" s="11">
        <f t="shared" si="219"/>
        <v>0</v>
      </c>
      <c r="Y2378" s="11">
        <f t="shared" si="220"/>
        <v>1</v>
      </c>
      <c r="Z2378" s="11">
        <f t="shared" si="221"/>
        <v>134328.9681936737</v>
      </c>
      <c r="AA2378" s="23">
        <f t="shared" si="222"/>
        <v>0.23739999999999017</v>
      </c>
    </row>
    <row r="2379" spans="12:27" x14ac:dyDescent="0.35">
      <c r="L2379" s="103"/>
      <c r="S2379" s="32">
        <f>+_xlfn.XLOOKUP($P2379,Užstatai!$L$3:$IR$3,Užstatai!$L$1:$IR$1,"bla",0,1)</f>
        <v>0</v>
      </c>
      <c r="W2379" s="11">
        <f t="shared" si="218"/>
        <v>0</v>
      </c>
      <c r="X2379" s="11">
        <f t="shared" si="219"/>
        <v>0</v>
      </c>
      <c r="Y2379" s="11">
        <f t="shared" si="220"/>
        <v>1</v>
      </c>
      <c r="Z2379" s="11">
        <f t="shared" si="221"/>
        <v>134385.55158381426</v>
      </c>
      <c r="AA2379" s="23">
        <f t="shared" si="222"/>
        <v>0.23749999999999016</v>
      </c>
    </row>
    <row r="2380" spans="12:27" x14ac:dyDescent="0.35">
      <c r="L2380" s="103"/>
      <c r="S2380" s="32">
        <f>+_xlfn.XLOOKUP($P2380,Užstatai!$L$3:$IR$3,Užstatai!$L$1:$IR$1,"bla",0,1)</f>
        <v>0</v>
      </c>
      <c r="W2380" s="11">
        <f t="shared" si="218"/>
        <v>0</v>
      </c>
      <c r="X2380" s="11">
        <f t="shared" si="219"/>
        <v>0</v>
      </c>
      <c r="Y2380" s="11">
        <f t="shared" si="220"/>
        <v>1</v>
      </c>
      <c r="Z2380" s="11">
        <f t="shared" si="221"/>
        <v>134442.13497395482</v>
      </c>
      <c r="AA2380" s="23">
        <f t="shared" si="222"/>
        <v>0.23759999999999015</v>
      </c>
    </row>
    <row r="2381" spans="12:27" x14ac:dyDescent="0.35">
      <c r="L2381" s="103"/>
      <c r="S2381" s="32">
        <f>+_xlfn.XLOOKUP($P2381,Užstatai!$L$3:$IR$3,Užstatai!$L$1:$IR$1,"bla",0,1)</f>
        <v>0</v>
      </c>
      <c r="W2381" s="11">
        <f t="shared" si="218"/>
        <v>0</v>
      </c>
      <c r="X2381" s="11">
        <f t="shared" si="219"/>
        <v>0</v>
      </c>
      <c r="Y2381" s="11">
        <f t="shared" si="220"/>
        <v>1</v>
      </c>
      <c r="Z2381" s="11">
        <f t="shared" si="221"/>
        <v>134498.71836409537</v>
      </c>
      <c r="AA2381" s="23">
        <f t="shared" si="222"/>
        <v>0.23769999999999014</v>
      </c>
    </row>
    <row r="2382" spans="12:27" x14ac:dyDescent="0.35">
      <c r="L2382" s="103"/>
      <c r="S2382" s="32">
        <f>+_xlfn.XLOOKUP($P2382,Užstatai!$L$3:$IR$3,Užstatai!$L$1:$IR$1,"bla",0,1)</f>
        <v>0</v>
      </c>
      <c r="W2382" s="11">
        <f t="shared" si="218"/>
        <v>0</v>
      </c>
      <c r="X2382" s="11">
        <f t="shared" si="219"/>
        <v>0</v>
      </c>
      <c r="Y2382" s="11">
        <f t="shared" si="220"/>
        <v>1</v>
      </c>
      <c r="Z2382" s="11">
        <f t="shared" si="221"/>
        <v>134555.30175423593</v>
      </c>
      <c r="AA2382" s="23">
        <f t="shared" si="222"/>
        <v>0.23779999999999013</v>
      </c>
    </row>
    <row r="2383" spans="12:27" x14ac:dyDescent="0.35">
      <c r="L2383" s="103"/>
      <c r="S2383" s="32">
        <f>+_xlfn.XLOOKUP($P2383,Užstatai!$L$3:$IR$3,Užstatai!$L$1:$IR$1,"bla",0,1)</f>
        <v>0</v>
      </c>
      <c r="W2383" s="11">
        <f t="shared" si="218"/>
        <v>0</v>
      </c>
      <c r="X2383" s="11">
        <f t="shared" si="219"/>
        <v>0</v>
      </c>
      <c r="Y2383" s="11">
        <f t="shared" si="220"/>
        <v>1</v>
      </c>
      <c r="Z2383" s="11">
        <f t="shared" si="221"/>
        <v>134611.88514437646</v>
      </c>
      <c r="AA2383" s="23">
        <f t="shared" si="222"/>
        <v>0.23789999999999012</v>
      </c>
    </row>
    <row r="2384" spans="12:27" x14ac:dyDescent="0.35">
      <c r="L2384" s="103"/>
      <c r="S2384" s="32">
        <f>+_xlfn.XLOOKUP($P2384,Užstatai!$L$3:$IR$3,Užstatai!$L$1:$IR$1,"bla",0,1)</f>
        <v>0</v>
      </c>
      <c r="W2384" s="11">
        <f t="shared" si="218"/>
        <v>0</v>
      </c>
      <c r="X2384" s="11">
        <f t="shared" si="219"/>
        <v>0</v>
      </c>
      <c r="Y2384" s="11">
        <f t="shared" si="220"/>
        <v>1</v>
      </c>
      <c r="Z2384" s="11">
        <f t="shared" si="221"/>
        <v>134668.46853451701</v>
      </c>
      <c r="AA2384" s="23">
        <f t="shared" si="222"/>
        <v>0.23799999999999011</v>
      </c>
    </row>
    <row r="2385" spans="12:27" x14ac:dyDescent="0.35">
      <c r="L2385" s="103"/>
      <c r="S2385" s="32">
        <f>+_xlfn.XLOOKUP($P2385,Užstatai!$L$3:$IR$3,Užstatai!$L$1:$IR$1,"bla",0,1)</f>
        <v>0</v>
      </c>
      <c r="W2385" s="11">
        <f t="shared" si="218"/>
        <v>0</v>
      </c>
      <c r="X2385" s="11">
        <f t="shared" si="219"/>
        <v>0</v>
      </c>
      <c r="Y2385" s="11">
        <f t="shared" si="220"/>
        <v>1</v>
      </c>
      <c r="Z2385" s="11">
        <f t="shared" si="221"/>
        <v>134725.05192465757</v>
      </c>
      <c r="AA2385" s="23">
        <f t="shared" si="222"/>
        <v>0.2380999999999901</v>
      </c>
    </row>
    <row r="2386" spans="12:27" x14ac:dyDescent="0.35">
      <c r="L2386" s="103"/>
      <c r="S2386" s="32">
        <f>+_xlfn.XLOOKUP($P2386,Užstatai!$L$3:$IR$3,Užstatai!$L$1:$IR$1,"bla",0,1)</f>
        <v>0</v>
      </c>
      <c r="W2386" s="11">
        <f t="shared" si="218"/>
        <v>0</v>
      </c>
      <c r="X2386" s="11">
        <f t="shared" si="219"/>
        <v>0</v>
      </c>
      <c r="Y2386" s="11">
        <f t="shared" si="220"/>
        <v>1</v>
      </c>
      <c r="Z2386" s="11">
        <f t="shared" si="221"/>
        <v>134781.6353147981</v>
      </c>
      <c r="AA2386" s="23">
        <f t="shared" si="222"/>
        <v>0.23819999999999009</v>
      </c>
    </row>
    <row r="2387" spans="12:27" x14ac:dyDescent="0.35">
      <c r="L2387" s="103"/>
      <c r="S2387" s="32">
        <f>+_xlfn.XLOOKUP($P2387,Užstatai!$L$3:$IR$3,Užstatai!$L$1:$IR$1,"bla",0,1)</f>
        <v>0</v>
      </c>
      <c r="W2387" s="11">
        <f t="shared" si="218"/>
        <v>0</v>
      </c>
      <c r="X2387" s="11">
        <f t="shared" si="219"/>
        <v>0</v>
      </c>
      <c r="Y2387" s="11">
        <f t="shared" si="220"/>
        <v>1</v>
      </c>
      <c r="Z2387" s="11">
        <f t="shared" si="221"/>
        <v>134838.21870493866</v>
      </c>
      <c r="AA2387" s="23">
        <f t="shared" si="222"/>
        <v>0.23829999999999008</v>
      </c>
    </row>
    <row r="2388" spans="12:27" x14ac:dyDescent="0.35">
      <c r="L2388" s="103"/>
      <c r="S2388" s="32">
        <f>+_xlfn.XLOOKUP($P2388,Užstatai!$L$3:$IR$3,Užstatai!$L$1:$IR$1,"bla",0,1)</f>
        <v>0</v>
      </c>
      <c r="W2388" s="11">
        <f t="shared" si="218"/>
        <v>0</v>
      </c>
      <c r="X2388" s="11">
        <f t="shared" si="219"/>
        <v>0</v>
      </c>
      <c r="Y2388" s="11">
        <f t="shared" si="220"/>
        <v>1</v>
      </c>
      <c r="Z2388" s="11">
        <f t="shared" si="221"/>
        <v>134894.80209507921</v>
      </c>
      <c r="AA2388" s="23">
        <f t="shared" si="222"/>
        <v>0.23839999999999006</v>
      </c>
    </row>
    <row r="2389" spans="12:27" x14ac:dyDescent="0.35">
      <c r="L2389" s="103"/>
      <c r="S2389" s="32">
        <f>+_xlfn.XLOOKUP($P2389,Užstatai!$L$3:$IR$3,Užstatai!$L$1:$IR$1,"bla",0,1)</f>
        <v>0</v>
      </c>
      <c r="W2389" s="11">
        <f t="shared" si="218"/>
        <v>0</v>
      </c>
      <c r="X2389" s="11">
        <f t="shared" si="219"/>
        <v>0</v>
      </c>
      <c r="Y2389" s="11">
        <f t="shared" si="220"/>
        <v>1</v>
      </c>
      <c r="Z2389" s="11">
        <f t="shared" si="221"/>
        <v>134951.38548521974</v>
      </c>
      <c r="AA2389" s="23">
        <f t="shared" si="222"/>
        <v>0.23849999999999005</v>
      </c>
    </row>
    <row r="2390" spans="12:27" x14ac:dyDescent="0.35">
      <c r="L2390" s="103"/>
      <c r="S2390" s="32">
        <f>+_xlfn.XLOOKUP($P2390,Užstatai!$L$3:$IR$3,Užstatai!$L$1:$IR$1,"bla",0,1)</f>
        <v>0</v>
      </c>
      <c r="W2390" s="11">
        <f t="shared" si="218"/>
        <v>0</v>
      </c>
      <c r="X2390" s="11">
        <f t="shared" si="219"/>
        <v>0</v>
      </c>
      <c r="Y2390" s="11">
        <f t="shared" si="220"/>
        <v>1</v>
      </c>
      <c r="Z2390" s="11">
        <f t="shared" si="221"/>
        <v>135007.96887536033</v>
      </c>
      <c r="AA2390" s="23">
        <f t="shared" si="222"/>
        <v>0.23859999999999004</v>
      </c>
    </row>
    <row r="2391" spans="12:27" x14ac:dyDescent="0.35">
      <c r="L2391" s="103"/>
      <c r="S2391" s="32">
        <f>+_xlfn.XLOOKUP($P2391,Užstatai!$L$3:$IR$3,Užstatai!$L$1:$IR$1,"bla",0,1)</f>
        <v>0</v>
      </c>
      <c r="W2391" s="11">
        <f t="shared" si="218"/>
        <v>0</v>
      </c>
      <c r="X2391" s="11">
        <f t="shared" si="219"/>
        <v>0</v>
      </c>
      <c r="Y2391" s="11">
        <f t="shared" si="220"/>
        <v>1</v>
      </c>
      <c r="Z2391" s="11">
        <f t="shared" si="221"/>
        <v>135064.55226550085</v>
      </c>
      <c r="AA2391" s="23">
        <f t="shared" si="222"/>
        <v>0.23869999999999003</v>
      </c>
    </row>
    <row r="2392" spans="12:27" x14ac:dyDescent="0.35">
      <c r="L2392" s="103"/>
      <c r="S2392" s="32">
        <f>+_xlfn.XLOOKUP($P2392,Užstatai!$L$3:$IR$3,Užstatai!$L$1:$IR$1,"bla",0,1)</f>
        <v>0</v>
      </c>
      <c r="W2392" s="11">
        <f t="shared" si="218"/>
        <v>0</v>
      </c>
      <c r="X2392" s="11">
        <f t="shared" si="219"/>
        <v>0</v>
      </c>
      <c r="Y2392" s="11">
        <f t="shared" si="220"/>
        <v>1</v>
      </c>
      <c r="Z2392" s="11">
        <f t="shared" si="221"/>
        <v>135121.13565564138</v>
      </c>
      <c r="AA2392" s="23">
        <f t="shared" si="222"/>
        <v>0.23879999999999002</v>
      </c>
    </row>
    <row r="2393" spans="12:27" x14ac:dyDescent="0.35">
      <c r="L2393" s="103"/>
      <c r="S2393" s="32">
        <f>+_xlfn.XLOOKUP($P2393,Užstatai!$L$3:$IR$3,Užstatai!$L$1:$IR$1,"bla",0,1)</f>
        <v>0</v>
      </c>
      <c r="W2393" s="11">
        <f t="shared" si="218"/>
        <v>0</v>
      </c>
      <c r="X2393" s="11">
        <f t="shared" si="219"/>
        <v>0</v>
      </c>
      <c r="Y2393" s="11">
        <f t="shared" si="220"/>
        <v>1</v>
      </c>
      <c r="Z2393" s="11">
        <f t="shared" si="221"/>
        <v>135177.71904578197</v>
      </c>
      <c r="AA2393" s="23">
        <f t="shared" si="222"/>
        <v>0.23889999999999001</v>
      </c>
    </row>
    <row r="2394" spans="12:27" x14ac:dyDescent="0.35">
      <c r="L2394" s="103"/>
      <c r="S2394" s="32">
        <f>+_xlfn.XLOOKUP($P2394,Užstatai!$L$3:$IR$3,Užstatai!$L$1:$IR$1,"bla",0,1)</f>
        <v>0</v>
      </c>
      <c r="W2394" s="11">
        <f t="shared" si="218"/>
        <v>0</v>
      </c>
      <c r="X2394" s="11">
        <f t="shared" si="219"/>
        <v>0</v>
      </c>
      <c r="Y2394" s="11">
        <f t="shared" si="220"/>
        <v>1</v>
      </c>
      <c r="Z2394" s="11">
        <f t="shared" si="221"/>
        <v>135234.30243592249</v>
      </c>
      <c r="AA2394" s="23">
        <f t="shared" si="222"/>
        <v>0.23899999999999</v>
      </c>
    </row>
    <row r="2395" spans="12:27" x14ac:dyDescent="0.35">
      <c r="L2395" s="103"/>
      <c r="S2395" s="32">
        <f>+_xlfn.XLOOKUP($P2395,Užstatai!$L$3:$IR$3,Užstatai!$L$1:$IR$1,"bla",0,1)</f>
        <v>0</v>
      </c>
      <c r="W2395" s="11">
        <f t="shared" si="218"/>
        <v>0</v>
      </c>
      <c r="X2395" s="11">
        <f t="shared" si="219"/>
        <v>0</v>
      </c>
      <c r="Y2395" s="11">
        <f t="shared" si="220"/>
        <v>1</v>
      </c>
      <c r="Z2395" s="11">
        <f t="shared" si="221"/>
        <v>135290.88582606305</v>
      </c>
      <c r="AA2395" s="23">
        <f t="shared" si="222"/>
        <v>0.23909999999998999</v>
      </c>
    </row>
    <row r="2396" spans="12:27" x14ac:dyDescent="0.35">
      <c r="L2396" s="103"/>
      <c r="S2396" s="32">
        <f>+_xlfn.XLOOKUP($P2396,Užstatai!$L$3:$IR$3,Užstatai!$L$1:$IR$1,"bla",0,1)</f>
        <v>0</v>
      </c>
      <c r="W2396" s="11">
        <f t="shared" si="218"/>
        <v>0</v>
      </c>
      <c r="X2396" s="11">
        <f t="shared" si="219"/>
        <v>0</v>
      </c>
      <c r="Y2396" s="11">
        <f t="shared" si="220"/>
        <v>1</v>
      </c>
      <c r="Z2396" s="11">
        <f t="shared" si="221"/>
        <v>135347.46921620361</v>
      </c>
      <c r="AA2396" s="23">
        <f t="shared" si="222"/>
        <v>0.23919999999998998</v>
      </c>
    </row>
    <row r="2397" spans="12:27" x14ac:dyDescent="0.35">
      <c r="L2397" s="103"/>
      <c r="S2397" s="32">
        <f>+_xlfn.XLOOKUP($P2397,Užstatai!$L$3:$IR$3,Užstatai!$L$1:$IR$1,"bla",0,1)</f>
        <v>0</v>
      </c>
      <c r="W2397" s="11">
        <f t="shared" si="218"/>
        <v>0</v>
      </c>
      <c r="X2397" s="11">
        <f t="shared" si="219"/>
        <v>0</v>
      </c>
      <c r="Y2397" s="11">
        <f t="shared" si="220"/>
        <v>1</v>
      </c>
      <c r="Z2397" s="11">
        <f t="shared" si="221"/>
        <v>135404.05260634416</v>
      </c>
      <c r="AA2397" s="23">
        <f t="shared" si="222"/>
        <v>0.23929999999998997</v>
      </c>
    </row>
    <row r="2398" spans="12:27" x14ac:dyDescent="0.35">
      <c r="L2398" s="103"/>
      <c r="S2398" s="32">
        <f>+_xlfn.XLOOKUP($P2398,Užstatai!$L$3:$IR$3,Užstatai!$L$1:$IR$1,"bla",0,1)</f>
        <v>0</v>
      </c>
      <c r="W2398" s="11">
        <f t="shared" si="218"/>
        <v>0</v>
      </c>
      <c r="X2398" s="11">
        <f t="shared" si="219"/>
        <v>0</v>
      </c>
      <c r="Y2398" s="11">
        <f t="shared" si="220"/>
        <v>1</v>
      </c>
      <c r="Z2398" s="11">
        <f t="shared" si="221"/>
        <v>135460.63599648472</v>
      </c>
      <c r="AA2398" s="23">
        <f t="shared" si="222"/>
        <v>0.23939999999998995</v>
      </c>
    </row>
    <row r="2399" spans="12:27" x14ac:dyDescent="0.35">
      <c r="L2399" s="103"/>
      <c r="S2399" s="32">
        <f>+_xlfn.XLOOKUP($P2399,Užstatai!$L$3:$IR$3,Užstatai!$L$1:$IR$1,"bla",0,1)</f>
        <v>0</v>
      </c>
      <c r="W2399" s="11">
        <f t="shared" si="218"/>
        <v>0</v>
      </c>
      <c r="X2399" s="11">
        <f t="shared" si="219"/>
        <v>0</v>
      </c>
      <c r="Y2399" s="11">
        <f t="shared" si="220"/>
        <v>1</v>
      </c>
      <c r="Z2399" s="11">
        <f t="shared" si="221"/>
        <v>135517.21938662525</v>
      </c>
      <c r="AA2399" s="23">
        <f t="shared" si="222"/>
        <v>0.23949999999998994</v>
      </c>
    </row>
    <row r="2400" spans="12:27" x14ac:dyDescent="0.35">
      <c r="L2400" s="103"/>
      <c r="S2400" s="32">
        <f>+_xlfn.XLOOKUP($P2400,Užstatai!$L$3:$IR$3,Užstatai!$L$1:$IR$1,"bla",0,1)</f>
        <v>0</v>
      </c>
      <c r="W2400" s="11">
        <f t="shared" si="218"/>
        <v>0</v>
      </c>
      <c r="X2400" s="11">
        <f t="shared" si="219"/>
        <v>0</v>
      </c>
      <c r="Y2400" s="11">
        <f t="shared" si="220"/>
        <v>1</v>
      </c>
      <c r="Z2400" s="11">
        <f t="shared" si="221"/>
        <v>135573.80277676581</v>
      </c>
      <c r="AA2400" s="23">
        <f t="shared" si="222"/>
        <v>0.23959999999998993</v>
      </c>
    </row>
    <row r="2401" spans="12:27" x14ac:dyDescent="0.35">
      <c r="L2401" s="103"/>
      <c r="S2401" s="32">
        <f>+_xlfn.XLOOKUP($P2401,Užstatai!$L$3:$IR$3,Užstatai!$L$1:$IR$1,"bla",0,1)</f>
        <v>0</v>
      </c>
      <c r="W2401" s="11">
        <f t="shared" si="218"/>
        <v>0</v>
      </c>
      <c r="X2401" s="11">
        <f t="shared" si="219"/>
        <v>0</v>
      </c>
      <c r="Y2401" s="11">
        <f t="shared" si="220"/>
        <v>1</v>
      </c>
      <c r="Z2401" s="11">
        <f t="shared" si="221"/>
        <v>135630.38616690636</v>
      </c>
      <c r="AA2401" s="23">
        <f t="shared" si="222"/>
        <v>0.23969999999998992</v>
      </c>
    </row>
    <row r="2402" spans="12:27" x14ac:dyDescent="0.35">
      <c r="L2402" s="103"/>
      <c r="S2402" s="32">
        <f>+_xlfn.XLOOKUP($P2402,Užstatai!$L$3:$IR$3,Užstatai!$L$1:$IR$1,"bla",0,1)</f>
        <v>0</v>
      </c>
      <c r="W2402" s="11">
        <f t="shared" si="218"/>
        <v>0</v>
      </c>
      <c r="X2402" s="11">
        <f t="shared" si="219"/>
        <v>0</v>
      </c>
      <c r="Y2402" s="11">
        <f t="shared" si="220"/>
        <v>1</v>
      </c>
      <c r="Z2402" s="11">
        <f t="shared" si="221"/>
        <v>135686.96955704689</v>
      </c>
      <c r="AA2402" s="23">
        <f t="shared" si="222"/>
        <v>0.23979999999998991</v>
      </c>
    </row>
    <row r="2403" spans="12:27" x14ac:dyDescent="0.35">
      <c r="L2403" s="103"/>
      <c r="S2403" s="32">
        <f>+_xlfn.XLOOKUP($P2403,Užstatai!$L$3:$IR$3,Užstatai!$L$1:$IR$1,"bla",0,1)</f>
        <v>0</v>
      </c>
      <c r="W2403" s="11">
        <f t="shared" si="218"/>
        <v>0</v>
      </c>
      <c r="X2403" s="11">
        <f t="shared" si="219"/>
        <v>0</v>
      </c>
      <c r="Y2403" s="11">
        <f t="shared" si="220"/>
        <v>1</v>
      </c>
      <c r="Z2403" s="11">
        <f t="shared" si="221"/>
        <v>135743.55294718745</v>
      </c>
      <c r="AA2403" s="23">
        <f t="shared" si="222"/>
        <v>0.2398999999999899</v>
      </c>
    </row>
    <row r="2404" spans="12:27" x14ac:dyDescent="0.35">
      <c r="L2404" s="103"/>
      <c r="S2404" s="32">
        <f>+_xlfn.XLOOKUP($P2404,Užstatai!$L$3:$IR$3,Užstatai!$L$1:$IR$1,"bla",0,1)</f>
        <v>0</v>
      </c>
      <c r="W2404" s="11">
        <f t="shared" si="218"/>
        <v>0</v>
      </c>
      <c r="X2404" s="11">
        <f t="shared" si="219"/>
        <v>0</v>
      </c>
      <c r="Y2404" s="11">
        <f t="shared" si="220"/>
        <v>1</v>
      </c>
      <c r="Z2404" s="11">
        <f t="shared" si="221"/>
        <v>135800.136337328</v>
      </c>
      <c r="AA2404" s="23">
        <f t="shared" si="222"/>
        <v>0.23999999999998989</v>
      </c>
    </row>
    <row r="2405" spans="12:27" x14ac:dyDescent="0.35">
      <c r="L2405" s="103"/>
      <c r="S2405" s="32">
        <f>+_xlfn.XLOOKUP($P2405,Užstatai!$L$3:$IR$3,Užstatai!$L$1:$IR$1,"bla",0,1)</f>
        <v>0</v>
      </c>
      <c r="W2405" s="11">
        <f t="shared" si="218"/>
        <v>0</v>
      </c>
      <c r="X2405" s="11">
        <f t="shared" si="219"/>
        <v>0</v>
      </c>
      <c r="Y2405" s="11">
        <f t="shared" si="220"/>
        <v>1</v>
      </c>
      <c r="Z2405" s="11">
        <f t="shared" si="221"/>
        <v>135856.71972746853</v>
      </c>
      <c r="AA2405" s="23">
        <f t="shared" si="222"/>
        <v>0.24009999999998988</v>
      </c>
    </row>
    <row r="2406" spans="12:27" x14ac:dyDescent="0.35">
      <c r="L2406" s="103"/>
      <c r="S2406" s="32">
        <f>+_xlfn.XLOOKUP($P2406,Užstatai!$L$3:$IR$3,Užstatai!$L$1:$IR$1,"bla",0,1)</f>
        <v>0</v>
      </c>
      <c r="W2406" s="11">
        <f t="shared" si="218"/>
        <v>0</v>
      </c>
      <c r="X2406" s="11">
        <f t="shared" si="219"/>
        <v>0</v>
      </c>
      <c r="Y2406" s="11">
        <f t="shared" si="220"/>
        <v>1</v>
      </c>
      <c r="Z2406" s="11">
        <f t="shared" si="221"/>
        <v>135913.30311760912</v>
      </c>
      <c r="AA2406" s="23">
        <f t="shared" si="222"/>
        <v>0.24019999999998987</v>
      </c>
    </row>
    <row r="2407" spans="12:27" x14ac:dyDescent="0.35">
      <c r="L2407" s="103"/>
      <c r="S2407" s="32">
        <f>+_xlfn.XLOOKUP($P2407,Užstatai!$L$3:$IR$3,Užstatai!$L$1:$IR$1,"bla",0,1)</f>
        <v>0</v>
      </c>
      <c r="W2407" s="11">
        <f t="shared" si="218"/>
        <v>0</v>
      </c>
      <c r="X2407" s="11">
        <f t="shared" si="219"/>
        <v>0</v>
      </c>
      <c r="Y2407" s="11">
        <f t="shared" si="220"/>
        <v>1</v>
      </c>
      <c r="Z2407" s="11">
        <f t="shared" si="221"/>
        <v>135969.88650774964</v>
      </c>
      <c r="AA2407" s="23">
        <f t="shared" si="222"/>
        <v>0.24029999999998986</v>
      </c>
    </row>
    <row r="2408" spans="12:27" x14ac:dyDescent="0.35">
      <c r="L2408" s="103"/>
      <c r="S2408" s="32">
        <f>+_xlfn.XLOOKUP($P2408,Užstatai!$L$3:$IR$3,Užstatai!$L$1:$IR$1,"bla",0,1)</f>
        <v>0</v>
      </c>
      <c r="W2408" s="11">
        <f t="shared" si="218"/>
        <v>0</v>
      </c>
      <c r="X2408" s="11">
        <f t="shared" si="219"/>
        <v>0</v>
      </c>
      <c r="Y2408" s="11">
        <f t="shared" si="220"/>
        <v>1</v>
      </c>
      <c r="Z2408" s="11">
        <f t="shared" si="221"/>
        <v>136026.46989789017</v>
      </c>
      <c r="AA2408" s="23">
        <f t="shared" si="222"/>
        <v>0.24039999999998984</v>
      </c>
    </row>
    <row r="2409" spans="12:27" x14ac:dyDescent="0.35">
      <c r="L2409" s="103"/>
      <c r="S2409" s="32">
        <f>+_xlfn.XLOOKUP($P2409,Užstatai!$L$3:$IR$3,Užstatai!$L$1:$IR$1,"bla",0,1)</f>
        <v>0</v>
      </c>
      <c r="W2409" s="11">
        <f t="shared" si="218"/>
        <v>0</v>
      </c>
      <c r="X2409" s="11">
        <f t="shared" si="219"/>
        <v>0</v>
      </c>
      <c r="Y2409" s="11">
        <f t="shared" si="220"/>
        <v>1</v>
      </c>
      <c r="Z2409" s="11">
        <f t="shared" si="221"/>
        <v>136083.05328803076</v>
      </c>
      <c r="AA2409" s="23">
        <f t="shared" si="222"/>
        <v>0.24049999999998983</v>
      </c>
    </row>
    <row r="2410" spans="12:27" x14ac:dyDescent="0.35">
      <c r="L2410" s="103"/>
      <c r="S2410" s="32">
        <f>+_xlfn.XLOOKUP($P2410,Užstatai!$L$3:$IR$3,Užstatai!$L$1:$IR$1,"bla",0,1)</f>
        <v>0</v>
      </c>
      <c r="W2410" s="11">
        <f t="shared" si="218"/>
        <v>0</v>
      </c>
      <c r="X2410" s="11">
        <f t="shared" si="219"/>
        <v>0</v>
      </c>
      <c r="Y2410" s="11">
        <f t="shared" si="220"/>
        <v>1</v>
      </c>
      <c r="Z2410" s="11">
        <f t="shared" si="221"/>
        <v>136139.63667817129</v>
      </c>
      <c r="AA2410" s="23">
        <f t="shared" si="222"/>
        <v>0.24059999999998982</v>
      </c>
    </row>
    <row r="2411" spans="12:27" x14ac:dyDescent="0.35">
      <c r="L2411" s="103"/>
      <c r="S2411" s="32">
        <f>+_xlfn.XLOOKUP($P2411,Užstatai!$L$3:$IR$3,Užstatai!$L$1:$IR$1,"bla",0,1)</f>
        <v>0</v>
      </c>
      <c r="W2411" s="11">
        <f t="shared" si="218"/>
        <v>0</v>
      </c>
      <c r="X2411" s="11">
        <f t="shared" si="219"/>
        <v>0</v>
      </c>
      <c r="Y2411" s="11">
        <f t="shared" si="220"/>
        <v>1</v>
      </c>
      <c r="Z2411" s="11">
        <f t="shared" si="221"/>
        <v>136196.22006831184</v>
      </c>
      <c r="AA2411" s="23">
        <f t="shared" si="222"/>
        <v>0.24069999999998981</v>
      </c>
    </row>
    <row r="2412" spans="12:27" x14ac:dyDescent="0.35">
      <c r="L2412" s="103"/>
      <c r="S2412" s="32">
        <f>+_xlfn.XLOOKUP($P2412,Užstatai!$L$3:$IR$3,Užstatai!$L$1:$IR$1,"bla",0,1)</f>
        <v>0</v>
      </c>
      <c r="W2412" s="11">
        <f t="shared" si="218"/>
        <v>0</v>
      </c>
      <c r="X2412" s="11">
        <f t="shared" si="219"/>
        <v>0</v>
      </c>
      <c r="Y2412" s="11">
        <f t="shared" si="220"/>
        <v>1</v>
      </c>
      <c r="Z2412" s="11">
        <f t="shared" si="221"/>
        <v>136252.8034584524</v>
      </c>
      <c r="AA2412" s="23">
        <f t="shared" si="222"/>
        <v>0.2407999999999898</v>
      </c>
    </row>
    <row r="2413" spans="12:27" x14ac:dyDescent="0.35">
      <c r="L2413" s="103"/>
      <c r="S2413" s="32">
        <f>+_xlfn.XLOOKUP($P2413,Užstatai!$L$3:$IR$3,Užstatai!$L$1:$IR$1,"bla",0,1)</f>
        <v>0</v>
      </c>
      <c r="W2413" s="11">
        <f t="shared" si="218"/>
        <v>0</v>
      </c>
      <c r="X2413" s="11">
        <f t="shared" si="219"/>
        <v>0</v>
      </c>
      <c r="Y2413" s="11">
        <f t="shared" si="220"/>
        <v>1</v>
      </c>
      <c r="Z2413" s="11">
        <f t="shared" si="221"/>
        <v>136309.38684859296</v>
      </c>
      <c r="AA2413" s="23">
        <f t="shared" si="222"/>
        <v>0.24089999999998979</v>
      </c>
    </row>
    <row r="2414" spans="12:27" x14ac:dyDescent="0.35">
      <c r="L2414" s="103"/>
      <c r="S2414" s="32">
        <f>+_xlfn.XLOOKUP($P2414,Užstatai!$L$3:$IR$3,Užstatai!$L$1:$IR$1,"bla",0,1)</f>
        <v>0</v>
      </c>
      <c r="W2414" s="11">
        <f t="shared" si="218"/>
        <v>0</v>
      </c>
      <c r="X2414" s="11">
        <f t="shared" si="219"/>
        <v>0</v>
      </c>
      <c r="Y2414" s="11">
        <f t="shared" si="220"/>
        <v>1</v>
      </c>
      <c r="Z2414" s="11">
        <f t="shared" si="221"/>
        <v>136365.97023873351</v>
      </c>
      <c r="AA2414" s="23">
        <f t="shared" si="222"/>
        <v>0.24099999999998978</v>
      </c>
    </row>
    <row r="2415" spans="12:27" x14ac:dyDescent="0.35">
      <c r="L2415" s="103"/>
      <c r="S2415" s="32">
        <f>+_xlfn.XLOOKUP($P2415,Užstatai!$L$3:$IR$3,Užstatai!$L$1:$IR$1,"bla",0,1)</f>
        <v>0</v>
      </c>
      <c r="W2415" s="11">
        <f t="shared" si="218"/>
        <v>0</v>
      </c>
      <c r="X2415" s="11">
        <f t="shared" si="219"/>
        <v>0</v>
      </c>
      <c r="Y2415" s="11">
        <f t="shared" si="220"/>
        <v>1</v>
      </c>
      <c r="Z2415" s="11">
        <f t="shared" si="221"/>
        <v>136422.55362887404</v>
      </c>
      <c r="AA2415" s="23">
        <f t="shared" si="222"/>
        <v>0.24109999999998977</v>
      </c>
    </row>
    <row r="2416" spans="12:27" x14ac:dyDescent="0.35">
      <c r="L2416" s="103"/>
      <c r="S2416" s="32">
        <f>+_xlfn.XLOOKUP($P2416,Užstatai!$L$3:$IR$3,Užstatai!$L$1:$IR$1,"bla",0,1)</f>
        <v>0</v>
      </c>
      <c r="W2416" s="11">
        <f t="shared" si="218"/>
        <v>0</v>
      </c>
      <c r="X2416" s="11">
        <f t="shared" si="219"/>
        <v>0</v>
      </c>
      <c r="Y2416" s="11">
        <f t="shared" si="220"/>
        <v>1</v>
      </c>
      <c r="Z2416" s="11">
        <f t="shared" si="221"/>
        <v>136479.1370190146</v>
      </c>
      <c r="AA2416" s="23">
        <f t="shared" si="222"/>
        <v>0.24119999999998976</v>
      </c>
    </row>
    <row r="2417" spans="12:27" x14ac:dyDescent="0.35">
      <c r="L2417" s="103"/>
      <c r="S2417" s="32">
        <f>+_xlfn.XLOOKUP($P2417,Užstatai!$L$3:$IR$3,Užstatai!$L$1:$IR$1,"bla",0,1)</f>
        <v>0</v>
      </c>
      <c r="W2417" s="11">
        <f t="shared" si="218"/>
        <v>0</v>
      </c>
      <c r="X2417" s="11">
        <f t="shared" si="219"/>
        <v>0</v>
      </c>
      <c r="Y2417" s="11">
        <f t="shared" si="220"/>
        <v>1</v>
      </c>
      <c r="Z2417" s="11">
        <f t="shared" si="221"/>
        <v>136535.72040915515</v>
      </c>
      <c r="AA2417" s="23">
        <f t="shared" si="222"/>
        <v>0.24129999999998974</v>
      </c>
    </row>
    <row r="2418" spans="12:27" x14ac:dyDescent="0.35">
      <c r="L2418" s="103"/>
      <c r="S2418" s="32">
        <f>+_xlfn.XLOOKUP($P2418,Užstatai!$L$3:$IR$3,Užstatai!$L$1:$IR$1,"bla",0,1)</f>
        <v>0</v>
      </c>
      <c r="W2418" s="11">
        <f t="shared" si="218"/>
        <v>0</v>
      </c>
      <c r="X2418" s="11">
        <f t="shared" si="219"/>
        <v>0</v>
      </c>
      <c r="Y2418" s="11">
        <f t="shared" si="220"/>
        <v>1</v>
      </c>
      <c r="Z2418" s="11">
        <f t="shared" si="221"/>
        <v>136592.30379929568</v>
      </c>
      <c r="AA2418" s="23">
        <f t="shared" si="222"/>
        <v>0.24139999999998973</v>
      </c>
    </row>
    <row r="2419" spans="12:27" x14ac:dyDescent="0.35">
      <c r="L2419" s="103"/>
      <c r="S2419" s="32">
        <f>+_xlfn.XLOOKUP($P2419,Užstatai!$L$3:$IR$3,Užstatai!$L$1:$IR$1,"bla",0,1)</f>
        <v>0</v>
      </c>
      <c r="W2419" s="11">
        <f t="shared" si="218"/>
        <v>0</v>
      </c>
      <c r="X2419" s="11">
        <f t="shared" si="219"/>
        <v>0</v>
      </c>
      <c r="Y2419" s="11">
        <f t="shared" si="220"/>
        <v>1</v>
      </c>
      <c r="Z2419" s="11">
        <f t="shared" si="221"/>
        <v>136648.88718943627</v>
      </c>
      <c r="AA2419" s="23">
        <f t="shared" si="222"/>
        <v>0.24149999999998972</v>
      </c>
    </row>
    <row r="2420" spans="12:27" x14ac:dyDescent="0.35">
      <c r="L2420" s="103"/>
      <c r="S2420" s="32">
        <f>+_xlfn.XLOOKUP($P2420,Užstatai!$L$3:$IR$3,Užstatai!$L$1:$IR$1,"bla",0,1)</f>
        <v>0</v>
      </c>
      <c r="W2420" s="11">
        <f t="shared" si="218"/>
        <v>0</v>
      </c>
      <c r="X2420" s="11">
        <f t="shared" si="219"/>
        <v>0</v>
      </c>
      <c r="Y2420" s="11">
        <f t="shared" si="220"/>
        <v>1</v>
      </c>
      <c r="Z2420" s="11">
        <f t="shared" si="221"/>
        <v>136705.47057957679</v>
      </c>
      <c r="AA2420" s="23">
        <f t="shared" si="222"/>
        <v>0.24159999999998971</v>
      </c>
    </row>
    <row r="2421" spans="12:27" x14ac:dyDescent="0.35">
      <c r="L2421" s="103"/>
      <c r="S2421" s="32">
        <f>+_xlfn.XLOOKUP($P2421,Užstatai!$L$3:$IR$3,Užstatai!$L$1:$IR$1,"bla",0,1)</f>
        <v>0</v>
      </c>
      <c r="W2421" s="11">
        <f t="shared" si="218"/>
        <v>0</v>
      </c>
      <c r="X2421" s="11">
        <f t="shared" si="219"/>
        <v>0</v>
      </c>
      <c r="Y2421" s="11">
        <f t="shared" si="220"/>
        <v>1</v>
      </c>
      <c r="Z2421" s="11">
        <f t="shared" si="221"/>
        <v>136762.05396971732</v>
      </c>
      <c r="AA2421" s="23">
        <f t="shared" si="222"/>
        <v>0.2416999999999897</v>
      </c>
    </row>
    <row r="2422" spans="12:27" x14ac:dyDescent="0.35">
      <c r="L2422" s="103"/>
      <c r="S2422" s="32">
        <f>+_xlfn.XLOOKUP($P2422,Užstatai!$L$3:$IR$3,Užstatai!$L$1:$IR$1,"bla",0,1)</f>
        <v>0</v>
      </c>
      <c r="W2422" s="11">
        <f t="shared" si="218"/>
        <v>0</v>
      </c>
      <c r="X2422" s="11">
        <f t="shared" si="219"/>
        <v>0</v>
      </c>
      <c r="Y2422" s="11">
        <f t="shared" si="220"/>
        <v>1</v>
      </c>
      <c r="Z2422" s="11">
        <f t="shared" si="221"/>
        <v>136818.63735985791</v>
      </c>
      <c r="AA2422" s="23">
        <f t="shared" si="222"/>
        <v>0.24179999999998969</v>
      </c>
    </row>
    <row r="2423" spans="12:27" x14ac:dyDescent="0.35">
      <c r="L2423" s="103"/>
      <c r="S2423" s="32">
        <f>+_xlfn.XLOOKUP($P2423,Užstatai!$L$3:$IR$3,Užstatai!$L$1:$IR$1,"bla",0,1)</f>
        <v>0</v>
      </c>
      <c r="W2423" s="11">
        <f t="shared" si="218"/>
        <v>0</v>
      </c>
      <c r="X2423" s="11">
        <f t="shared" si="219"/>
        <v>0</v>
      </c>
      <c r="Y2423" s="11">
        <f t="shared" si="220"/>
        <v>1</v>
      </c>
      <c r="Z2423" s="11">
        <f t="shared" si="221"/>
        <v>136875.22074999844</v>
      </c>
      <c r="AA2423" s="23">
        <f t="shared" si="222"/>
        <v>0.24189999999998968</v>
      </c>
    </row>
    <row r="2424" spans="12:27" x14ac:dyDescent="0.35">
      <c r="L2424" s="103"/>
      <c r="S2424" s="32">
        <f>+_xlfn.XLOOKUP($P2424,Užstatai!$L$3:$IR$3,Užstatai!$L$1:$IR$1,"bla",0,1)</f>
        <v>0</v>
      </c>
      <c r="W2424" s="11">
        <f t="shared" si="218"/>
        <v>0</v>
      </c>
      <c r="X2424" s="11">
        <f t="shared" si="219"/>
        <v>0</v>
      </c>
      <c r="Y2424" s="11">
        <f t="shared" si="220"/>
        <v>1</v>
      </c>
      <c r="Z2424" s="11">
        <f t="shared" si="221"/>
        <v>136931.80414013896</v>
      </c>
      <c r="AA2424" s="23">
        <f t="shared" si="222"/>
        <v>0.24199999999998967</v>
      </c>
    </row>
    <row r="2425" spans="12:27" x14ac:dyDescent="0.35">
      <c r="L2425" s="103"/>
      <c r="S2425" s="32">
        <f>+_xlfn.XLOOKUP($P2425,Užstatai!$L$3:$IR$3,Užstatai!$L$1:$IR$1,"bla",0,1)</f>
        <v>0</v>
      </c>
      <c r="W2425" s="11">
        <f t="shared" si="218"/>
        <v>0</v>
      </c>
      <c r="X2425" s="11">
        <f t="shared" si="219"/>
        <v>0</v>
      </c>
      <c r="Y2425" s="11">
        <f t="shared" si="220"/>
        <v>1</v>
      </c>
      <c r="Z2425" s="11">
        <f t="shared" si="221"/>
        <v>136988.38753027955</v>
      </c>
      <c r="AA2425" s="23">
        <f t="shared" si="222"/>
        <v>0.24209999999998966</v>
      </c>
    </row>
    <row r="2426" spans="12:27" x14ac:dyDescent="0.35">
      <c r="L2426" s="103"/>
      <c r="S2426" s="32">
        <f>+_xlfn.XLOOKUP($P2426,Užstatai!$L$3:$IR$3,Užstatai!$L$1:$IR$1,"bla",0,1)</f>
        <v>0</v>
      </c>
      <c r="W2426" s="11">
        <f t="shared" si="218"/>
        <v>0</v>
      </c>
      <c r="X2426" s="11">
        <f t="shared" si="219"/>
        <v>0</v>
      </c>
      <c r="Y2426" s="11">
        <f t="shared" si="220"/>
        <v>1</v>
      </c>
      <c r="Z2426" s="11">
        <f t="shared" si="221"/>
        <v>137044.97092042008</v>
      </c>
      <c r="AA2426" s="23">
        <f t="shared" si="222"/>
        <v>0.24219999999998965</v>
      </c>
    </row>
    <row r="2427" spans="12:27" x14ac:dyDescent="0.35">
      <c r="L2427" s="103"/>
      <c r="S2427" s="32">
        <f>+_xlfn.XLOOKUP($P2427,Užstatai!$L$3:$IR$3,Užstatai!$L$1:$IR$1,"bla",0,1)</f>
        <v>0</v>
      </c>
      <c r="W2427" s="11">
        <f t="shared" si="218"/>
        <v>0</v>
      </c>
      <c r="X2427" s="11">
        <f t="shared" si="219"/>
        <v>0</v>
      </c>
      <c r="Y2427" s="11">
        <f t="shared" si="220"/>
        <v>1</v>
      </c>
      <c r="Z2427" s="11">
        <f t="shared" si="221"/>
        <v>137101.55431056063</v>
      </c>
      <c r="AA2427" s="23">
        <f t="shared" si="222"/>
        <v>0.24229999999998963</v>
      </c>
    </row>
    <row r="2428" spans="12:27" x14ac:dyDescent="0.35">
      <c r="L2428" s="103"/>
      <c r="S2428" s="32">
        <f>+_xlfn.XLOOKUP($P2428,Užstatai!$L$3:$IR$3,Užstatai!$L$1:$IR$1,"bla",0,1)</f>
        <v>0</v>
      </c>
      <c r="W2428" s="11">
        <f t="shared" si="218"/>
        <v>0</v>
      </c>
      <c r="X2428" s="11">
        <f t="shared" si="219"/>
        <v>0</v>
      </c>
      <c r="Y2428" s="11">
        <f t="shared" si="220"/>
        <v>1</v>
      </c>
      <c r="Z2428" s="11">
        <f t="shared" si="221"/>
        <v>137158.13770070119</v>
      </c>
      <c r="AA2428" s="23">
        <f t="shared" si="222"/>
        <v>0.24239999999998962</v>
      </c>
    </row>
    <row r="2429" spans="12:27" x14ac:dyDescent="0.35">
      <c r="L2429" s="103"/>
      <c r="S2429" s="32">
        <f>+_xlfn.XLOOKUP($P2429,Užstatai!$L$3:$IR$3,Užstatai!$L$1:$IR$1,"bla",0,1)</f>
        <v>0</v>
      </c>
      <c r="W2429" s="11">
        <f t="shared" si="218"/>
        <v>0</v>
      </c>
      <c r="X2429" s="11">
        <f t="shared" si="219"/>
        <v>0</v>
      </c>
      <c r="Y2429" s="11">
        <f t="shared" si="220"/>
        <v>1</v>
      </c>
      <c r="Z2429" s="11">
        <f t="shared" si="221"/>
        <v>137214.72109084172</v>
      </c>
      <c r="AA2429" s="23">
        <f t="shared" si="222"/>
        <v>0.24249999999998961</v>
      </c>
    </row>
    <row r="2430" spans="12:27" x14ac:dyDescent="0.35">
      <c r="L2430" s="103"/>
      <c r="S2430" s="32">
        <f>+_xlfn.XLOOKUP($P2430,Užstatai!$L$3:$IR$3,Užstatai!$L$1:$IR$1,"bla",0,1)</f>
        <v>0</v>
      </c>
      <c r="W2430" s="11">
        <f t="shared" si="218"/>
        <v>0</v>
      </c>
      <c r="X2430" s="11">
        <f t="shared" si="219"/>
        <v>0</v>
      </c>
      <c r="Y2430" s="11">
        <f t="shared" si="220"/>
        <v>1</v>
      </c>
      <c r="Z2430" s="11">
        <f t="shared" si="221"/>
        <v>137271.3044809823</v>
      </c>
      <c r="AA2430" s="23">
        <f t="shared" si="222"/>
        <v>0.2425999999999896</v>
      </c>
    </row>
    <row r="2431" spans="12:27" x14ac:dyDescent="0.35">
      <c r="L2431" s="103"/>
      <c r="S2431" s="32">
        <f>+_xlfn.XLOOKUP($P2431,Užstatai!$L$3:$IR$3,Užstatai!$L$1:$IR$1,"bla",0,1)</f>
        <v>0</v>
      </c>
      <c r="W2431" s="11">
        <f t="shared" si="218"/>
        <v>0</v>
      </c>
      <c r="X2431" s="11">
        <f t="shared" si="219"/>
        <v>0</v>
      </c>
      <c r="Y2431" s="11">
        <f t="shared" si="220"/>
        <v>1</v>
      </c>
      <c r="Z2431" s="11">
        <f t="shared" si="221"/>
        <v>137327.88787112283</v>
      </c>
      <c r="AA2431" s="23">
        <f t="shared" si="222"/>
        <v>0.24269999999998959</v>
      </c>
    </row>
    <row r="2432" spans="12:27" x14ac:dyDescent="0.35">
      <c r="L2432" s="103"/>
      <c r="S2432" s="32">
        <f>+_xlfn.XLOOKUP($P2432,Užstatai!$L$3:$IR$3,Užstatai!$L$1:$IR$1,"bla",0,1)</f>
        <v>0</v>
      </c>
      <c r="W2432" s="11">
        <f t="shared" si="218"/>
        <v>0</v>
      </c>
      <c r="X2432" s="11">
        <f t="shared" si="219"/>
        <v>0</v>
      </c>
      <c r="Y2432" s="11">
        <f t="shared" si="220"/>
        <v>1</v>
      </c>
      <c r="Z2432" s="11">
        <f t="shared" si="221"/>
        <v>137384.47126126342</v>
      </c>
      <c r="AA2432" s="23">
        <f t="shared" si="222"/>
        <v>0.24279999999998958</v>
      </c>
    </row>
    <row r="2433" spans="12:27" x14ac:dyDescent="0.35">
      <c r="L2433" s="103"/>
      <c r="S2433" s="32">
        <f>+_xlfn.XLOOKUP($P2433,Užstatai!$L$3:$IR$3,Užstatai!$L$1:$IR$1,"bla",0,1)</f>
        <v>0</v>
      </c>
      <c r="W2433" s="11">
        <f t="shared" si="218"/>
        <v>0</v>
      </c>
      <c r="X2433" s="11">
        <f t="shared" si="219"/>
        <v>0</v>
      </c>
      <c r="Y2433" s="11">
        <f t="shared" si="220"/>
        <v>1</v>
      </c>
      <c r="Z2433" s="11">
        <f t="shared" si="221"/>
        <v>137441.05465140395</v>
      </c>
      <c r="AA2433" s="23">
        <f t="shared" si="222"/>
        <v>0.24289999999998957</v>
      </c>
    </row>
    <row r="2434" spans="12:27" x14ac:dyDescent="0.35">
      <c r="L2434" s="103"/>
      <c r="S2434" s="32">
        <f>+_xlfn.XLOOKUP($P2434,Užstatai!$L$3:$IR$3,Užstatai!$L$1:$IR$1,"bla",0,1)</f>
        <v>0</v>
      </c>
      <c r="W2434" s="11">
        <f t="shared" si="218"/>
        <v>0</v>
      </c>
      <c r="X2434" s="11">
        <f t="shared" si="219"/>
        <v>0</v>
      </c>
      <c r="Y2434" s="11">
        <f t="shared" si="220"/>
        <v>1</v>
      </c>
      <c r="Z2434" s="11">
        <f t="shared" si="221"/>
        <v>137497.63804154447</v>
      </c>
      <c r="AA2434" s="23">
        <f t="shared" si="222"/>
        <v>0.24299999999998956</v>
      </c>
    </row>
    <row r="2435" spans="12:27" x14ac:dyDescent="0.35">
      <c r="L2435" s="103"/>
      <c r="S2435" s="32">
        <f>+_xlfn.XLOOKUP($P2435,Užstatai!$L$3:$IR$3,Užstatai!$L$1:$IR$1,"bla",0,1)</f>
        <v>0</v>
      </c>
      <c r="W2435" s="11">
        <f t="shared" si="218"/>
        <v>0</v>
      </c>
      <c r="X2435" s="11">
        <f t="shared" si="219"/>
        <v>0</v>
      </c>
      <c r="Y2435" s="11">
        <f t="shared" si="220"/>
        <v>1</v>
      </c>
      <c r="Z2435" s="11">
        <f t="shared" si="221"/>
        <v>137554.22143168506</v>
      </c>
      <c r="AA2435" s="23">
        <f t="shared" si="222"/>
        <v>0.24309999999998955</v>
      </c>
    </row>
    <row r="2436" spans="12:27" x14ac:dyDescent="0.35">
      <c r="L2436" s="103"/>
      <c r="S2436" s="32">
        <f>+_xlfn.XLOOKUP($P2436,Užstatai!$L$3:$IR$3,Užstatai!$L$1:$IR$1,"bla",0,1)</f>
        <v>0</v>
      </c>
      <c r="W2436" s="11">
        <f t="shared" ref="W2436:W2499" si="223">ROUND(M2436*(Q2436-Q2435),2)</f>
        <v>0</v>
      </c>
      <c r="X2436" s="11">
        <f t="shared" ref="X2436:X2499" si="224">ROUND(N2436*$Y$2/12*(1-Q2436),2)</f>
        <v>0</v>
      </c>
      <c r="Y2436" s="11">
        <f t="shared" si="220"/>
        <v>1</v>
      </c>
      <c r="Z2436" s="11">
        <f t="shared" si="221"/>
        <v>137610.80482182559</v>
      </c>
      <c r="AA2436" s="23">
        <f t="shared" si="222"/>
        <v>0.24319999999998954</v>
      </c>
    </row>
    <row r="2437" spans="12:27" x14ac:dyDescent="0.35">
      <c r="L2437" s="103"/>
      <c r="S2437" s="32">
        <f>+_xlfn.XLOOKUP($P2437,Užstatai!$L$3:$IR$3,Užstatai!$L$1:$IR$1,"bla",0,1)</f>
        <v>0</v>
      </c>
      <c r="W2437" s="11">
        <f t="shared" si="223"/>
        <v>0</v>
      </c>
      <c r="X2437" s="11">
        <f t="shared" si="224"/>
        <v>0</v>
      </c>
      <c r="Y2437" s="11">
        <f t="shared" ref="Y2437:Y2500" si="225">+IF(Z2437&gt;=$W$1,1,0)</f>
        <v>1</v>
      </c>
      <c r="Z2437" s="11">
        <f t="shared" ref="Z2437:Z2500" si="226">SUM($N$4:$N$183)*AA2437/12-SUMPRODUCT($N$4:$N$183,$Q$4:$Q$183)*AA2437/12</f>
        <v>137667.38821196611</v>
      </c>
      <c r="AA2437" s="23">
        <f t="shared" si="222"/>
        <v>0.24329999999998952</v>
      </c>
    </row>
    <row r="2438" spans="12:27" x14ac:dyDescent="0.35">
      <c r="L2438" s="103"/>
      <c r="S2438" s="32">
        <f>+_xlfn.XLOOKUP($P2438,Užstatai!$L$3:$IR$3,Užstatai!$L$1:$IR$1,"bla",0,1)</f>
        <v>0</v>
      </c>
      <c r="W2438" s="11">
        <f t="shared" si="223"/>
        <v>0</v>
      </c>
      <c r="X2438" s="11">
        <f t="shared" si="224"/>
        <v>0</v>
      </c>
      <c r="Y2438" s="11">
        <f t="shared" si="225"/>
        <v>1</v>
      </c>
      <c r="Z2438" s="11">
        <f t="shared" si="226"/>
        <v>137723.9716021067</v>
      </c>
      <c r="AA2438" s="23">
        <f t="shared" ref="AA2438:AA2501" si="227">+AA2437+0.0001</f>
        <v>0.24339999999998951</v>
      </c>
    </row>
    <row r="2439" spans="12:27" x14ac:dyDescent="0.35">
      <c r="L2439" s="103"/>
      <c r="S2439" s="32">
        <f>+_xlfn.XLOOKUP($P2439,Užstatai!$L$3:$IR$3,Užstatai!$L$1:$IR$1,"bla",0,1)</f>
        <v>0</v>
      </c>
      <c r="W2439" s="11">
        <f t="shared" si="223"/>
        <v>0</v>
      </c>
      <c r="X2439" s="11">
        <f t="shared" si="224"/>
        <v>0</v>
      </c>
      <c r="Y2439" s="11">
        <f t="shared" si="225"/>
        <v>1</v>
      </c>
      <c r="Z2439" s="11">
        <f t="shared" si="226"/>
        <v>137780.55499224723</v>
      </c>
      <c r="AA2439" s="23">
        <f t="shared" si="227"/>
        <v>0.2434999999999895</v>
      </c>
    </row>
    <row r="2440" spans="12:27" x14ac:dyDescent="0.35">
      <c r="L2440" s="103"/>
      <c r="S2440" s="32">
        <f>+_xlfn.XLOOKUP($P2440,Užstatai!$L$3:$IR$3,Užstatai!$L$1:$IR$1,"bla",0,1)</f>
        <v>0</v>
      </c>
      <c r="W2440" s="11">
        <f t="shared" si="223"/>
        <v>0</v>
      </c>
      <c r="X2440" s="11">
        <f t="shared" si="224"/>
        <v>0</v>
      </c>
      <c r="Y2440" s="11">
        <f t="shared" si="225"/>
        <v>1</v>
      </c>
      <c r="Z2440" s="11">
        <f t="shared" si="226"/>
        <v>137837.13838238775</v>
      </c>
      <c r="AA2440" s="23">
        <f t="shared" si="227"/>
        <v>0.24359999999998949</v>
      </c>
    </row>
    <row r="2441" spans="12:27" x14ac:dyDescent="0.35">
      <c r="L2441" s="103"/>
      <c r="S2441" s="32">
        <f>+_xlfn.XLOOKUP($P2441,Užstatai!$L$3:$IR$3,Užstatai!$L$1:$IR$1,"bla",0,1)</f>
        <v>0</v>
      </c>
      <c r="W2441" s="11">
        <f t="shared" si="223"/>
        <v>0</v>
      </c>
      <c r="X2441" s="11">
        <f t="shared" si="224"/>
        <v>0</v>
      </c>
      <c r="Y2441" s="11">
        <f t="shared" si="225"/>
        <v>1</v>
      </c>
      <c r="Z2441" s="11">
        <f t="shared" si="226"/>
        <v>137893.72177252834</v>
      </c>
      <c r="AA2441" s="23">
        <f t="shared" si="227"/>
        <v>0.24369999999998948</v>
      </c>
    </row>
    <row r="2442" spans="12:27" x14ac:dyDescent="0.35">
      <c r="L2442" s="103"/>
      <c r="S2442" s="32">
        <f>+_xlfn.XLOOKUP($P2442,Užstatai!$L$3:$IR$3,Užstatai!$L$1:$IR$1,"bla",0,1)</f>
        <v>0</v>
      </c>
      <c r="W2442" s="11">
        <f t="shared" si="223"/>
        <v>0</v>
      </c>
      <c r="X2442" s="11">
        <f t="shared" si="224"/>
        <v>0</v>
      </c>
      <c r="Y2442" s="11">
        <f t="shared" si="225"/>
        <v>1</v>
      </c>
      <c r="Z2442" s="11">
        <f t="shared" si="226"/>
        <v>137950.30516266887</v>
      </c>
      <c r="AA2442" s="23">
        <f t="shared" si="227"/>
        <v>0.24379999999998947</v>
      </c>
    </row>
    <row r="2443" spans="12:27" x14ac:dyDescent="0.35">
      <c r="L2443" s="103"/>
      <c r="S2443" s="32">
        <f>+_xlfn.XLOOKUP($P2443,Užstatai!$L$3:$IR$3,Užstatai!$L$1:$IR$1,"bla",0,1)</f>
        <v>0</v>
      </c>
      <c r="W2443" s="11">
        <f t="shared" si="223"/>
        <v>0</v>
      </c>
      <c r="X2443" s="11">
        <f t="shared" si="224"/>
        <v>0</v>
      </c>
      <c r="Y2443" s="11">
        <f t="shared" si="225"/>
        <v>1</v>
      </c>
      <c r="Z2443" s="11">
        <f t="shared" si="226"/>
        <v>138006.88855280943</v>
      </c>
      <c r="AA2443" s="23">
        <f t="shared" si="227"/>
        <v>0.24389999999998946</v>
      </c>
    </row>
    <row r="2444" spans="12:27" x14ac:dyDescent="0.35">
      <c r="L2444" s="103"/>
      <c r="S2444" s="32">
        <f>+_xlfn.XLOOKUP($P2444,Užstatai!$L$3:$IR$3,Užstatai!$L$1:$IR$1,"bla",0,1)</f>
        <v>0</v>
      </c>
      <c r="W2444" s="11">
        <f t="shared" si="223"/>
        <v>0</v>
      </c>
      <c r="X2444" s="11">
        <f t="shared" si="224"/>
        <v>0</v>
      </c>
      <c r="Y2444" s="11">
        <f t="shared" si="225"/>
        <v>1</v>
      </c>
      <c r="Z2444" s="11">
        <f t="shared" si="226"/>
        <v>138063.47194294998</v>
      </c>
      <c r="AA2444" s="23">
        <f t="shared" si="227"/>
        <v>0.24399999999998945</v>
      </c>
    </row>
    <row r="2445" spans="12:27" x14ac:dyDescent="0.35">
      <c r="L2445" s="103"/>
      <c r="S2445" s="32">
        <f>+_xlfn.XLOOKUP($P2445,Užstatai!$L$3:$IR$3,Užstatai!$L$1:$IR$1,"bla",0,1)</f>
        <v>0</v>
      </c>
      <c r="W2445" s="11">
        <f t="shared" si="223"/>
        <v>0</v>
      </c>
      <c r="X2445" s="11">
        <f t="shared" si="224"/>
        <v>0</v>
      </c>
      <c r="Y2445" s="11">
        <f t="shared" si="225"/>
        <v>1</v>
      </c>
      <c r="Z2445" s="11">
        <f t="shared" si="226"/>
        <v>138120.05533309051</v>
      </c>
      <c r="AA2445" s="23">
        <f t="shared" si="227"/>
        <v>0.24409999999998944</v>
      </c>
    </row>
    <row r="2446" spans="12:27" x14ac:dyDescent="0.35">
      <c r="L2446" s="103"/>
      <c r="S2446" s="32">
        <f>+_xlfn.XLOOKUP($P2446,Užstatai!$L$3:$IR$3,Užstatai!$L$1:$IR$1,"bla",0,1)</f>
        <v>0</v>
      </c>
      <c r="W2446" s="11">
        <f t="shared" si="223"/>
        <v>0</v>
      </c>
      <c r="X2446" s="11">
        <f t="shared" si="224"/>
        <v>0</v>
      </c>
      <c r="Y2446" s="11">
        <f t="shared" si="225"/>
        <v>1</v>
      </c>
      <c r="Z2446" s="11">
        <f t="shared" si="226"/>
        <v>138176.63872323107</v>
      </c>
      <c r="AA2446" s="23">
        <f t="shared" si="227"/>
        <v>0.24419999999998943</v>
      </c>
    </row>
    <row r="2447" spans="12:27" x14ac:dyDescent="0.35">
      <c r="L2447" s="103"/>
      <c r="S2447" s="32">
        <f>+_xlfn.XLOOKUP($P2447,Užstatai!$L$3:$IR$3,Užstatai!$L$1:$IR$1,"bla",0,1)</f>
        <v>0</v>
      </c>
      <c r="W2447" s="11">
        <f t="shared" si="223"/>
        <v>0</v>
      </c>
      <c r="X2447" s="11">
        <f t="shared" si="224"/>
        <v>0</v>
      </c>
      <c r="Y2447" s="11">
        <f t="shared" si="225"/>
        <v>1</v>
      </c>
      <c r="Z2447" s="11">
        <f t="shared" si="226"/>
        <v>138233.22211337162</v>
      </c>
      <c r="AA2447" s="23">
        <f t="shared" si="227"/>
        <v>0.24429999999998941</v>
      </c>
    </row>
    <row r="2448" spans="12:27" x14ac:dyDescent="0.35">
      <c r="L2448" s="103"/>
      <c r="S2448" s="32">
        <f>+_xlfn.XLOOKUP($P2448,Užstatai!$L$3:$IR$3,Užstatai!$L$1:$IR$1,"bla",0,1)</f>
        <v>0</v>
      </c>
      <c r="W2448" s="11">
        <f t="shared" si="223"/>
        <v>0</v>
      </c>
      <c r="X2448" s="11">
        <f t="shared" si="224"/>
        <v>0</v>
      </c>
      <c r="Y2448" s="11">
        <f t="shared" si="225"/>
        <v>1</v>
      </c>
      <c r="Z2448" s="11">
        <f t="shared" si="226"/>
        <v>138289.80550351221</v>
      </c>
      <c r="AA2448" s="23">
        <f t="shared" si="227"/>
        <v>0.2443999999999894</v>
      </c>
    </row>
    <row r="2449" spans="12:27" x14ac:dyDescent="0.35">
      <c r="L2449" s="103"/>
      <c r="S2449" s="32">
        <f>+_xlfn.XLOOKUP($P2449,Užstatai!$L$3:$IR$3,Užstatai!$L$1:$IR$1,"bla",0,1)</f>
        <v>0</v>
      </c>
      <c r="W2449" s="11">
        <f t="shared" si="223"/>
        <v>0</v>
      </c>
      <c r="X2449" s="11">
        <f t="shared" si="224"/>
        <v>0</v>
      </c>
      <c r="Y2449" s="11">
        <f t="shared" si="225"/>
        <v>1</v>
      </c>
      <c r="Z2449" s="11">
        <f t="shared" si="226"/>
        <v>138346.38889365274</v>
      </c>
      <c r="AA2449" s="23">
        <f t="shared" si="227"/>
        <v>0.24449999999998939</v>
      </c>
    </row>
    <row r="2450" spans="12:27" x14ac:dyDescent="0.35">
      <c r="L2450" s="103"/>
      <c r="S2450" s="32">
        <f>+_xlfn.XLOOKUP($P2450,Užstatai!$L$3:$IR$3,Užstatai!$L$1:$IR$1,"bla",0,1)</f>
        <v>0</v>
      </c>
      <c r="W2450" s="11">
        <f t="shared" si="223"/>
        <v>0</v>
      </c>
      <c r="X2450" s="11">
        <f t="shared" si="224"/>
        <v>0</v>
      </c>
      <c r="Y2450" s="11">
        <f t="shared" si="225"/>
        <v>1</v>
      </c>
      <c r="Z2450" s="11">
        <f t="shared" si="226"/>
        <v>138402.97228379326</v>
      </c>
      <c r="AA2450" s="23">
        <f t="shared" si="227"/>
        <v>0.24459999999998938</v>
      </c>
    </row>
    <row r="2451" spans="12:27" x14ac:dyDescent="0.35">
      <c r="L2451" s="103"/>
      <c r="S2451" s="32">
        <f>+_xlfn.XLOOKUP($P2451,Užstatai!$L$3:$IR$3,Užstatai!$L$1:$IR$1,"bla",0,1)</f>
        <v>0</v>
      </c>
      <c r="W2451" s="11">
        <f t="shared" si="223"/>
        <v>0</v>
      </c>
      <c r="X2451" s="11">
        <f t="shared" si="224"/>
        <v>0</v>
      </c>
      <c r="Y2451" s="11">
        <f t="shared" si="225"/>
        <v>1</v>
      </c>
      <c r="Z2451" s="11">
        <f t="shared" si="226"/>
        <v>138459.55567393385</v>
      </c>
      <c r="AA2451" s="23">
        <f t="shared" si="227"/>
        <v>0.24469999999998937</v>
      </c>
    </row>
    <row r="2452" spans="12:27" x14ac:dyDescent="0.35">
      <c r="L2452" s="103"/>
      <c r="S2452" s="32">
        <f>+_xlfn.XLOOKUP($P2452,Užstatai!$L$3:$IR$3,Užstatai!$L$1:$IR$1,"bla",0,1)</f>
        <v>0</v>
      </c>
      <c r="W2452" s="11">
        <f t="shared" si="223"/>
        <v>0</v>
      </c>
      <c r="X2452" s="11">
        <f t="shared" si="224"/>
        <v>0</v>
      </c>
      <c r="Y2452" s="11">
        <f t="shared" si="225"/>
        <v>1</v>
      </c>
      <c r="Z2452" s="11">
        <f t="shared" si="226"/>
        <v>138516.13906407438</v>
      </c>
      <c r="AA2452" s="23">
        <f t="shared" si="227"/>
        <v>0.24479999999998936</v>
      </c>
    </row>
    <row r="2453" spans="12:27" x14ac:dyDescent="0.35">
      <c r="L2453" s="103"/>
      <c r="S2453" s="32">
        <f>+_xlfn.XLOOKUP($P2453,Užstatai!$L$3:$IR$3,Užstatai!$L$1:$IR$1,"bla",0,1)</f>
        <v>0</v>
      </c>
      <c r="W2453" s="11">
        <f t="shared" si="223"/>
        <v>0</v>
      </c>
      <c r="X2453" s="11">
        <f t="shared" si="224"/>
        <v>0</v>
      </c>
      <c r="Y2453" s="11">
        <f t="shared" si="225"/>
        <v>1</v>
      </c>
      <c r="Z2453" s="11">
        <f t="shared" si="226"/>
        <v>138572.72245421491</v>
      </c>
      <c r="AA2453" s="23">
        <f t="shared" si="227"/>
        <v>0.24489999999998935</v>
      </c>
    </row>
    <row r="2454" spans="12:27" x14ac:dyDescent="0.35">
      <c r="L2454" s="103"/>
      <c r="S2454" s="32">
        <f>+_xlfn.XLOOKUP($P2454,Užstatai!$L$3:$IR$3,Užstatai!$L$1:$IR$1,"bla",0,1)</f>
        <v>0</v>
      </c>
      <c r="W2454" s="11">
        <f t="shared" si="223"/>
        <v>0</v>
      </c>
      <c r="X2454" s="11">
        <f t="shared" si="224"/>
        <v>0</v>
      </c>
      <c r="Y2454" s="11">
        <f t="shared" si="225"/>
        <v>1</v>
      </c>
      <c r="Z2454" s="11">
        <f t="shared" si="226"/>
        <v>138629.30584435549</v>
      </c>
      <c r="AA2454" s="23">
        <f t="shared" si="227"/>
        <v>0.24499999999998934</v>
      </c>
    </row>
    <row r="2455" spans="12:27" x14ac:dyDescent="0.35">
      <c r="L2455" s="103"/>
      <c r="S2455" s="32">
        <f>+_xlfn.XLOOKUP($P2455,Užstatai!$L$3:$IR$3,Užstatai!$L$1:$IR$1,"bla",0,1)</f>
        <v>0</v>
      </c>
      <c r="W2455" s="11">
        <f t="shared" si="223"/>
        <v>0</v>
      </c>
      <c r="X2455" s="11">
        <f t="shared" si="224"/>
        <v>0</v>
      </c>
      <c r="Y2455" s="11">
        <f t="shared" si="225"/>
        <v>1</v>
      </c>
      <c r="Z2455" s="11">
        <f t="shared" si="226"/>
        <v>138685.88923449602</v>
      </c>
      <c r="AA2455" s="23">
        <f t="shared" si="227"/>
        <v>0.24509999999998933</v>
      </c>
    </row>
    <row r="2456" spans="12:27" x14ac:dyDescent="0.35">
      <c r="L2456" s="103"/>
      <c r="S2456" s="32">
        <f>+_xlfn.XLOOKUP($P2456,Užstatai!$L$3:$IR$3,Užstatai!$L$1:$IR$1,"bla",0,1)</f>
        <v>0</v>
      </c>
      <c r="W2456" s="11">
        <f t="shared" si="223"/>
        <v>0</v>
      </c>
      <c r="X2456" s="11">
        <f t="shared" si="224"/>
        <v>0</v>
      </c>
      <c r="Y2456" s="11">
        <f t="shared" si="225"/>
        <v>1</v>
      </c>
      <c r="Z2456" s="11">
        <f t="shared" si="226"/>
        <v>138742.47262463658</v>
      </c>
      <c r="AA2456" s="23">
        <f t="shared" si="227"/>
        <v>0.24519999999998932</v>
      </c>
    </row>
    <row r="2457" spans="12:27" x14ac:dyDescent="0.35">
      <c r="L2457" s="103"/>
      <c r="S2457" s="32">
        <f>+_xlfn.XLOOKUP($P2457,Užstatai!$L$3:$IR$3,Užstatai!$L$1:$IR$1,"bla",0,1)</f>
        <v>0</v>
      </c>
      <c r="W2457" s="11">
        <f t="shared" si="223"/>
        <v>0</v>
      </c>
      <c r="X2457" s="11">
        <f t="shared" si="224"/>
        <v>0</v>
      </c>
      <c r="Y2457" s="11">
        <f t="shared" si="225"/>
        <v>1</v>
      </c>
      <c r="Z2457" s="11">
        <f t="shared" si="226"/>
        <v>138799.05601477713</v>
      </c>
      <c r="AA2457" s="23">
        <f t="shared" si="227"/>
        <v>0.2452999999999893</v>
      </c>
    </row>
    <row r="2458" spans="12:27" x14ac:dyDescent="0.35">
      <c r="L2458" s="103"/>
      <c r="S2458" s="32">
        <f>+_xlfn.XLOOKUP($P2458,Užstatai!$L$3:$IR$3,Užstatai!$L$1:$IR$1,"bla",0,1)</f>
        <v>0</v>
      </c>
      <c r="W2458" s="11">
        <f t="shared" si="223"/>
        <v>0</v>
      </c>
      <c r="X2458" s="11">
        <f t="shared" si="224"/>
        <v>0</v>
      </c>
      <c r="Y2458" s="11">
        <f t="shared" si="225"/>
        <v>1</v>
      </c>
      <c r="Z2458" s="11">
        <f t="shared" si="226"/>
        <v>138855.63940491766</v>
      </c>
      <c r="AA2458" s="23">
        <f t="shared" si="227"/>
        <v>0.24539999999998929</v>
      </c>
    </row>
    <row r="2459" spans="12:27" x14ac:dyDescent="0.35">
      <c r="L2459" s="103"/>
      <c r="S2459" s="32">
        <f>+_xlfn.XLOOKUP($P2459,Užstatai!$L$3:$IR$3,Užstatai!$L$1:$IR$1,"bla",0,1)</f>
        <v>0</v>
      </c>
      <c r="W2459" s="11">
        <f t="shared" si="223"/>
        <v>0</v>
      </c>
      <c r="X2459" s="11">
        <f t="shared" si="224"/>
        <v>0</v>
      </c>
      <c r="Y2459" s="11">
        <f t="shared" si="225"/>
        <v>1</v>
      </c>
      <c r="Z2459" s="11">
        <f t="shared" si="226"/>
        <v>138912.22279505822</v>
      </c>
      <c r="AA2459" s="23">
        <f t="shared" si="227"/>
        <v>0.24549999999998928</v>
      </c>
    </row>
    <row r="2460" spans="12:27" x14ac:dyDescent="0.35">
      <c r="L2460" s="103"/>
      <c r="S2460" s="32">
        <f>+_xlfn.XLOOKUP($P2460,Užstatai!$L$3:$IR$3,Užstatai!$L$1:$IR$1,"bla",0,1)</f>
        <v>0</v>
      </c>
      <c r="W2460" s="11">
        <f t="shared" si="223"/>
        <v>0</v>
      </c>
      <c r="X2460" s="11">
        <f t="shared" si="224"/>
        <v>0</v>
      </c>
      <c r="Y2460" s="11">
        <f t="shared" si="225"/>
        <v>1</v>
      </c>
      <c r="Z2460" s="11">
        <f t="shared" si="226"/>
        <v>138968.80618519877</v>
      </c>
      <c r="AA2460" s="23">
        <f t="shared" si="227"/>
        <v>0.24559999999998927</v>
      </c>
    </row>
    <row r="2461" spans="12:27" x14ac:dyDescent="0.35">
      <c r="L2461" s="103"/>
      <c r="S2461" s="32">
        <f>+_xlfn.XLOOKUP($P2461,Užstatai!$L$3:$IR$3,Užstatai!$L$1:$IR$1,"bla",0,1)</f>
        <v>0</v>
      </c>
      <c r="W2461" s="11">
        <f t="shared" si="223"/>
        <v>0</v>
      </c>
      <c r="X2461" s="11">
        <f t="shared" si="224"/>
        <v>0</v>
      </c>
      <c r="Y2461" s="11">
        <f t="shared" si="225"/>
        <v>1</v>
      </c>
      <c r="Z2461" s="11">
        <f t="shared" si="226"/>
        <v>139025.3895753393</v>
      </c>
      <c r="AA2461" s="23">
        <f t="shared" si="227"/>
        <v>0.24569999999998926</v>
      </c>
    </row>
    <row r="2462" spans="12:27" x14ac:dyDescent="0.35">
      <c r="L2462" s="103"/>
      <c r="S2462" s="32">
        <f>+_xlfn.XLOOKUP($P2462,Užstatai!$L$3:$IR$3,Užstatai!$L$1:$IR$1,"bla",0,1)</f>
        <v>0</v>
      </c>
      <c r="W2462" s="11">
        <f t="shared" si="223"/>
        <v>0</v>
      </c>
      <c r="X2462" s="11">
        <f t="shared" si="224"/>
        <v>0</v>
      </c>
      <c r="Y2462" s="11">
        <f t="shared" si="225"/>
        <v>1</v>
      </c>
      <c r="Z2462" s="11">
        <f t="shared" si="226"/>
        <v>139081.97296547986</v>
      </c>
      <c r="AA2462" s="23">
        <f t="shared" si="227"/>
        <v>0.24579999999998925</v>
      </c>
    </row>
    <row r="2463" spans="12:27" x14ac:dyDescent="0.35">
      <c r="L2463" s="103"/>
      <c r="S2463" s="32">
        <f>+_xlfn.XLOOKUP($P2463,Užstatai!$L$3:$IR$3,Užstatai!$L$1:$IR$1,"bla",0,1)</f>
        <v>0</v>
      </c>
      <c r="W2463" s="11">
        <f t="shared" si="223"/>
        <v>0</v>
      </c>
      <c r="X2463" s="11">
        <f t="shared" si="224"/>
        <v>0</v>
      </c>
      <c r="Y2463" s="11">
        <f t="shared" si="225"/>
        <v>1</v>
      </c>
      <c r="Z2463" s="11">
        <f t="shared" si="226"/>
        <v>139138.55635562041</v>
      </c>
      <c r="AA2463" s="23">
        <f t="shared" si="227"/>
        <v>0.24589999999998924</v>
      </c>
    </row>
    <row r="2464" spans="12:27" x14ac:dyDescent="0.35">
      <c r="L2464" s="103"/>
      <c r="S2464" s="32">
        <f>+_xlfn.XLOOKUP($P2464,Užstatai!$L$3:$IR$3,Užstatai!$L$1:$IR$1,"bla",0,1)</f>
        <v>0</v>
      </c>
      <c r="W2464" s="11">
        <f t="shared" si="223"/>
        <v>0</v>
      </c>
      <c r="X2464" s="11">
        <f t="shared" si="224"/>
        <v>0</v>
      </c>
      <c r="Y2464" s="11">
        <f t="shared" si="225"/>
        <v>1</v>
      </c>
      <c r="Z2464" s="11">
        <f t="shared" si="226"/>
        <v>139195.139745761</v>
      </c>
      <c r="AA2464" s="23">
        <f t="shared" si="227"/>
        <v>0.24599999999998923</v>
      </c>
    </row>
    <row r="2465" spans="12:27" x14ac:dyDescent="0.35">
      <c r="L2465" s="103"/>
      <c r="S2465" s="32">
        <f>+_xlfn.XLOOKUP($P2465,Užstatai!$L$3:$IR$3,Užstatai!$L$1:$IR$1,"bla",0,1)</f>
        <v>0</v>
      </c>
      <c r="W2465" s="11">
        <f t="shared" si="223"/>
        <v>0</v>
      </c>
      <c r="X2465" s="11">
        <f t="shared" si="224"/>
        <v>0</v>
      </c>
      <c r="Y2465" s="11">
        <f t="shared" si="225"/>
        <v>1</v>
      </c>
      <c r="Z2465" s="11">
        <f t="shared" si="226"/>
        <v>139251.72313590153</v>
      </c>
      <c r="AA2465" s="23">
        <f t="shared" si="227"/>
        <v>0.24609999999998922</v>
      </c>
    </row>
    <row r="2466" spans="12:27" x14ac:dyDescent="0.35">
      <c r="L2466" s="103"/>
      <c r="S2466" s="32">
        <f>+_xlfn.XLOOKUP($P2466,Užstatai!$L$3:$IR$3,Užstatai!$L$1:$IR$1,"bla",0,1)</f>
        <v>0</v>
      </c>
      <c r="W2466" s="11">
        <f t="shared" si="223"/>
        <v>0</v>
      </c>
      <c r="X2466" s="11">
        <f t="shared" si="224"/>
        <v>0</v>
      </c>
      <c r="Y2466" s="11">
        <f t="shared" si="225"/>
        <v>1</v>
      </c>
      <c r="Z2466" s="11">
        <f t="shared" si="226"/>
        <v>139308.30652604206</v>
      </c>
      <c r="AA2466" s="23">
        <f t="shared" si="227"/>
        <v>0.24619999999998921</v>
      </c>
    </row>
    <row r="2467" spans="12:27" x14ac:dyDescent="0.35">
      <c r="L2467" s="103"/>
      <c r="S2467" s="32">
        <f>+_xlfn.XLOOKUP($P2467,Užstatai!$L$3:$IR$3,Užstatai!$L$1:$IR$1,"bla",0,1)</f>
        <v>0</v>
      </c>
      <c r="W2467" s="11">
        <f t="shared" si="223"/>
        <v>0</v>
      </c>
      <c r="X2467" s="11">
        <f t="shared" si="224"/>
        <v>0</v>
      </c>
      <c r="Y2467" s="11">
        <f t="shared" si="225"/>
        <v>1</v>
      </c>
      <c r="Z2467" s="11">
        <f t="shared" si="226"/>
        <v>139364.88991618264</v>
      </c>
      <c r="AA2467" s="23">
        <f t="shared" si="227"/>
        <v>0.24629999999998919</v>
      </c>
    </row>
    <row r="2468" spans="12:27" x14ac:dyDescent="0.35">
      <c r="L2468" s="103"/>
      <c r="S2468" s="32">
        <f>+_xlfn.XLOOKUP($P2468,Užstatai!$L$3:$IR$3,Užstatai!$L$1:$IR$1,"bla",0,1)</f>
        <v>0</v>
      </c>
      <c r="W2468" s="11">
        <f t="shared" si="223"/>
        <v>0</v>
      </c>
      <c r="X2468" s="11">
        <f t="shared" si="224"/>
        <v>0</v>
      </c>
      <c r="Y2468" s="11">
        <f t="shared" si="225"/>
        <v>1</v>
      </c>
      <c r="Z2468" s="11">
        <f t="shared" si="226"/>
        <v>139421.47330632317</v>
      </c>
      <c r="AA2468" s="23">
        <f t="shared" si="227"/>
        <v>0.24639999999998918</v>
      </c>
    </row>
    <row r="2469" spans="12:27" x14ac:dyDescent="0.35">
      <c r="L2469" s="103"/>
      <c r="S2469" s="32">
        <f>+_xlfn.XLOOKUP($P2469,Užstatai!$L$3:$IR$3,Užstatai!$L$1:$IR$1,"bla",0,1)</f>
        <v>0</v>
      </c>
      <c r="W2469" s="11">
        <f t="shared" si="223"/>
        <v>0</v>
      </c>
      <c r="X2469" s="11">
        <f t="shared" si="224"/>
        <v>0</v>
      </c>
      <c r="Y2469" s="11">
        <f t="shared" si="225"/>
        <v>1</v>
      </c>
      <c r="Z2469" s="11">
        <f t="shared" si="226"/>
        <v>139478.05669646373</v>
      </c>
      <c r="AA2469" s="23">
        <f t="shared" si="227"/>
        <v>0.24649999999998917</v>
      </c>
    </row>
    <row r="2470" spans="12:27" x14ac:dyDescent="0.35">
      <c r="L2470" s="103"/>
      <c r="S2470" s="32">
        <f>+_xlfn.XLOOKUP($P2470,Užstatai!$L$3:$IR$3,Užstatai!$L$1:$IR$1,"bla",0,1)</f>
        <v>0</v>
      </c>
      <c r="W2470" s="11">
        <f t="shared" si="223"/>
        <v>0</v>
      </c>
      <c r="X2470" s="11">
        <f t="shared" si="224"/>
        <v>0</v>
      </c>
      <c r="Y2470" s="11">
        <f t="shared" si="225"/>
        <v>1</v>
      </c>
      <c r="Z2470" s="11">
        <f t="shared" si="226"/>
        <v>139534.64008660428</v>
      </c>
      <c r="AA2470" s="23">
        <f t="shared" si="227"/>
        <v>0.24659999999998916</v>
      </c>
    </row>
    <row r="2471" spans="12:27" x14ac:dyDescent="0.35">
      <c r="L2471" s="103"/>
      <c r="S2471" s="32">
        <f>+_xlfn.XLOOKUP($P2471,Užstatai!$L$3:$IR$3,Užstatai!$L$1:$IR$1,"bla",0,1)</f>
        <v>0</v>
      </c>
      <c r="W2471" s="11">
        <f t="shared" si="223"/>
        <v>0</v>
      </c>
      <c r="X2471" s="11">
        <f t="shared" si="224"/>
        <v>0</v>
      </c>
      <c r="Y2471" s="11">
        <f t="shared" si="225"/>
        <v>1</v>
      </c>
      <c r="Z2471" s="11">
        <f t="shared" si="226"/>
        <v>139591.22347674481</v>
      </c>
      <c r="AA2471" s="23">
        <f t="shared" si="227"/>
        <v>0.24669999999998915</v>
      </c>
    </row>
    <row r="2472" spans="12:27" x14ac:dyDescent="0.35">
      <c r="L2472" s="103"/>
      <c r="S2472" s="32">
        <f>+_xlfn.XLOOKUP($P2472,Užstatai!$L$3:$IR$3,Užstatai!$L$1:$IR$1,"bla",0,1)</f>
        <v>0</v>
      </c>
      <c r="W2472" s="11">
        <f t="shared" si="223"/>
        <v>0</v>
      </c>
      <c r="X2472" s="11">
        <f t="shared" si="224"/>
        <v>0</v>
      </c>
      <c r="Y2472" s="11">
        <f t="shared" si="225"/>
        <v>1</v>
      </c>
      <c r="Z2472" s="11">
        <f t="shared" si="226"/>
        <v>139647.80686688537</v>
      </c>
      <c r="AA2472" s="23">
        <f t="shared" si="227"/>
        <v>0.24679999999998914</v>
      </c>
    </row>
    <row r="2473" spans="12:27" x14ac:dyDescent="0.35">
      <c r="L2473" s="103"/>
      <c r="S2473" s="32">
        <f>+_xlfn.XLOOKUP($P2473,Užstatai!$L$3:$IR$3,Užstatai!$L$1:$IR$1,"bla",0,1)</f>
        <v>0</v>
      </c>
      <c r="W2473" s="11">
        <f t="shared" si="223"/>
        <v>0</v>
      </c>
      <c r="X2473" s="11">
        <f t="shared" si="224"/>
        <v>0</v>
      </c>
      <c r="Y2473" s="11">
        <f t="shared" si="225"/>
        <v>1</v>
      </c>
      <c r="Z2473" s="11">
        <f t="shared" si="226"/>
        <v>139704.39025702592</v>
      </c>
      <c r="AA2473" s="23">
        <f t="shared" si="227"/>
        <v>0.24689999999998913</v>
      </c>
    </row>
    <row r="2474" spans="12:27" x14ac:dyDescent="0.35">
      <c r="L2474" s="103"/>
      <c r="S2474" s="32">
        <f>+_xlfn.XLOOKUP($P2474,Užstatai!$L$3:$IR$3,Užstatai!$L$1:$IR$1,"bla",0,1)</f>
        <v>0</v>
      </c>
      <c r="W2474" s="11">
        <f t="shared" si="223"/>
        <v>0</v>
      </c>
      <c r="X2474" s="11">
        <f t="shared" si="224"/>
        <v>0</v>
      </c>
      <c r="Y2474" s="11">
        <f t="shared" si="225"/>
        <v>1</v>
      </c>
      <c r="Z2474" s="11">
        <f t="shared" si="226"/>
        <v>139760.97364716645</v>
      </c>
      <c r="AA2474" s="23">
        <f t="shared" si="227"/>
        <v>0.24699999999998912</v>
      </c>
    </row>
    <row r="2475" spans="12:27" x14ac:dyDescent="0.35">
      <c r="L2475" s="103"/>
      <c r="S2475" s="32">
        <f>+_xlfn.XLOOKUP($P2475,Užstatai!$L$3:$IR$3,Užstatai!$L$1:$IR$1,"bla",0,1)</f>
        <v>0</v>
      </c>
      <c r="W2475" s="11">
        <f t="shared" si="223"/>
        <v>0</v>
      </c>
      <c r="X2475" s="11">
        <f t="shared" si="224"/>
        <v>0</v>
      </c>
      <c r="Y2475" s="11">
        <f t="shared" si="225"/>
        <v>1</v>
      </c>
      <c r="Z2475" s="11">
        <f t="shared" si="226"/>
        <v>139817.55703730701</v>
      </c>
      <c r="AA2475" s="23">
        <f t="shared" si="227"/>
        <v>0.24709999999998911</v>
      </c>
    </row>
    <row r="2476" spans="12:27" x14ac:dyDescent="0.35">
      <c r="L2476" s="103"/>
      <c r="S2476" s="32">
        <f>+_xlfn.XLOOKUP($P2476,Užstatai!$L$3:$IR$3,Užstatai!$L$1:$IR$1,"bla",0,1)</f>
        <v>0</v>
      </c>
      <c r="W2476" s="11">
        <f t="shared" si="223"/>
        <v>0</v>
      </c>
      <c r="X2476" s="11">
        <f t="shared" si="224"/>
        <v>0</v>
      </c>
      <c r="Y2476" s="11">
        <f t="shared" si="225"/>
        <v>1</v>
      </c>
      <c r="Z2476" s="11">
        <f t="shared" si="226"/>
        <v>139874.14042744756</v>
      </c>
      <c r="AA2476" s="23">
        <f t="shared" si="227"/>
        <v>0.2471999999999891</v>
      </c>
    </row>
    <row r="2477" spans="12:27" x14ac:dyDescent="0.35">
      <c r="L2477" s="103"/>
      <c r="S2477" s="32">
        <f>+_xlfn.XLOOKUP($P2477,Užstatai!$L$3:$IR$3,Užstatai!$L$1:$IR$1,"bla",0,1)</f>
        <v>0</v>
      </c>
      <c r="W2477" s="11">
        <f t="shared" si="223"/>
        <v>0</v>
      </c>
      <c r="X2477" s="11">
        <f t="shared" si="224"/>
        <v>0</v>
      </c>
      <c r="Y2477" s="11">
        <f t="shared" si="225"/>
        <v>1</v>
      </c>
      <c r="Z2477" s="11">
        <f t="shared" si="226"/>
        <v>139930.72381758812</v>
      </c>
      <c r="AA2477" s="23">
        <f t="shared" si="227"/>
        <v>0.24729999999998908</v>
      </c>
    </row>
    <row r="2478" spans="12:27" x14ac:dyDescent="0.35">
      <c r="L2478" s="103"/>
      <c r="S2478" s="32">
        <f>+_xlfn.XLOOKUP($P2478,Užstatai!$L$3:$IR$3,Užstatai!$L$1:$IR$1,"bla",0,1)</f>
        <v>0</v>
      </c>
      <c r="W2478" s="11">
        <f t="shared" si="223"/>
        <v>0</v>
      </c>
      <c r="X2478" s="11">
        <f t="shared" si="224"/>
        <v>0</v>
      </c>
      <c r="Y2478" s="11">
        <f t="shared" si="225"/>
        <v>1</v>
      </c>
      <c r="Z2478" s="11">
        <f t="shared" si="226"/>
        <v>139987.30720772865</v>
      </c>
      <c r="AA2478" s="23">
        <f t="shared" si="227"/>
        <v>0.24739999999998907</v>
      </c>
    </row>
    <row r="2479" spans="12:27" x14ac:dyDescent="0.35">
      <c r="L2479" s="103"/>
      <c r="S2479" s="32">
        <f>+_xlfn.XLOOKUP($P2479,Užstatai!$L$3:$IR$3,Užstatai!$L$1:$IR$1,"bla",0,1)</f>
        <v>0</v>
      </c>
      <c r="W2479" s="11">
        <f t="shared" si="223"/>
        <v>0</v>
      </c>
      <c r="X2479" s="11">
        <f t="shared" si="224"/>
        <v>0</v>
      </c>
      <c r="Y2479" s="11">
        <f t="shared" si="225"/>
        <v>1</v>
      </c>
      <c r="Z2479" s="11">
        <f t="shared" si="226"/>
        <v>140043.89059786921</v>
      </c>
      <c r="AA2479" s="23">
        <f t="shared" si="227"/>
        <v>0.24749999999998906</v>
      </c>
    </row>
    <row r="2480" spans="12:27" x14ac:dyDescent="0.35">
      <c r="L2480" s="103"/>
      <c r="S2480" s="32">
        <f>+_xlfn.XLOOKUP($P2480,Užstatai!$L$3:$IR$3,Užstatai!$L$1:$IR$1,"bla",0,1)</f>
        <v>0</v>
      </c>
      <c r="W2480" s="11">
        <f t="shared" si="223"/>
        <v>0</v>
      </c>
      <c r="X2480" s="11">
        <f t="shared" si="224"/>
        <v>0</v>
      </c>
      <c r="Y2480" s="11">
        <f t="shared" si="225"/>
        <v>1</v>
      </c>
      <c r="Z2480" s="11">
        <f t="shared" si="226"/>
        <v>140100.47398800979</v>
      </c>
      <c r="AA2480" s="23">
        <f t="shared" si="227"/>
        <v>0.24759999999998905</v>
      </c>
    </row>
    <row r="2481" spans="12:27" x14ac:dyDescent="0.35">
      <c r="L2481" s="103"/>
      <c r="S2481" s="32">
        <f>+_xlfn.XLOOKUP($P2481,Užstatai!$L$3:$IR$3,Užstatai!$L$1:$IR$1,"bla",0,1)</f>
        <v>0</v>
      </c>
      <c r="W2481" s="11">
        <f t="shared" si="223"/>
        <v>0</v>
      </c>
      <c r="X2481" s="11">
        <f t="shared" si="224"/>
        <v>0</v>
      </c>
      <c r="Y2481" s="11">
        <f t="shared" si="225"/>
        <v>1</v>
      </c>
      <c r="Z2481" s="11">
        <f t="shared" si="226"/>
        <v>140157.05737815032</v>
      </c>
      <c r="AA2481" s="23">
        <f t="shared" si="227"/>
        <v>0.24769999999998904</v>
      </c>
    </row>
    <row r="2482" spans="12:27" x14ac:dyDescent="0.35">
      <c r="L2482" s="103"/>
      <c r="S2482" s="32">
        <f>+_xlfn.XLOOKUP($P2482,Užstatai!$L$3:$IR$3,Užstatai!$L$1:$IR$1,"bla",0,1)</f>
        <v>0</v>
      </c>
      <c r="W2482" s="11">
        <f t="shared" si="223"/>
        <v>0</v>
      </c>
      <c r="X2482" s="11">
        <f t="shared" si="224"/>
        <v>0</v>
      </c>
      <c r="Y2482" s="11">
        <f t="shared" si="225"/>
        <v>1</v>
      </c>
      <c r="Z2482" s="11">
        <f t="shared" si="226"/>
        <v>140213.64076829085</v>
      </c>
      <c r="AA2482" s="23">
        <f t="shared" si="227"/>
        <v>0.24779999999998903</v>
      </c>
    </row>
    <row r="2483" spans="12:27" x14ac:dyDescent="0.35">
      <c r="L2483" s="103"/>
      <c r="S2483" s="32">
        <f>+_xlfn.XLOOKUP($P2483,Užstatai!$L$3:$IR$3,Užstatai!$L$1:$IR$1,"bla",0,1)</f>
        <v>0</v>
      </c>
      <c r="W2483" s="11">
        <f t="shared" si="223"/>
        <v>0</v>
      </c>
      <c r="X2483" s="11">
        <f t="shared" si="224"/>
        <v>0</v>
      </c>
      <c r="Y2483" s="11">
        <f t="shared" si="225"/>
        <v>1</v>
      </c>
      <c r="Z2483" s="11">
        <f t="shared" si="226"/>
        <v>140270.22415843143</v>
      </c>
      <c r="AA2483" s="23">
        <f t="shared" si="227"/>
        <v>0.24789999999998902</v>
      </c>
    </row>
    <row r="2484" spans="12:27" x14ac:dyDescent="0.35">
      <c r="L2484" s="103"/>
      <c r="S2484" s="32">
        <f>+_xlfn.XLOOKUP($P2484,Užstatai!$L$3:$IR$3,Užstatai!$L$1:$IR$1,"bla",0,1)</f>
        <v>0</v>
      </c>
      <c r="W2484" s="11">
        <f t="shared" si="223"/>
        <v>0</v>
      </c>
      <c r="X2484" s="11">
        <f t="shared" si="224"/>
        <v>0</v>
      </c>
      <c r="Y2484" s="11">
        <f t="shared" si="225"/>
        <v>1</v>
      </c>
      <c r="Z2484" s="11">
        <f t="shared" si="226"/>
        <v>140326.80754857196</v>
      </c>
      <c r="AA2484" s="23">
        <f t="shared" si="227"/>
        <v>0.24799999999998901</v>
      </c>
    </row>
    <row r="2485" spans="12:27" x14ac:dyDescent="0.35">
      <c r="L2485" s="103"/>
      <c r="S2485" s="32">
        <f>+_xlfn.XLOOKUP($P2485,Užstatai!$L$3:$IR$3,Užstatai!$L$1:$IR$1,"bla",0,1)</f>
        <v>0</v>
      </c>
      <c r="W2485" s="11">
        <f t="shared" si="223"/>
        <v>0</v>
      </c>
      <c r="X2485" s="11">
        <f t="shared" si="224"/>
        <v>0</v>
      </c>
      <c r="Y2485" s="11">
        <f t="shared" si="225"/>
        <v>1</v>
      </c>
      <c r="Z2485" s="11">
        <f t="shared" si="226"/>
        <v>140383.39093871252</v>
      </c>
      <c r="AA2485" s="23">
        <f t="shared" si="227"/>
        <v>0.248099999999989</v>
      </c>
    </row>
    <row r="2486" spans="12:27" x14ac:dyDescent="0.35">
      <c r="L2486" s="103"/>
      <c r="S2486" s="32">
        <f>+_xlfn.XLOOKUP($P2486,Užstatai!$L$3:$IR$3,Užstatai!$L$1:$IR$1,"bla",0,1)</f>
        <v>0</v>
      </c>
      <c r="W2486" s="11">
        <f t="shared" si="223"/>
        <v>0</v>
      </c>
      <c r="X2486" s="11">
        <f t="shared" si="224"/>
        <v>0</v>
      </c>
      <c r="Y2486" s="11">
        <f t="shared" si="225"/>
        <v>1</v>
      </c>
      <c r="Z2486" s="11">
        <f t="shared" si="226"/>
        <v>140439.97432885307</v>
      </c>
      <c r="AA2486" s="23">
        <f t="shared" si="227"/>
        <v>0.24819999999998898</v>
      </c>
    </row>
    <row r="2487" spans="12:27" x14ac:dyDescent="0.35">
      <c r="L2487" s="103"/>
      <c r="S2487" s="32">
        <f>+_xlfn.XLOOKUP($P2487,Užstatai!$L$3:$IR$3,Užstatai!$L$1:$IR$1,"bla",0,1)</f>
        <v>0</v>
      </c>
      <c r="W2487" s="11">
        <f t="shared" si="223"/>
        <v>0</v>
      </c>
      <c r="X2487" s="11">
        <f t="shared" si="224"/>
        <v>0</v>
      </c>
      <c r="Y2487" s="11">
        <f t="shared" si="225"/>
        <v>1</v>
      </c>
      <c r="Z2487" s="11">
        <f t="shared" si="226"/>
        <v>140496.5577189936</v>
      </c>
      <c r="AA2487" s="23">
        <f t="shared" si="227"/>
        <v>0.24829999999998897</v>
      </c>
    </row>
    <row r="2488" spans="12:27" x14ac:dyDescent="0.35">
      <c r="L2488" s="103"/>
      <c r="S2488" s="32">
        <f>+_xlfn.XLOOKUP($P2488,Užstatai!$L$3:$IR$3,Užstatai!$L$1:$IR$1,"bla",0,1)</f>
        <v>0</v>
      </c>
      <c r="W2488" s="11">
        <f t="shared" si="223"/>
        <v>0</v>
      </c>
      <c r="X2488" s="11">
        <f t="shared" si="224"/>
        <v>0</v>
      </c>
      <c r="Y2488" s="11">
        <f t="shared" si="225"/>
        <v>1</v>
      </c>
      <c r="Z2488" s="11">
        <f t="shared" si="226"/>
        <v>140553.14110913416</v>
      </c>
      <c r="AA2488" s="23">
        <f t="shared" si="227"/>
        <v>0.24839999999998896</v>
      </c>
    </row>
    <row r="2489" spans="12:27" x14ac:dyDescent="0.35">
      <c r="L2489" s="103"/>
      <c r="S2489" s="32">
        <f>+_xlfn.XLOOKUP($P2489,Užstatai!$L$3:$IR$3,Užstatai!$L$1:$IR$1,"bla",0,1)</f>
        <v>0</v>
      </c>
      <c r="W2489" s="11">
        <f t="shared" si="223"/>
        <v>0</v>
      </c>
      <c r="X2489" s="11">
        <f t="shared" si="224"/>
        <v>0</v>
      </c>
      <c r="Y2489" s="11">
        <f t="shared" si="225"/>
        <v>1</v>
      </c>
      <c r="Z2489" s="11">
        <f t="shared" si="226"/>
        <v>140609.72449927471</v>
      </c>
      <c r="AA2489" s="23">
        <f t="shared" si="227"/>
        <v>0.24849999999998895</v>
      </c>
    </row>
    <row r="2490" spans="12:27" x14ac:dyDescent="0.35">
      <c r="L2490" s="103"/>
      <c r="S2490" s="32">
        <f>+_xlfn.XLOOKUP($P2490,Užstatai!$L$3:$IR$3,Užstatai!$L$1:$IR$1,"bla",0,1)</f>
        <v>0</v>
      </c>
      <c r="W2490" s="11">
        <f t="shared" si="223"/>
        <v>0</v>
      </c>
      <c r="X2490" s="11">
        <f t="shared" si="224"/>
        <v>0</v>
      </c>
      <c r="Y2490" s="11">
        <f t="shared" si="225"/>
        <v>1</v>
      </c>
      <c r="Z2490" s="11">
        <f t="shared" si="226"/>
        <v>140666.30788941524</v>
      </c>
      <c r="AA2490" s="23">
        <f t="shared" si="227"/>
        <v>0.24859999999998894</v>
      </c>
    </row>
    <row r="2491" spans="12:27" x14ac:dyDescent="0.35">
      <c r="L2491" s="103"/>
      <c r="S2491" s="32">
        <f>+_xlfn.XLOOKUP($P2491,Užstatai!$L$3:$IR$3,Užstatai!$L$1:$IR$1,"bla",0,1)</f>
        <v>0</v>
      </c>
      <c r="W2491" s="11">
        <f t="shared" si="223"/>
        <v>0</v>
      </c>
      <c r="X2491" s="11">
        <f t="shared" si="224"/>
        <v>0</v>
      </c>
      <c r="Y2491" s="11">
        <f t="shared" si="225"/>
        <v>1</v>
      </c>
      <c r="Z2491" s="11">
        <f t="shared" si="226"/>
        <v>140722.8912795558</v>
      </c>
      <c r="AA2491" s="23">
        <f t="shared" si="227"/>
        <v>0.24869999999998893</v>
      </c>
    </row>
    <row r="2492" spans="12:27" x14ac:dyDescent="0.35">
      <c r="L2492" s="103"/>
      <c r="S2492" s="32">
        <f>+_xlfn.XLOOKUP($P2492,Užstatai!$L$3:$IR$3,Užstatai!$L$1:$IR$1,"bla",0,1)</f>
        <v>0</v>
      </c>
      <c r="W2492" s="11">
        <f t="shared" si="223"/>
        <v>0</v>
      </c>
      <c r="X2492" s="11">
        <f t="shared" si="224"/>
        <v>0</v>
      </c>
      <c r="Y2492" s="11">
        <f t="shared" si="225"/>
        <v>1</v>
      </c>
      <c r="Z2492" s="11">
        <f t="shared" si="226"/>
        <v>140779.47466969636</v>
      </c>
      <c r="AA2492" s="23">
        <f t="shared" si="227"/>
        <v>0.24879999999998892</v>
      </c>
    </row>
    <row r="2493" spans="12:27" x14ac:dyDescent="0.35">
      <c r="L2493" s="103"/>
      <c r="S2493" s="32">
        <f>+_xlfn.XLOOKUP($P2493,Užstatai!$L$3:$IR$3,Užstatai!$L$1:$IR$1,"bla",0,1)</f>
        <v>0</v>
      </c>
      <c r="W2493" s="11">
        <f t="shared" si="223"/>
        <v>0</v>
      </c>
      <c r="X2493" s="11">
        <f t="shared" si="224"/>
        <v>0</v>
      </c>
      <c r="Y2493" s="11">
        <f t="shared" si="225"/>
        <v>1</v>
      </c>
      <c r="Z2493" s="11">
        <f t="shared" si="226"/>
        <v>140836.05805983691</v>
      </c>
      <c r="AA2493" s="23">
        <f t="shared" si="227"/>
        <v>0.24889999999998891</v>
      </c>
    </row>
    <row r="2494" spans="12:27" x14ac:dyDescent="0.35">
      <c r="L2494" s="103"/>
      <c r="S2494" s="32">
        <f>+_xlfn.XLOOKUP($P2494,Užstatai!$L$3:$IR$3,Užstatai!$L$1:$IR$1,"bla",0,1)</f>
        <v>0</v>
      </c>
      <c r="W2494" s="11">
        <f t="shared" si="223"/>
        <v>0</v>
      </c>
      <c r="X2494" s="11">
        <f t="shared" si="224"/>
        <v>0</v>
      </c>
      <c r="Y2494" s="11">
        <f t="shared" si="225"/>
        <v>1</v>
      </c>
      <c r="Z2494" s="11">
        <f t="shared" si="226"/>
        <v>140892.64144997744</v>
      </c>
      <c r="AA2494" s="23">
        <f t="shared" si="227"/>
        <v>0.2489999999999889</v>
      </c>
    </row>
    <row r="2495" spans="12:27" x14ac:dyDescent="0.35">
      <c r="L2495" s="103"/>
      <c r="S2495" s="32">
        <f>+_xlfn.XLOOKUP($P2495,Užstatai!$L$3:$IR$3,Užstatai!$L$1:$IR$1,"bla",0,1)</f>
        <v>0</v>
      </c>
      <c r="W2495" s="11">
        <f t="shared" si="223"/>
        <v>0</v>
      </c>
      <c r="X2495" s="11">
        <f t="shared" si="224"/>
        <v>0</v>
      </c>
      <c r="Y2495" s="11">
        <f t="shared" si="225"/>
        <v>1</v>
      </c>
      <c r="Z2495" s="11">
        <f t="shared" si="226"/>
        <v>140949.224840118</v>
      </c>
      <c r="AA2495" s="23">
        <f t="shared" si="227"/>
        <v>0.24909999999998889</v>
      </c>
    </row>
    <row r="2496" spans="12:27" x14ac:dyDescent="0.35">
      <c r="L2496" s="103"/>
      <c r="S2496" s="32">
        <f>+_xlfn.XLOOKUP($P2496,Užstatai!$L$3:$IR$3,Užstatai!$L$1:$IR$1,"bla",0,1)</f>
        <v>0</v>
      </c>
      <c r="W2496" s="11">
        <f t="shared" si="223"/>
        <v>0</v>
      </c>
      <c r="X2496" s="11">
        <f t="shared" si="224"/>
        <v>0</v>
      </c>
      <c r="Y2496" s="11">
        <f t="shared" si="225"/>
        <v>1</v>
      </c>
      <c r="Z2496" s="11">
        <f t="shared" si="226"/>
        <v>141005.80823025855</v>
      </c>
      <c r="AA2496" s="23">
        <f t="shared" si="227"/>
        <v>0.24919999999998887</v>
      </c>
    </row>
    <row r="2497" spans="12:27" x14ac:dyDescent="0.35">
      <c r="L2497" s="103"/>
      <c r="S2497" s="32">
        <f>+_xlfn.XLOOKUP($P2497,Užstatai!$L$3:$IR$3,Užstatai!$L$1:$IR$1,"bla",0,1)</f>
        <v>0</v>
      </c>
      <c r="W2497" s="11">
        <f t="shared" si="223"/>
        <v>0</v>
      </c>
      <c r="X2497" s="11">
        <f t="shared" si="224"/>
        <v>0</v>
      </c>
      <c r="Y2497" s="11">
        <f t="shared" si="225"/>
        <v>1</v>
      </c>
      <c r="Z2497" s="11">
        <f t="shared" si="226"/>
        <v>141062.39162039911</v>
      </c>
      <c r="AA2497" s="23">
        <f t="shared" si="227"/>
        <v>0.24929999999998886</v>
      </c>
    </row>
    <row r="2498" spans="12:27" x14ac:dyDescent="0.35">
      <c r="L2498" s="103"/>
      <c r="S2498" s="32">
        <f>+_xlfn.XLOOKUP($P2498,Užstatai!$L$3:$IR$3,Užstatai!$L$1:$IR$1,"bla",0,1)</f>
        <v>0</v>
      </c>
      <c r="W2498" s="11">
        <f t="shared" si="223"/>
        <v>0</v>
      </c>
      <c r="X2498" s="11">
        <f t="shared" si="224"/>
        <v>0</v>
      </c>
      <c r="Y2498" s="11">
        <f t="shared" si="225"/>
        <v>1</v>
      </c>
      <c r="Z2498" s="11">
        <f t="shared" si="226"/>
        <v>141118.97501053964</v>
      </c>
      <c r="AA2498" s="23">
        <f t="shared" si="227"/>
        <v>0.24939999999998885</v>
      </c>
    </row>
    <row r="2499" spans="12:27" x14ac:dyDescent="0.35">
      <c r="L2499" s="103"/>
      <c r="S2499" s="32">
        <f>+_xlfn.XLOOKUP($P2499,Užstatai!$L$3:$IR$3,Užstatai!$L$1:$IR$1,"bla",0,1)</f>
        <v>0</v>
      </c>
      <c r="W2499" s="11">
        <f t="shared" si="223"/>
        <v>0</v>
      </c>
      <c r="X2499" s="11">
        <f t="shared" si="224"/>
        <v>0</v>
      </c>
      <c r="Y2499" s="11">
        <f t="shared" si="225"/>
        <v>1</v>
      </c>
      <c r="Z2499" s="11">
        <f t="shared" si="226"/>
        <v>141175.55840068022</v>
      </c>
      <c r="AA2499" s="23">
        <f t="shared" si="227"/>
        <v>0.24949999999998884</v>
      </c>
    </row>
    <row r="2500" spans="12:27" x14ac:dyDescent="0.35">
      <c r="L2500" s="103"/>
      <c r="S2500" s="32">
        <f>+_xlfn.XLOOKUP($P2500,Užstatai!$L$3:$IR$3,Užstatai!$L$1:$IR$1,"bla",0,1)</f>
        <v>0</v>
      </c>
      <c r="W2500" s="11">
        <f t="shared" ref="W2500:W2563" si="228">ROUND(M2500*(Q2500-Q2499),2)</f>
        <v>0</v>
      </c>
      <c r="X2500" s="11">
        <f t="shared" ref="X2500:X2563" si="229">ROUND(N2500*$Y$2/12*(1-Q2500),2)</f>
        <v>0</v>
      </c>
      <c r="Y2500" s="11">
        <f t="shared" si="225"/>
        <v>1</v>
      </c>
      <c r="Z2500" s="11">
        <f t="shared" si="226"/>
        <v>141232.14179082075</v>
      </c>
      <c r="AA2500" s="23">
        <f t="shared" si="227"/>
        <v>0.24959999999998883</v>
      </c>
    </row>
    <row r="2501" spans="12:27" x14ac:dyDescent="0.35">
      <c r="L2501" s="103"/>
      <c r="S2501" s="32">
        <f>+_xlfn.XLOOKUP($P2501,Užstatai!$L$3:$IR$3,Užstatai!$L$1:$IR$1,"bla",0,1)</f>
        <v>0</v>
      </c>
      <c r="W2501" s="11">
        <f t="shared" si="228"/>
        <v>0</v>
      </c>
      <c r="X2501" s="11">
        <f t="shared" si="229"/>
        <v>0</v>
      </c>
      <c r="Y2501" s="11">
        <f t="shared" ref="Y2501:Y2564" si="230">+IF(Z2501&gt;=$W$1,1,0)</f>
        <v>1</v>
      </c>
      <c r="Z2501" s="11">
        <f t="shared" ref="Z2501:Z2564" si="231">SUM($N$4:$N$183)*AA2501/12-SUMPRODUCT($N$4:$N$183,$Q$4:$Q$183)*AA2501/12</f>
        <v>141288.72518096131</v>
      </c>
      <c r="AA2501" s="23">
        <f t="shared" si="227"/>
        <v>0.24969999999998882</v>
      </c>
    </row>
    <row r="2502" spans="12:27" x14ac:dyDescent="0.35">
      <c r="L2502" s="103"/>
      <c r="S2502" s="32">
        <f>+_xlfn.XLOOKUP($P2502,Užstatai!$L$3:$IR$3,Užstatai!$L$1:$IR$1,"bla",0,1)</f>
        <v>0</v>
      </c>
      <c r="W2502" s="11">
        <f t="shared" si="228"/>
        <v>0</v>
      </c>
      <c r="X2502" s="11">
        <f t="shared" si="229"/>
        <v>0</v>
      </c>
      <c r="Y2502" s="11">
        <f t="shared" si="230"/>
        <v>1</v>
      </c>
      <c r="Z2502" s="11">
        <f t="shared" si="231"/>
        <v>141345.30857110186</v>
      </c>
      <c r="AA2502" s="23">
        <f t="shared" ref="AA2502:AA2565" si="232">+AA2501+0.0001</f>
        <v>0.24979999999998881</v>
      </c>
    </row>
    <row r="2503" spans="12:27" x14ac:dyDescent="0.35">
      <c r="L2503" s="103"/>
      <c r="S2503" s="32">
        <f>+_xlfn.XLOOKUP($P2503,Užstatai!$L$3:$IR$3,Užstatai!$L$1:$IR$1,"bla",0,1)</f>
        <v>0</v>
      </c>
      <c r="W2503" s="11">
        <f t="shared" si="228"/>
        <v>0</v>
      </c>
      <c r="X2503" s="11">
        <f t="shared" si="229"/>
        <v>0</v>
      </c>
      <c r="Y2503" s="11">
        <f t="shared" si="230"/>
        <v>1</v>
      </c>
      <c r="Z2503" s="11">
        <f t="shared" si="231"/>
        <v>141401.89196124239</v>
      </c>
      <c r="AA2503" s="23">
        <f t="shared" si="232"/>
        <v>0.2498999999999888</v>
      </c>
    </row>
    <row r="2504" spans="12:27" x14ac:dyDescent="0.35">
      <c r="L2504" s="103"/>
      <c r="S2504" s="32">
        <f>+_xlfn.XLOOKUP($P2504,Užstatai!$L$3:$IR$3,Užstatai!$L$1:$IR$1,"bla",0,1)</f>
        <v>0</v>
      </c>
      <c r="W2504" s="11">
        <f t="shared" si="228"/>
        <v>0</v>
      </c>
      <c r="X2504" s="11">
        <f t="shared" si="229"/>
        <v>0</v>
      </c>
      <c r="Y2504" s="11">
        <f t="shared" si="230"/>
        <v>1</v>
      </c>
      <c r="Z2504" s="11">
        <f t="shared" si="231"/>
        <v>141458.47535138295</v>
      </c>
      <c r="AA2504" s="23">
        <f t="shared" si="232"/>
        <v>0.24999999999998879</v>
      </c>
    </row>
    <row r="2505" spans="12:27" x14ac:dyDescent="0.35">
      <c r="L2505" s="103"/>
      <c r="S2505" s="32">
        <f>+_xlfn.XLOOKUP($P2505,Užstatai!$L$3:$IR$3,Užstatai!$L$1:$IR$1,"bla",0,1)</f>
        <v>0</v>
      </c>
      <c r="W2505" s="11">
        <f t="shared" si="228"/>
        <v>0</v>
      </c>
      <c r="X2505" s="11">
        <f t="shared" si="229"/>
        <v>0</v>
      </c>
      <c r="Y2505" s="11">
        <f t="shared" si="230"/>
        <v>1</v>
      </c>
      <c r="Z2505" s="11">
        <f t="shared" si="231"/>
        <v>141515.05874152351</v>
      </c>
      <c r="AA2505" s="23">
        <f t="shared" si="232"/>
        <v>0.25009999999998878</v>
      </c>
    </row>
    <row r="2506" spans="12:27" x14ac:dyDescent="0.35">
      <c r="L2506" s="103"/>
      <c r="S2506" s="32">
        <f>+_xlfn.XLOOKUP($P2506,Užstatai!$L$3:$IR$3,Užstatai!$L$1:$IR$1,"bla",0,1)</f>
        <v>0</v>
      </c>
      <c r="W2506" s="11">
        <f t="shared" si="228"/>
        <v>0</v>
      </c>
      <c r="X2506" s="11">
        <f t="shared" si="229"/>
        <v>0</v>
      </c>
      <c r="Y2506" s="11">
        <f t="shared" si="230"/>
        <v>1</v>
      </c>
      <c r="Z2506" s="11">
        <f t="shared" si="231"/>
        <v>141571.64213166403</v>
      </c>
      <c r="AA2506" s="23">
        <f t="shared" si="232"/>
        <v>0.25019999999998876</v>
      </c>
    </row>
    <row r="2507" spans="12:27" x14ac:dyDescent="0.35">
      <c r="L2507" s="103"/>
      <c r="S2507" s="32">
        <f>+_xlfn.XLOOKUP($P2507,Užstatai!$L$3:$IR$3,Užstatai!$L$1:$IR$1,"bla",0,1)</f>
        <v>0</v>
      </c>
      <c r="W2507" s="11">
        <f t="shared" si="228"/>
        <v>0</v>
      </c>
      <c r="X2507" s="11">
        <f t="shared" si="229"/>
        <v>0</v>
      </c>
      <c r="Y2507" s="11">
        <f t="shared" si="230"/>
        <v>1</v>
      </c>
      <c r="Z2507" s="11">
        <f t="shared" si="231"/>
        <v>141628.22552180459</v>
      </c>
      <c r="AA2507" s="23">
        <f t="shared" si="232"/>
        <v>0.25029999999998875</v>
      </c>
    </row>
    <row r="2508" spans="12:27" x14ac:dyDescent="0.35">
      <c r="L2508" s="103"/>
      <c r="S2508" s="32">
        <f>+_xlfn.XLOOKUP($P2508,Užstatai!$L$3:$IR$3,Užstatai!$L$1:$IR$1,"bla",0,1)</f>
        <v>0</v>
      </c>
      <c r="W2508" s="11">
        <f t="shared" si="228"/>
        <v>0</v>
      </c>
      <c r="X2508" s="11">
        <f t="shared" si="229"/>
        <v>0</v>
      </c>
      <c r="Y2508" s="11">
        <f t="shared" si="230"/>
        <v>1</v>
      </c>
      <c r="Z2508" s="11">
        <f t="shared" si="231"/>
        <v>141684.80891194515</v>
      </c>
      <c r="AA2508" s="23">
        <f t="shared" si="232"/>
        <v>0.25039999999998874</v>
      </c>
    </row>
    <row r="2509" spans="12:27" x14ac:dyDescent="0.35">
      <c r="L2509" s="103"/>
      <c r="S2509" s="32">
        <f>+_xlfn.XLOOKUP($P2509,Užstatai!$L$3:$IR$3,Užstatai!$L$1:$IR$1,"bla",0,1)</f>
        <v>0</v>
      </c>
      <c r="W2509" s="11">
        <f t="shared" si="228"/>
        <v>0</v>
      </c>
      <c r="X2509" s="11">
        <f t="shared" si="229"/>
        <v>0</v>
      </c>
      <c r="Y2509" s="11">
        <f t="shared" si="230"/>
        <v>1</v>
      </c>
      <c r="Z2509" s="11">
        <f t="shared" si="231"/>
        <v>141741.3923020857</v>
      </c>
      <c r="AA2509" s="23">
        <f t="shared" si="232"/>
        <v>0.25049999999998873</v>
      </c>
    </row>
    <row r="2510" spans="12:27" x14ac:dyDescent="0.35">
      <c r="L2510" s="103"/>
      <c r="S2510" s="32">
        <f>+_xlfn.XLOOKUP($P2510,Užstatai!$L$3:$IR$3,Užstatai!$L$1:$IR$1,"bla",0,1)</f>
        <v>0</v>
      </c>
      <c r="W2510" s="11">
        <f t="shared" si="228"/>
        <v>0</v>
      </c>
      <c r="X2510" s="11">
        <f t="shared" si="229"/>
        <v>0</v>
      </c>
      <c r="Y2510" s="11">
        <f t="shared" si="230"/>
        <v>1</v>
      </c>
      <c r="Z2510" s="11">
        <f t="shared" si="231"/>
        <v>141797.97569222623</v>
      </c>
      <c r="AA2510" s="23">
        <f t="shared" si="232"/>
        <v>0.25059999999998872</v>
      </c>
    </row>
    <row r="2511" spans="12:27" x14ac:dyDescent="0.35">
      <c r="L2511" s="103"/>
      <c r="S2511" s="32">
        <f>+_xlfn.XLOOKUP($P2511,Užstatai!$L$3:$IR$3,Užstatai!$L$1:$IR$1,"bla",0,1)</f>
        <v>0</v>
      </c>
      <c r="W2511" s="11">
        <f t="shared" si="228"/>
        <v>0</v>
      </c>
      <c r="X2511" s="11">
        <f t="shared" si="229"/>
        <v>0</v>
      </c>
      <c r="Y2511" s="11">
        <f t="shared" si="230"/>
        <v>1</v>
      </c>
      <c r="Z2511" s="11">
        <f t="shared" si="231"/>
        <v>141854.55908236679</v>
      </c>
      <c r="AA2511" s="23">
        <f t="shared" si="232"/>
        <v>0.25069999999998871</v>
      </c>
    </row>
    <row r="2512" spans="12:27" x14ac:dyDescent="0.35">
      <c r="L2512" s="103"/>
      <c r="S2512" s="32">
        <f>+_xlfn.XLOOKUP($P2512,Užstatai!$L$3:$IR$3,Užstatai!$L$1:$IR$1,"bla",0,1)</f>
        <v>0</v>
      </c>
      <c r="W2512" s="11">
        <f t="shared" si="228"/>
        <v>0</v>
      </c>
      <c r="X2512" s="11">
        <f t="shared" si="229"/>
        <v>0</v>
      </c>
      <c r="Y2512" s="11">
        <f t="shared" si="230"/>
        <v>1</v>
      </c>
      <c r="Z2512" s="11">
        <f t="shared" si="231"/>
        <v>141911.14247250734</v>
      </c>
      <c r="AA2512" s="23">
        <f t="shared" si="232"/>
        <v>0.2507999999999887</v>
      </c>
    </row>
    <row r="2513" spans="12:27" x14ac:dyDescent="0.35">
      <c r="L2513" s="103"/>
      <c r="S2513" s="32">
        <f>+_xlfn.XLOOKUP($P2513,Užstatai!$L$3:$IR$3,Užstatai!$L$1:$IR$1,"bla",0,1)</f>
        <v>0</v>
      </c>
      <c r="W2513" s="11">
        <f t="shared" si="228"/>
        <v>0</v>
      </c>
      <c r="X2513" s="11">
        <f t="shared" si="229"/>
        <v>0</v>
      </c>
      <c r="Y2513" s="11">
        <f t="shared" si="230"/>
        <v>1</v>
      </c>
      <c r="Z2513" s="11">
        <f t="shared" si="231"/>
        <v>141967.72586264787</v>
      </c>
      <c r="AA2513" s="23">
        <f t="shared" si="232"/>
        <v>0.25089999999998869</v>
      </c>
    </row>
    <row r="2514" spans="12:27" x14ac:dyDescent="0.35">
      <c r="L2514" s="103"/>
      <c r="S2514" s="32">
        <f>+_xlfn.XLOOKUP($P2514,Užstatai!$L$3:$IR$3,Užstatai!$L$1:$IR$1,"bla",0,1)</f>
        <v>0</v>
      </c>
      <c r="W2514" s="11">
        <f t="shared" si="228"/>
        <v>0</v>
      </c>
      <c r="X2514" s="11">
        <f t="shared" si="229"/>
        <v>0</v>
      </c>
      <c r="Y2514" s="11">
        <f t="shared" si="230"/>
        <v>1</v>
      </c>
      <c r="Z2514" s="11">
        <f t="shared" si="231"/>
        <v>142024.30925278843</v>
      </c>
      <c r="AA2514" s="23">
        <f t="shared" si="232"/>
        <v>0.25099999999998868</v>
      </c>
    </row>
    <row r="2515" spans="12:27" x14ac:dyDescent="0.35">
      <c r="L2515" s="103"/>
      <c r="S2515" s="32">
        <f>+_xlfn.XLOOKUP($P2515,Užstatai!$L$3:$IR$3,Užstatai!$L$1:$IR$1,"bla",0,1)</f>
        <v>0</v>
      </c>
      <c r="W2515" s="11">
        <f t="shared" si="228"/>
        <v>0</v>
      </c>
      <c r="X2515" s="11">
        <f t="shared" si="229"/>
        <v>0</v>
      </c>
      <c r="Y2515" s="11">
        <f t="shared" si="230"/>
        <v>1</v>
      </c>
      <c r="Z2515" s="11">
        <f t="shared" si="231"/>
        <v>142080.89264292901</v>
      </c>
      <c r="AA2515" s="23">
        <f t="shared" si="232"/>
        <v>0.25109999999998867</v>
      </c>
    </row>
    <row r="2516" spans="12:27" x14ac:dyDescent="0.35">
      <c r="L2516" s="103"/>
      <c r="S2516" s="32">
        <f>+_xlfn.XLOOKUP($P2516,Užstatai!$L$3:$IR$3,Užstatai!$L$1:$IR$1,"bla",0,1)</f>
        <v>0</v>
      </c>
      <c r="W2516" s="11">
        <f t="shared" si="228"/>
        <v>0</v>
      </c>
      <c r="X2516" s="11">
        <f t="shared" si="229"/>
        <v>0</v>
      </c>
      <c r="Y2516" s="11">
        <f t="shared" si="230"/>
        <v>1</v>
      </c>
      <c r="Z2516" s="11">
        <f t="shared" si="231"/>
        <v>142137.47603306954</v>
      </c>
      <c r="AA2516" s="23">
        <f t="shared" si="232"/>
        <v>0.25119999999998865</v>
      </c>
    </row>
    <row r="2517" spans="12:27" x14ac:dyDescent="0.35">
      <c r="L2517" s="103"/>
      <c r="S2517" s="32">
        <f>+_xlfn.XLOOKUP($P2517,Užstatai!$L$3:$IR$3,Užstatai!$L$1:$IR$1,"bla",0,1)</f>
        <v>0</v>
      </c>
      <c r="W2517" s="11">
        <f t="shared" si="228"/>
        <v>0</v>
      </c>
      <c r="X2517" s="11">
        <f t="shared" si="229"/>
        <v>0</v>
      </c>
      <c r="Y2517" s="11">
        <f t="shared" si="230"/>
        <v>1</v>
      </c>
      <c r="Z2517" s="11">
        <f t="shared" si="231"/>
        <v>142194.0594232101</v>
      </c>
      <c r="AA2517" s="23">
        <f t="shared" si="232"/>
        <v>0.25129999999998864</v>
      </c>
    </row>
    <row r="2518" spans="12:27" x14ac:dyDescent="0.35">
      <c r="L2518" s="103"/>
      <c r="S2518" s="32">
        <f>+_xlfn.XLOOKUP($P2518,Užstatai!$L$3:$IR$3,Užstatai!$L$1:$IR$1,"bla",0,1)</f>
        <v>0</v>
      </c>
      <c r="W2518" s="11">
        <f t="shared" si="228"/>
        <v>0</v>
      </c>
      <c r="X2518" s="11">
        <f t="shared" si="229"/>
        <v>0</v>
      </c>
      <c r="Y2518" s="11">
        <f t="shared" si="230"/>
        <v>1</v>
      </c>
      <c r="Z2518" s="11">
        <f t="shared" si="231"/>
        <v>142250.64281335066</v>
      </c>
      <c r="AA2518" s="23">
        <f t="shared" si="232"/>
        <v>0.25139999999998863</v>
      </c>
    </row>
    <row r="2519" spans="12:27" x14ac:dyDescent="0.35">
      <c r="L2519" s="103"/>
      <c r="S2519" s="32">
        <f>+_xlfn.XLOOKUP($P2519,Užstatai!$L$3:$IR$3,Užstatai!$L$1:$IR$1,"bla",0,1)</f>
        <v>0</v>
      </c>
      <c r="W2519" s="11">
        <f t="shared" si="228"/>
        <v>0</v>
      </c>
      <c r="X2519" s="11">
        <f t="shared" si="229"/>
        <v>0</v>
      </c>
      <c r="Y2519" s="11">
        <f t="shared" si="230"/>
        <v>1</v>
      </c>
      <c r="Z2519" s="11">
        <f t="shared" si="231"/>
        <v>142307.22620349118</v>
      </c>
      <c r="AA2519" s="23">
        <f t="shared" si="232"/>
        <v>0.25149999999998862</v>
      </c>
    </row>
    <row r="2520" spans="12:27" x14ac:dyDescent="0.35">
      <c r="L2520" s="103"/>
      <c r="S2520" s="32">
        <f>+_xlfn.XLOOKUP($P2520,Užstatai!$L$3:$IR$3,Užstatai!$L$1:$IR$1,"bla",0,1)</f>
        <v>0</v>
      </c>
      <c r="W2520" s="11">
        <f t="shared" si="228"/>
        <v>0</v>
      </c>
      <c r="X2520" s="11">
        <f t="shared" si="229"/>
        <v>0</v>
      </c>
      <c r="Y2520" s="11">
        <f t="shared" si="230"/>
        <v>1</v>
      </c>
      <c r="Z2520" s="11">
        <f t="shared" si="231"/>
        <v>142363.80959363174</v>
      </c>
      <c r="AA2520" s="23">
        <f t="shared" si="232"/>
        <v>0.25159999999998861</v>
      </c>
    </row>
    <row r="2521" spans="12:27" x14ac:dyDescent="0.35">
      <c r="L2521" s="103"/>
      <c r="S2521" s="32">
        <f>+_xlfn.XLOOKUP($P2521,Užstatai!$L$3:$IR$3,Užstatai!$L$1:$IR$1,"bla",0,1)</f>
        <v>0</v>
      </c>
      <c r="W2521" s="11">
        <f t="shared" si="228"/>
        <v>0</v>
      </c>
      <c r="X2521" s="11">
        <f t="shared" si="229"/>
        <v>0</v>
      </c>
      <c r="Y2521" s="11">
        <f t="shared" si="230"/>
        <v>1</v>
      </c>
      <c r="Z2521" s="11">
        <f t="shared" si="231"/>
        <v>142420.3929837723</v>
      </c>
      <c r="AA2521" s="23">
        <f t="shared" si="232"/>
        <v>0.2516999999999886</v>
      </c>
    </row>
    <row r="2522" spans="12:27" x14ac:dyDescent="0.35">
      <c r="L2522" s="103"/>
      <c r="S2522" s="32">
        <f>+_xlfn.XLOOKUP($P2522,Užstatai!$L$3:$IR$3,Užstatai!$L$1:$IR$1,"bla",0,1)</f>
        <v>0</v>
      </c>
      <c r="W2522" s="11">
        <f t="shared" si="228"/>
        <v>0</v>
      </c>
      <c r="X2522" s="11">
        <f t="shared" si="229"/>
        <v>0</v>
      </c>
      <c r="Y2522" s="11">
        <f t="shared" si="230"/>
        <v>1</v>
      </c>
      <c r="Z2522" s="11">
        <f t="shared" si="231"/>
        <v>142476.97637391282</v>
      </c>
      <c r="AA2522" s="23">
        <f t="shared" si="232"/>
        <v>0.25179999999998859</v>
      </c>
    </row>
    <row r="2523" spans="12:27" x14ac:dyDescent="0.35">
      <c r="L2523" s="103"/>
      <c r="S2523" s="32">
        <f>+_xlfn.XLOOKUP($P2523,Užstatai!$L$3:$IR$3,Užstatai!$L$1:$IR$1,"bla",0,1)</f>
        <v>0</v>
      </c>
      <c r="W2523" s="11">
        <f t="shared" si="228"/>
        <v>0</v>
      </c>
      <c r="X2523" s="11">
        <f t="shared" si="229"/>
        <v>0</v>
      </c>
      <c r="Y2523" s="11">
        <f t="shared" si="230"/>
        <v>1</v>
      </c>
      <c r="Z2523" s="11">
        <f t="shared" si="231"/>
        <v>142533.55976405338</v>
      </c>
      <c r="AA2523" s="23">
        <f t="shared" si="232"/>
        <v>0.25189999999998858</v>
      </c>
    </row>
    <row r="2524" spans="12:27" x14ac:dyDescent="0.35">
      <c r="L2524" s="103"/>
      <c r="S2524" s="32">
        <f>+_xlfn.XLOOKUP($P2524,Užstatai!$L$3:$IR$3,Užstatai!$L$1:$IR$1,"bla",0,1)</f>
        <v>0</v>
      </c>
      <c r="W2524" s="11">
        <f t="shared" si="228"/>
        <v>0</v>
      </c>
      <c r="X2524" s="11">
        <f t="shared" si="229"/>
        <v>0</v>
      </c>
      <c r="Y2524" s="11">
        <f t="shared" si="230"/>
        <v>1</v>
      </c>
      <c r="Z2524" s="11">
        <f t="shared" si="231"/>
        <v>142590.14315419394</v>
      </c>
      <c r="AA2524" s="23">
        <f t="shared" si="232"/>
        <v>0.25199999999998857</v>
      </c>
    </row>
    <row r="2525" spans="12:27" x14ac:dyDescent="0.35">
      <c r="L2525" s="103"/>
      <c r="S2525" s="32">
        <f>+_xlfn.XLOOKUP($P2525,Užstatai!$L$3:$IR$3,Užstatai!$L$1:$IR$1,"bla",0,1)</f>
        <v>0</v>
      </c>
      <c r="W2525" s="11">
        <f t="shared" si="228"/>
        <v>0</v>
      </c>
      <c r="X2525" s="11">
        <f t="shared" si="229"/>
        <v>0</v>
      </c>
      <c r="Y2525" s="11">
        <f t="shared" si="230"/>
        <v>1</v>
      </c>
      <c r="Z2525" s="11">
        <f t="shared" si="231"/>
        <v>142646.72654433449</v>
      </c>
      <c r="AA2525" s="23">
        <f t="shared" si="232"/>
        <v>0.25209999999998856</v>
      </c>
    </row>
    <row r="2526" spans="12:27" x14ac:dyDescent="0.35">
      <c r="L2526" s="103"/>
      <c r="S2526" s="32">
        <f>+_xlfn.XLOOKUP($P2526,Užstatai!$L$3:$IR$3,Užstatai!$L$1:$IR$1,"bla",0,1)</f>
        <v>0</v>
      </c>
      <c r="W2526" s="11">
        <f t="shared" si="228"/>
        <v>0</v>
      </c>
      <c r="X2526" s="11">
        <f t="shared" si="229"/>
        <v>0</v>
      </c>
      <c r="Y2526" s="11">
        <f t="shared" si="230"/>
        <v>1</v>
      </c>
      <c r="Z2526" s="11">
        <f t="shared" si="231"/>
        <v>142703.30993447502</v>
      </c>
      <c r="AA2526" s="23">
        <f t="shared" si="232"/>
        <v>0.25219999999998854</v>
      </c>
    </row>
    <row r="2527" spans="12:27" x14ac:dyDescent="0.35">
      <c r="L2527" s="103"/>
      <c r="S2527" s="32">
        <f>+_xlfn.XLOOKUP($P2527,Užstatai!$L$3:$IR$3,Užstatai!$L$1:$IR$1,"bla",0,1)</f>
        <v>0</v>
      </c>
      <c r="W2527" s="11">
        <f t="shared" si="228"/>
        <v>0</v>
      </c>
      <c r="X2527" s="11">
        <f t="shared" si="229"/>
        <v>0</v>
      </c>
      <c r="Y2527" s="11">
        <f t="shared" si="230"/>
        <v>1</v>
      </c>
      <c r="Z2527" s="11">
        <f t="shared" si="231"/>
        <v>142759.89332461558</v>
      </c>
      <c r="AA2527" s="23">
        <f t="shared" si="232"/>
        <v>0.25229999999998853</v>
      </c>
    </row>
    <row r="2528" spans="12:27" x14ac:dyDescent="0.35">
      <c r="L2528" s="103"/>
      <c r="S2528" s="32">
        <f>+_xlfn.XLOOKUP($P2528,Užstatai!$L$3:$IR$3,Užstatai!$L$1:$IR$1,"bla",0,1)</f>
        <v>0</v>
      </c>
      <c r="W2528" s="11">
        <f t="shared" si="228"/>
        <v>0</v>
      </c>
      <c r="X2528" s="11">
        <f t="shared" si="229"/>
        <v>0</v>
      </c>
      <c r="Y2528" s="11">
        <f t="shared" si="230"/>
        <v>1</v>
      </c>
      <c r="Z2528" s="11">
        <f t="shared" si="231"/>
        <v>142816.47671475614</v>
      </c>
      <c r="AA2528" s="23">
        <f t="shared" si="232"/>
        <v>0.25239999999998852</v>
      </c>
    </row>
    <row r="2529" spans="12:27" x14ac:dyDescent="0.35">
      <c r="L2529" s="103"/>
      <c r="S2529" s="32">
        <f>+_xlfn.XLOOKUP($P2529,Užstatai!$L$3:$IR$3,Užstatai!$L$1:$IR$1,"bla",0,1)</f>
        <v>0</v>
      </c>
      <c r="W2529" s="11">
        <f t="shared" si="228"/>
        <v>0</v>
      </c>
      <c r="X2529" s="11">
        <f t="shared" si="229"/>
        <v>0</v>
      </c>
      <c r="Y2529" s="11">
        <f t="shared" si="230"/>
        <v>1</v>
      </c>
      <c r="Z2529" s="11">
        <f t="shared" si="231"/>
        <v>142873.06010489666</v>
      </c>
      <c r="AA2529" s="23">
        <f t="shared" si="232"/>
        <v>0.25249999999998851</v>
      </c>
    </row>
    <row r="2530" spans="12:27" x14ac:dyDescent="0.35">
      <c r="L2530" s="103"/>
      <c r="S2530" s="32">
        <f>+_xlfn.XLOOKUP($P2530,Užstatai!$L$3:$IR$3,Užstatai!$L$1:$IR$1,"bla",0,1)</f>
        <v>0</v>
      </c>
      <c r="W2530" s="11">
        <f t="shared" si="228"/>
        <v>0</v>
      </c>
      <c r="X2530" s="11">
        <f t="shared" si="229"/>
        <v>0</v>
      </c>
      <c r="Y2530" s="11">
        <f t="shared" si="230"/>
        <v>1</v>
      </c>
      <c r="Z2530" s="11">
        <f t="shared" si="231"/>
        <v>142929.64349503722</v>
      </c>
      <c r="AA2530" s="23">
        <f t="shared" si="232"/>
        <v>0.2525999999999885</v>
      </c>
    </row>
    <row r="2531" spans="12:27" x14ac:dyDescent="0.35">
      <c r="L2531" s="103"/>
      <c r="S2531" s="32">
        <f>+_xlfn.XLOOKUP($P2531,Užstatai!$L$3:$IR$3,Užstatai!$L$1:$IR$1,"bla",0,1)</f>
        <v>0</v>
      </c>
      <c r="W2531" s="11">
        <f t="shared" si="228"/>
        <v>0</v>
      </c>
      <c r="X2531" s="11">
        <f t="shared" si="229"/>
        <v>0</v>
      </c>
      <c r="Y2531" s="11">
        <f t="shared" si="230"/>
        <v>1</v>
      </c>
      <c r="Z2531" s="11">
        <f t="shared" si="231"/>
        <v>142986.22688517781</v>
      </c>
      <c r="AA2531" s="23">
        <f t="shared" si="232"/>
        <v>0.25269999999998849</v>
      </c>
    </row>
    <row r="2532" spans="12:27" x14ac:dyDescent="0.35">
      <c r="L2532" s="103"/>
      <c r="S2532" s="32">
        <f>+_xlfn.XLOOKUP($P2532,Užstatai!$L$3:$IR$3,Užstatai!$L$1:$IR$1,"bla",0,1)</f>
        <v>0</v>
      </c>
      <c r="W2532" s="11">
        <f t="shared" si="228"/>
        <v>0</v>
      </c>
      <c r="X2532" s="11">
        <f t="shared" si="229"/>
        <v>0</v>
      </c>
      <c r="Y2532" s="11">
        <f t="shared" si="230"/>
        <v>1</v>
      </c>
      <c r="Z2532" s="11">
        <f t="shared" si="231"/>
        <v>143042.81027531833</v>
      </c>
      <c r="AA2532" s="23">
        <f t="shared" si="232"/>
        <v>0.25279999999998848</v>
      </c>
    </row>
    <row r="2533" spans="12:27" x14ac:dyDescent="0.35">
      <c r="L2533" s="103"/>
      <c r="S2533" s="32">
        <f>+_xlfn.XLOOKUP($P2533,Užstatai!$L$3:$IR$3,Užstatai!$L$1:$IR$1,"bla",0,1)</f>
        <v>0</v>
      </c>
      <c r="W2533" s="11">
        <f t="shared" si="228"/>
        <v>0</v>
      </c>
      <c r="X2533" s="11">
        <f t="shared" si="229"/>
        <v>0</v>
      </c>
      <c r="Y2533" s="11">
        <f t="shared" si="230"/>
        <v>1</v>
      </c>
      <c r="Z2533" s="11">
        <f t="shared" si="231"/>
        <v>143099.39366545889</v>
      </c>
      <c r="AA2533" s="23">
        <f t="shared" si="232"/>
        <v>0.25289999999998847</v>
      </c>
    </row>
    <row r="2534" spans="12:27" x14ac:dyDescent="0.35">
      <c r="L2534" s="103"/>
      <c r="S2534" s="32">
        <f>+_xlfn.XLOOKUP($P2534,Užstatai!$L$3:$IR$3,Užstatai!$L$1:$IR$1,"bla",0,1)</f>
        <v>0</v>
      </c>
      <c r="W2534" s="11">
        <f t="shared" si="228"/>
        <v>0</v>
      </c>
      <c r="X2534" s="11">
        <f t="shared" si="229"/>
        <v>0</v>
      </c>
      <c r="Y2534" s="11">
        <f t="shared" si="230"/>
        <v>1</v>
      </c>
      <c r="Z2534" s="11">
        <f t="shared" si="231"/>
        <v>143155.97705559945</v>
      </c>
      <c r="AA2534" s="23">
        <f t="shared" si="232"/>
        <v>0.25299999999998846</v>
      </c>
    </row>
    <row r="2535" spans="12:27" x14ac:dyDescent="0.35">
      <c r="L2535" s="103"/>
      <c r="S2535" s="32">
        <f>+_xlfn.XLOOKUP($P2535,Užstatai!$L$3:$IR$3,Užstatai!$L$1:$IR$1,"bla",0,1)</f>
        <v>0</v>
      </c>
      <c r="W2535" s="11">
        <f t="shared" si="228"/>
        <v>0</v>
      </c>
      <c r="X2535" s="11">
        <f t="shared" si="229"/>
        <v>0</v>
      </c>
      <c r="Y2535" s="11">
        <f t="shared" si="230"/>
        <v>1</v>
      </c>
      <c r="Z2535" s="11">
        <f t="shared" si="231"/>
        <v>143212.56044574</v>
      </c>
      <c r="AA2535" s="23">
        <f t="shared" si="232"/>
        <v>0.25309999999998845</v>
      </c>
    </row>
    <row r="2536" spans="12:27" x14ac:dyDescent="0.35">
      <c r="L2536" s="103"/>
      <c r="S2536" s="32">
        <f>+_xlfn.XLOOKUP($P2536,Užstatai!$L$3:$IR$3,Užstatai!$L$1:$IR$1,"bla",0,1)</f>
        <v>0</v>
      </c>
      <c r="W2536" s="11">
        <f t="shared" si="228"/>
        <v>0</v>
      </c>
      <c r="X2536" s="11">
        <f t="shared" si="229"/>
        <v>0</v>
      </c>
      <c r="Y2536" s="11">
        <f t="shared" si="230"/>
        <v>1</v>
      </c>
      <c r="Z2536" s="11">
        <f t="shared" si="231"/>
        <v>143269.14383588053</v>
      </c>
      <c r="AA2536" s="23">
        <f t="shared" si="232"/>
        <v>0.25319999999998843</v>
      </c>
    </row>
    <row r="2537" spans="12:27" x14ac:dyDescent="0.35">
      <c r="L2537" s="103"/>
      <c r="S2537" s="32">
        <f>+_xlfn.XLOOKUP($P2537,Užstatai!$L$3:$IR$3,Užstatai!$L$1:$IR$1,"bla",0,1)</f>
        <v>0</v>
      </c>
      <c r="W2537" s="11">
        <f t="shared" si="228"/>
        <v>0</v>
      </c>
      <c r="X2537" s="11">
        <f t="shared" si="229"/>
        <v>0</v>
      </c>
      <c r="Y2537" s="11">
        <f t="shared" si="230"/>
        <v>1</v>
      </c>
      <c r="Z2537" s="11">
        <f t="shared" si="231"/>
        <v>143325.72722602109</v>
      </c>
      <c r="AA2537" s="23">
        <f t="shared" si="232"/>
        <v>0.25329999999998842</v>
      </c>
    </row>
    <row r="2538" spans="12:27" x14ac:dyDescent="0.35">
      <c r="L2538" s="103"/>
      <c r="S2538" s="32">
        <f>+_xlfn.XLOOKUP($P2538,Užstatai!$L$3:$IR$3,Užstatai!$L$1:$IR$1,"bla",0,1)</f>
        <v>0</v>
      </c>
      <c r="W2538" s="11">
        <f t="shared" si="228"/>
        <v>0</v>
      </c>
      <c r="X2538" s="11">
        <f t="shared" si="229"/>
        <v>0</v>
      </c>
      <c r="Y2538" s="11">
        <f t="shared" si="230"/>
        <v>1</v>
      </c>
      <c r="Z2538" s="11">
        <f t="shared" si="231"/>
        <v>143382.31061616162</v>
      </c>
      <c r="AA2538" s="23">
        <f t="shared" si="232"/>
        <v>0.25339999999998841</v>
      </c>
    </row>
    <row r="2539" spans="12:27" x14ac:dyDescent="0.35">
      <c r="L2539" s="103"/>
      <c r="S2539" s="32">
        <f>+_xlfn.XLOOKUP($P2539,Užstatai!$L$3:$IR$3,Užstatai!$L$1:$IR$1,"bla",0,1)</f>
        <v>0</v>
      </c>
      <c r="W2539" s="11">
        <f t="shared" si="228"/>
        <v>0</v>
      </c>
      <c r="X2539" s="11">
        <f t="shared" si="229"/>
        <v>0</v>
      </c>
      <c r="Y2539" s="11">
        <f t="shared" si="230"/>
        <v>1</v>
      </c>
      <c r="Z2539" s="11">
        <f t="shared" si="231"/>
        <v>143438.89400630217</v>
      </c>
      <c r="AA2539" s="23">
        <f t="shared" si="232"/>
        <v>0.2534999999999884</v>
      </c>
    </row>
    <row r="2540" spans="12:27" x14ac:dyDescent="0.35">
      <c r="L2540" s="103"/>
      <c r="S2540" s="32">
        <f>+_xlfn.XLOOKUP($P2540,Užstatai!$L$3:$IR$3,Užstatai!$L$1:$IR$1,"bla",0,1)</f>
        <v>0</v>
      </c>
      <c r="W2540" s="11">
        <f t="shared" si="228"/>
        <v>0</v>
      </c>
      <c r="X2540" s="11">
        <f t="shared" si="229"/>
        <v>0</v>
      </c>
      <c r="Y2540" s="11">
        <f t="shared" si="230"/>
        <v>1</v>
      </c>
      <c r="Z2540" s="11">
        <f t="shared" si="231"/>
        <v>143495.47739644273</v>
      </c>
      <c r="AA2540" s="23">
        <f t="shared" si="232"/>
        <v>0.25359999999998839</v>
      </c>
    </row>
    <row r="2541" spans="12:27" x14ac:dyDescent="0.35">
      <c r="L2541" s="103"/>
      <c r="S2541" s="32">
        <f>+_xlfn.XLOOKUP($P2541,Užstatai!$L$3:$IR$3,Užstatai!$L$1:$IR$1,"bla",0,1)</f>
        <v>0</v>
      </c>
      <c r="W2541" s="11">
        <f t="shared" si="228"/>
        <v>0</v>
      </c>
      <c r="X2541" s="11">
        <f t="shared" si="229"/>
        <v>0</v>
      </c>
      <c r="Y2541" s="11">
        <f t="shared" si="230"/>
        <v>1</v>
      </c>
      <c r="Z2541" s="11">
        <f t="shared" si="231"/>
        <v>143552.06078658329</v>
      </c>
      <c r="AA2541" s="23">
        <f t="shared" si="232"/>
        <v>0.25369999999998838</v>
      </c>
    </row>
    <row r="2542" spans="12:27" x14ac:dyDescent="0.35">
      <c r="L2542" s="103"/>
      <c r="S2542" s="32">
        <f>+_xlfn.XLOOKUP($P2542,Užstatai!$L$3:$IR$3,Užstatai!$L$1:$IR$1,"bla",0,1)</f>
        <v>0</v>
      </c>
      <c r="W2542" s="11">
        <f t="shared" si="228"/>
        <v>0</v>
      </c>
      <c r="X2542" s="11">
        <f t="shared" si="229"/>
        <v>0</v>
      </c>
      <c r="Y2542" s="11">
        <f t="shared" si="230"/>
        <v>1</v>
      </c>
      <c r="Z2542" s="11">
        <f t="shared" si="231"/>
        <v>143608.64417672381</v>
      </c>
      <c r="AA2542" s="23">
        <f t="shared" si="232"/>
        <v>0.25379999999998837</v>
      </c>
    </row>
    <row r="2543" spans="12:27" x14ac:dyDescent="0.35">
      <c r="L2543" s="103"/>
      <c r="S2543" s="32">
        <f>+_xlfn.XLOOKUP($P2543,Užstatai!$L$3:$IR$3,Užstatai!$L$1:$IR$1,"bla",0,1)</f>
        <v>0</v>
      </c>
      <c r="W2543" s="11">
        <f t="shared" si="228"/>
        <v>0</v>
      </c>
      <c r="X2543" s="11">
        <f t="shared" si="229"/>
        <v>0</v>
      </c>
      <c r="Y2543" s="11">
        <f t="shared" si="230"/>
        <v>1</v>
      </c>
      <c r="Z2543" s="11">
        <f t="shared" si="231"/>
        <v>143665.2275668644</v>
      </c>
      <c r="AA2543" s="23">
        <f t="shared" si="232"/>
        <v>0.25389999999998836</v>
      </c>
    </row>
    <row r="2544" spans="12:27" x14ac:dyDescent="0.35">
      <c r="L2544" s="103"/>
      <c r="S2544" s="32">
        <f>+_xlfn.XLOOKUP($P2544,Užstatai!$L$3:$IR$3,Užstatai!$L$1:$IR$1,"bla",0,1)</f>
        <v>0</v>
      </c>
      <c r="W2544" s="11">
        <f t="shared" si="228"/>
        <v>0</v>
      </c>
      <c r="X2544" s="11">
        <f t="shared" si="229"/>
        <v>0</v>
      </c>
      <c r="Y2544" s="11">
        <f t="shared" si="230"/>
        <v>1</v>
      </c>
      <c r="Z2544" s="11">
        <f t="shared" si="231"/>
        <v>143721.81095700493</v>
      </c>
      <c r="AA2544" s="23">
        <f t="shared" si="232"/>
        <v>0.25399999999998835</v>
      </c>
    </row>
    <row r="2545" spans="12:27" x14ac:dyDescent="0.35">
      <c r="L2545" s="103"/>
      <c r="S2545" s="32">
        <f>+_xlfn.XLOOKUP($P2545,Užstatai!$L$3:$IR$3,Užstatai!$L$1:$IR$1,"bla",0,1)</f>
        <v>0</v>
      </c>
      <c r="W2545" s="11">
        <f t="shared" si="228"/>
        <v>0</v>
      </c>
      <c r="X2545" s="11">
        <f t="shared" si="229"/>
        <v>0</v>
      </c>
      <c r="Y2545" s="11">
        <f t="shared" si="230"/>
        <v>1</v>
      </c>
      <c r="Z2545" s="11">
        <f t="shared" si="231"/>
        <v>143778.39434714545</v>
      </c>
      <c r="AA2545" s="23">
        <f t="shared" si="232"/>
        <v>0.25409999999998834</v>
      </c>
    </row>
    <row r="2546" spans="12:27" x14ac:dyDescent="0.35">
      <c r="L2546" s="103"/>
      <c r="S2546" s="32">
        <f>+_xlfn.XLOOKUP($P2546,Užstatai!$L$3:$IR$3,Užstatai!$L$1:$IR$1,"bla",0,1)</f>
        <v>0</v>
      </c>
      <c r="W2546" s="11">
        <f t="shared" si="228"/>
        <v>0</v>
      </c>
      <c r="X2546" s="11">
        <f t="shared" si="229"/>
        <v>0</v>
      </c>
      <c r="Y2546" s="11">
        <f t="shared" si="230"/>
        <v>1</v>
      </c>
      <c r="Z2546" s="11">
        <f t="shared" si="231"/>
        <v>143834.97773728601</v>
      </c>
      <c r="AA2546" s="23">
        <f t="shared" si="232"/>
        <v>0.25419999999998832</v>
      </c>
    </row>
    <row r="2547" spans="12:27" x14ac:dyDescent="0.35">
      <c r="L2547" s="103"/>
      <c r="S2547" s="32">
        <f>+_xlfn.XLOOKUP($P2547,Užstatai!$L$3:$IR$3,Užstatai!$L$1:$IR$1,"bla",0,1)</f>
        <v>0</v>
      </c>
      <c r="W2547" s="11">
        <f t="shared" si="228"/>
        <v>0</v>
      </c>
      <c r="X2547" s="11">
        <f t="shared" si="229"/>
        <v>0</v>
      </c>
      <c r="Y2547" s="11">
        <f t="shared" si="230"/>
        <v>1</v>
      </c>
      <c r="Z2547" s="11">
        <f t="shared" si="231"/>
        <v>143891.56112742657</v>
      </c>
      <c r="AA2547" s="23">
        <f t="shared" si="232"/>
        <v>0.25429999999998831</v>
      </c>
    </row>
    <row r="2548" spans="12:27" x14ac:dyDescent="0.35">
      <c r="L2548" s="103"/>
      <c r="S2548" s="32">
        <f>+_xlfn.XLOOKUP($P2548,Užstatai!$L$3:$IR$3,Užstatai!$L$1:$IR$1,"bla",0,1)</f>
        <v>0</v>
      </c>
      <c r="W2548" s="11">
        <f t="shared" si="228"/>
        <v>0</v>
      </c>
      <c r="X2548" s="11">
        <f t="shared" si="229"/>
        <v>0</v>
      </c>
      <c r="Y2548" s="11">
        <f t="shared" si="230"/>
        <v>1</v>
      </c>
      <c r="Z2548" s="11">
        <f t="shared" si="231"/>
        <v>143948.14451756713</v>
      </c>
      <c r="AA2548" s="23">
        <f t="shared" si="232"/>
        <v>0.2543999999999883</v>
      </c>
    </row>
    <row r="2549" spans="12:27" x14ac:dyDescent="0.35">
      <c r="L2549" s="103"/>
      <c r="S2549" s="32">
        <f>+_xlfn.XLOOKUP($P2549,Užstatai!$L$3:$IR$3,Užstatai!$L$1:$IR$1,"bla",0,1)</f>
        <v>0</v>
      </c>
      <c r="W2549" s="11">
        <f t="shared" si="228"/>
        <v>0</v>
      </c>
      <c r="X2549" s="11">
        <f t="shared" si="229"/>
        <v>0</v>
      </c>
      <c r="Y2549" s="11">
        <f t="shared" si="230"/>
        <v>1</v>
      </c>
      <c r="Z2549" s="11">
        <f t="shared" si="231"/>
        <v>144004.72790770768</v>
      </c>
      <c r="AA2549" s="23">
        <f t="shared" si="232"/>
        <v>0.25449999999998829</v>
      </c>
    </row>
    <row r="2550" spans="12:27" x14ac:dyDescent="0.35">
      <c r="L2550" s="103"/>
      <c r="S2550" s="32">
        <f>+_xlfn.XLOOKUP($P2550,Užstatai!$L$3:$IR$3,Užstatai!$L$1:$IR$1,"bla",0,1)</f>
        <v>0</v>
      </c>
      <c r="W2550" s="11">
        <f t="shared" si="228"/>
        <v>0</v>
      </c>
      <c r="X2550" s="11">
        <f t="shared" si="229"/>
        <v>0</v>
      </c>
      <c r="Y2550" s="11">
        <f t="shared" si="230"/>
        <v>1</v>
      </c>
      <c r="Z2550" s="11">
        <f t="shared" si="231"/>
        <v>144061.31129784824</v>
      </c>
      <c r="AA2550" s="23">
        <f t="shared" si="232"/>
        <v>0.25459999999998828</v>
      </c>
    </row>
    <row r="2551" spans="12:27" x14ac:dyDescent="0.35">
      <c r="L2551" s="103"/>
      <c r="S2551" s="32">
        <f>+_xlfn.XLOOKUP($P2551,Užstatai!$L$3:$IR$3,Užstatai!$L$1:$IR$1,"bla",0,1)</f>
        <v>0</v>
      </c>
      <c r="W2551" s="11">
        <f t="shared" si="228"/>
        <v>0</v>
      </c>
      <c r="X2551" s="11">
        <f t="shared" si="229"/>
        <v>0</v>
      </c>
      <c r="Y2551" s="11">
        <f t="shared" si="230"/>
        <v>1</v>
      </c>
      <c r="Z2551" s="11">
        <f t="shared" si="231"/>
        <v>144117.8946879888</v>
      </c>
      <c r="AA2551" s="23">
        <f t="shared" si="232"/>
        <v>0.25469999999998827</v>
      </c>
    </row>
    <row r="2552" spans="12:27" x14ac:dyDescent="0.35">
      <c r="L2552" s="103"/>
      <c r="S2552" s="32">
        <f>+_xlfn.XLOOKUP($P2552,Užstatai!$L$3:$IR$3,Užstatai!$L$1:$IR$1,"bla",0,1)</f>
        <v>0</v>
      </c>
      <c r="W2552" s="11">
        <f t="shared" si="228"/>
        <v>0</v>
      </c>
      <c r="X2552" s="11">
        <f t="shared" si="229"/>
        <v>0</v>
      </c>
      <c r="Y2552" s="11">
        <f t="shared" si="230"/>
        <v>1</v>
      </c>
      <c r="Z2552" s="11">
        <f t="shared" si="231"/>
        <v>144174.47807812932</v>
      </c>
      <c r="AA2552" s="23">
        <f t="shared" si="232"/>
        <v>0.25479999999998826</v>
      </c>
    </row>
    <row r="2553" spans="12:27" x14ac:dyDescent="0.35">
      <c r="L2553" s="103"/>
      <c r="S2553" s="32">
        <f>+_xlfn.XLOOKUP($P2553,Užstatai!$L$3:$IR$3,Užstatai!$L$1:$IR$1,"bla",0,1)</f>
        <v>0</v>
      </c>
      <c r="W2553" s="11">
        <f t="shared" si="228"/>
        <v>0</v>
      </c>
      <c r="X2553" s="11">
        <f t="shared" si="229"/>
        <v>0</v>
      </c>
      <c r="Y2553" s="11">
        <f t="shared" si="230"/>
        <v>1</v>
      </c>
      <c r="Z2553" s="11">
        <f t="shared" si="231"/>
        <v>144231.06146826988</v>
      </c>
      <c r="AA2553" s="23">
        <f t="shared" si="232"/>
        <v>0.25489999999998825</v>
      </c>
    </row>
    <row r="2554" spans="12:27" x14ac:dyDescent="0.35">
      <c r="L2554" s="103"/>
      <c r="S2554" s="32">
        <f>+_xlfn.XLOOKUP($P2554,Užstatai!$L$3:$IR$3,Užstatai!$L$1:$IR$1,"bla",0,1)</f>
        <v>0</v>
      </c>
      <c r="W2554" s="11">
        <f t="shared" si="228"/>
        <v>0</v>
      </c>
      <c r="X2554" s="11">
        <f t="shared" si="229"/>
        <v>0</v>
      </c>
      <c r="Y2554" s="11">
        <f t="shared" si="230"/>
        <v>1</v>
      </c>
      <c r="Z2554" s="11">
        <f t="shared" si="231"/>
        <v>144287.64485841044</v>
      </c>
      <c r="AA2554" s="23">
        <f t="shared" si="232"/>
        <v>0.25499999999998824</v>
      </c>
    </row>
    <row r="2555" spans="12:27" x14ac:dyDescent="0.35">
      <c r="L2555" s="103"/>
      <c r="S2555" s="32">
        <f>+_xlfn.XLOOKUP($P2555,Užstatai!$L$3:$IR$3,Užstatai!$L$1:$IR$1,"bla",0,1)</f>
        <v>0</v>
      </c>
      <c r="W2555" s="11">
        <f t="shared" si="228"/>
        <v>0</v>
      </c>
      <c r="X2555" s="11">
        <f t="shared" si="229"/>
        <v>0</v>
      </c>
      <c r="Y2555" s="11">
        <f t="shared" si="230"/>
        <v>1</v>
      </c>
      <c r="Z2555" s="11">
        <f t="shared" si="231"/>
        <v>144344.22824855096</v>
      </c>
      <c r="AA2555" s="23">
        <f t="shared" si="232"/>
        <v>0.25509999999998823</v>
      </c>
    </row>
    <row r="2556" spans="12:27" x14ac:dyDescent="0.35">
      <c r="L2556" s="103"/>
      <c r="S2556" s="32">
        <f>+_xlfn.XLOOKUP($P2556,Užstatai!$L$3:$IR$3,Užstatai!$L$1:$IR$1,"bla",0,1)</f>
        <v>0</v>
      </c>
      <c r="W2556" s="11">
        <f t="shared" si="228"/>
        <v>0</v>
      </c>
      <c r="X2556" s="11">
        <f t="shared" si="229"/>
        <v>0</v>
      </c>
      <c r="Y2556" s="11">
        <f t="shared" si="230"/>
        <v>1</v>
      </c>
      <c r="Z2556" s="11">
        <f t="shared" si="231"/>
        <v>144400.81163869152</v>
      </c>
      <c r="AA2556" s="23">
        <f t="shared" si="232"/>
        <v>0.25519999999998821</v>
      </c>
    </row>
    <row r="2557" spans="12:27" x14ac:dyDescent="0.35">
      <c r="L2557" s="103"/>
      <c r="S2557" s="32">
        <f>+_xlfn.XLOOKUP($P2557,Užstatai!$L$3:$IR$3,Užstatai!$L$1:$IR$1,"bla",0,1)</f>
        <v>0</v>
      </c>
      <c r="W2557" s="11">
        <f t="shared" si="228"/>
        <v>0</v>
      </c>
      <c r="X2557" s="11">
        <f t="shared" si="229"/>
        <v>0</v>
      </c>
      <c r="Y2557" s="11">
        <f t="shared" si="230"/>
        <v>1</v>
      </c>
      <c r="Z2557" s="11">
        <f t="shared" si="231"/>
        <v>144457.39502883208</v>
      </c>
      <c r="AA2557" s="23">
        <f t="shared" si="232"/>
        <v>0.2552999999999882</v>
      </c>
    </row>
    <row r="2558" spans="12:27" x14ac:dyDescent="0.35">
      <c r="L2558" s="103"/>
      <c r="S2558" s="32">
        <f>+_xlfn.XLOOKUP($P2558,Užstatai!$L$3:$IR$3,Užstatai!$L$1:$IR$1,"bla",0,1)</f>
        <v>0</v>
      </c>
      <c r="W2558" s="11">
        <f t="shared" si="228"/>
        <v>0</v>
      </c>
      <c r="X2558" s="11">
        <f t="shared" si="229"/>
        <v>0</v>
      </c>
      <c r="Y2558" s="11">
        <f t="shared" si="230"/>
        <v>1</v>
      </c>
      <c r="Z2558" s="11">
        <f t="shared" si="231"/>
        <v>144513.97841897261</v>
      </c>
      <c r="AA2558" s="23">
        <f t="shared" si="232"/>
        <v>0.25539999999998819</v>
      </c>
    </row>
    <row r="2559" spans="12:27" x14ac:dyDescent="0.35">
      <c r="L2559" s="103"/>
      <c r="S2559" s="32">
        <f>+_xlfn.XLOOKUP($P2559,Užstatai!$L$3:$IR$3,Užstatai!$L$1:$IR$1,"bla",0,1)</f>
        <v>0</v>
      </c>
      <c r="W2559" s="11">
        <f t="shared" si="228"/>
        <v>0</v>
      </c>
      <c r="X2559" s="11">
        <f t="shared" si="229"/>
        <v>0</v>
      </c>
      <c r="Y2559" s="11">
        <f t="shared" si="230"/>
        <v>1</v>
      </c>
      <c r="Z2559" s="11">
        <f t="shared" si="231"/>
        <v>144570.56180911319</v>
      </c>
      <c r="AA2559" s="23">
        <f t="shared" si="232"/>
        <v>0.25549999999998818</v>
      </c>
    </row>
    <row r="2560" spans="12:27" x14ac:dyDescent="0.35">
      <c r="L2560" s="103"/>
      <c r="S2560" s="32">
        <f>+_xlfn.XLOOKUP($P2560,Užstatai!$L$3:$IR$3,Užstatai!$L$1:$IR$1,"bla",0,1)</f>
        <v>0</v>
      </c>
      <c r="W2560" s="11">
        <f t="shared" si="228"/>
        <v>0</v>
      </c>
      <c r="X2560" s="11">
        <f t="shared" si="229"/>
        <v>0</v>
      </c>
      <c r="Y2560" s="11">
        <f t="shared" si="230"/>
        <v>1</v>
      </c>
      <c r="Z2560" s="11">
        <f t="shared" si="231"/>
        <v>144627.14519925372</v>
      </c>
      <c r="AA2560" s="23">
        <f t="shared" si="232"/>
        <v>0.25559999999998817</v>
      </c>
    </row>
    <row r="2561" spans="12:27" x14ac:dyDescent="0.35">
      <c r="L2561" s="103"/>
      <c r="S2561" s="32">
        <f>+_xlfn.XLOOKUP($P2561,Užstatai!$L$3:$IR$3,Užstatai!$L$1:$IR$1,"bla",0,1)</f>
        <v>0</v>
      </c>
      <c r="W2561" s="11">
        <f t="shared" si="228"/>
        <v>0</v>
      </c>
      <c r="X2561" s="11">
        <f t="shared" si="229"/>
        <v>0</v>
      </c>
      <c r="Y2561" s="11">
        <f t="shared" si="230"/>
        <v>1</v>
      </c>
      <c r="Z2561" s="11">
        <f t="shared" si="231"/>
        <v>144683.72858939425</v>
      </c>
      <c r="AA2561" s="23">
        <f t="shared" si="232"/>
        <v>0.25569999999998816</v>
      </c>
    </row>
    <row r="2562" spans="12:27" x14ac:dyDescent="0.35">
      <c r="L2562" s="103"/>
      <c r="S2562" s="32">
        <f>+_xlfn.XLOOKUP($P2562,Užstatai!$L$3:$IR$3,Užstatai!$L$1:$IR$1,"bla",0,1)</f>
        <v>0</v>
      </c>
      <c r="W2562" s="11">
        <f t="shared" si="228"/>
        <v>0</v>
      </c>
      <c r="X2562" s="11">
        <f t="shared" si="229"/>
        <v>0</v>
      </c>
      <c r="Y2562" s="11">
        <f t="shared" si="230"/>
        <v>1</v>
      </c>
      <c r="Z2562" s="11">
        <f t="shared" si="231"/>
        <v>144740.31197953483</v>
      </c>
      <c r="AA2562" s="23">
        <f t="shared" si="232"/>
        <v>0.25579999999998815</v>
      </c>
    </row>
    <row r="2563" spans="12:27" x14ac:dyDescent="0.35">
      <c r="L2563" s="103"/>
      <c r="S2563" s="32">
        <f>+_xlfn.XLOOKUP($P2563,Užstatai!$L$3:$IR$3,Užstatai!$L$1:$IR$1,"bla",0,1)</f>
        <v>0</v>
      </c>
      <c r="W2563" s="11">
        <f t="shared" si="228"/>
        <v>0</v>
      </c>
      <c r="X2563" s="11">
        <f t="shared" si="229"/>
        <v>0</v>
      </c>
      <c r="Y2563" s="11">
        <f t="shared" si="230"/>
        <v>1</v>
      </c>
      <c r="Z2563" s="11">
        <f t="shared" si="231"/>
        <v>144796.89536967536</v>
      </c>
      <c r="AA2563" s="23">
        <f t="shared" si="232"/>
        <v>0.25589999999998814</v>
      </c>
    </row>
    <row r="2564" spans="12:27" x14ac:dyDescent="0.35">
      <c r="L2564" s="103"/>
      <c r="S2564" s="32">
        <f>+_xlfn.XLOOKUP($P2564,Užstatai!$L$3:$IR$3,Užstatai!$L$1:$IR$1,"bla",0,1)</f>
        <v>0</v>
      </c>
      <c r="W2564" s="11">
        <f t="shared" ref="W2564:W2627" si="233">ROUND(M2564*(Q2564-Q2563),2)</f>
        <v>0</v>
      </c>
      <c r="X2564" s="11">
        <f t="shared" ref="X2564:X2627" si="234">ROUND(N2564*$Y$2/12*(1-Q2564),2)</f>
        <v>0</v>
      </c>
      <c r="Y2564" s="11">
        <f t="shared" si="230"/>
        <v>1</v>
      </c>
      <c r="Z2564" s="11">
        <f t="shared" si="231"/>
        <v>144853.47875981592</v>
      </c>
      <c r="AA2564" s="23">
        <f t="shared" si="232"/>
        <v>0.25599999999998813</v>
      </c>
    </row>
    <row r="2565" spans="12:27" x14ac:dyDescent="0.35">
      <c r="L2565" s="103"/>
      <c r="S2565" s="32">
        <f>+_xlfn.XLOOKUP($P2565,Užstatai!$L$3:$IR$3,Užstatai!$L$1:$IR$1,"bla",0,1)</f>
        <v>0</v>
      </c>
      <c r="W2565" s="11">
        <f t="shared" si="233"/>
        <v>0</v>
      </c>
      <c r="X2565" s="11">
        <f t="shared" si="234"/>
        <v>0</v>
      </c>
      <c r="Y2565" s="11">
        <f t="shared" ref="Y2565:Y2628" si="235">+IF(Z2565&gt;=$W$1,1,0)</f>
        <v>1</v>
      </c>
      <c r="Z2565" s="11">
        <f t="shared" ref="Z2565:Z2628" si="236">SUM($N$4:$N$183)*AA2565/12-SUMPRODUCT($N$4:$N$183,$Q$4:$Q$183)*AA2565/12</f>
        <v>144910.06214995647</v>
      </c>
      <c r="AA2565" s="23">
        <f t="shared" si="232"/>
        <v>0.25609999999998811</v>
      </c>
    </row>
    <row r="2566" spans="12:27" x14ac:dyDescent="0.35">
      <c r="L2566" s="103"/>
      <c r="S2566" s="32">
        <f>+_xlfn.XLOOKUP($P2566,Užstatai!$L$3:$IR$3,Užstatai!$L$1:$IR$1,"bla",0,1)</f>
        <v>0</v>
      </c>
      <c r="W2566" s="11">
        <f t="shared" si="233"/>
        <v>0</v>
      </c>
      <c r="X2566" s="11">
        <f t="shared" si="234"/>
        <v>0</v>
      </c>
      <c r="Y2566" s="11">
        <f t="shared" si="235"/>
        <v>1</v>
      </c>
      <c r="Z2566" s="11">
        <f t="shared" si="236"/>
        <v>144966.64554009703</v>
      </c>
      <c r="AA2566" s="23">
        <f t="shared" ref="AA2566:AA2629" si="237">+AA2565+0.0001</f>
        <v>0.2561999999999881</v>
      </c>
    </row>
    <row r="2567" spans="12:27" x14ac:dyDescent="0.35">
      <c r="L2567" s="103"/>
      <c r="S2567" s="32">
        <f>+_xlfn.XLOOKUP($P2567,Užstatai!$L$3:$IR$3,Užstatai!$L$1:$IR$1,"bla",0,1)</f>
        <v>0</v>
      </c>
      <c r="W2567" s="11">
        <f t="shared" si="233"/>
        <v>0</v>
      </c>
      <c r="X2567" s="11">
        <f t="shared" si="234"/>
        <v>0</v>
      </c>
      <c r="Y2567" s="11">
        <f t="shared" si="235"/>
        <v>1</v>
      </c>
      <c r="Z2567" s="11">
        <f t="shared" si="236"/>
        <v>145023.22893023759</v>
      </c>
      <c r="AA2567" s="23">
        <f t="shared" si="237"/>
        <v>0.25629999999998809</v>
      </c>
    </row>
    <row r="2568" spans="12:27" x14ac:dyDescent="0.35">
      <c r="L2568" s="103"/>
      <c r="S2568" s="32">
        <f>+_xlfn.XLOOKUP($P2568,Užstatai!$L$3:$IR$3,Užstatai!$L$1:$IR$1,"bla",0,1)</f>
        <v>0</v>
      </c>
      <c r="W2568" s="11">
        <f t="shared" si="233"/>
        <v>0</v>
      </c>
      <c r="X2568" s="11">
        <f t="shared" si="234"/>
        <v>0</v>
      </c>
      <c r="Y2568" s="11">
        <f t="shared" si="235"/>
        <v>1</v>
      </c>
      <c r="Z2568" s="11">
        <f t="shared" si="236"/>
        <v>145079.81232037811</v>
      </c>
      <c r="AA2568" s="23">
        <f t="shared" si="237"/>
        <v>0.25639999999998808</v>
      </c>
    </row>
    <row r="2569" spans="12:27" x14ac:dyDescent="0.35">
      <c r="L2569" s="103"/>
      <c r="S2569" s="32">
        <f>+_xlfn.XLOOKUP($P2569,Užstatai!$L$3:$IR$3,Užstatai!$L$1:$IR$1,"bla",0,1)</f>
        <v>0</v>
      </c>
      <c r="W2569" s="11">
        <f t="shared" si="233"/>
        <v>0</v>
      </c>
      <c r="X2569" s="11">
        <f t="shared" si="234"/>
        <v>0</v>
      </c>
      <c r="Y2569" s="11">
        <f t="shared" si="235"/>
        <v>1</v>
      </c>
      <c r="Z2569" s="11">
        <f t="shared" si="236"/>
        <v>145136.39571051867</v>
      </c>
      <c r="AA2569" s="23">
        <f t="shared" si="237"/>
        <v>0.25649999999998807</v>
      </c>
    </row>
    <row r="2570" spans="12:27" x14ac:dyDescent="0.35">
      <c r="L2570" s="103"/>
      <c r="S2570" s="32">
        <f>+_xlfn.XLOOKUP($P2570,Užstatai!$L$3:$IR$3,Užstatai!$L$1:$IR$1,"bla",0,1)</f>
        <v>0</v>
      </c>
      <c r="W2570" s="11">
        <f t="shared" si="233"/>
        <v>0</v>
      </c>
      <c r="X2570" s="11">
        <f t="shared" si="234"/>
        <v>0</v>
      </c>
      <c r="Y2570" s="11">
        <f t="shared" si="235"/>
        <v>1</v>
      </c>
      <c r="Z2570" s="11">
        <f t="shared" si="236"/>
        <v>145192.97910065923</v>
      </c>
      <c r="AA2570" s="23">
        <f t="shared" si="237"/>
        <v>0.25659999999998806</v>
      </c>
    </row>
    <row r="2571" spans="12:27" x14ac:dyDescent="0.35">
      <c r="L2571" s="103"/>
      <c r="S2571" s="32">
        <f>+_xlfn.XLOOKUP($P2571,Užstatai!$L$3:$IR$3,Užstatai!$L$1:$IR$1,"bla",0,1)</f>
        <v>0</v>
      </c>
      <c r="W2571" s="11">
        <f t="shared" si="233"/>
        <v>0</v>
      </c>
      <c r="X2571" s="11">
        <f t="shared" si="234"/>
        <v>0</v>
      </c>
      <c r="Y2571" s="11">
        <f t="shared" si="235"/>
        <v>1</v>
      </c>
      <c r="Z2571" s="11">
        <f t="shared" si="236"/>
        <v>145249.56249079976</v>
      </c>
      <c r="AA2571" s="23">
        <f t="shared" si="237"/>
        <v>0.25669999999998805</v>
      </c>
    </row>
    <row r="2572" spans="12:27" x14ac:dyDescent="0.35">
      <c r="L2572" s="103"/>
      <c r="S2572" s="32">
        <f>+_xlfn.XLOOKUP($P2572,Užstatai!$L$3:$IR$3,Užstatai!$L$1:$IR$1,"bla",0,1)</f>
        <v>0</v>
      </c>
      <c r="W2572" s="11">
        <f t="shared" si="233"/>
        <v>0</v>
      </c>
      <c r="X2572" s="11">
        <f t="shared" si="234"/>
        <v>0</v>
      </c>
      <c r="Y2572" s="11">
        <f t="shared" si="235"/>
        <v>1</v>
      </c>
      <c r="Z2572" s="11">
        <f t="shared" si="236"/>
        <v>145306.14588094031</v>
      </c>
      <c r="AA2572" s="23">
        <f t="shared" si="237"/>
        <v>0.25679999999998804</v>
      </c>
    </row>
    <row r="2573" spans="12:27" x14ac:dyDescent="0.35">
      <c r="L2573" s="103"/>
      <c r="S2573" s="32">
        <f>+_xlfn.XLOOKUP($P2573,Užstatai!$L$3:$IR$3,Užstatai!$L$1:$IR$1,"bla",0,1)</f>
        <v>0</v>
      </c>
      <c r="W2573" s="11">
        <f t="shared" si="233"/>
        <v>0</v>
      </c>
      <c r="X2573" s="11">
        <f t="shared" si="234"/>
        <v>0</v>
      </c>
      <c r="Y2573" s="11">
        <f t="shared" si="235"/>
        <v>1</v>
      </c>
      <c r="Z2573" s="11">
        <f t="shared" si="236"/>
        <v>145362.72927108087</v>
      </c>
      <c r="AA2573" s="23">
        <f t="shared" si="237"/>
        <v>0.25689999999998803</v>
      </c>
    </row>
    <row r="2574" spans="12:27" x14ac:dyDescent="0.35">
      <c r="L2574" s="103"/>
      <c r="S2574" s="32">
        <f>+_xlfn.XLOOKUP($P2574,Užstatai!$L$3:$IR$3,Užstatai!$L$1:$IR$1,"bla",0,1)</f>
        <v>0</v>
      </c>
      <c r="W2574" s="11">
        <f t="shared" si="233"/>
        <v>0</v>
      </c>
      <c r="X2574" s="11">
        <f t="shared" si="234"/>
        <v>0</v>
      </c>
      <c r="Y2574" s="11">
        <f t="shared" si="235"/>
        <v>1</v>
      </c>
      <c r="Z2574" s="11">
        <f t="shared" si="236"/>
        <v>145419.3126612214</v>
      </c>
      <c r="AA2574" s="23">
        <f t="shared" si="237"/>
        <v>0.25699999999998802</v>
      </c>
    </row>
    <row r="2575" spans="12:27" x14ac:dyDescent="0.35">
      <c r="L2575" s="103"/>
      <c r="S2575" s="32">
        <f>+_xlfn.XLOOKUP($P2575,Užstatai!$L$3:$IR$3,Užstatai!$L$1:$IR$1,"bla",0,1)</f>
        <v>0</v>
      </c>
      <c r="W2575" s="11">
        <f t="shared" si="233"/>
        <v>0</v>
      </c>
      <c r="X2575" s="11">
        <f t="shared" si="234"/>
        <v>0</v>
      </c>
      <c r="Y2575" s="11">
        <f t="shared" si="235"/>
        <v>1</v>
      </c>
      <c r="Z2575" s="11">
        <f t="shared" si="236"/>
        <v>145475.89605136198</v>
      </c>
      <c r="AA2575" s="23">
        <f t="shared" si="237"/>
        <v>0.257099999999988</v>
      </c>
    </row>
    <row r="2576" spans="12:27" x14ac:dyDescent="0.35">
      <c r="L2576" s="103"/>
      <c r="S2576" s="32">
        <f>+_xlfn.XLOOKUP($P2576,Užstatai!$L$3:$IR$3,Užstatai!$L$1:$IR$1,"bla",0,1)</f>
        <v>0</v>
      </c>
      <c r="W2576" s="11">
        <f t="shared" si="233"/>
        <v>0</v>
      </c>
      <c r="X2576" s="11">
        <f t="shared" si="234"/>
        <v>0</v>
      </c>
      <c r="Y2576" s="11">
        <f t="shared" si="235"/>
        <v>1</v>
      </c>
      <c r="Z2576" s="11">
        <f t="shared" si="236"/>
        <v>145532.47944150251</v>
      </c>
      <c r="AA2576" s="23">
        <f t="shared" si="237"/>
        <v>0.25719999999998799</v>
      </c>
    </row>
    <row r="2577" spans="12:27" x14ac:dyDescent="0.35">
      <c r="L2577" s="103"/>
      <c r="S2577" s="32">
        <f>+_xlfn.XLOOKUP($P2577,Užstatai!$L$3:$IR$3,Užstatai!$L$1:$IR$1,"bla",0,1)</f>
        <v>0</v>
      </c>
      <c r="W2577" s="11">
        <f t="shared" si="233"/>
        <v>0</v>
      </c>
      <c r="X2577" s="11">
        <f t="shared" si="234"/>
        <v>0</v>
      </c>
      <c r="Y2577" s="11">
        <f t="shared" si="235"/>
        <v>1</v>
      </c>
      <c r="Z2577" s="11">
        <f t="shared" si="236"/>
        <v>145589.06283164304</v>
      </c>
      <c r="AA2577" s="23">
        <f t="shared" si="237"/>
        <v>0.25729999999998798</v>
      </c>
    </row>
    <row r="2578" spans="12:27" x14ac:dyDescent="0.35">
      <c r="L2578" s="103"/>
      <c r="S2578" s="32">
        <f>+_xlfn.XLOOKUP($P2578,Užstatai!$L$3:$IR$3,Užstatai!$L$1:$IR$1,"bla",0,1)</f>
        <v>0</v>
      </c>
      <c r="W2578" s="11">
        <f t="shared" si="233"/>
        <v>0</v>
      </c>
      <c r="X2578" s="11">
        <f t="shared" si="234"/>
        <v>0</v>
      </c>
      <c r="Y2578" s="11">
        <f t="shared" si="235"/>
        <v>1</v>
      </c>
      <c r="Z2578" s="11">
        <f t="shared" si="236"/>
        <v>145645.64622178362</v>
      </c>
      <c r="AA2578" s="23">
        <f t="shared" si="237"/>
        <v>0.25739999999998797</v>
      </c>
    </row>
    <row r="2579" spans="12:27" x14ac:dyDescent="0.35">
      <c r="L2579" s="103"/>
      <c r="S2579" s="32">
        <f>+_xlfn.XLOOKUP($P2579,Užstatai!$L$3:$IR$3,Užstatai!$L$1:$IR$1,"bla",0,1)</f>
        <v>0</v>
      </c>
      <c r="W2579" s="11">
        <f t="shared" si="233"/>
        <v>0</v>
      </c>
      <c r="X2579" s="11">
        <f t="shared" si="234"/>
        <v>0</v>
      </c>
      <c r="Y2579" s="11">
        <f t="shared" si="235"/>
        <v>1</v>
      </c>
      <c r="Z2579" s="11">
        <f t="shared" si="236"/>
        <v>145702.22961192415</v>
      </c>
      <c r="AA2579" s="23">
        <f t="shared" si="237"/>
        <v>0.25749999999998796</v>
      </c>
    </row>
    <row r="2580" spans="12:27" x14ac:dyDescent="0.35">
      <c r="L2580" s="103"/>
      <c r="S2580" s="32">
        <f>+_xlfn.XLOOKUP($P2580,Užstatai!$L$3:$IR$3,Užstatai!$L$1:$IR$1,"bla",0,1)</f>
        <v>0</v>
      </c>
      <c r="W2580" s="11">
        <f t="shared" si="233"/>
        <v>0</v>
      </c>
      <c r="X2580" s="11">
        <f t="shared" si="234"/>
        <v>0</v>
      </c>
      <c r="Y2580" s="11">
        <f t="shared" si="235"/>
        <v>1</v>
      </c>
      <c r="Z2580" s="11">
        <f t="shared" si="236"/>
        <v>145758.81300206471</v>
      </c>
      <c r="AA2580" s="23">
        <f t="shared" si="237"/>
        <v>0.25759999999998795</v>
      </c>
    </row>
    <row r="2581" spans="12:27" x14ac:dyDescent="0.35">
      <c r="L2581" s="103"/>
      <c r="S2581" s="32">
        <f>+_xlfn.XLOOKUP($P2581,Užstatai!$L$3:$IR$3,Užstatai!$L$1:$IR$1,"bla",0,1)</f>
        <v>0</v>
      </c>
      <c r="W2581" s="11">
        <f t="shared" si="233"/>
        <v>0</v>
      </c>
      <c r="X2581" s="11">
        <f t="shared" si="234"/>
        <v>0</v>
      </c>
      <c r="Y2581" s="11">
        <f t="shared" si="235"/>
        <v>1</v>
      </c>
      <c r="Z2581" s="11">
        <f t="shared" si="236"/>
        <v>145815.39639220526</v>
      </c>
      <c r="AA2581" s="23">
        <f t="shared" si="237"/>
        <v>0.25769999999998794</v>
      </c>
    </row>
    <row r="2582" spans="12:27" x14ac:dyDescent="0.35">
      <c r="L2582" s="103"/>
      <c r="S2582" s="32">
        <f>+_xlfn.XLOOKUP($P2582,Užstatai!$L$3:$IR$3,Užstatai!$L$1:$IR$1,"bla",0,1)</f>
        <v>0</v>
      </c>
      <c r="W2582" s="11">
        <f t="shared" si="233"/>
        <v>0</v>
      </c>
      <c r="X2582" s="11">
        <f t="shared" si="234"/>
        <v>0</v>
      </c>
      <c r="Y2582" s="11">
        <f t="shared" si="235"/>
        <v>1</v>
      </c>
      <c r="Z2582" s="11">
        <f t="shared" si="236"/>
        <v>145871.97978234582</v>
      </c>
      <c r="AA2582" s="23">
        <f t="shared" si="237"/>
        <v>0.25779999999998793</v>
      </c>
    </row>
    <row r="2583" spans="12:27" x14ac:dyDescent="0.35">
      <c r="L2583" s="103"/>
      <c r="S2583" s="32">
        <f>+_xlfn.XLOOKUP($P2583,Užstatai!$L$3:$IR$3,Užstatai!$L$1:$IR$1,"bla",0,1)</f>
        <v>0</v>
      </c>
      <c r="W2583" s="11">
        <f t="shared" si="233"/>
        <v>0</v>
      </c>
      <c r="X2583" s="11">
        <f t="shared" si="234"/>
        <v>0</v>
      </c>
      <c r="Y2583" s="11">
        <f t="shared" si="235"/>
        <v>1</v>
      </c>
      <c r="Z2583" s="11">
        <f t="shared" si="236"/>
        <v>145928.56317248638</v>
      </c>
      <c r="AA2583" s="23">
        <f t="shared" si="237"/>
        <v>0.25789999999998792</v>
      </c>
    </row>
    <row r="2584" spans="12:27" x14ac:dyDescent="0.35">
      <c r="L2584" s="103"/>
      <c r="S2584" s="32">
        <f>+_xlfn.XLOOKUP($P2584,Užstatai!$L$3:$IR$3,Užstatai!$L$1:$IR$1,"bla",0,1)</f>
        <v>0</v>
      </c>
      <c r="W2584" s="11">
        <f t="shared" si="233"/>
        <v>0</v>
      </c>
      <c r="X2584" s="11">
        <f t="shared" si="234"/>
        <v>0</v>
      </c>
      <c r="Y2584" s="11">
        <f t="shared" si="235"/>
        <v>1</v>
      </c>
      <c r="Z2584" s="11">
        <f t="shared" si="236"/>
        <v>145985.14656262691</v>
      </c>
      <c r="AA2584" s="23">
        <f t="shared" si="237"/>
        <v>0.25799999999998791</v>
      </c>
    </row>
    <row r="2585" spans="12:27" x14ac:dyDescent="0.35">
      <c r="L2585" s="103"/>
      <c r="S2585" s="32">
        <f>+_xlfn.XLOOKUP($P2585,Užstatai!$L$3:$IR$3,Užstatai!$L$1:$IR$1,"bla",0,1)</f>
        <v>0</v>
      </c>
      <c r="W2585" s="11">
        <f t="shared" si="233"/>
        <v>0</v>
      </c>
      <c r="X2585" s="11">
        <f t="shared" si="234"/>
        <v>0</v>
      </c>
      <c r="Y2585" s="11">
        <f t="shared" si="235"/>
        <v>1</v>
      </c>
      <c r="Z2585" s="11">
        <f t="shared" si="236"/>
        <v>146041.72995276746</v>
      </c>
      <c r="AA2585" s="23">
        <f t="shared" si="237"/>
        <v>0.25809999999998789</v>
      </c>
    </row>
    <row r="2586" spans="12:27" x14ac:dyDescent="0.35">
      <c r="L2586" s="103"/>
      <c r="S2586" s="32">
        <f>+_xlfn.XLOOKUP($P2586,Užstatai!$L$3:$IR$3,Užstatai!$L$1:$IR$1,"bla",0,1)</f>
        <v>0</v>
      </c>
      <c r="W2586" s="11">
        <f t="shared" si="233"/>
        <v>0</v>
      </c>
      <c r="X2586" s="11">
        <f t="shared" si="234"/>
        <v>0</v>
      </c>
      <c r="Y2586" s="11">
        <f t="shared" si="235"/>
        <v>1</v>
      </c>
      <c r="Z2586" s="11">
        <f t="shared" si="236"/>
        <v>146098.31334290802</v>
      </c>
      <c r="AA2586" s="23">
        <f t="shared" si="237"/>
        <v>0.25819999999998788</v>
      </c>
    </row>
    <row r="2587" spans="12:27" x14ac:dyDescent="0.35">
      <c r="L2587" s="103"/>
      <c r="S2587" s="32">
        <f>+_xlfn.XLOOKUP($P2587,Užstatai!$L$3:$IR$3,Užstatai!$L$1:$IR$1,"bla",0,1)</f>
        <v>0</v>
      </c>
      <c r="W2587" s="11">
        <f t="shared" si="233"/>
        <v>0</v>
      </c>
      <c r="X2587" s="11">
        <f t="shared" si="234"/>
        <v>0</v>
      </c>
      <c r="Y2587" s="11">
        <f t="shared" si="235"/>
        <v>1</v>
      </c>
      <c r="Z2587" s="11">
        <f t="shared" si="236"/>
        <v>146154.89673304855</v>
      </c>
      <c r="AA2587" s="23">
        <f t="shared" si="237"/>
        <v>0.25829999999998787</v>
      </c>
    </row>
    <row r="2588" spans="12:27" x14ac:dyDescent="0.35">
      <c r="L2588" s="103"/>
      <c r="S2588" s="32">
        <f>+_xlfn.XLOOKUP($P2588,Užstatai!$L$3:$IR$3,Užstatai!$L$1:$IR$1,"bla",0,1)</f>
        <v>0</v>
      </c>
      <c r="W2588" s="11">
        <f t="shared" si="233"/>
        <v>0</v>
      </c>
      <c r="X2588" s="11">
        <f t="shared" si="234"/>
        <v>0</v>
      </c>
      <c r="Y2588" s="11">
        <f t="shared" si="235"/>
        <v>1</v>
      </c>
      <c r="Z2588" s="11">
        <f t="shared" si="236"/>
        <v>146211.4801231891</v>
      </c>
      <c r="AA2588" s="23">
        <f t="shared" si="237"/>
        <v>0.25839999999998786</v>
      </c>
    </row>
    <row r="2589" spans="12:27" x14ac:dyDescent="0.35">
      <c r="L2589" s="103"/>
      <c r="S2589" s="32">
        <f>+_xlfn.XLOOKUP($P2589,Užstatai!$L$3:$IR$3,Užstatai!$L$1:$IR$1,"bla",0,1)</f>
        <v>0</v>
      </c>
      <c r="W2589" s="11">
        <f t="shared" si="233"/>
        <v>0</v>
      </c>
      <c r="X2589" s="11">
        <f t="shared" si="234"/>
        <v>0</v>
      </c>
      <c r="Y2589" s="11">
        <f t="shared" si="235"/>
        <v>1</v>
      </c>
      <c r="Z2589" s="11">
        <f t="shared" si="236"/>
        <v>146268.06351332966</v>
      </c>
      <c r="AA2589" s="23">
        <f t="shared" si="237"/>
        <v>0.25849999999998785</v>
      </c>
    </row>
    <row r="2590" spans="12:27" x14ac:dyDescent="0.35">
      <c r="L2590" s="103"/>
      <c r="S2590" s="32">
        <f>+_xlfn.XLOOKUP($P2590,Užstatai!$L$3:$IR$3,Užstatai!$L$1:$IR$1,"bla",0,1)</f>
        <v>0</v>
      </c>
      <c r="W2590" s="11">
        <f t="shared" si="233"/>
        <v>0</v>
      </c>
      <c r="X2590" s="11">
        <f t="shared" si="234"/>
        <v>0</v>
      </c>
      <c r="Y2590" s="11">
        <f t="shared" si="235"/>
        <v>1</v>
      </c>
      <c r="Z2590" s="11">
        <f t="shared" si="236"/>
        <v>146324.64690347019</v>
      </c>
      <c r="AA2590" s="23">
        <f t="shared" si="237"/>
        <v>0.25859999999998784</v>
      </c>
    </row>
    <row r="2591" spans="12:27" x14ac:dyDescent="0.35">
      <c r="L2591" s="103"/>
      <c r="S2591" s="32">
        <f>+_xlfn.XLOOKUP($P2591,Užstatai!$L$3:$IR$3,Užstatai!$L$1:$IR$1,"bla",0,1)</f>
        <v>0</v>
      </c>
      <c r="W2591" s="11">
        <f t="shared" si="233"/>
        <v>0</v>
      </c>
      <c r="X2591" s="11">
        <f t="shared" si="234"/>
        <v>0</v>
      </c>
      <c r="Y2591" s="11">
        <f t="shared" si="235"/>
        <v>1</v>
      </c>
      <c r="Z2591" s="11">
        <f t="shared" si="236"/>
        <v>146381.23029361077</v>
      </c>
      <c r="AA2591" s="23">
        <f t="shared" si="237"/>
        <v>0.25869999999998783</v>
      </c>
    </row>
    <row r="2592" spans="12:27" x14ac:dyDescent="0.35">
      <c r="L2592" s="103"/>
      <c r="S2592" s="32">
        <f>+_xlfn.XLOOKUP($P2592,Užstatai!$L$3:$IR$3,Užstatai!$L$1:$IR$1,"bla",0,1)</f>
        <v>0</v>
      </c>
      <c r="W2592" s="11">
        <f t="shared" si="233"/>
        <v>0</v>
      </c>
      <c r="X2592" s="11">
        <f t="shared" si="234"/>
        <v>0</v>
      </c>
      <c r="Y2592" s="11">
        <f t="shared" si="235"/>
        <v>1</v>
      </c>
      <c r="Z2592" s="11">
        <f t="shared" si="236"/>
        <v>146437.8136837513</v>
      </c>
      <c r="AA2592" s="23">
        <f t="shared" si="237"/>
        <v>0.25879999999998782</v>
      </c>
    </row>
    <row r="2593" spans="12:27" x14ac:dyDescent="0.35">
      <c r="L2593" s="103"/>
      <c r="S2593" s="32">
        <f>+_xlfn.XLOOKUP($P2593,Užstatai!$L$3:$IR$3,Užstatai!$L$1:$IR$1,"bla",0,1)</f>
        <v>0</v>
      </c>
      <c r="W2593" s="11">
        <f t="shared" si="233"/>
        <v>0</v>
      </c>
      <c r="X2593" s="11">
        <f t="shared" si="234"/>
        <v>0</v>
      </c>
      <c r="Y2593" s="11">
        <f t="shared" si="235"/>
        <v>1</v>
      </c>
      <c r="Z2593" s="11">
        <f t="shared" si="236"/>
        <v>146494.39707389183</v>
      </c>
      <c r="AA2593" s="23">
        <f t="shared" si="237"/>
        <v>0.25889999999998781</v>
      </c>
    </row>
    <row r="2594" spans="12:27" x14ac:dyDescent="0.35">
      <c r="L2594" s="103"/>
      <c r="S2594" s="32">
        <f>+_xlfn.XLOOKUP($P2594,Užstatai!$L$3:$IR$3,Užstatai!$L$1:$IR$1,"bla",0,1)</f>
        <v>0</v>
      </c>
      <c r="W2594" s="11">
        <f t="shared" si="233"/>
        <v>0</v>
      </c>
      <c r="X2594" s="11">
        <f t="shared" si="234"/>
        <v>0</v>
      </c>
      <c r="Y2594" s="11">
        <f t="shared" si="235"/>
        <v>1</v>
      </c>
      <c r="Z2594" s="11">
        <f t="shared" si="236"/>
        <v>146550.98046403241</v>
      </c>
      <c r="AA2594" s="23">
        <f t="shared" si="237"/>
        <v>0.2589999999999878</v>
      </c>
    </row>
    <row r="2595" spans="12:27" x14ac:dyDescent="0.35">
      <c r="L2595" s="103"/>
      <c r="S2595" s="32">
        <f>+_xlfn.XLOOKUP($P2595,Užstatai!$L$3:$IR$3,Užstatai!$L$1:$IR$1,"bla",0,1)</f>
        <v>0</v>
      </c>
      <c r="W2595" s="11">
        <f t="shared" si="233"/>
        <v>0</v>
      </c>
      <c r="X2595" s="11">
        <f t="shared" si="234"/>
        <v>0</v>
      </c>
      <c r="Y2595" s="11">
        <f t="shared" si="235"/>
        <v>1</v>
      </c>
      <c r="Z2595" s="11">
        <f t="shared" si="236"/>
        <v>146607.56385417294</v>
      </c>
      <c r="AA2595" s="23">
        <f t="shared" si="237"/>
        <v>0.25909999999998778</v>
      </c>
    </row>
    <row r="2596" spans="12:27" x14ac:dyDescent="0.35">
      <c r="L2596" s="103"/>
      <c r="S2596" s="32">
        <f>+_xlfn.XLOOKUP($P2596,Užstatai!$L$3:$IR$3,Užstatai!$L$1:$IR$1,"bla",0,1)</f>
        <v>0</v>
      </c>
      <c r="W2596" s="11">
        <f t="shared" si="233"/>
        <v>0</v>
      </c>
      <c r="X2596" s="11">
        <f t="shared" si="234"/>
        <v>0</v>
      </c>
      <c r="Y2596" s="11">
        <f t="shared" si="235"/>
        <v>1</v>
      </c>
      <c r="Z2596" s="11">
        <f t="shared" si="236"/>
        <v>146664.1472443135</v>
      </c>
      <c r="AA2596" s="23">
        <f t="shared" si="237"/>
        <v>0.25919999999998777</v>
      </c>
    </row>
    <row r="2597" spans="12:27" x14ac:dyDescent="0.35">
      <c r="L2597" s="103"/>
      <c r="S2597" s="32">
        <f>+_xlfn.XLOOKUP($P2597,Užstatai!$L$3:$IR$3,Užstatai!$L$1:$IR$1,"bla",0,1)</f>
        <v>0</v>
      </c>
      <c r="W2597" s="11">
        <f t="shared" si="233"/>
        <v>0</v>
      </c>
      <c r="X2597" s="11">
        <f t="shared" si="234"/>
        <v>0</v>
      </c>
      <c r="Y2597" s="11">
        <f t="shared" si="235"/>
        <v>1</v>
      </c>
      <c r="Z2597" s="11">
        <f t="shared" si="236"/>
        <v>146720.73063445406</v>
      </c>
      <c r="AA2597" s="23">
        <f t="shared" si="237"/>
        <v>0.25929999999998776</v>
      </c>
    </row>
    <row r="2598" spans="12:27" x14ac:dyDescent="0.35">
      <c r="L2598" s="103"/>
      <c r="S2598" s="32">
        <f>+_xlfn.XLOOKUP($P2598,Užstatai!$L$3:$IR$3,Užstatai!$L$1:$IR$1,"bla",0,1)</f>
        <v>0</v>
      </c>
      <c r="W2598" s="11">
        <f t="shared" si="233"/>
        <v>0</v>
      </c>
      <c r="X2598" s="11">
        <f t="shared" si="234"/>
        <v>0</v>
      </c>
      <c r="Y2598" s="11">
        <f t="shared" si="235"/>
        <v>1</v>
      </c>
      <c r="Z2598" s="11">
        <f t="shared" si="236"/>
        <v>146777.31402459461</v>
      </c>
      <c r="AA2598" s="23">
        <f t="shared" si="237"/>
        <v>0.25939999999998775</v>
      </c>
    </row>
    <row r="2599" spans="12:27" x14ac:dyDescent="0.35">
      <c r="L2599" s="103"/>
      <c r="S2599" s="32">
        <f>+_xlfn.XLOOKUP($P2599,Užstatai!$L$3:$IR$3,Užstatai!$L$1:$IR$1,"bla",0,1)</f>
        <v>0</v>
      </c>
      <c r="W2599" s="11">
        <f t="shared" si="233"/>
        <v>0</v>
      </c>
      <c r="X2599" s="11">
        <f t="shared" si="234"/>
        <v>0</v>
      </c>
      <c r="Y2599" s="11">
        <f t="shared" si="235"/>
        <v>1</v>
      </c>
      <c r="Z2599" s="11">
        <f t="shared" si="236"/>
        <v>146833.89741473517</v>
      </c>
      <c r="AA2599" s="23">
        <f t="shared" si="237"/>
        <v>0.25949999999998774</v>
      </c>
    </row>
    <row r="2600" spans="12:27" x14ac:dyDescent="0.35">
      <c r="L2600" s="103"/>
      <c r="S2600" s="32">
        <f>+_xlfn.XLOOKUP($P2600,Užstatai!$L$3:$IR$3,Užstatai!$L$1:$IR$1,"bla",0,1)</f>
        <v>0</v>
      </c>
      <c r="W2600" s="11">
        <f t="shared" si="233"/>
        <v>0</v>
      </c>
      <c r="X2600" s="11">
        <f t="shared" si="234"/>
        <v>0</v>
      </c>
      <c r="Y2600" s="11">
        <f t="shared" si="235"/>
        <v>1</v>
      </c>
      <c r="Z2600" s="11">
        <f t="shared" si="236"/>
        <v>146890.4808048757</v>
      </c>
      <c r="AA2600" s="23">
        <f t="shared" si="237"/>
        <v>0.25959999999998773</v>
      </c>
    </row>
    <row r="2601" spans="12:27" x14ac:dyDescent="0.35">
      <c r="L2601" s="103"/>
      <c r="S2601" s="32">
        <f>+_xlfn.XLOOKUP($P2601,Užstatai!$L$3:$IR$3,Užstatai!$L$1:$IR$1,"bla",0,1)</f>
        <v>0</v>
      </c>
      <c r="W2601" s="11">
        <f t="shared" si="233"/>
        <v>0</v>
      </c>
      <c r="X2601" s="11">
        <f t="shared" si="234"/>
        <v>0</v>
      </c>
      <c r="Y2601" s="11">
        <f t="shared" si="235"/>
        <v>1</v>
      </c>
      <c r="Z2601" s="11">
        <f t="shared" si="236"/>
        <v>146947.06419501625</v>
      </c>
      <c r="AA2601" s="23">
        <f t="shared" si="237"/>
        <v>0.25969999999998772</v>
      </c>
    </row>
    <row r="2602" spans="12:27" x14ac:dyDescent="0.35">
      <c r="L2602" s="103"/>
      <c r="S2602" s="32">
        <f>+_xlfn.XLOOKUP($P2602,Užstatai!$L$3:$IR$3,Užstatai!$L$1:$IR$1,"bla",0,1)</f>
        <v>0</v>
      </c>
      <c r="W2602" s="11">
        <f t="shared" si="233"/>
        <v>0</v>
      </c>
      <c r="X2602" s="11">
        <f t="shared" si="234"/>
        <v>0</v>
      </c>
      <c r="Y2602" s="11">
        <f t="shared" si="235"/>
        <v>1</v>
      </c>
      <c r="Z2602" s="11">
        <f t="shared" si="236"/>
        <v>147003.64758515681</v>
      </c>
      <c r="AA2602" s="23">
        <f t="shared" si="237"/>
        <v>0.25979999999998771</v>
      </c>
    </row>
    <row r="2603" spans="12:27" x14ac:dyDescent="0.35">
      <c r="L2603" s="103"/>
      <c r="S2603" s="32">
        <f>+_xlfn.XLOOKUP($P2603,Užstatai!$L$3:$IR$3,Užstatai!$L$1:$IR$1,"bla",0,1)</f>
        <v>0</v>
      </c>
      <c r="W2603" s="11">
        <f t="shared" si="233"/>
        <v>0</v>
      </c>
      <c r="X2603" s="11">
        <f t="shared" si="234"/>
        <v>0</v>
      </c>
      <c r="Y2603" s="11">
        <f t="shared" si="235"/>
        <v>1</v>
      </c>
      <c r="Z2603" s="11">
        <f t="shared" si="236"/>
        <v>147060.23097529734</v>
      </c>
      <c r="AA2603" s="23">
        <f t="shared" si="237"/>
        <v>0.2598999999999877</v>
      </c>
    </row>
    <row r="2604" spans="12:27" x14ac:dyDescent="0.35">
      <c r="L2604" s="103"/>
      <c r="S2604" s="32">
        <f>+_xlfn.XLOOKUP($P2604,Užstatai!$L$3:$IR$3,Užstatai!$L$1:$IR$1,"bla",0,1)</f>
        <v>0</v>
      </c>
      <c r="W2604" s="11">
        <f t="shared" si="233"/>
        <v>0</v>
      </c>
      <c r="X2604" s="11">
        <f t="shared" si="234"/>
        <v>0</v>
      </c>
      <c r="Y2604" s="11">
        <f t="shared" si="235"/>
        <v>1</v>
      </c>
      <c r="Z2604" s="11">
        <f t="shared" si="236"/>
        <v>147116.81436543789</v>
      </c>
      <c r="AA2604" s="23">
        <f t="shared" si="237"/>
        <v>0.25999999999998769</v>
      </c>
    </row>
    <row r="2605" spans="12:27" x14ac:dyDescent="0.35">
      <c r="L2605" s="103"/>
      <c r="S2605" s="32">
        <f>+_xlfn.XLOOKUP($P2605,Užstatai!$L$3:$IR$3,Užstatai!$L$1:$IR$1,"bla",0,1)</f>
        <v>0</v>
      </c>
      <c r="W2605" s="11">
        <f t="shared" si="233"/>
        <v>0</v>
      </c>
      <c r="X2605" s="11">
        <f t="shared" si="234"/>
        <v>0</v>
      </c>
      <c r="Y2605" s="11">
        <f t="shared" si="235"/>
        <v>1</v>
      </c>
      <c r="Z2605" s="11">
        <f t="shared" si="236"/>
        <v>147173.39775557845</v>
      </c>
      <c r="AA2605" s="23">
        <f t="shared" si="237"/>
        <v>0.26009999999998767</v>
      </c>
    </row>
    <row r="2606" spans="12:27" x14ac:dyDescent="0.35">
      <c r="L2606" s="103"/>
      <c r="S2606" s="32">
        <f>+_xlfn.XLOOKUP($P2606,Užstatai!$L$3:$IR$3,Užstatai!$L$1:$IR$1,"bla",0,1)</f>
        <v>0</v>
      </c>
      <c r="W2606" s="11">
        <f t="shared" si="233"/>
        <v>0</v>
      </c>
      <c r="X2606" s="11">
        <f t="shared" si="234"/>
        <v>0</v>
      </c>
      <c r="Y2606" s="11">
        <f t="shared" si="235"/>
        <v>1</v>
      </c>
      <c r="Z2606" s="11">
        <f t="shared" si="236"/>
        <v>147229.98114571898</v>
      </c>
      <c r="AA2606" s="23">
        <f t="shared" si="237"/>
        <v>0.26019999999998766</v>
      </c>
    </row>
    <row r="2607" spans="12:27" x14ac:dyDescent="0.35">
      <c r="L2607" s="103"/>
      <c r="S2607" s="32">
        <f>+_xlfn.XLOOKUP($P2607,Užstatai!$L$3:$IR$3,Užstatai!$L$1:$IR$1,"bla",0,1)</f>
        <v>0</v>
      </c>
      <c r="W2607" s="11">
        <f t="shared" si="233"/>
        <v>0</v>
      </c>
      <c r="X2607" s="11">
        <f t="shared" si="234"/>
        <v>0</v>
      </c>
      <c r="Y2607" s="11">
        <f t="shared" si="235"/>
        <v>1</v>
      </c>
      <c r="Z2607" s="11">
        <f t="shared" si="236"/>
        <v>147286.56453585956</v>
      </c>
      <c r="AA2607" s="23">
        <f t="shared" si="237"/>
        <v>0.26029999999998765</v>
      </c>
    </row>
    <row r="2608" spans="12:27" x14ac:dyDescent="0.35">
      <c r="L2608" s="103"/>
      <c r="S2608" s="32">
        <f>+_xlfn.XLOOKUP($P2608,Užstatai!$L$3:$IR$3,Užstatai!$L$1:$IR$1,"bla",0,1)</f>
        <v>0</v>
      </c>
      <c r="W2608" s="11">
        <f t="shared" si="233"/>
        <v>0</v>
      </c>
      <c r="X2608" s="11">
        <f t="shared" si="234"/>
        <v>0</v>
      </c>
      <c r="Y2608" s="11">
        <f t="shared" si="235"/>
        <v>1</v>
      </c>
      <c r="Z2608" s="11">
        <f t="shared" si="236"/>
        <v>147343.14792600009</v>
      </c>
      <c r="AA2608" s="23">
        <f t="shared" si="237"/>
        <v>0.26039999999998764</v>
      </c>
    </row>
    <row r="2609" spans="12:27" x14ac:dyDescent="0.35">
      <c r="L2609" s="103"/>
      <c r="S2609" s="32">
        <f>+_xlfn.XLOOKUP($P2609,Užstatai!$L$3:$IR$3,Užstatai!$L$1:$IR$1,"bla",0,1)</f>
        <v>0</v>
      </c>
      <c r="W2609" s="11">
        <f t="shared" si="233"/>
        <v>0</v>
      </c>
      <c r="X2609" s="11">
        <f t="shared" si="234"/>
        <v>0</v>
      </c>
      <c r="Y2609" s="11">
        <f t="shared" si="235"/>
        <v>1</v>
      </c>
      <c r="Z2609" s="11">
        <f t="shared" si="236"/>
        <v>147399.73131614062</v>
      </c>
      <c r="AA2609" s="23">
        <f t="shared" si="237"/>
        <v>0.26049999999998763</v>
      </c>
    </row>
    <row r="2610" spans="12:27" x14ac:dyDescent="0.35">
      <c r="L2610" s="103"/>
      <c r="S2610" s="32">
        <f>+_xlfn.XLOOKUP($P2610,Užstatai!$L$3:$IR$3,Užstatai!$L$1:$IR$1,"bla",0,1)</f>
        <v>0</v>
      </c>
      <c r="W2610" s="11">
        <f t="shared" si="233"/>
        <v>0</v>
      </c>
      <c r="X2610" s="11">
        <f t="shared" si="234"/>
        <v>0</v>
      </c>
      <c r="Y2610" s="11">
        <f t="shared" si="235"/>
        <v>1</v>
      </c>
      <c r="Z2610" s="11">
        <f t="shared" si="236"/>
        <v>147456.31470628121</v>
      </c>
      <c r="AA2610" s="23">
        <f t="shared" si="237"/>
        <v>0.26059999999998762</v>
      </c>
    </row>
    <row r="2611" spans="12:27" x14ac:dyDescent="0.35">
      <c r="L2611" s="103"/>
      <c r="S2611" s="32">
        <f>+_xlfn.XLOOKUP($P2611,Užstatai!$L$3:$IR$3,Užstatai!$L$1:$IR$1,"bla",0,1)</f>
        <v>0</v>
      </c>
      <c r="W2611" s="11">
        <f t="shared" si="233"/>
        <v>0</v>
      </c>
      <c r="X2611" s="11">
        <f t="shared" si="234"/>
        <v>0</v>
      </c>
      <c r="Y2611" s="11">
        <f t="shared" si="235"/>
        <v>1</v>
      </c>
      <c r="Z2611" s="11">
        <f t="shared" si="236"/>
        <v>147512.89809642173</v>
      </c>
      <c r="AA2611" s="23">
        <f t="shared" si="237"/>
        <v>0.26069999999998761</v>
      </c>
    </row>
    <row r="2612" spans="12:27" x14ac:dyDescent="0.35">
      <c r="L2612" s="103"/>
      <c r="S2612" s="32">
        <f>+_xlfn.XLOOKUP($P2612,Užstatai!$L$3:$IR$3,Užstatai!$L$1:$IR$1,"bla",0,1)</f>
        <v>0</v>
      </c>
      <c r="W2612" s="11">
        <f t="shared" si="233"/>
        <v>0</v>
      </c>
      <c r="X2612" s="11">
        <f t="shared" si="234"/>
        <v>0</v>
      </c>
      <c r="Y2612" s="11">
        <f t="shared" si="235"/>
        <v>1</v>
      </c>
      <c r="Z2612" s="11">
        <f t="shared" si="236"/>
        <v>147569.48148656229</v>
      </c>
      <c r="AA2612" s="23">
        <f t="shared" si="237"/>
        <v>0.2607999999999876</v>
      </c>
    </row>
    <row r="2613" spans="12:27" x14ac:dyDescent="0.35">
      <c r="L2613" s="103"/>
      <c r="S2613" s="32">
        <f>+_xlfn.XLOOKUP($P2613,Užstatai!$L$3:$IR$3,Užstatai!$L$1:$IR$1,"bla",0,1)</f>
        <v>0</v>
      </c>
      <c r="W2613" s="11">
        <f t="shared" si="233"/>
        <v>0</v>
      </c>
      <c r="X2613" s="11">
        <f t="shared" si="234"/>
        <v>0</v>
      </c>
      <c r="Y2613" s="11">
        <f t="shared" si="235"/>
        <v>1</v>
      </c>
      <c r="Z2613" s="11">
        <f t="shared" si="236"/>
        <v>147626.06487670285</v>
      </c>
      <c r="AA2613" s="23">
        <f t="shared" si="237"/>
        <v>0.26089999999998759</v>
      </c>
    </row>
    <row r="2614" spans="12:27" x14ac:dyDescent="0.35">
      <c r="L2614" s="103"/>
      <c r="S2614" s="32">
        <f>+_xlfn.XLOOKUP($P2614,Užstatai!$L$3:$IR$3,Užstatai!$L$1:$IR$1,"bla",0,1)</f>
        <v>0</v>
      </c>
      <c r="W2614" s="11">
        <f t="shared" si="233"/>
        <v>0</v>
      </c>
      <c r="X2614" s="11">
        <f t="shared" si="234"/>
        <v>0</v>
      </c>
      <c r="Y2614" s="11">
        <f t="shared" si="235"/>
        <v>1</v>
      </c>
      <c r="Z2614" s="11">
        <f t="shared" si="236"/>
        <v>147682.64826684337</v>
      </c>
      <c r="AA2614" s="23">
        <f t="shared" si="237"/>
        <v>0.26099999999998758</v>
      </c>
    </row>
    <row r="2615" spans="12:27" x14ac:dyDescent="0.35">
      <c r="L2615" s="103"/>
      <c r="S2615" s="32">
        <f>+_xlfn.XLOOKUP($P2615,Užstatai!$L$3:$IR$3,Užstatai!$L$1:$IR$1,"bla",0,1)</f>
        <v>0</v>
      </c>
      <c r="W2615" s="11">
        <f t="shared" si="233"/>
        <v>0</v>
      </c>
      <c r="X2615" s="11">
        <f t="shared" si="234"/>
        <v>0</v>
      </c>
      <c r="Y2615" s="11">
        <f t="shared" si="235"/>
        <v>1</v>
      </c>
      <c r="Z2615" s="11">
        <f t="shared" si="236"/>
        <v>147739.23165698396</v>
      </c>
      <c r="AA2615" s="23">
        <f t="shared" si="237"/>
        <v>0.26109999999998756</v>
      </c>
    </row>
    <row r="2616" spans="12:27" x14ac:dyDescent="0.35">
      <c r="L2616" s="103"/>
      <c r="S2616" s="32">
        <f>+_xlfn.XLOOKUP($P2616,Užstatai!$L$3:$IR$3,Užstatai!$L$1:$IR$1,"bla",0,1)</f>
        <v>0</v>
      </c>
      <c r="W2616" s="11">
        <f t="shared" si="233"/>
        <v>0</v>
      </c>
      <c r="X2616" s="11">
        <f t="shared" si="234"/>
        <v>0</v>
      </c>
      <c r="Y2616" s="11">
        <f t="shared" si="235"/>
        <v>1</v>
      </c>
      <c r="Z2616" s="11">
        <f t="shared" si="236"/>
        <v>147795.81504712449</v>
      </c>
      <c r="AA2616" s="23">
        <f t="shared" si="237"/>
        <v>0.26119999999998755</v>
      </c>
    </row>
    <row r="2617" spans="12:27" x14ac:dyDescent="0.35">
      <c r="L2617" s="103"/>
      <c r="S2617" s="32">
        <f>+_xlfn.XLOOKUP($P2617,Užstatai!$L$3:$IR$3,Užstatai!$L$1:$IR$1,"bla",0,1)</f>
        <v>0</v>
      </c>
      <c r="W2617" s="11">
        <f t="shared" si="233"/>
        <v>0</v>
      </c>
      <c r="X2617" s="11">
        <f t="shared" si="234"/>
        <v>0</v>
      </c>
      <c r="Y2617" s="11">
        <f t="shared" si="235"/>
        <v>1</v>
      </c>
      <c r="Z2617" s="11">
        <f t="shared" si="236"/>
        <v>147852.39843726507</v>
      </c>
      <c r="AA2617" s="23">
        <f t="shared" si="237"/>
        <v>0.26129999999998754</v>
      </c>
    </row>
    <row r="2618" spans="12:27" x14ac:dyDescent="0.35">
      <c r="L2618" s="103"/>
      <c r="S2618" s="32">
        <f>+_xlfn.XLOOKUP($P2618,Užstatai!$L$3:$IR$3,Užstatai!$L$1:$IR$1,"bla",0,1)</f>
        <v>0</v>
      </c>
      <c r="W2618" s="11">
        <f t="shared" si="233"/>
        <v>0</v>
      </c>
      <c r="X2618" s="11">
        <f t="shared" si="234"/>
        <v>0</v>
      </c>
      <c r="Y2618" s="11">
        <f t="shared" si="235"/>
        <v>1</v>
      </c>
      <c r="Z2618" s="11">
        <f t="shared" si="236"/>
        <v>147908.9818274056</v>
      </c>
      <c r="AA2618" s="23">
        <f t="shared" si="237"/>
        <v>0.26139999999998753</v>
      </c>
    </row>
    <row r="2619" spans="12:27" x14ac:dyDescent="0.35">
      <c r="L2619" s="103"/>
      <c r="S2619" s="32">
        <f>+_xlfn.XLOOKUP($P2619,Užstatai!$L$3:$IR$3,Užstatai!$L$1:$IR$1,"bla",0,1)</f>
        <v>0</v>
      </c>
      <c r="W2619" s="11">
        <f t="shared" si="233"/>
        <v>0</v>
      </c>
      <c r="X2619" s="11">
        <f t="shared" si="234"/>
        <v>0</v>
      </c>
      <c r="Y2619" s="11">
        <f t="shared" si="235"/>
        <v>1</v>
      </c>
      <c r="Z2619" s="11">
        <f t="shared" si="236"/>
        <v>147965.56521754613</v>
      </c>
      <c r="AA2619" s="23">
        <f t="shared" si="237"/>
        <v>0.26149999999998752</v>
      </c>
    </row>
    <row r="2620" spans="12:27" x14ac:dyDescent="0.35">
      <c r="L2620" s="103"/>
      <c r="S2620" s="32">
        <f>+_xlfn.XLOOKUP($P2620,Užstatai!$L$3:$IR$3,Užstatai!$L$1:$IR$1,"bla",0,1)</f>
        <v>0</v>
      </c>
      <c r="W2620" s="11">
        <f t="shared" si="233"/>
        <v>0</v>
      </c>
      <c r="X2620" s="11">
        <f t="shared" si="234"/>
        <v>0</v>
      </c>
      <c r="Y2620" s="11">
        <f t="shared" si="235"/>
        <v>1</v>
      </c>
      <c r="Z2620" s="11">
        <f t="shared" si="236"/>
        <v>148022.14860768669</v>
      </c>
      <c r="AA2620" s="23">
        <f t="shared" si="237"/>
        <v>0.26159999999998751</v>
      </c>
    </row>
    <row r="2621" spans="12:27" x14ac:dyDescent="0.35">
      <c r="L2621" s="103"/>
      <c r="S2621" s="32">
        <f>+_xlfn.XLOOKUP($P2621,Užstatai!$L$3:$IR$3,Užstatai!$L$1:$IR$1,"bla",0,1)</f>
        <v>0</v>
      </c>
      <c r="W2621" s="11">
        <f t="shared" si="233"/>
        <v>0</v>
      </c>
      <c r="X2621" s="11">
        <f t="shared" si="234"/>
        <v>0</v>
      </c>
      <c r="Y2621" s="11">
        <f t="shared" si="235"/>
        <v>1</v>
      </c>
      <c r="Z2621" s="11">
        <f t="shared" si="236"/>
        <v>148078.73199782724</v>
      </c>
      <c r="AA2621" s="23">
        <f t="shared" si="237"/>
        <v>0.2616999999999875</v>
      </c>
    </row>
    <row r="2622" spans="12:27" x14ac:dyDescent="0.35">
      <c r="L2622" s="103"/>
      <c r="S2622" s="32">
        <f>+_xlfn.XLOOKUP($P2622,Užstatai!$L$3:$IR$3,Užstatai!$L$1:$IR$1,"bla",0,1)</f>
        <v>0</v>
      </c>
      <c r="W2622" s="11">
        <f t="shared" si="233"/>
        <v>0</v>
      </c>
      <c r="X2622" s="11">
        <f t="shared" si="234"/>
        <v>0</v>
      </c>
      <c r="Y2622" s="11">
        <f t="shared" si="235"/>
        <v>1</v>
      </c>
      <c r="Z2622" s="11">
        <f t="shared" si="236"/>
        <v>148135.31538796777</v>
      </c>
      <c r="AA2622" s="23">
        <f t="shared" si="237"/>
        <v>0.26179999999998749</v>
      </c>
    </row>
    <row r="2623" spans="12:27" x14ac:dyDescent="0.35">
      <c r="L2623" s="103"/>
      <c r="S2623" s="32">
        <f>+_xlfn.XLOOKUP($P2623,Užstatai!$L$3:$IR$3,Užstatai!$L$1:$IR$1,"bla",0,1)</f>
        <v>0</v>
      </c>
      <c r="W2623" s="11">
        <f t="shared" si="233"/>
        <v>0</v>
      </c>
      <c r="X2623" s="11">
        <f t="shared" si="234"/>
        <v>0</v>
      </c>
      <c r="Y2623" s="11">
        <f t="shared" si="235"/>
        <v>1</v>
      </c>
      <c r="Z2623" s="11">
        <f t="shared" si="236"/>
        <v>148191.89877810836</v>
      </c>
      <c r="AA2623" s="23">
        <f t="shared" si="237"/>
        <v>0.26189999999998748</v>
      </c>
    </row>
    <row r="2624" spans="12:27" x14ac:dyDescent="0.35">
      <c r="L2624" s="103"/>
      <c r="S2624" s="32">
        <f>+_xlfn.XLOOKUP($P2624,Užstatai!$L$3:$IR$3,Užstatai!$L$1:$IR$1,"bla",0,1)</f>
        <v>0</v>
      </c>
      <c r="W2624" s="11">
        <f t="shared" si="233"/>
        <v>0</v>
      </c>
      <c r="X2624" s="11">
        <f t="shared" si="234"/>
        <v>0</v>
      </c>
      <c r="Y2624" s="11">
        <f t="shared" si="235"/>
        <v>1</v>
      </c>
      <c r="Z2624" s="11">
        <f t="shared" si="236"/>
        <v>148248.48216824888</v>
      </c>
      <c r="AA2624" s="23">
        <f t="shared" si="237"/>
        <v>0.26199999999998747</v>
      </c>
    </row>
    <row r="2625" spans="12:27" x14ac:dyDescent="0.35">
      <c r="L2625" s="103"/>
      <c r="S2625" s="32">
        <f>+_xlfn.XLOOKUP($P2625,Užstatai!$L$3:$IR$3,Užstatai!$L$1:$IR$1,"bla",0,1)</f>
        <v>0</v>
      </c>
      <c r="W2625" s="11">
        <f t="shared" si="233"/>
        <v>0</v>
      </c>
      <c r="X2625" s="11">
        <f t="shared" si="234"/>
        <v>0</v>
      </c>
      <c r="Y2625" s="11">
        <f t="shared" si="235"/>
        <v>1</v>
      </c>
      <c r="Z2625" s="11">
        <f t="shared" si="236"/>
        <v>148305.06555838941</v>
      </c>
      <c r="AA2625" s="23">
        <f t="shared" si="237"/>
        <v>0.26209999999998745</v>
      </c>
    </row>
    <row r="2626" spans="12:27" x14ac:dyDescent="0.35">
      <c r="L2626" s="103"/>
      <c r="S2626" s="32">
        <f>+_xlfn.XLOOKUP($P2626,Užstatai!$L$3:$IR$3,Užstatai!$L$1:$IR$1,"bla",0,1)</f>
        <v>0</v>
      </c>
      <c r="W2626" s="11">
        <f t="shared" si="233"/>
        <v>0</v>
      </c>
      <c r="X2626" s="11">
        <f t="shared" si="234"/>
        <v>0</v>
      </c>
      <c r="Y2626" s="11">
        <f t="shared" si="235"/>
        <v>1</v>
      </c>
      <c r="Z2626" s="11">
        <f t="shared" si="236"/>
        <v>148361.64894853</v>
      </c>
      <c r="AA2626" s="23">
        <f t="shared" si="237"/>
        <v>0.26219999999998744</v>
      </c>
    </row>
    <row r="2627" spans="12:27" x14ac:dyDescent="0.35">
      <c r="L2627" s="103"/>
      <c r="S2627" s="32">
        <f>+_xlfn.XLOOKUP($P2627,Užstatai!$L$3:$IR$3,Užstatai!$L$1:$IR$1,"bla",0,1)</f>
        <v>0</v>
      </c>
      <c r="W2627" s="11">
        <f t="shared" si="233"/>
        <v>0</v>
      </c>
      <c r="X2627" s="11">
        <f t="shared" si="234"/>
        <v>0</v>
      </c>
      <c r="Y2627" s="11">
        <f t="shared" si="235"/>
        <v>1</v>
      </c>
      <c r="Z2627" s="11">
        <f t="shared" si="236"/>
        <v>148418.23233867052</v>
      </c>
      <c r="AA2627" s="23">
        <f t="shared" si="237"/>
        <v>0.26229999999998743</v>
      </c>
    </row>
    <row r="2628" spans="12:27" x14ac:dyDescent="0.35">
      <c r="L2628" s="103"/>
      <c r="S2628" s="32">
        <f>+_xlfn.XLOOKUP($P2628,Užstatai!$L$3:$IR$3,Užstatai!$L$1:$IR$1,"bla",0,1)</f>
        <v>0</v>
      </c>
      <c r="W2628" s="11">
        <f t="shared" ref="W2628:W2691" si="238">ROUND(M2628*(Q2628-Q2627),2)</f>
        <v>0</v>
      </c>
      <c r="X2628" s="11">
        <f t="shared" ref="X2628:X2691" si="239">ROUND(N2628*$Y$2/12*(1-Q2628),2)</f>
        <v>0</v>
      </c>
      <c r="Y2628" s="11">
        <f t="shared" si="235"/>
        <v>1</v>
      </c>
      <c r="Z2628" s="11">
        <f t="shared" si="236"/>
        <v>148474.81572881108</v>
      </c>
      <c r="AA2628" s="23">
        <f t="shared" si="237"/>
        <v>0.26239999999998742</v>
      </c>
    </row>
    <row r="2629" spans="12:27" x14ac:dyDescent="0.35">
      <c r="L2629" s="103"/>
      <c r="S2629" s="32">
        <f>+_xlfn.XLOOKUP($P2629,Užstatai!$L$3:$IR$3,Užstatai!$L$1:$IR$1,"bla",0,1)</f>
        <v>0</v>
      </c>
      <c r="W2629" s="11">
        <f t="shared" si="238"/>
        <v>0</v>
      </c>
      <c r="X2629" s="11">
        <f t="shared" si="239"/>
        <v>0</v>
      </c>
      <c r="Y2629" s="11">
        <f t="shared" ref="Y2629:Y2692" si="240">+IF(Z2629&gt;=$W$1,1,0)</f>
        <v>1</v>
      </c>
      <c r="Z2629" s="11">
        <f t="shared" ref="Z2629:Z2692" si="241">SUM($N$4:$N$183)*AA2629/12-SUMPRODUCT($N$4:$N$183,$Q$4:$Q$183)*AA2629/12</f>
        <v>148531.39911895164</v>
      </c>
      <c r="AA2629" s="23">
        <f t="shared" si="237"/>
        <v>0.26249999999998741</v>
      </c>
    </row>
    <row r="2630" spans="12:27" x14ac:dyDescent="0.35">
      <c r="L2630" s="103"/>
      <c r="S2630" s="32">
        <f>+_xlfn.XLOOKUP($P2630,Užstatai!$L$3:$IR$3,Užstatai!$L$1:$IR$1,"bla",0,1)</f>
        <v>0</v>
      </c>
      <c r="W2630" s="11">
        <f t="shared" si="238"/>
        <v>0</v>
      </c>
      <c r="X2630" s="11">
        <f t="shared" si="239"/>
        <v>0</v>
      </c>
      <c r="Y2630" s="11">
        <f t="shared" si="240"/>
        <v>1</v>
      </c>
      <c r="Z2630" s="11">
        <f t="shared" si="241"/>
        <v>148587.98250909217</v>
      </c>
      <c r="AA2630" s="23">
        <f t="shared" ref="AA2630:AA2693" si="242">+AA2629+0.0001</f>
        <v>0.2625999999999874</v>
      </c>
    </row>
    <row r="2631" spans="12:27" x14ac:dyDescent="0.35">
      <c r="L2631" s="103"/>
      <c r="S2631" s="32">
        <f>+_xlfn.XLOOKUP($P2631,Užstatai!$L$3:$IR$3,Užstatai!$L$1:$IR$1,"bla",0,1)</f>
        <v>0</v>
      </c>
      <c r="W2631" s="11">
        <f t="shared" si="238"/>
        <v>0</v>
      </c>
      <c r="X2631" s="11">
        <f t="shared" si="239"/>
        <v>0</v>
      </c>
      <c r="Y2631" s="11">
        <f t="shared" si="240"/>
        <v>1</v>
      </c>
      <c r="Z2631" s="11">
        <f t="shared" si="241"/>
        <v>148644.56589923272</v>
      </c>
      <c r="AA2631" s="23">
        <f t="shared" si="242"/>
        <v>0.26269999999998739</v>
      </c>
    </row>
    <row r="2632" spans="12:27" x14ac:dyDescent="0.35">
      <c r="L2632" s="103"/>
      <c r="S2632" s="32">
        <f>+_xlfn.XLOOKUP($P2632,Užstatai!$L$3:$IR$3,Užstatai!$L$1:$IR$1,"bla",0,1)</f>
        <v>0</v>
      </c>
      <c r="W2632" s="11">
        <f t="shared" si="238"/>
        <v>0</v>
      </c>
      <c r="X2632" s="11">
        <f t="shared" si="239"/>
        <v>0</v>
      </c>
      <c r="Y2632" s="11">
        <f t="shared" si="240"/>
        <v>1</v>
      </c>
      <c r="Z2632" s="11">
        <f t="shared" si="241"/>
        <v>148701.14928937328</v>
      </c>
      <c r="AA2632" s="23">
        <f t="shared" si="242"/>
        <v>0.26279999999998738</v>
      </c>
    </row>
    <row r="2633" spans="12:27" x14ac:dyDescent="0.35">
      <c r="L2633" s="103"/>
      <c r="S2633" s="32">
        <f>+_xlfn.XLOOKUP($P2633,Užstatai!$L$3:$IR$3,Užstatai!$L$1:$IR$1,"bla",0,1)</f>
        <v>0</v>
      </c>
      <c r="W2633" s="11">
        <f t="shared" si="238"/>
        <v>0</v>
      </c>
      <c r="X2633" s="11">
        <f t="shared" si="239"/>
        <v>0</v>
      </c>
      <c r="Y2633" s="11">
        <f t="shared" si="240"/>
        <v>1</v>
      </c>
      <c r="Z2633" s="11">
        <f t="shared" si="241"/>
        <v>148757.73267951387</v>
      </c>
      <c r="AA2633" s="23">
        <f t="shared" si="242"/>
        <v>0.26289999999998737</v>
      </c>
    </row>
    <row r="2634" spans="12:27" x14ac:dyDescent="0.35">
      <c r="L2634" s="103"/>
      <c r="S2634" s="32">
        <f>+_xlfn.XLOOKUP($P2634,Užstatai!$L$3:$IR$3,Užstatai!$L$1:$IR$1,"bla",0,1)</f>
        <v>0</v>
      </c>
      <c r="W2634" s="11">
        <f t="shared" si="238"/>
        <v>0</v>
      </c>
      <c r="X2634" s="11">
        <f t="shared" si="239"/>
        <v>0</v>
      </c>
      <c r="Y2634" s="11">
        <f t="shared" si="240"/>
        <v>1</v>
      </c>
      <c r="Z2634" s="11">
        <f t="shared" si="241"/>
        <v>148814.31606965439</v>
      </c>
      <c r="AA2634" s="23">
        <f t="shared" si="242"/>
        <v>0.26299999999998736</v>
      </c>
    </row>
    <row r="2635" spans="12:27" x14ac:dyDescent="0.35">
      <c r="L2635" s="103"/>
      <c r="S2635" s="32">
        <f>+_xlfn.XLOOKUP($P2635,Užstatai!$L$3:$IR$3,Užstatai!$L$1:$IR$1,"bla",0,1)</f>
        <v>0</v>
      </c>
      <c r="W2635" s="11">
        <f t="shared" si="238"/>
        <v>0</v>
      </c>
      <c r="X2635" s="11">
        <f t="shared" si="239"/>
        <v>0</v>
      </c>
      <c r="Y2635" s="11">
        <f t="shared" si="240"/>
        <v>1</v>
      </c>
      <c r="Z2635" s="11">
        <f t="shared" si="241"/>
        <v>148870.89945979492</v>
      </c>
      <c r="AA2635" s="23">
        <f t="shared" si="242"/>
        <v>0.26309999999998734</v>
      </c>
    </row>
    <row r="2636" spans="12:27" x14ac:dyDescent="0.35">
      <c r="L2636" s="103"/>
      <c r="S2636" s="32">
        <f>+_xlfn.XLOOKUP($P2636,Užstatai!$L$3:$IR$3,Užstatai!$L$1:$IR$1,"bla",0,1)</f>
        <v>0</v>
      </c>
      <c r="W2636" s="11">
        <f t="shared" si="238"/>
        <v>0</v>
      </c>
      <c r="X2636" s="11">
        <f t="shared" si="239"/>
        <v>0</v>
      </c>
      <c r="Y2636" s="11">
        <f t="shared" si="240"/>
        <v>1</v>
      </c>
      <c r="Z2636" s="11">
        <f t="shared" si="241"/>
        <v>148927.48284993551</v>
      </c>
      <c r="AA2636" s="23">
        <f t="shared" si="242"/>
        <v>0.26319999999998733</v>
      </c>
    </row>
    <row r="2637" spans="12:27" x14ac:dyDescent="0.35">
      <c r="L2637" s="103"/>
      <c r="S2637" s="32">
        <f>+_xlfn.XLOOKUP($P2637,Užstatai!$L$3:$IR$3,Užstatai!$L$1:$IR$1,"bla",0,1)</f>
        <v>0</v>
      </c>
      <c r="W2637" s="11">
        <f t="shared" si="238"/>
        <v>0</v>
      </c>
      <c r="X2637" s="11">
        <f t="shared" si="239"/>
        <v>0</v>
      </c>
      <c r="Y2637" s="11">
        <f t="shared" si="240"/>
        <v>1</v>
      </c>
      <c r="Z2637" s="11">
        <f t="shared" si="241"/>
        <v>148984.06624007603</v>
      </c>
      <c r="AA2637" s="23">
        <f t="shared" si="242"/>
        <v>0.26329999999998732</v>
      </c>
    </row>
    <row r="2638" spans="12:27" x14ac:dyDescent="0.35">
      <c r="L2638" s="103"/>
      <c r="S2638" s="32">
        <f>+_xlfn.XLOOKUP($P2638,Užstatai!$L$3:$IR$3,Užstatai!$L$1:$IR$1,"bla",0,1)</f>
        <v>0</v>
      </c>
      <c r="W2638" s="11">
        <f t="shared" si="238"/>
        <v>0</v>
      </c>
      <c r="X2638" s="11">
        <f t="shared" si="239"/>
        <v>0</v>
      </c>
      <c r="Y2638" s="11">
        <f t="shared" si="240"/>
        <v>1</v>
      </c>
      <c r="Z2638" s="11">
        <f t="shared" si="241"/>
        <v>149040.64963021656</v>
      </c>
      <c r="AA2638" s="23">
        <f t="shared" si="242"/>
        <v>0.26339999999998731</v>
      </c>
    </row>
    <row r="2639" spans="12:27" x14ac:dyDescent="0.35">
      <c r="L2639" s="103"/>
      <c r="S2639" s="32">
        <f>+_xlfn.XLOOKUP($P2639,Užstatai!$L$3:$IR$3,Užstatai!$L$1:$IR$1,"bla",0,1)</f>
        <v>0</v>
      </c>
      <c r="W2639" s="11">
        <f t="shared" si="238"/>
        <v>0</v>
      </c>
      <c r="X2639" s="11">
        <f t="shared" si="239"/>
        <v>0</v>
      </c>
      <c r="Y2639" s="11">
        <f t="shared" si="240"/>
        <v>1</v>
      </c>
      <c r="Z2639" s="11">
        <f t="shared" si="241"/>
        <v>149097.23302035715</v>
      </c>
      <c r="AA2639" s="23">
        <f t="shared" si="242"/>
        <v>0.2634999999999873</v>
      </c>
    </row>
    <row r="2640" spans="12:27" x14ac:dyDescent="0.35">
      <c r="L2640" s="103"/>
      <c r="S2640" s="32">
        <f>+_xlfn.XLOOKUP($P2640,Užstatai!$L$3:$IR$3,Užstatai!$L$1:$IR$1,"bla",0,1)</f>
        <v>0</v>
      </c>
      <c r="W2640" s="11">
        <f t="shared" si="238"/>
        <v>0</v>
      </c>
      <c r="X2640" s="11">
        <f t="shared" si="239"/>
        <v>0</v>
      </c>
      <c r="Y2640" s="11">
        <f t="shared" si="240"/>
        <v>1</v>
      </c>
      <c r="Z2640" s="11">
        <f t="shared" si="241"/>
        <v>149153.81641049767</v>
      </c>
      <c r="AA2640" s="23">
        <f t="shared" si="242"/>
        <v>0.26359999999998729</v>
      </c>
    </row>
    <row r="2641" spans="12:27" x14ac:dyDescent="0.35">
      <c r="L2641" s="103"/>
      <c r="S2641" s="32">
        <f>+_xlfn.XLOOKUP($P2641,Užstatai!$L$3:$IR$3,Užstatai!$L$1:$IR$1,"bla",0,1)</f>
        <v>0</v>
      </c>
      <c r="W2641" s="11">
        <f t="shared" si="238"/>
        <v>0</v>
      </c>
      <c r="X2641" s="11">
        <f t="shared" si="239"/>
        <v>0</v>
      </c>
      <c r="Y2641" s="11">
        <f t="shared" si="240"/>
        <v>1</v>
      </c>
      <c r="Z2641" s="11">
        <f t="shared" si="241"/>
        <v>149210.3998006382</v>
      </c>
      <c r="AA2641" s="23">
        <f t="shared" si="242"/>
        <v>0.26369999999998728</v>
      </c>
    </row>
    <row r="2642" spans="12:27" x14ac:dyDescent="0.35">
      <c r="L2642" s="103"/>
      <c r="S2642" s="32">
        <f>+_xlfn.XLOOKUP($P2642,Užstatai!$L$3:$IR$3,Užstatai!$L$1:$IR$1,"bla",0,1)</f>
        <v>0</v>
      </c>
      <c r="W2642" s="11">
        <f t="shared" si="238"/>
        <v>0</v>
      </c>
      <c r="X2642" s="11">
        <f t="shared" si="239"/>
        <v>0</v>
      </c>
      <c r="Y2642" s="11">
        <f t="shared" si="240"/>
        <v>1</v>
      </c>
      <c r="Z2642" s="11">
        <f t="shared" si="241"/>
        <v>149266.98319077879</v>
      </c>
      <c r="AA2642" s="23">
        <f t="shared" si="242"/>
        <v>0.26379999999998727</v>
      </c>
    </row>
    <row r="2643" spans="12:27" x14ac:dyDescent="0.35">
      <c r="L2643" s="103"/>
      <c r="S2643" s="32">
        <f>+_xlfn.XLOOKUP($P2643,Užstatai!$L$3:$IR$3,Užstatai!$L$1:$IR$1,"bla",0,1)</f>
        <v>0</v>
      </c>
      <c r="W2643" s="11">
        <f t="shared" si="238"/>
        <v>0</v>
      </c>
      <c r="X2643" s="11">
        <f t="shared" si="239"/>
        <v>0</v>
      </c>
      <c r="Y2643" s="11">
        <f t="shared" si="240"/>
        <v>1</v>
      </c>
      <c r="Z2643" s="11">
        <f t="shared" si="241"/>
        <v>149323.56658091932</v>
      </c>
      <c r="AA2643" s="23">
        <f t="shared" si="242"/>
        <v>0.26389999999998726</v>
      </c>
    </row>
    <row r="2644" spans="12:27" x14ac:dyDescent="0.35">
      <c r="L2644" s="103"/>
      <c r="S2644" s="32">
        <f>+_xlfn.XLOOKUP($P2644,Užstatai!$L$3:$IR$3,Užstatai!$L$1:$IR$1,"bla",0,1)</f>
        <v>0</v>
      </c>
      <c r="W2644" s="11">
        <f t="shared" si="238"/>
        <v>0</v>
      </c>
      <c r="X2644" s="11">
        <f t="shared" si="239"/>
        <v>0</v>
      </c>
      <c r="Y2644" s="11">
        <f t="shared" si="240"/>
        <v>1</v>
      </c>
      <c r="Z2644" s="11">
        <f t="shared" si="241"/>
        <v>149380.14997105987</v>
      </c>
      <c r="AA2644" s="23">
        <f t="shared" si="242"/>
        <v>0.26399999999998724</v>
      </c>
    </row>
    <row r="2645" spans="12:27" x14ac:dyDescent="0.35">
      <c r="L2645" s="103"/>
      <c r="S2645" s="32">
        <f>+_xlfn.XLOOKUP($P2645,Užstatai!$L$3:$IR$3,Užstatai!$L$1:$IR$1,"bla",0,1)</f>
        <v>0</v>
      </c>
      <c r="W2645" s="11">
        <f t="shared" si="238"/>
        <v>0</v>
      </c>
      <c r="X2645" s="11">
        <f t="shared" si="239"/>
        <v>0</v>
      </c>
      <c r="Y2645" s="11">
        <f t="shared" si="240"/>
        <v>1</v>
      </c>
      <c r="Z2645" s="11">
        <f t="shared" si="241"/>
        <v>149436.73336120043</v>
      </c>
      <c r="AA2645" s="23">
        <f t="shared" si="242"/>
        <v>0.26409999999998723</v>
      </c>
    </row>
    <row r="2646" spans="12:27" x14ac:dyDescent="0.35">
      <c r="L2646" s="103"/>
      <c r="S2646" s="32">
        <f>+_xlfn.XLOOKUP($P2646,Užstatai!$L$3:$IR$3,Užstatai!$L$1:$IR$1,"bla",0,1)</f>
        <v>0</v>
      </c>
      <c r="W2646" s="11">
        <f t="shared" si="238"/>
        <v>0</v>
      </c>
      <c r="X2646" s="11">
        <f t="shared" si="239"/>
        <v>0</v>
      </c>
      <c r="Y2646" s="11">
        <f t="shared" si="240"/>
        <v>1</v>
      </c>
      <c r="Z2646" s="11">
        <f t="shared" si="241"/>
        <v>149493.31675134096</v>
      </c>
      <c r="AA2646" s="23">
        <f t="shared" si="242"/>
        <v>0.26419999999998722</v>
      </c>
    </row>
    <row r="2647" spans="12:27" x14ac:dyDescent="0.35">
      <c r="L2647" s="103"/>
      <c r="S2647" s="32">
        <f>+_xlfn.XLOOKUP($P2647,Užstatai!$L$3:$IR$3,Užstatai!$L$1:$IR$1,"bla",0,1)</f>
        <v>0</v>
      </c>
      <c r="W2647" s="11">
        <f t="shared" si="238"/>
        <v>0</v>
      </c>
      <c r="X2647" s="11">
        <f t="shared" si="239"/>
        <v>0</v>
      </c>
      <c r="Y2647" s="11">
        <f t="shared" si="240"/>
        <v>1</v>
      </c>
      <c r="Z2647" s="11">
        <f t="shared" si="241"/>
        <v>149549.90014148151</v>
      </c>
      <c r="AA2647" s="23">
        <f t="shared" si="242"/>
        <v>0.26429999999998721</v>
      </c>
    </row>
    <row r="2648" spans="12:27" x14ac:dyDescent="0.35">
      <c r="L2648" s="103"/>
      <c r="S2648" s="32">
        <f>+_xlfn.XLOOKUP($P2648,Užstatai!$L$3:$IR$3,Užstatai!$L$1:$IR$1,"bla",0,1)</f>
        <v>0</v>
      </c>
      <c r="W2648" s="11">
        <f t="shared" si="238"/>
        <v>0</v>
      </c>
      <c r="X2648" s="11">
        <f t="shared" si="239"/>
        <v>0</v>
      </c>
      <c r="Y2648" s="11">
        <f t="shared" si="240"/>
        <v>1</v>
      </c>
      <c r="Z2648" s="11">
        <f t="shared" si="241"/>
        <v>149606.48353162207</v>
      </c>
      <c r="AA2648" s="23">
        <f t="shared" si="242"/>
        <v>0.2643999999999872</v>
      </c>
    </row>
    <row r="2649" spans="12:27" x14ac:dyDescent="0.35">
      <c r="L2649" s="103"/>
      <c r="S2649" s="32">
        <f>+_xlfn.XLOOKUP($P2649,Užstatai!$L$3:$IR$3,Užstatai!$L$1:$IR$1,"bla",0,1)</f>
        <v>0</v>
      </c>
      <c r="W2649" s="11">
        <f t="shared" si="238"/>
        <v>0</v>
      </c>
      <c r="X2649" s="11">
        <f t="shared" si="239"/>
        <v>0</v>
      </c>
      <c r="Y2649" s="11">
        <f t="shared" si="240"/>
        <v>1</v>
      </c>
      <c r="Z2649" s="11">
        <f t="shared" si="241"/>
        <v>149663.06692176266</v>
      </c>
      <c r="AA2649" s="23">
        <f t="shared" si="242"/>
        <v>0.26449999999998719</v>
      </c>
    </row>
    <row r="2650" spans="12:27" x14ac:dyDescent="0.35">
      <c r="L2650" s="103"/>
      <c r="S2650" s="32">
        <f>+_xlfn.XLOOKUP($P2650,Užstatai!$L$3:$IR$3,Užstatai!$L$1:$IR$1,"bla",0,1)</f>
        <v>0</v>
      </c>
      <c r="W2650" s="11">
        <f t="shared" si="238"/>
        <v>0</v>
      </c>
      <c r="X2650" s="11">
        <f t="shared" si="239"/>
        <v>0</v>
      </c>
      <c r="Y2650" s="11">
        <f t="shared" si="240"/>
        <v>1</v>
      </c>
      <c r="Z2650" s="11">
        <f t="shared" si="241"/>
        <v>149719.65031190318</v>
      </c>
      <c r="AA2650" s="23">
        <f t="shared" si="242"/>
        <v>0.26459999999998718</v>
      </c>
    </row>
    <row r="2651" spans="12:27" x14ac:dyDescent="0.35">
      <c r="L2651" s="103"/>
      <c r="S2651" s="32">
        <f>+_xlfn.XLOOKUP($P2651,Užstatai!$L$3:$IR$3,Užstatai!$L$1:$IR$1,"bla",0,1)</f>
        <v>0</v>
      </c>
      <c r="W2651" s="11">
        <f t="shared" si="238"/>
        <v>0</v>
      </c>
      <c r="X2651" s="11">
        <f t="shared" si="239"/>
        <v>0</v>
      </c>
      <c r="Y2651" s="11">
        <f t="shared" si="240"/>
        <v>1</v>
      </c>
      <c r="Z2651" s="11">
        <f t="shared" si="241"/>
        <v>149776.23370204371</v>
      </c>
      <c r="AA2651" s="23">
        <f t="shared" si="242"/>
        <v>0.26469999999998717</v>
      </c>
    </row>
    <row r="2652" spans="12:27" x14ac:dyDescent="0.35">
      <c r="L2652" s="103"/>
      <c r="S2652" s="32">
        <f>+_xlfn.XLOOKUP($P2652,Užstatai!$L$3:$IR$3,Užstatai!$L$1:$IR$1,"bla",0,1)</f>
        <v>0</v>
      </c>
      <c r="W2652" s="11">
        <f t="shared" si="238"/>
        <v>0</v>
      </c>
      <c r="X2652" s="11">
        <f t="shared" si="239"/>
        <v>0</v>
      </c>
      <c r="Y2652" s="11">
        <f t="shared" si="240"/>
        <v>1</v>
      </c>
      <c r="Z2652" s="11">
        <f t="shared" si="241"/>
        <v>149832.8170921843</v>
      </c>
      <c r="AA2652" s="23">
        <f t="shared" si="242"/>
        <v>0.26479999999998716</v>
      </c>
    </row>
    <row r="2653" spans="12:27" x14ac:dyDescent="0.35">
      <c r="L2653" s="103"/>
      <c r="S2653" s="32">
        <f>+_xlfn.XLOOKUP($P2653,Užstatai!$L$3:$IR$3,Užstatai!$L$1:$IR$1,"bla",0,1)</f>
        <v>0</v>
      </c>
      <c r="W2653" s="11">
        <f t="shared" si="238"/>
        <v>0</v>
      </c>
      <c r="X2653" s="11">
        <f t="shared" si="239"/>
        <v>0</v>
      </c>
      <c r="Y2653" s="11">
        <f t="shared" si="240"/>
        <v>1</v>
      </c>
      <c r="Z2653" s="11">
        <f t="shared" si="241"/>
        <v>149889.40048232483</v>
      </c>
      <c r="AA2653" s="23">
        <f t="shared" si="242"/>
        <v>0.26489999999998715</v>
      </c>
    </row>
    <row r="2654" spans="12:27" x14ac:dyDescent="0.35">
      <c r="L2654" s="103"/>
      <c r="S2654" s="32">
        <f>+_xlfn.XLOOKUP($P2654,Užstatai!$L$3:$IR$3,Užstatai!$L$1:$IR$1,"bla",0,1)</f>
        <v>0</v>
      </c>
      <c r="W2654" s="11">
        <f t="shared" si="238"/>
        <v>0</v>
      </c>
      <c r="X2654" s="11">
        <f t="shared" si="239"/>
        <v>0</v>
      </c>
      <c r="Y2654" s="11">
        <f t="shared" si="240"/>
        <v>1</v>
      </c>
      <c r="Z2654" s="11">
        <f t="shared" si="241"/>
        <v>149945.98387246535</v>
      </c>
      <c r="AA2654" s="23">
        <f t="shared" si="242"/>
        <v>0.26499999999998713</v>
      </c>
    </row>
    <row r="2655" spans="12:27" x14ac:dyDescent="0.35">
      <c r="L2655" s="103"/>
      <c r="S2655" s="32">
        <f>+_xlfn.XLOOKUP($P2655,Užstatai!$L$3:$IR$3,Užstatai!$L$1:$IR$1,"bla",0,1)</f>
        <v>0</v>
      </c>
      <c r="W2655" s="11">
        <f t="shared" si="238"/>
        <v>0</v>
      </c>
      <c r="X2655" s="11">
        <f t="shared" si="239"/>
        <v>0</v>
      </c>
      <c r="Y2655" s="11">
        <f t="shared" si="240"/>
        <v>1</v>
      </c>
      <c r="Z2655" s="11">
        <f t="shared" si="241"/>
        <v>150002.56726260594</v>
      </c>
      <c r="AA2655" s="23">
        <f t="shared" si="242"/>
        <v>0.26509999999998712</v>
      </c>
    </row>
    <row r="2656" spans="12:27" x14ac:dyDescent="0.35">
      <c r="L2656" s="103"/>
      <c r="S2656" s="32">
        <f>+_xlfn.XLOOKUP($P2656,Užstatai!$L$3:$IR$3,Užstatai!$L$1:$IR$1,"bla",0,1)</f>
        <v>0</v>
      </c>
      <c r="W2656" s="11">
        <f t="shared" si="238"/>
        <v>0</v>
      </c>
      <c r="X2656" s="11">
        <f t="shared" si="239"/>
        <v>0</v>
      </c>
      <c r="Y2656" s="11">
        <f t="shared" si="240"/>
        <v>1</v>
      </c>
      <c r="Z2656" s="11">
        <f t="shared" si="241"/>
        <v>150059.15065274647</v>
      </c>
      <c r="AA2656" s="23">
        <f t="shared" si="242"/>
        <v>0.26519999999998711</v>
      </c>
    </row>
    <row r="2657" spans="12:27" x14ac:dyDescent="0.35">
      <c r="L2657" s="103"/>
      <c r="S2657" s="32">
        <f>+_xlfn.XLOOKUP($P2657,Užstatai!$L$3:$IR$3,Užstatai!$L$1:$IR$1,"bla",0,1)</f>
        <v>0</v>
      </c>
      <c r="W2657" s="11">
        <f t="shared" si="238"/>
        <v>0</v>
      </c>
      <c r="X2657" s="11">
        <f t="shared" si="239"/>
        <v>0</v>
      </c>
      <c r="Y2657" s="11">
        <f t="shared" si="240"/>
        <v>1</v>
      </c>
      <c r="Z2657" s="11">
        <f t="shared" si="241"/>
        <v>150115.73404288699</v>
      </c>
      <c r="AA2657" s="23">
        <f t="shared" si="242"/>
        <v>0.2652999999999871</v>
      </c>
    </row>
    <row r="2658" spans="12:27" x14ac:dyDescent="0.35">
      <c r="L2658" s="103"/>
      <c r="S2658" s="32">
        <f>+_xlfn.XLOOKUP($P2658,Užstatai!$L$3:$IR$3,Užstatai!$L$1:$IR$1,"bla",0,1)</f>
        <v>0</v>
      </c>
      <c r="W2658" s="11">
        <f t="shared" si="238"/>
        <v>0</v>
      </c>
      <c r="X2658" s="11">
        <f t="shared" si="239"/>
        <v>0</v>
      </c>
      <c r="Y2658" s="11">
        <f t="shared" si="240"/>
        <v>1</v>
      </c>
      <c r="Z2658" s="11">
        <f t="shared" si="241"/>
        <v>150172.31743302758</v>
      </c>
      <c r="AA2658" s="23">
        <f t="shared" si="242"/>
        <v>0.26539999999998709</v>
      </c>
    </row>
    <row r="2659" spans="12:27" x14ac:dyDescent="0.35">
      <c r="L2659" s="103"/>
      <c r="S2659" s="32">
        <f>+_xlfn.XLOOKUP($P2659,Užstatai!$L$3:$IR$3,Užstatai!$L$1:$IR$1,"bla",0,1)</f>
        <v>0</v>
      </c>
      <c r="W2659" s="11">
        <f t="shared" si="238"/>
        <v>0</v>
      </c>
      <c r="X2659" s="11">
        <f t="shared" si="239"/>
        <v>0</v>
      </c>
      <c r="Y2659" s="11">
        <f t="shared" si="240"/>
        <v>1</v>
      </c>
      <c r="Z2659" s="11">
        <f t="shared" si="241"/>
        <v>150228.90082316811</v>
      </c>
      <c r="AA2659" s="23">
        <f t="shared" si="242"/>
        <v>0.26549999999998708</v>
      </c>
    </row>
    <row r="2660" spans="12:27" x14ac:dyDescent="0.35">
      <c r="L2660" s="103"/>
      <c r="S2660" s="32">
        <f>+_xlfn.XLOOKUP($P2660,Užstatai!$L$3:$IR$3,Užstatai!$L$1:$IR$1,"bla",0,1)</f>
        <v>0</v>
      </c>
      <c r="W2660" s="11">
        <f t="shared" si="238"/>
        <v>0</v>
      </c>
      <c r="X2660" s="11">
        <f t="shared" si="239"/>
        <v>0</v>
      </c>
      <c r="Y2660" s="11">
        <f t="shared" si="240"/>
        <v>1</v>
      </c>
      <c r="Z2660" s="11">
        <f t="shared" si="241"/>
        <v>150285.48421330866</v>
      </c>
      <c r="AA2660" s="23">
        <f t="shared" si="242"/>
        <v>0.26559999999998707</v>
      </c>
    </row>
    <row r="2661" spans="12:27" x14ac:dyDescent="0.35">
      <c r="L2661" s="103"/>
      <c r="S2661" s="32">
        <f>+_xlfn.XLOOKUP($P2661,Užstatai!$L$3:$IR$3,Užstatai!$L$1:$IR$1,"bla",0,1)</f>
        <v>0</v>
      </c>
      <c r="W2661" s="11">
        <f t="shared" si="238"/>
        <v>0</v>
      </c>
      <c r="X2661" s="11">
        <f t="shared" si="239"/>
        <v>0</v>
      </c>
      <c r="Y2661" s="11">
        <f t="shared" si="240"/>
        <v>1</v>
      </c>
      <c r="Z2661" s="11">
        <f t="shared" si="241"/>
        <v>150342.06760344922</v>
      </c>
      <c r="AA2661" s="23">
        <f t="shared" si="242"/>
        <v>0.26569999999998706</v>
      </c>
    </row>
    <row r="2662" spans="12:27" x14ac:dyDescent="0.35">
      <c r="L2662" s="103"/>
      <c r="S2662" s="32">
        <f>+_xlfn.XLOOKUP($P2662,Užstatai!$L$3:$IR$3,Užstatai!$L$1:$IR$1,"bla",0,1)</f>
        <v>0</v>
      </c>
      <c r="W2662" s="11">
        <f t="shared" si="238"/>
        <v>0</v>
      </c>
      <c r="X2662" s="11">
        <f t="shared" si="239"/>
        <v>0</v>
      </c>
      <c r="Y2662" s="11">
        <f t="shared" si="240"/>
        <v>1</v>
      </c>
      <c r="Z2662" s="11">
        <f t="shared" si="241"/>
        <v>150398.65099358978</v>
      </c>
      <c r="AA2662" s="23">
        <f t="shared" si="242"/>
        <v>0.26579999999998705</v>
      </c>
    </row>
    <row r="2663" spans="12:27" x14ac:dyDescent="0.35">
      <c r="L2663" s="103"/>
      <c r="S2663" s="32">
        <f>+_xlfn.XLOOKUP($P2663,Užstatai!$L$3:$IR$3,Užstatai!$L$1:$IR$1,"bla",0,1)</f>
        <v>0</v>
      </c>
      <c r="W2663" s="11">
        <f t="shared" si="238"/>
        <v>0</v>
      </c>
      <c r="X2663" s="11">
        <f t="shared" si="239"/>
        <v>0</v>
      </c>
      <c r="Y2663" s="11">
        <f t="shared" si="240"/>
        <v>1</v>
      </c>
      <c r="Z2663" s="11">
        <f t="shared" si="241"/>
        <v>150455.23438373031</v>
      </c>
      <c r="AA2663" s="23">
        <f t="shared" si="242"/>
        <v>0.26589999999998704</v>
      </c>
    </row>
    <row r="2664" spans="12:27" x14ac:dyDescent="0.35">
      <c r="L2664" s="103"/>
      <c r="S2664" s="32">
        <f>+_xlfn.XLOOKUP($P2664,Užstatai!$L$3:$IR$3,Užstatai!$L$1:$IR$1,"bla",0,1)</f>
        <v>0</v>
      </c>
      <c r="W2664" s="11">
        <f t="shared" si="238"/>
        <v>0</v>
      </c>
      <c r="X2664" s="11">
        <f t="shared" si="239"/>
        <v>0</v>
      </c>
      <c r="Y2664" s="11">
        <f t="shared" si="240"/>
        <v>1</v>
      </c>
      <c r="Z2664" s="11">
        <f t="shared" si="241"/>
        <v>150511.81777387086</v>
      </c>
      <c r="AA2664" s="23">
        <f t="shared" si="242"/>
        <v>0.26599999999998702</v>
      </c>
    </row>
    <row r="2665" spans="12:27" x14ac:dyDescent="0.35">
      <c r="L2665" s="103"/>
      <c r="S2665" s="32">
        <f>+_xlfn.XLOOKUP($P2665,Užstatai!$L$3:$IR$3,Užstatai!$L$1:$IR$1,"bla",0,1)</f>
        <v>0</v>
      </c>
      <c r="W2665" s="11">
        <f t="shared" si="238"/>
        <v>0</v>
      </c>
      <c r="X2665" s="11">
        <f t="shared" si="239"/>
        <v>0</v>
      </c>
      <c r="Y2665" s="11">
        <f t="shared" si="240"/>
        <v>1</v>
      </c>
      <c r="Z2665" s="11">
        <f t="shared" si="241"/>
        <v>150568.40116401145</v>
      </c>
      <c r="AA2665" s="23">
        <f t="shared" si="242"/>
        <v>0.26609999999998701</v>
      </c>
    </row>
    <row r="2666" spans="12:27" x14ac:dyDescent="0.35">
      <c r="L2666" s="103"/>
      <c r="S2666" s="32">
        <f>+_xlfn.XLOOKUP($P2666,Užstatai!$L$3:$IR$3,Užstatai!$L$1:$IR$1,"bla",0,1)</f>
        <v>0</v>
      </c>
      <c r="W2666" s="11">
        <f t="shared" si="238"/>
        <v>0</v>
      </c>
      <c r="X2666" s="11">
        <f t="shared" si="239"/>
        <v>0</v>
      </c>
      <c r="Y2666" s="11">
        <f t="shared" si="240"/>
        <v>1</v>
      </c>
      <c r="Z2666" s="11">
        <f t="shared" si="241"/>
        <v>150624.98455415198</v>
      </c>
      <c r="AA2666" s="23">
        <f t="shared" si="242"/>
        <v>0.266199999999987</v>
      </c>
    </row>
    <row r="2667" spans="12:27" x14ac:dyDescent="0.35">
      <c r="L2667" s="103"/>
      <c r="S2667" s="32">
        <f>+_xlfn.XLOOKUP($P2667,Užstatai!$L$3:$IR$3,Užstatai!$L$1:$IR$1,"bla",0,1)</f>
        <v>0</v>
      </c>
      <c r="W2667" s="11">
        <f t="shared" si="238"/>
        <v>0</v>
      </c>
      <c r="X2667" s="11">
        <f t="shared" si="239"/>
        <v>0</v>
      </c>
      <c r="Y2667" s="11">
        <f t="shared" si="240"/>
        <v>1</v>
      </c>
      <c r="Z2667" s="11">
        <f t="shared" si="241"/>
        <v>150681.5679442925</v>
      </c>
      <c r="AA2667" s="23">
        <f t="shared" si="242"/>
        <v>0.26629999999998699</v>
      </c>
    </row>
    <row r="2668" spans="12:27" x14ac:dyDescent="0.35">
      <c r="L2668" s="103"/>
      <c r="S2668" s="32">
        <f>+_xlfn.XLOOKUP($P2668,Užstatai!$L$3:$IR$3,Užstatai!$L$1:$IR$1,"bla",0,1)</f>
        <v>0</v>
      </c>
      <c r="W2668" s="11">
        <f t="shared" si="238"/>
        <v>0</v>
      </c>
      <c r="X2668" s="11">
        <f t="shared" si="239"/>
        <v>0</v>
      </c>
      <c r="Y2668" s="11">
        <f t="shared" si="240"/>
        <v>1</v>
      </c>
      <c r="Z2668" s="11">
        <f t="shared" si="241"/>
        <v>150738.15133443309</v>
      </c>
      <c r="AA2668" s="23">
        <f t="shared" si="242"/>
        <v>0.26639999999998698</v>
      </c>
    </row>
    <row r="2669" spans="12:27" x14ac:dyDescent="0.35">
      <c r="L2669" s="103"/>
      <c r="S2669" s="32">
        <f>+_xlfn.XLOOKUP($P2669,Užstatai!$L$3:$IR$3,Užstatai!$L$1:$IR$1,"bla",0,1)</f>
        <v>0</v>
      </c>
      <c r="W2669" s="11">
        <f t="shared" si="238"/>
        <v>0</v>
      </c>
      <c r="X2669" s="11">
        <f t="shared" si="239"/>
        <v>0</v>
      </c>
      <c r="Y2669" s="11">
        <f t="shared" si="240"/>
        <v>1</v>
      </c>
      <c r="Z2669" s="11">
        <f t="shared" si="241"/>
        <v>150794.73472457362</v>
      </c>
      <c r="AA2669" s="23">
        <f t="shared" si="242"/>
        <v>0.26649999999998697</v>
      </c>
    </row>
    <row r="2670" spans="12:27" x14ac:dyDescent="0.35">
      <c r="L2670" s="103"/>
      <c r="S2670" s="32">
        <f>+_xlfn.XLOOKUP($P2670,Užstatai!$L$3:$IR$3,Užstatai!$L$1:$IR$1,"bla",0,1)</f>
        <v>0</v>
      </c>
      <c r="W2670" s="11">
        <f t="shared" si="238"/>
        <v>0</v>
      </c>
      <c r="X2670" s="11">
        <f t="shared" si="239"/>
        <v>0</v>
      </c>
      <c r="Y2670" s="11">
        <f t="shared" si="240"/>
        <v>1</v>
      </c>
      <c r="Z2670" s="11">
        <f t="shared" si="241"/>
        <v>150851.31811471417</v>
      </c>
      <c r="AA2670" s="23">
        <f t="shared" si="242"/>
        <v>0.26659999999998696</v>
      </c>
    </row>
    <row r="2671" spans="12:27" x14ac:dyDescent="0.35">
      <c r="L2671" s="103"/>
      <c r="S2671" s="32">
        <f>+_xlfn.XLOOKUP($P2671,Užstatai!$L$3:$IR$3,Užstatai!$L$1:$IR$1,"bla",0,1)</f>
        <v>0</v>
      </c>
      <c r="W2671" s="11">
        <f t="shared" si="238"/>
        <v>0</v>
      </c>
      <c r="X2671" s="11">
        <f t="shared" si="239"/>
        <v>0</v>
      </c>
      <c r="Y2671" s="11">
        <f t="shared" si="240"/>
        <v>1</v>
      </c>
      <c r="Z2671" s="11">
        <f t="shared" si="241"/>
        <v>150907.90150485473</v>
      </c>
      <c r="AA2671" s="23">
        <f t="shared" si="242"/>
        <v>0.26669999999998695</v>
      </c>
    </row>
    <row r="2672" spans="12:27" x14ac:dyDescent="0.35">
      <c r="L2672" s="103"/>
      <c r="S2672" s="32">
        <f>+_xlfn.XLOOKUP($P2672,Užstatai!$L$3:$IR$3,Užstatai!$L$1:$IR$1,"bla",0,1)</f>
        <v>0</v>
      </c>
      <c r="W2672" s="11">
        <f t="shared" si="238"/>
        <v>0</v>
      </c>
      <c r="X2672" s="11">
        <f t="shared" si="239"/>
        <v>0</v>
      </c>
      <c r="Y2672" s="11">
        <f t="shared" si="240"/>
        <v>1</v>
      </c>
      <c r="Z2672" s="11">
        <f t="shared" si="241"/>
        <v>150964.48489499526</v>
      </c>
      <c r="AA2672" s="23">
        <f t="shared" si="242"/>
        <v>0.26679999999998694</v>
      </c>
    </row>
    <row r="2673" spans="12:27" x14ac:dyDescent="0.35">
      <c r="L2673" s="103"/>
      <c r="S2673" s="32">
        <f>+_xlfn.XLOOKUP($P2673,Užstatai!$L$3:$IR$3,Užstatai!$L$1:$IR$1,"bla",0,1)</f>
        <v>0</v>
      </c>
      <c r="W2673" s="11">
        <f t="shared" si="238"/>
        <v>0</v>
      </c>
      <c r="X2673" s="11">
        <f t="shared" si="239"/>
        <v>0</v>
      </c>
      <c r="Y2673" s="11">
        <f t="shared" si="240"/>
        <v>1</v>
      </c>
      <c r="Z2673" s="11">
        <f t="shared" si="241"/>
        <v>151021.06828513581</v>
      </c>
      <c r="AA2673" s="23">
        <f t="shared" si="242"/>
        <v>0.26689999999998693</v>
      </c>
    </row>
    <row r="2674" spans="12:27" x14ac:dyDescent="0.35">
      <c r="L2674" s="103"/>
      <c r="S2674" s="32">
        <f>+_xlfn.XLOOKUP($P2674,Užstatai!$L$3:$IR$3,Užstatai!$L$1:$IR$1,"bla",0,1)</f>
        <v>0</v>
      </c>
      <c r="W2674" s="11">
        <f t="shared" si="238"/>
        <v>0</v>
      </c>
      <c r="X2674" s="11">
        <f t="shared" si="239"/>
        <v>0</v>
      </c>
      <c r="Y2674" s="11">
        <f t="shared" si="240"/>
        <v>1</v>
      </c>
      <c r="Z2674" s="11">
        <f t="shared" si="241"/>
        <v>151077.65167527637</v>
      </c>
      <c r="AA2674" s="23">
        <f t="shared" si="242"/>
        <v>0.26699999999998691</v>
      </c>
    </row>
    <row r="2675" spans="12:27" x14ac:dyDescent="0.35">
      <c r="L2675" s="103"/>
      <c r="S2675" s="32">
        <f>+_xlfn.XLOOKUP($P2675,Užstatai!$L$3:$IR$3,Užstatai!$L$1:$IR$1,"bla",0,1)</f>
        <v>0</v>
      </c>
      <c r="W2675" s="11">
        <f t="shared" si="238"/>
        <v>0</v>
      </c>
      <c r="X2675" s="11">
        <f t="shared" si="239"/>
        <v>0</v>
      </c>
      <c r="Y2675" s="11">
        <f t="shared" si="240"/>
        <v>1</v>
      </c>
      <c r="Z2675" s="11">
        <f t="shared" si="241"/>
        <v>151134.2350654169</v>
      </c>
      <c r="AA2675" s="23">
        <f t="shared" si="242"/>
        <v>0.2670999999999869</v>
      </c>
    </row>
    <row r="2676" spans="12:27" x14ac:dyDescent="0.35">
      <c r="L2676" s="103"/>
      <c r="S2676" s="32">
        <f>+_xlfn.XLOOKUP($P2676,Užstatai!$L$3:$IR$3,Užstatai!$L$1:$IR$1,"bla",0,1)</f>
        <v>0</v>
      </c>
      <c r="W2676" s="11">
        <f t="shared" si="238"/>
        <v>0</v>
      </c>
      <c r="X2676" s="11">
        <f t="shared" si="239"/>
        <v>0</v>
      </c>
      <c r="Y2676" s="11">
        <f t="shared" si="240"/>
        <v>1</v>
      </c>
      <c r="Z2676" s="11">
        <f t="shared" si="241"/>
        <v>151190.81845555748</v>
      </c>
      <c r="AA2676" s="23">
        <f t="shared" si="242"/>
        <v>0.26719999999998689</v>
      </c>
    </row>
    <row r="2677" spans="12:27" x14ac:dyDescent="0.35">
      <c r="L2677" s="103"/>
      <c r="S2677" s="32">
        <f>+_xlfn.XLOOKUP($P2677,Užstatai!$L$3:$IR$3,Užstatai!$L$1:$IR$1,"bla",0,1)</f>
        <v>0</v>
      </c>
      <c r="W2677" s="11">
        <f t="shared" si="238"/>
        <v>0</v>
      </c>
      <c r="X2677" s="11">
        <f t="shared" si="239"/>
        <v>0</v>
      </c>
      <c r="Y2677" s="11">
        <f t="shared" si="240"/>
        <v>1</v>
      </c>
      <c r="Z2677" s="11">
        <f t="shared" si="241"/>
        <v>151247.40184569801</v>
      </c>
      <c r="AA2677" s="23">
        <f t="shared" si="242"/>
        <v>0.26729999999998688</v>
      </c>
    </row>
    <row r="2678" spans="12:27" x14ac:dyDescent="0.35">
      <c r="L2678" s="103"/>
      <c r="S2678" s="32">
        <f>+_xlfn.XLOOKUP($P2678,Užstatai!$L$3:$IR$3,Užstatai!$L$1:$IR$1,"bla",0,1)</f>
        <v>0</v>
      </c>
      <c r="W2678" s="11">
        <f t="shared" si="238"/>
        <v>0</v>
      </c>
      <c r="X2678" s="11">
        <f t="shared" si="239"/>
        <v>0</v>
      </c>
      <c r="Y2678" s="11">
        <f t="shared" si="240"/>
        <v>1</v>
      </c>
      <c r="Z2678" s="11">
        <f t="shared" si="241"/>
        <v>151303.98523583857</v>
      </c>
      <c r="AA2678" s="23">
        <f t="shared" si="242"/>
        <v>0.26739999999998687</v>
      </c>
    </row>
    <row r="2679" spans="12:27" x14ac:dyDescent="0.35">
      <c r="L2679" s="103"/>
      <c r="S2679" s="32">
        <f>+_xlfn.XLOOKUP($P2679,Užstatai!$L$3:$IR$3,Užstatai!$L$1:$IR$1,"bla",0,1)</f>
        <v>0</v>
      </c>
      <c r="W2679" s="11">
        <f t="shared" si="238"/>
        <v>0</v>
      </c>
      <c r="X2679" s="11">
        <f t="shared" si="239"/>
        <v>0</v>
      </c>
      <c r="Y2679" s="11">
        <f t="shared" si="240"/>
        <v>1</v>
      </c>
      <c r="Z2679" s="11">
        <f t="shared" si="241"/>
        <v>151360.5686259791</v>
      </c>
      <c r="AA2679" s="23">
        <f t="shared" si="242"/>
        <v>0.26749999999998686</v>
      </c>
    </row>
    <row r="2680" spans="12:27" x14ac:dyDescent="0.35">
      <c r="L2680" s="103"/>
      <c r="S2680" s="32">
        <f>+_xlfn.XLOOKUP($P2680,Užstatai!$L$3:$IR$3,Užstatai!$L$1:$IR$1,"bla",0,1)</f>
        <v>0</v>
      </c>
      <c r="W2680" s="11">
        <f t="shared" si="238"/>
        <v>0</v>
      </c>
      <c r="X2680" s="11">
        <f t="shared" si="239"/>
        <v>0</v>
      </c>
      <c r="Y2680" s="11">
        <f t="shared" si="240"/>
        <v>1</v>
      </c>
      <c r="Z2680" s="11">
        <f t="shared" si="241"/>
        <v>151417.15201611965</v>
      </c>
      <c r="AA2680" s="23">
        <f t="shared" si="242"/>
        <v>0.26759999999998685</v>
      </c>
    </row>
    <row r="2681" spans="12:27" x14ac:dyDescent="0.35">
      <c r="L2681" s="103"/>
      <c r="S2681" s="32">
        <f>+_xlfn.XLOOKUP($P2681,Užstatai!$L$3:$IR$3,Užstatai!$L$1:$IR$1,"bla",0,1)</f>
        <v>0</v>
      </c>
      <c r="W2681" s="11">
        <f t="shared" si="238"/>
        <v>0</v>
      </c>
      <c r="X2681" s="11">
        <f t="shared" si="239"/>
        <v>0</v>
      </c>
      <c r="Y2681" s="11">
        <f t="shared" si="240"/>
        <v>1</v>
      </c>
      <c r="Z2681" s="11">
        <f t="shared" si="241"/>
        <v>151473.73540626021</v>
      </c>
      <c r="AA2681" s="23">
        <f t="shared" si="242"/>
        <v>0.26769999999998684</v>
      </c>
    </row>
    <row r="2682" spans="12:27" x14ac:dyDescent="0.35">
      <c r="L2682" s="103"/>
      <c r="S2682" s="32">
        <f>+_xlfn.XLOOKUP($P2682,Užstatai!$L$3:$IR$3,Užstatai!$L$1:$IR$1,"bla",0,1)</f>
        <v>0</v>
      </c>
      <c r="W2682" s="11">
        <f t="shared" si="238"/>
        <v>0</v>
      </c>
      <c r="X2682" s="11">
        <f t="shared" si="239"/>
        <v>0</v>
      </c>
      <c r="Y2682" s="11">
        <f t="shared" si="240"/>
        <v>1</v>
      </c>
      <c r="Z2682" s="11">
        <f t="shared" si="241"/>
        <v>151530.31879640077</v>
      </c>
      <c r="AA2682" s="23">
        <f t="shared" si="242"/>
        <v>0.26779999999998683</v>
      </c>
    </row>
    <row r="2683" spans="12:27" x14ac:dyDescent="0.35">
      <c r="L2683" s="103"/>
      <c r="S2683" s="32">
        <f>+_xlfn.XLOOKUP($P2683,Užstatai!$L$3:$IR$3,Užstatai!$L$1:$IR$1,"bla",0,1)</f>
        <v>0</v>
      </c>
      <c r="W2683" s="11">
        <f t="shared" si="238"/>
        <v>0</v>
      </c>
      <c r="X2683" s="11">
        <f t="shared" si="239"/>
        <v>0</v>
      </c>
      <c r="Y2683" s="11">
        <f t="shared" si="240"/>
        <v>1</v>
      </c>
      <c r="Z2683" s="11">
        <f t="shared" si="241"/>
        <v>151586.90218654129</v>
      </c>
      <c r="AA2683" s="23">
        <f t="shared" si="242"/>
        <v>0.26789999999998682</v>
      </c>
    </row>
    <row r="2684" spans="12:27" x14ac:dyDescent="0.35">
      <c r="L2684" s="103"/>
      <c r="S2684" s="32">
        <f>+_xlfn.XLOOKUP($P2684,Užstatai!$L$3:$IR$3,Užstatai!$L$1:$IR$1,"bla",0,1)</f>
        <v>0</v>
      </c>
      <c r="W2684" s="11">
        <f t="shared" si="238"/>
        <v>0</v>
      </c>
      <c r="X2684" s="11">
        <f t="shared" si="239"/>
        <v>0</v>
      </c>
      <c r="Y2684" s="11">
        <f t="shared" si="240"/>
        <v>1</v>
      </c>
      <c r="Z2684" s="11">
        <f t="shared" si="241"/>
        <v>151643.48557668188</v>
      </c>
      <c r="AA2684" s="23">
        <f t="shared" si="242"/>
        <v>0.2679999999999868</v>
      </c>
    </row>
    <row r="2685" spans="12:27" x14ac:dyDescent="0.35">
      <c r="L2685" s="103"/>
      <c r="S2685" s="32">
        <f>+_xlfn.XLOOKUP($P2685,Užstatai!$L$3:$IR$3,Užstatai!$L$1:$IR$1,"bla",0,1)</f>
        <v>0</v>
      </c>
      <c r="W2685" s="11">
        <f t="shared" si="238"/>
        <v>0</v>
      </c>
      <c r="X2685" s="11">
        <f t="shared" si="239"/>
        <v>0</v>
      </c>
      <c r="Y2685" s="11">
        <f t="shared" si="240"/>
        <v>1</v>
      </c>
      <c r="Z2685" s="11">
        <f t="shared" si="241"/>
        <v>151700.06896682238</v>
      </c>
      <c r="AA2685" s="23">
        <f t="shared" si="242"/>
        <v>0.26809999999998679</v>
      </c>
    </row>
    <row r="2686" spans="12:27" x14ac:dyDescent="0.35">
      <c r="L2686" s="103"/>
      <c r="S2686" s="32">
        <f>+_xlfn.XLOOKUP($P2686,Užstatai!$L$3:$IR$3,Užstatai!$L$1:$IR$1,"bla",0,1)</f>
        <v>0</v>
      </c>
      <c r="W2686" s="11">
        <f t="shared" si="238"/>
        <v>0</v>
      </c>
      <c r="X2686" s="11">
        <f t="shared" si="239"/>
        <v>0</v>
      </c>
      <c r="Y2686" s="11">
        <f t="shared" si="240"/>
        <v>1</v>
      </c>
      <c r="Z2686" s="11">
        <f t="shared" si="241"/>
        <v>151756.65235696296</v>
      </c>
      <c r="AA2686" s="23">
        <f t="shared" si="242"/>
        <v>0.26819999999998678</v>
      </c>
    </row>
    <row r="2687" spans="12:27" x14ac:dyDescent="0.35">
      <c r="L2687" s="103"/>
      <c r="S2687" s="32">
        <f>+_xlfn.XLOOKUP($P2687,Užstatai!$L$3:$IR$3,Užstatai!$L$1:$IR$1,"bla",0,1)</f>
        <v>0</v>
      </c>
      <c r="W2687" s="11">
        <f t="shared" si="238"/>
        <v>0</v>
      </c>
      <c r="X2687" s="11">
        <f t="shared" si="239"/>
        <v>0</v>
      </c>
      <c r="Y2687" s="11">
        <f t="shared" si="240"/>
        <v>1</v>
      </c>
      <c r="Z2687" s="11">
        <f t="shared" si="241"/>
        <v>151813.23574710349</v>
      </c>
      <c r="AA2687" s="23">
        <f t="shared" si="242"/>
        <v>0.26829999999998677</v>
      </c>
    </row>
    <row r="2688" spans="12:27" x14ac:dyDescent="0.35">
      <c r="L2688" s="103"/>
      <c r="S2688" s="32">
        <f>+_xlfn.XLOOKUP($P2688,Užstatai!$L$3:$IR$3,Užstatai!$L$1:$IR$1,"bla",0,1)</f>
        <v>0</v>
      </c>
      <c r="W2688" s="11">
        <f t="shared" si="238"/>
        <v>0</v>
      </c>
      <c r="X2688" s="11">
        <f t="shared" si="239"/>
        <v>0</v>
      </c>
      <c r="Y2688" s="11">
        <f t="shared" si="240"/>
        <v>1</v>
      </c>
      <c r="Z2688" s="11">
        <f t="shared" si="241"/>
        <v>151869.81913724405</v>
      </c>
      <c r="AA2688" s="23">
        <f t="shared" si="242"/>
        <v>0.26839999999998676</v>
      </c>
    </row>
    <row r="2689" spans="12:27" x14ac:dyDescent="0.35">
      <c r="L2689" s="103"/>
      <c r="S2689" s="32">
        <f>+_xlfn.XLOOKUP($P2689,Užstatai!$L$3:$IR$3,Užstatai!$L$1:$IR$1,"bla",0,1)</f>
        <v>0</v>
      </c>
      <c r="W2689" s="11">
        <f t="shared" si="238"/>
        <v>0</v>
      </c>
      <c r="X2689" s="11">
        <f t="shared" si="239"/>
        <v>0</v>
      </c>
      <c r="Y2689" s="11">
        <f t="shared" si="240"/>
        <v>1</v>
      </c>
      <c r="Z2689" s="11">
        <f t="shared" si="241"/>
        <v>151926.40252738461</v>
      </c>
      <c r="AA2689" s="23">
        <f t="shared" si="242"/>
        <v>0.26849999999998675</v>
      </c>
    </row>
    <row r="2690" spans="12:27" x14ac:dyDescent="0.35">
      <c r="L2690" s="103"/>
      <c r="S2690" s="32">
        <f>+_xlfn.XLOOKUP($P2690,Užstatai!$L$3:$IR$3,Užstatai!$L$1:$IR$1,"bla",0,1)</f>
        <v>0</v>
      </c>
      <c r="W2690" s="11">
        <f t="shared" si="238"/>
        <v>0</v>
      </c>
      <c r="X2690" s="11">
        <f t="shared" si="239"/>
        <v>0</v>
      </c>
      <c r="Y2690" s="11">
        <f t="shared" si="240"/>
        <v>1</v>
      </c>
      <c r="Z2690" s="11">
        <f t="shared" si="241"/>
        <v>151982.98591752516</v>
      </c>
      <c r="AA2690" s="23">
        <f t="shared" si="242"/>
        <v>0.26859999999998674</v>
      </c>
    </row>
    <row r="2691" spans="12:27" x14ac:dyDescent="0.35">
      <c r="L2691" s="103"/>
      <c r="S2691" s="32">
        <f>+_xlfn.XLOOKUP($P2691,Užstatai!$L$3:$IR$3,Užstatai!$L$1:$IR$1,"bla",0,1)</f>
        <v>0</v>
      </c>
      <c r="W2691" s="11">
        <f t="shared" si="238"/>
        <v>0</v>
      </c>
      <c r="X2691" s="11">
        <f t="shared" si="239"/>
        <v>0</v>
      </c>
      <c r="Y2691" s="11">
        <f t="shared" si="240"/>
        <v>1</v>
      </c>
      <c r="Z2691" s="11">
        <f t="shared" si="241"/>
        <v>152039.56930766572</v>
      </c>
      <c r="AA2691" s="23">
        <f t="shared" si="242"/>
        <v>0.26869999999998673</v>
      </c>
    </row>
    <row r="2692" spans="12:27" x14ac:dyDescent="0.35">
      <c r="L2692" s="103"/>
      <c r="S2692" s="32">
        <f>+_xlfn.XLOOKUP($P2692,Užstatai!$L$3:$IR$3,Užstatai!$L$1:$IR$1,"bla",0,1)</f>
        <v>0</v>
      </c>
      <c r="W2692" s="11">
        <f t="shared" ref="W2692:W2755" si="243">ROUND(M2692*(Q2692-Q2691),2)</f>
        <v>0</v>
      </c>
      <c r="X2692" s="11">
        <f t="shared" ref="X2692:X2755" si="244">ROUND(N2692*$Y$2/12*(1-Q2692),2)</f>
        <v>0</v>
      </c>
      <c r="Y2692" s="11">
        <f t="shared" si="240"/>
        <v>1</v>
      </c>
      <c r="Z2692" s="11">
        <f t="shared" si="241"/>
        <v>152096.15269780625</v>
      </c>
      <c r="AA2692" s="23">
        <f t="shared" si="242"/>
        <v>0.26879999999998672</v>
      </c>
    </row>
    <row r="2693" spans="12:27" x14ac:dyDescent="0.35">
      <c r="L2693" s="103"/>
      <c r="S2693" s="32">
        <f>+_xlfn.XLOOKUP($P2693,Užstatai!$L$3:$IR$3,Užstatai!$L$1:$IR$1,"bla",0,1)</f>
        <v>0</v>
      </c>
      <c r="W2693" s="11">
        <f t="shared" si="243"/>
        <v>0</v>
      </c>
      <c r="X2693" s="11">
        <f t="shared" si="244"/>
        <v>0</v>
      </c>
      <c r="Y2693" s="11">
        <f t="shared" ref="Y2693:Y2756" si="245">+IF(Z2693&gt;=$W$1,1,0)</f>
        <v>1</v>
      </c>
      <c r="Z2693" s="11">
        <f t="shared" ref="Z2693:Z2756" si="246">SUM($N$4:$N$183)*AA2693/12-SUMPRODUCT($N$4:$N$183,$Q$4:$Q$183)*AA2693/12</f>
        <v>152152.7360879468</v>
      </c>
      <c r="AA2693" s="23">
        <f t="shared" si="242"/>
        <v>0.26889999999998671</v>
      </c>
    </row>
    <row r="2694" spans="12:27" x14ac:dyDescent="0.35">
      <c r="L2694" s="103"/>
      <c r="S2694" s="32">
        <f>+_xlfn.XLOOKUP($P2694,Užstatai!$L$3:$IR$3,Užstatai!$L$1:$IR$1,"bla",0,1)</f>
        <v>0</v>
      </c>
      <c r="W2694" s="11">
        <f t="shared" si="243"/>
        <v>0</v>
      </c>
      <c r="X2694" s="11">
        <f t="shared" si="244"/>
        <v>0</v>
      </c>
      <c r="Y2694" s="11">
        <f t="shared" si="245"/>
        <v>1</v>
      </c>
      <c r="Z2694" s="11">
        <f t="shared" si="246"/>
        <v>152209.31947808736</v>
      </c>
      <c r="AA2694" s="23">
        <f t="shared" ref="AA2694:AA2757" si="247">+AA2693+0.0001</f>
        <v>0.26899999999998669</v>
      </c>
    </row>
    <row r="2695" spans="12:27" x14ac:dyDescent="0.35">
      <c r="L2695" s="103"/>
      <c r="S2695" s="32">
        <f>+_xlfn.XLOOKUP($P2695,Užstatai!$L$3:$IR$3,Užstatai!$L$1:$IR$1,"bla",0,1)</f>
        <v>0</v>
      </c>
      <c r="W2695" s="11">
        <f t="shared" si="243"/>
        <v>0</v>
      </c>
      <c r="X2695" s="11">
        <f t="shared" si="244"/>
        <v>0</v>
      </c>
      <c r="Y2695" s="11">
        <f t="shared" si="245"/>
        <v>1</v>
      </c>
      <c r="Z2695" s="11">
        <f t="shared" si="246"/>
        <v>152265.90286822792</v>
      </c>
      <c r="AA2695" s="23">
        <f t="shared" si="247"/>
        <v>0.26909999999998668</v>
      </c>
    </row>
    <row r="2696" spans="12:27" x14ac:dyDescent="0.35">
      <c r="L2696" s="103"/>
      <c r="S2696" s="32">
        <f>+_xlfn.XLOOKUP($P2696,Užstatai!$L$3:$IR$3,Užstatai!$L$1:$IR$1,"bla",0,1)</f>
        <v>0</v>
      </c>
      <c r="W2696" s="11">
        <f t="shared" si="243"/>
        <v>0</v>
      </c>
      <c r="X2696" s="11">
        <f t="shared" si="244"/>
        <v>0</v>
      </c>
      <c r="Y2696" s="11">
        <f t="shared" si="245"/>
        <v>1</v>
      </c>
      <c r="Z2696" s="11">
        <f t="shared" si="246"/>
        <v>152322.48625836844</v>
      </c>
      <c r="AA2696" s="23">
        <f t="shared" si="247"/>
        <v>0.26919999999998667</v>
      </c>
    </row>
    <row r="2697" spans="12:27" x14ac:dyDescent="0.35">
      <c r="L2697" s="103"/>
      <c r="S2697" s="32">
        <f>+_xlfn.XLOOKUP($P2697,Užstatai!$L$3:$IR$3,Užstatai!$L$1:$IR$1,"bla",0,1)</f>
        <v>0</v>
      </c>
      <c r="W2697" s="11">
        <f t="shared" si="243"/>
        <v>0</v>
      </c>
      <c r="X2697" s="11">
        <f t="shared" si="244"/>
        <v>0</v>
      </c>
      <c r="Y2697" s="11">
        <f t="shared" si="245"/>
        <v>1</v>
      </c>
      <c r="Z2697" s="11">
        <f t="shared" si="246"/>
        <v>152379.06964850903</v>
      </c>
      <c r="AA2697" s="23">
        <f t="shared" si="247"/>
        <v>0.26929999999998666</v>
      </c>
    </row>
    <row r="2698" spans="12:27" x14ac:dyDescent="0.35">
      <c r="L2698" s="103"/>
      <c r="S2698" s="32">
        <f>+_xlfn.XLOOKUP($P2698,Užstatai!$L$3:$IR$3,Užstatai!$L$1:$IR$1,"bla",0,1)</f>
        <v>0</v>
      </c>
      <c r="W2698" s="11">
        <f t="shared" si="243"/>
        <v>0</v>
      </c>
      <c r="X2698" s="11">
        <f t="shared" si="244"/>
        <v>0</v>
      </c>
      <c r="Y2698" s="11">
        <f t="shared" si="245"/>
        <v>1</v>
      </c>
      <c r="Z2698" s="11">
        <f t="shared" si="246"/>
        <v>152435.65303864953</v>
      </c>
      <c r="AA2698" s="23">
        <f t="shared" si="247"/>
        <v>0.26939999999998665</v>
      </c>
    </row>
    <row r="2699" spans="12:27" x14ac:dyDescent="0.35">
      <c r="L2699" s="103"/>
      <c r="S2699" s="32">
        <f>+_xlfn.XLOOKUP($P2699,Užstatai!$L$3:$IR$3,Užstatai!$L$1:$IR$1,"bla",0,1)</f>
        <v>0</v>
      </c>
      <c r="W2699" s="11">
        <f t="shared" si="243"/>
        <v>0</v>
      </c>
      <c r="X2699" s="11">
        <f t="shared" si="244"/>
        <v>0</v>
      </c>
      <c r="Y2699" s="11">
        <f t="shared" si="245"/>
        <v>1</v>
      </c>
      <c r="Z2699" s="11">
        <f t="shared" si="246"/>
        <v>152492.23642879009</v>
      </c>
      <c r="AA2699" s="23">
        <f t="shared" si="247"/>
        <v>0.26949999999998664</v>
      </c>
    </row>
    <row r="2700" spans="12:27" x14ac:dyDescent="0.35">
      <c r="L2700" s="103"/>
      <c r="S2700" s="32">
        <f>+_xlfn.XLOOKUP($P2700,Užstatai!$L$3:$IR$3,Užstatai!$L$1:$IR$1,"bla",0,1)</f>
        <v>0</v>
      </c>
      <c r="W2700" s="11">
        <f t="shared" si="243"/>
        <v>0</v>
      </c>
      <c r="X2700" s="11">
        <f t="shared" si="244"/>
        <v>0</v>
      </c>
      <c r="Y2700" s="11">
        <f t="shared" si="245"/>
        <v>1</v>
      </c>
      <c r="Z2700" s="11">
        <f t="shared" si="246"/>
        <v>152548.81981893064</v>
      </c>
      <c r="AA2700" s="23">
        <f t="shared" si="247"/>
        <v>0.26959999999998663</v>
      </c>
    </row>
    <row r="2701" spans="12:27" x14ac:dyDescent="0.35">
      <c r="L2701" s="103"/>
      <c r="S2701" s="32">
        <f>+_xlfn.XLOOKUP($P2701,Užstatai!$L$3:$IR$3,Užstatai!$L$1:$IR$1,"bla",0,1)</f>
        <v>0</v>
      </c>
      <c r="W2701" s="11">
        <f t="shared" si="243"/>
        <v>0</v>
      </c>
      <c r="X2701" s="11">
        <f t="shared" si="244"/>
        <v>0</v>
      </c>
      <c r="Y2701" s="11">
        <f t="shared" si="245"/>
        <v>1</v>
      </c>
      <c r="Z2701" s="11">
        <f t="shared" si="246"/>
        <v>152605.4032090712</v>
      </c>
      <c r="AA2701" s="23">
        <f t="shared" si="247"/>
        <v>0.26969999999998662</v>
      </c>
    </row>
    <row r="2702" spans="12:27" x14ac:dyDescent="0.35">
      <c r="L2702" s="103"/>
      <c r="S2702" s="32">
        <f>+_xlfn.XLOOKUP($P2702,Užstatai!$L$3:$IR$3,Užstatai!$L$1:$IR$1,"bla",0,1)</f>
        <v>0</v>
      </c>
      <c r="W2702" s="11">
        <f t="shared" si="243"/>
        <v>0</v>
      </c>
      <c r="X2702" s="11">
        <f t="shared" si="244"/>
        <v>0</v>
      </c>
      <c r="Y2702" s="11">
        <f t="shared" si="245"/>
        <v>1</v>
      </c>
      <c r="Z2702" s="11">
        <f t="shared" si="246"/>
        <v>152661.98659921176</v>
      </c>
      <c r="AA2702" s="23">
        <f t="shared" si="247"/>
        <v>0.26979999999998661</v>
      </c>
    </row>
    <row r="2703" spans="12:27" x14ac:dyDescent="0.35">
      <c r="L2703" s="103"/>
      <c r="S2703" s="32">
        <f>+_xlfn.XLOOKUP($P2703,Užstatai!$L$3:$IR$3,Užstatai!$L$1:$IR$1,"bla",0,1)</f>
        <v>0</v>
      </c>
      <c r="W2703" s="11">
        <f t="shared" si="243"/>
        <v>0</v>
      </c>
      <c r="X2703" s="11">
        <f t="shared" si="244"/>
        <v>0</v>
      </c>
      <c r="Y2703" s="11">
        <f t="shared" si="245"/>
        <v>1</v>
      </c>
      <c r="Z2703" s="11">
        <f t="shared" si="246"/>
        <v>152718.56998935231</v>
      </c>
      <c r="AA2703" s="23">
        <f t="shared" si="247"/>
        <v>0.2698999999999866</v>
      </c>
    </row>
    <row r="2704" spans="12:27" x14ac:dyDescent="0.35">
      <c r="L2704" s="103"/>
      <c r="S2704" s="32">
        <f>+_xlfn.XLOOKUP($P2704,Užstatai!$L$3:$IR$3,Užstatai!$L$1:$IR$1,"bla",0,1)</f>
        <v>0</v>
      </c>
      <c r="W2704" s="11">
        <f t="shared" si="243"/>
        <v>0</v>
      </c>
      <c r="X2704" s="11">
        <f t="shared" si="244"/>
        <v>0</v>
      </c>
      <c r="Y2704" s="11">
        <f t="shared" si="245"/>
        <v>1</v>
      </c>
      <c r="Z2704" s="11">
        <f t="shared" si="246"/>
        <v>152775.15337949281</v>
      </c>
      <c r="AA2704" s="23">
        <f t="shared" si="247"/>
        <v>0.26999999999998658</v>
      </c>
    </row>
    <row r="2705" spans="12:27" x14ac:dyDescent="0.35">
      <c r="L2705" s="103"/>
      <c r="S2705" s="32">
        <f>+_xlfn.XLOOKUP($P2705,Užstatai!$L$3:$IR$3,Užstatai!$L$1:$IR$1,"bla",0,1)</f>
        <v>0</v>
      </c>
      <c r="W2705" s="11">
        <f t="shared" si="243"/>
        <v>0</v>
      </c>
      <c r="X2705" s="11">
        <f t="shared" si="244"/>
        <v>0</v>
      </c>
      <c r="Y2705" s="11">
        <f t="shared" si="245"/>
        <v>1</v>
      </c>
      <c r="Z2705" s="11">
        <f t="shared" si="246"/>
        <v>152831.7367696334</v>
      </c>
      <c r="AA2705" s="23">
        <f t="shared" si="247"/>
        <v>0.27009999999998657</v>
      </c>
    </row>
    <row r="2706" spans="12:27" x14ac:dyDescent="0.35">
      <c r="L2706" s="103"/>
      <c r="S2706" s="32">
        <f>+_xlfn.XLOOKUP($P2706,Užstatai!$L$3:$IR$3,Užstatai!$L$1:$IR$1,"bla",0,1)</f>
        <v>0</v>
      </c>
      <c r="W2706" s="11">
        <f t="shared" si="243"/>
        <v>0</v>
      </c>
      <c r="X2706" s="11">
        <f t="shared" si="244"/>
        <v>0</v>
      </c>
      <c r="Y2706" s="11">
        <f t="shared" si="245"/>
        <v>1</v>
      </c>
      <c r="Z2706" s="11">
        <f t="shared" si="246"/>
        <v>152888.32015977392</v>
      </c>
      <c r="AA2706" s="23">
        <f t="shared" si="247"/>
        <v>0.27019999999998656</v>
      </c>
    </row>
    <row r="2707" spans="12:27" x14ac:dyDescent="0.35">
      <c r="L2707" s="103"/>
      <c r="S2707" s="32">
        <f>+_xlfn.XLOOKUP($P2707,Užstatai!$L$3:$IR$3,Užstatai!$L$1:$IR$1,"bla",0,1)</f>
        <v>0</v>
      </c>
      <c r="W2707" s="11">
        <f t="shared" si="243"/>
        <v>0</v>
      </c>
      <c r="X2707" s="11">
        <f t="shared" si="244"/>
        <v>0</v>
      </c>
      <c r="Y2707" s="11">
        <f t="shared" si="245"/>
        <v>1</v>
      </c>
      <c r="Z2707" s="11">
        <f t="shared" si="246"/>
        <v>152944.90354991448</v>
      </c>
      <c r="AA2707" s="23">
        <f t="shared" si="247"/>
        <v>0.27029999999998655</v>
      </c>
    </row>
    <row r="2708" spans="12:27" x14ac:dyDescent="0.35">
      <c r="L2708" s="103"/>
      <c r="S2708" s="32">
        <f>+_xlfn.XLOOKUP($P2708,Užstatai!$L$3:$IR$3,Užstatai!$L$1:$IR$1,"bla",0,1)</f>
        <v>0</v>
      </c>
      <c r="W2708" s="11">
        <f t="shared" si="243"/>
        <v>0</v>
      </c>
      <c r="X2708" s="11">
        <f t="shared" si="244"/>
        <v>0</v>
      </c>
      <c r="Y2708" s="11">
        <f t="shared" si="245"/>
        <v>1</v>
      </c>
      <c r="Z2708" s="11">
        <f t="shared" si="246"/>
        <v>153001.48694005507</v>
      </c>
      <c r="AA2708" s="23">
        <f t="shared" si="247"/>
        <v>0.27039999999998654</v>
      </c>
    </row>
    <row r="2709" spans="12:27" x14ac:dyDescent="0.35">
      <c r="L2709" s="103"/>
      <c r="S2709" s="32">
        <f>+_xlfn.XLOOKUP($P2709,Užstatai!$L$3:$IR$3,Užstatai!$L$1:$IR$1,"bla",0,1)</f>
        <v>0</v>
      </c>
      <c r="W2709" s="11">
        <f t="shared" si="243"/>
        <v>0</v>
      </c>
      <c r="X2709" s="11">
        <f t="shared" si="244"/>
        <v>0</v>
      </c>
      <c r="Y2709" s="11">
        <f t="shared" si="245"/>
        <v>1</v>
      </c>
      <c r="Z2709" s="11">
        <f t="shared" si="246"/>
        <v>153058.07033019559</v>
      </c>
      <c r="AA2709" s="23">
        <f t="shared" si="247"/>
        <v>0.27049999999998653</v>
      </c>
    </row>
    <row r="2710" spans="12:27" x14ac:dyDescent="0.35">
      <c r="L2710" s="103"/>
      <c r="S2710" s="32">
        <f>+_xlfn.XLOOKUP($P2710,Užstatai!$L$3:$IR$3,Užstatai!$L$1:$IR$1,"bla",0,1)</f>
        <v>0</v>
      </c>
      <c r="W2710" s="11">
        <f t="shared" si="243"/>
        <v>0</v>
      </c>
      <c r="X2710" s="11">
        <f t="shared" si="244"/>
        <v>0</v>
      </c>
      <c r="Y2710" s="11">
        <f t="shared" si="245"/>
        <v>1</v>
      </c>
      <c r="Z2710" s="11">
        <f t="shared" si="246"/>
        <v>153114.65372033618</v>
      </c>
      <c r="AA2710" s="23">
        <f t="shared" si="247"/>
        <v>0.27059999999998652</v>
      </c>
    </row>
    <row r="2711" spans="12:27" x14ac:dyDescent="0.35">
      <c r="L2711" s="103"/>
      <c r="S2711" s="32">
        <f>+_xlfn.XLOOKUP($P2711,Užstatai!$L$3:$IR$3,Užstatai!$L$1:$IR$1,"bla",0,1)</f>
        <v>0</v>
      </c>
      <c r="W2711" s="11">
        <f t="shared" si="243"/>
        <v>0</v>
      </c>
      <c r="X2711" s="11">
        <f t="shared" si="244"/>
        <v>0</v>
      </c>
      <c r="Y2711" s="11">
        <f t="shared" si="245"/>
        <v>1</v>
      </c>
      <c r="Z2711" s="11">
        <f t="shared" si="246"/>
        <v>153171.23711047668</v>
      </c>
      <c r="AA2711" s="23">
        <f t="shared" si="247"/>
        <v>0.27069999999998651</v>
      </c>
    </row>
    <row r="2712" spans="12:27" x14ac:dyDescent="0.35">
      <c r="L2712" s="103"/>
      <c r="S2712" s="32">
        <f>+_xlfn.XLOOKUP($P2712,Užstatai!$L$3:$IR$3,Užstatai!$L$1:$IR$1,"bla",0,1)</f>
        <v>0</v>
      </c>
      <c r="W2712" s="11">
        <f t="shared" si="243"/>
        <v>0</v>
      </c>
      <c r="X2712" s="11">
        <f t="shared" si="244"/>
        <v>0</v>
      </c>
      <c r="Y2712" s="11">
        <f t="shared" si="245"/>
        <v>1</v>
      </c>
      <c r="Z2712" s="11">
        <f t="shared" si="246"/>
        <v>153227.82050061724</v>
      </c>
      <c r="AA2712" s="23">
        <f t="shared" si="247"/>
        <v>0.2707999999999865</v>
      </c>
    </row>
    <row r="2713" spans="12:27" x14ac:dyDescent="0.35">
      <c r="L2713" s="103"/>
      <c r="S2713" s="32">
        <f>+_xlfn.XLOOKUP($P2713,Užstatai!$L$3:$IR$3,Užstatai!$L$1:$IR$1,"bla",0,1)</f>
        <v>0</v>
      </c>
      <c r="W2713" s="11">
        <f t="shared" si="243"/>
        <v>0</v>
      </c>
      <c r="X2713" s="11">
        <f t="shared" si="244"/>
        <v>0</v>
      </c>
      <c r="Y2713" s="11">
        <f t="shared" si="245"/>
        <v>1</v>
      </c>
      <c r="Z2713" s="11">
        <f t="shared" si="246"/>
        <v>153284.40389075779</v>
      </c>
      <c r="AA2713" s="23">
        <f t="shared" si="247"/>
        <v>0.27089999999998648</v>
      </c>
    </row>
    <row r="2714" spans="12:27" x14ac:dyDescent="0.35">
      <c r="L2714" s="103"/>
      <c r="S2714" s="32">
        <f>+_xlfn.XLOOKUP($P2714,Užstatai!$L$3:$IR$3,Užstatai!$L$1:$IR$1,"bla",0,1)</f>
        <v>0</v>
      </c>
      <c r="W2714" s="11">
        <f t="shared" si="243"/>
        <v>0</v>
      </c>
      <c r="X2714" s="11">
        <f t="shared" si="244"/>
        <v>0</v>
      </c>
      <c r="Y2714" s="11">
        <f t="shared" si="245"/>
        <v>1</v>
      </c>
      <c r="Z2714" s="11">
        <f t="shared" si="246"/>
        <v>153340.98728089835</v>
      </c>
      <c r="AA2714" s="23">
        <f t="shared" si="247"/>
        <v>0.27099999999998647</v>
      </c>
    </row>
    <row r="2715" spans="12:27" x14ac:dyDescent="0.35">
      <c r="L2715" s="103"/>
      <c r="S2715" s="32">
        <f>+_xlfn.XLOOKUP($P2715,Užstatai!$L$3:$IR$3,Užstatai!$L$1:$IR$1,"bla",0,1)</f>
        <v>0</v>
      </c>
      <c r="W2715" s="11">
        <f t="shared" si="243"/>
        <v>0</v>
      </c>
      <c r="X2715" s="11">
        <f t="shared" si="244"/>
        <v>0</v>
      </c>
      <c r="Y2715" s="11">
        <f t="shared" si="245"/>
        <v>1</v>
      </c>
      <c r="Z2715" s="11">
        <f t="shared" si="246"/>
        <v>153397.57067103888</v>
      </c>
      <c r="AA2715" s="23">
        <f t="shared" si="247"/>
        <v>0.27109999999998646</v>
      </c>
    </row>
    <row r="2716" spans="12:27" x14ac:dyDescent="0.35">
      <c r="L2716" s="103"/>
      <c r="S2716" s="32">
        <f>+_xlfn.XLOOKUP($P2716,Užstatai!$L$3:$IR$3,Užstatai!$L$1:$IR$1,"bla",0,1)</f>
        <v>0</v>
      </c>
      <c r="W2716" s="11">
        <f t="shared" si="243"/>
        <v>0</v>
      </c>
      <c r="X2716" s="11">
        <f t="shared" si="244"/>
        <v>0</v>
      </c>
      <c r="Y2716" s="11">
        <f t="shared" si="245"/>
        <v>1</v>
      </c>
      <c r="Z2716" s="11">
        <f t="shared" si="246"/>
        <v>153454.15406117946</v>
      </c>
      <c r="AA2716" s="23">
        <f t="shared" si="247"/>
        <v>0.27119999999998645</v>
      </c>
    </row>
    <row r="2717" spans="12:27" x14ac:dyDescent="0.35">
      <c r="L2717" s="103"/>
      <c r="S2717" s="32">
        <f>+_xlfn.XLOOKUP($P2717,Užstatai!$L$3:$IR$3,Užstatai!$L$1:$IR$1,"bla",0,1)</f>
        <v>0</v>
      </c>
      <c r="W2717" s="11">
        <f t="shared" si="243"/>
        <v>0</v>
      </c>
      <c r="X2717" s="11">
        <f t="shared" si="244"/>
        <v>0</v>
      </c>
      <c r="Y2717" s="11">
        <f t="shared" si="245"/>
        <v>1</v>
      </c>
      <c r="Z2717" s="11">
        <f t="shared" si="246"/>
        <v>153510.73745131996</v>
      </c>
      <c r="AA2717" s="23">
        <f t="shared" si="247"/>
        <v>0.27129999999998644</v>
      </c>
    </row>
    <row r="2718" spans="12:27" x14ac:dyDescent="0.35">
      <c r="L2718" s="103"/>
      <c r="S2718" s="32">
        <f>+_xlfn.XLOOKUP($P2718,Užstatai!$L$3:$IR$3,Užstatai!$L$1:$IR$1,"bla",0,1)</f>
        <v>0</v>
      </c>
      <c r="W2718" s="11">
        <f t="shared" si="243"/>
        <v>0</v>
      </c>
      <c r="X2718" s="11">
        <f t="shared" si="244"/>
        <v>0</v>
      </c>
      <c r="Y2718" s="11">
        <f t="shared" si="245"/>
        <v>1</v>
      </c>
      <c r="Z2718" s="11">
        <f t="shared" si="246"/>
        <v>153567.32084146055</v>
      </c>
      <c r="AA2718" s="23">
        <f t="shared" si="247"/>
        <v>0.27139999999998643</v>
      </c>
    </row>
    <row r="2719" spans="12:27" x14ac:dyDescent="0.35">
      <c r="L2719" s="103"/>
      <c r="S2719" s="32">
        <f>+_xlfn.XLOOKUP($P2719,Užstatai!$L$3:$IR$3,Užstatai!$L$1:$IR$1,"bla",0,1)</f>
        <v>0</v>
      </c>
      <c r="W2719" s="11">
        <f t="shared" si="243"/>
        <v>0</v>
      </c>
      <c r="X2719" s="11">
        <f t="shared" si="244"/>
        <v>0</v>
      </c>
      <c r="Y2719" s="11">
        <f t="shared" si="245"/>
        <v>1</v>
      </c>
      <c r="Z2719" s="11">
        <f t="shared" si="246"/>
        <v>153623.90423160107</v>
      </c>
      <c r="AA2719" s="23">
        <f t="shared" si="247"/>
        <v>0.27149999999998642</v>
      </c>
    </row>
    <row r="2720" spans="12:27" x14ac:dyDescent="0.35">
      <c r="L2720" s="103"/>
      <c r="S2720" s="32">
        <f>+_xlfn.XLOOKUP($P2720,Užstatai!$L$3:$IR$3,Užstatai!$L$1:$IR$1,"bla",0,1)</f>
        <v>0</v>
      </c>
      <c r="W2720" s="11">
        <f t="shared" si="243"/>
        <v>0</v>
      </c>
      <c r="X2720" s="11">
        <f t="shared" si="244"/>
        <v>0</v>
      </c>
      <c r="Y2720" s="11">
        <f t="shared" si="245"/>
        <v>1</v>
      </c>
      <c r="Z2720" s="11">
        <f t="shared" si="246"/>
        <v>153680.48762174163</v>
      </c>
      <c r="AA2720" s="23">
        <f t="shared" si="247"/>
        <v>0.27159999999998641</v>
      </c>
    </row>
    <row r="2721" spans="12:27" x14ac:dyDescent="0.35">
      <c r="L2721" s="103"/>
      <c r="S2721" s="32">
        <f>+_xlfn.XLOOKUP($P2721,Užstatai!$L$3:$IR$3,Užstatai!$L$1:$IR$1,"bla",0,1)</f>
        <v>0</v>
      </c>
      <c r="W2721" s="11">
        <f t="shared" si="243"/>
        <v>0</v>
      </c>
      <c r="X2721" s="11">
        <f t="shared" si="244"/>
        <v>0</v>
      </c>
      <c r="Y2721" s="11">
        <f t="shared" si="245"/>
        <v>1</v>
      </c>
      <c r="Z2721" s="11">
        <f t="shared" si="246"/>
        <v>153737.07101188219</v>
      </c>
      <c r="AA2721" s="23">
        <f t="shared" si="247"/>
        <v>0.2716999999999864</v>
      </c>
    </row>
    <row r="2722" spans="12:27" x14ac:dyDescent="0.35">
      <c r="L2722" s="103"/>
      <c r="S2722" s="32">
        <f>+_xlfn.XLOOKUP($P2722,Užstatai!$L$3:$IR$3,Užstatai!$L$1:$IR$1,"bla",0,1)</f>
        <v>0</v>
      </c>
      <c r="W2722" s="11">
        <f t="shared" si="243"/>
        <v>0</v>
      </c>
      <c r="X2722" s="11">
        <f t="shared" si="244"/>
        <v>0</v>
      </c>
      <c r="Y2722" s="11">
        <f t="shared" si="245"/>
        <v>1</v>
      </c>
      <c r="Z2722" s="11">
        <f t="shared" si="246"/>
        <v>153793.65440202274</v>
      </c>
      <c r="AA2722" s="23">
        <f t="shared" si="247"/>
        <v>0.27179999999998639</v>
      </c>
    </row>
    <row r="2723" spans="12:27" x14ac:dyDescent="0.35">
      <c r="L2723" s="103"/>
      <c r="S2723" s="32">
        <f>+_xlfn.XLOOKUP($P2723,Užstatai!$L$3:$IR$3,Užstatai!$L$1:$IR$1,"bla",0,1)</f>
        <v>0</v>
      </c>
      <c r="W2723" s="11">
        <f t="shared" si="243"/>
        <v>0</v>
      </c>
      <c r="X2723" s="11">
        <f t="shared" si="244"/>
        <v>0</v>
      </c>
      <c r="Y2723" s="11">
        <f t="shared" si="245"/>
        <v>1</v>
      </c>
      <c r="Z2723" s="11">
        <f t="shared" si="246"/>
        <v>153850.23779216327</v>
      </c>
      <c r="AA2723" s="23">
        <f t="shared" si="247"/>
        <v>0.27189999999998637</v>
      </c>
    </row>
    <row r="2724" spans="12:27" x14ac:dyDescent="0.35">
      <c r="L2724" s="103"/>
      <c r="S2724" s="32">
        <f>+_xlfn.XLOOKUP($P2724,Užstatai!$L$3:$IR$3,Užstatai!$L$1:$IR$1,"bla",0,1)</f>
        <v>0</v>
      </c>
      <c r="W2724" s="11">
        <f t="shared" si="243"/>
        <v>0</v>
      </c>
      <c r="X2724" s="11">
        <f t="shared" si="244"/>
        <v>0</v>
      </c>
      <c r="Y2724" s="11">
        <f t="shared" si="245"/>
        <v>1</v>
      </c>
      <c r="Z2724" s="11">
        <f t="shared" si="246"/>
        <v>153906.82118230383</v>
      </c>
      <c r="AA2724" s="23">
        <f t="shared" si="247"/>
        <v>0.27199999999998636</v>
      </c>
    </row>
    <row r="2725" spans="12:27" x14ac:dyDescent="0.35">
      <c r="L2725" s="103"/>
      <c r="S2725" s="32">
        <f>+_xlfn.XLOOKUP($P2725,Užstatai!$L$3:$IR$3,Užstatai!$L$1:$IR$1,"bla",0,1)</f>
        <v>0</v>
      </c>
      <c r="W2725" s="11">
        <f t="shared" si="243"/>
        <v>0</v>
      </c>
      <c r="X2725" s="11">
        <f t="shared" si="244"/>
        <v>0</v>
      </c>
      <c r="Y2725" s="11">
        <f t="shared" si="245"/>
        <v>1</v>
      </c>
      <c r="Z2725" s="11">
        <f t="shared" si="246"/>
        <v>153963.40457244439</v>
      </c>
      <c r="AA2725" s="23">
        <f t="shared" si="247"/>
        <v>0.27209999999998635</v>
      </c>
    </row>
    <row r="2726" spans="12:27" x14ac:dyDescent="0.35">
      <c r="L2726" s="103"/>
      <c r="S2726" s="32">
        <f>+_xlfn.XLOOKUP($P2726,Užstatai!$L$3:$IR$3,Užstatai!$L$1:$IR$1,"bla",0,1)</f>
        <v>0</v>
      </c>
      <c r="W2726" s="11">
        <f t="shared" si="243"/>
        <v>0</v>
      </c>
      <c r="X2726" s="11">
        <f t="shared" si="244"/>
        <v>0</v>
      </c>
      <c r="Y2726" s="11">
        <f t="shared" si="245"/>
        <v>1</v>
      </c>
      <c r="Z2726" s="11">
        <f t="shared" si="246"/>
        <v>154019.98796258494</v>
      </c>
      <c r="AA2726" s="23">
        <f t="shared" si="247"/>
        <v>0.27219999999998634</v>
      </c>
    </row>
    <row r="2727" spans="12:27" x14ac:dyDescent="0.35">
      <c r="L2727" s="103"/>
      <c r="S2727" s="32">
        <f>+_xlfn.XLOOKUP($P2727,Užstatai!$L$3:$IR$3,Užstatai!$L$1:$IR$1,"bla",0,1)</f>
        <v>0</v>
      </c>
      <c r="W2727" s="11">
        <f t="shared" si="243"/>
        <v>0</v>
      </c>
      <c r="X2727" s="11">
        <f t="shared" si="244"/>
        <v>0</v>
      </c>
      <c r="Y2727" s="11">
        <f t="shared" si="245"/>
        <v>1</v>
      </c>
      <c r="Z2727" s="11">
        <f t="shared" si="246"/>
        <v>154076.5713527255</v>
      </c>
      <c r="AA2727" s="23">
        <f t="shared" si="247"/>
        <v>0.27229999999998633</v>
      </c>
    </row>
    <row r="2728" spans="12:27" x14ac:dyDescent="0.35">
      <c r="L2728" s="103"/>
      <c r="S2728" s="32">
        <f>+_xlfn.XLOOKUP($P2728,Užstatai!$L$3:$IR$3,Užstatai!$L$1:$IR$1,"bla",0,1)</f>
        <v>0</v>
      </c>
      <c r="W2728" s="11">
        <f t="shared" si="243"/>
        <v>0</v>
      </c>
      <c r="X2728" s="11">
        <f t="shared" si="244"/>
        <v>0</v>
      </c>
      <c r="Y2728" s="11">
        <f t="shared" si="245"/>
        <v>1</v>
      </c>
      <c r="Z2728" s="11">
        <f t="shared" si="246"/>
        <v>154133.15474286603</v>
      </c>
      <c r="AA2728" s="23">
        <f t="shared" si="247"/>
        <v>0.27239999999998632</v>
      </c>
    </row>
    <row r="2729" spans="12:27" x14ac:dyDescent="0.35">
      <c r="L2729" s="103"/>
      <c r="S2729" s="32">
        <f>+_xlfn.XLOOKUP($P2729,Užstatai!$L$3:$IR$3,Užstatai!$L$1:$IR$1,"bla",0,1)</f>
        <v>0</v>
      </c>
      <c r="W2729" s="11">
        <f t="shared" si="243"/>
        <v>0</v>
      </c>
      <c r="X2729" s="11">
        <f t="shared" si="244"/>
        <v>0</v>
      </c>
      <c r="Y2729" s="11">
        <f t="shared" si="245"/>
        <v>1</v>
      </c>
      <c r="Z2729" s="11">
        <f t="shared" si="246"/>
        <v>154189.73813300661</v>
      </c>
      <c r="AA2729" s="23">
        <f t="shared" si="247"/>
        <v>0.27249999999998631</v>
      </c>
    </row>
    <row r="2730" spans="12:27" x14ac:dyDescent="0.35">
      <c r="L2730" s="103"/>
      <c r="S2730" s="32">
        <f>+_xlfn.XLOOKUP($P2730,Užstatai!$L$3:$IR$3,Užstatai!$L$1:$IR$1,"bla",0,1)</f>
        <v>0</v>
      </c>
      <c r="W2730" s="11">
        <f t="shared" si="243"/>
        <v>0</v>
      </c>
      <c r="X2730" s="11">
        <f t="shared" si="244"/>
        <v>0</v>
      </c>
      <c r="Y2730" s="11">
        <f t="shared" si="245"/>
        <v>1</v>
      </c>
      <c r="Z2730" s="11">
        <f t="shared" si="246"/>
        <v>154246.32152314711</v>
      </c>
      <c r="AA2730" s="23">
        <f t="shared" si="247"/>
        <v>0.2725999999999863</v>
      </c>
    </row>
    <row r="2731" spans="12:27" x14ac:dyDescent="0.35">
      <c r="L2731" s="103"/>
      <c r="S2731" s="32">
        <f>+_xlfn.XLOOKUP($P2731,Užstatai!$L$3:$IR$3,Užstatai!$L$1:$IR$1,"bla",0,1)</f>
        <v>0</v>
      </c>
      <c r="W2731" s="11">
        <f t="shared" si="243"/>
        <v>0</v>
      </c>
      <c r="X2731" s="11">
        <f t="shared" si="244"/>
        <v>0</v>
      </c>
      <c r="Y2731" s="11">
        <f t="shared" si="245"/>
        <v>1</v>
      </c>
      <c r="Z2731" s="11">
        <f t="shared" si="246"/>
        <v>154302.90491328767</v>
      </c>
      <c r="AA2731" s="23">
        <f t="shared" si="247"/>
        <v>0.27269999999998629</v>
      </c>
    </row>
    <row r="2732" spans="12:27" x14ac:dyDescent="0.35">
      <c r="L2732" s="103"/>
      <c r="S2732" s="32">
        <f>+_xlfn.XLOOKUP($P2732,Užstatai!$L$3:$IR$3,Užstatai!$L$1:$IR$1,"bla",0,1)</f>
        <v>0</v>
      </c>
      <c r="W2732" s="11">
        <f t="shared" si="243"/>
        <v>0</v>
      </c>
      <c r="X2732" s="11">
        <f t="shared" si="244"/>
        <v>0</v>
      </c>
      <c r="Y2732" s="11">
        <f t="shared" si="245"/>
        <v>1</v>
      </c>
      <c r="Z2732" s="11">
        <f t="shared" si="246"/>
        <v>154359.48830342822</v>
      </c>
      <c r="AA2732" s="23">
        <f t="shared" si="247"/>
        <v>0.27279999999998628</v>
      </c>
    </row>
    <row r="2733" spans="12:27" x14ac:dyDescent="0.35">
      <c r="L2733" s="103"/>
      <c r="S2733" s="32">
        <f>+_xlfn.XLOOKUP($P2733,Užstatai!$L$3:$IR$3,Užstatai!$L$1:$IR$1,"bla",0,1)</f>
        <v>0</v>
      </c>
      <c r="W2733" s="11">
        <f t="shared" si="243"/>
        <v>0</v>
      </c>
      <c r="X2733" s="11">
        <f t="shared" si="244"/>
        <v>0</v>
      </c>
      <c r="Y2733" s="11">
        <f t="shared" si="245"/>
        <v>1</v>
      </c>
      <c r="Z2733" s="11">
        <f t="shared" si="246"/>
        <v>154416.07169356878</v>
      </c>
      <c r="AA2733" s="23">
        <f t="shared" si="247"/>
        <v>0.27289999999998626</v>
      </c>
    </row>
    <row r="2734" spans="12:27" x14ac:dyDescent="0.35">
      <c r="L2734" s="103"/>
      <c r="S2734" s="32">
        <f>+_xlfn.XLOOKUP($P2734,Užstatai!$L$3:$IR$3,Užstatai!$L$1:$IR$1,"bla",0,1)</f>
        <v>0</v>
      </c>
      <c r="W2734" s="11">
        <f t="shared" si="243"/>
        <v>0</v>
      </c>
      <c r="X2734" s="11">
        <f t="shared" si="244"/>
        <v>0</v>
      </c>
      <c r="Y2734" s="11">
        <f t="shared" si="245"/>
        <v>1</v>
      </c>
      <c r="Z2734" s="11">
        <f t="shared" si="246"/>
        <v>154472.65508370934</v>
      </c>
      <c r="AA2734" s="23">
        <f t="shared" si="247"/>
        <v>0.27299999999998625</v>
      </c>
    </row>
    <row r="2735" spans="12:27" x14ac:dyDescent="0.35">
      <c r="L2735" s="103"/>
      <c r="S2735" s="32">
        <f>+_xlfn.XLOOKUP($P2735,Užstatai!$L$3:$IR$3,Užstatai!$L$1:$IR$1,"bla",0,1)</f>
        <v>0</v>
      </c>
      <c r="W2735" s="11">
        <f t="shared" si="243"/>
        <v>0</v>
      </c>
      <c r="X2735" s="11">
        <f t="shared" si="244"/>
        <v>0</v>
      </c>
      <c r="Y2735" s="11">
        <f t="shared" si="245"/>
        <v>1</v>
      </c>
      <c r="Z2735" s="11">
        <f t="shared" si="246"/>
        <v>154529.23847384989</v>
      </c>
      <c r="AA2735" s="23">
        <f t="shared" si="247"/>
        <v>0.27309999999998624</v>
      </c>
    </row>
    <row r="2736" spans="12:27" x14ac:dyDescent="0.35">
      <c r="L2736" s="103"/>
      <c r="S2736" s="32">
        <f>+_xlfn.XLOOKUP($P2736,Užstatai!$L$3:$IR$3,Užstatai!$L$1:$IR$1,"bla",0,1)</f>
        <v>0</v>
      </c>
      <c r="W2736" s="11">
        <f t="shared" si="243"/>
        <v>0</v>
      </c>
      <c r="X2736" s="11">
        <f t="shared" si="244"/>
        <v>0</v>
      </c>
      <c r="Y2736" s="11">
        <f t="shared" si="245"/>
        <v>1</v>
      </c>
      <c r="Z2736" s="11">
        <f t="shared" si="246"/>
        <v>154585.82186399039</v>
      </c>
      <c r="AA2736" s="23">
        <f t="shared" si="247"/>
        <v>0.27319999999998623</v>
      </c>
    </row>
    <row r="2737" spans="12:27" x14ac:dyDescent="0.35">
      <c r="L2737" s="103"/>
      <c r="S2737" s="32">
        <f>+_xlfn.XLOOKUP($P2737,Užstatai!$L$3:$IR$3,Užstatai!$L$1:$IR$1,"bla",0,1)</f>
        <v>0</v>
      </c>
      <c r="W2737" s="11">
        <f t="shared" si="243"/>
        <v>0</v>
      </c>
      <c r="X2737" s="11">
        <f t="shared" si="244"/>
        <v>0</v>
      </c>
      <c r="Y2737" s="11">
        <f t="shared" si="245"/>
        <v>1</v>
      </c>
      <c r="Z2737" s="11">
        <f t="shared" si="246"/>
        <v>154642.40525413098</v>
      </c>
      <c r="AA2737" s="23">
        <f t="shared" si="247"/>
        <v>0.27329999999998622</v>
      </c>
    </row>
    <row r="2738" spans="12:27" x14ac:dyDescent="0.35">
      <c r="L2738" s="103"/>
      <c r="S2738" s="32">
        <f>+_xlfn.XLOOKUP($P2738,Užstatai!$L$3:$IR$3,Užstatai!$L$1:$IR$1,"bla",0,1)</f>
        <v>0</v>
      </c>
      <c r="W2738" s="11">
        <f t="shared" si="243"/>
        <v>0</v>
      </c>
      <c r="X2738" s="11">
        <f t="shared" si="244"/>
        <v>0</v>
      </c>
      <c r="Y2738" s="11">
        <f t="shared" si="245"/>
        <v>1</v>
      </c>
      <c r="Z2738" s="11">
        <f t="shared" si="246"/>
        <v>154698.98864427151</v>
      </c>
      <c r="AA2738" s="23">
        <f t="shared" si="247"/>
        <v>0.27339999999998621</v>
      </c>
    </row>
    <row r="2739" spans="12:27" x14ac:dyDescent="0.35">
      <c r="L2739" s="103"/>
      <c r="S2739" s="32">
        <f>+_xlfn.XLOOKUP($P2739,Užstatai!$L$3:$IR$3,Užstatai!$L$1:$IR$1,"bla",0,1)</f>
        <v>0</v>
      </c>
      <c r="W2739" s="11">
        <f t="shared" si="243"/>
        <v>0</v>
      </c>
      <c r="X2739" s="11">
        <f t="shared" si="244"/>
        <v>0</v>
      </c>
      <c r="Y2739" s="11">
        <f t="shared" si="245"/>
        <v>1</v>
      </c>
      <c r="Z2739" s="11">
        <f t="shared" si="246"/>
        <v>154755.57203441206</v>
      </c>
      <c r="AA2739" s="23">
        <f t="shared" si="247"/>
        <v>0.2734999999999862</v>
      </c>
    </row>
    <row r="2740" spans="12:27" x14ac:dyDescent="0.35">
      <c r="L2740" s="103"/>
      <c r="S2740" s="32">
        <f>+_xlfn.XLOOKUP($P2740,Užstatai!$L$3:$IR$3,Užstatai!$L$1:$IR$1,"bla",0,1)</f>
        <v>0</v>
      </c>
      <c r="W2740" s="11">
        <f t="shared" si="243"/>
        <v>0</v>
      </c>
      <c r="X2740" s="11">
        <f t="shared" si="244"/>
        <v>0</v>
      </c>
      <c r="Y2740" s="11">
        <f t="shared" si="245"/>
        <v>1</v>
      </c>
      <c r="Z2740" s="11">
        <f t="shared" si="246"/>
        <v>154812.15542455262</v>
      </c>
      <c r="AA2740" s="23">
        <f t="shared" si="247"/>
        <v>0.27359999999998619</v>
      </c>
    </row>
    <row r="2741" spans="12:27" x14ac:dyDescent="0.35">
      <c r="L2741" s="103"/>
      <c r="S2741" s="32">
        <f>+_xlfn.XLOOKUP($P2741,Užstatai!$L$3:$IR$3,Užstatai!$L$1:$IR$1,"bla",0,1)</f>
        <v>0</v>
      </c>
      <c r="W2741" s="11">
        <f t="shared" si="243"/>
        <v>0</v>
      </c>
      <c r="X2741" s="11">
        <f t="shared" si="244"/>
        <v>0</v>
      </c>
      <c r="Y2741" s="11">
        <f t="shared" si="245"/>
        <v>1</v>
      </c>
      <c r="Z2741" s="11">
        <f t="shared" si="246"/>
        <v>154868.73881469318</v>
      </c>
      <c r="AA2741" s="23">
        <f t="shared" si="247"/>
        <v>0.27369999999998618</v>
      </c>
    </row>
    <row r="2742" spans="12:27" x14ac:dyDescent="0.35">
      <c r="L2742" s="103"/>
      <c r="S2742" s="32">
        <f>+_xlfn.XLOOKUP($P2742,Užstatai!$L$3:$IR$3,Užstatai!$L$1:$IR$1,"bla",0,1)</f>
        <v>0</v>
      </c>
      <c r="W2742" s="11">
        <f t="shared" si="243"/>
        <v>0</v>
      </c>
      <c r="X2742" s="11">
        <f t="shared" si="244"/>
        <v>0</v>
      </c>
      <c r="Y2742" s="11">
        <f t="shared" si="245"/>
        <v>1</v>
      </c>
      <c r="Z2742" s="11">
        <f t="shared" si="246"/>
        <v>154925.32220483376</v>
      </c>
      <c r="AA2742" s="23">
        <f t="shared" si="247"/>
        <v>0.27379999999998617</v>
      </c>
    </row>
    <row r="2743" spans="12:27" x14ac:dyDescent="0.35">
      <c r="L2743" s="103"/>
      <c r="S2743" s="32">
        <f>+_xlfn.XLOOKUP($P2743,Užstatai!$L$3:$IR$3,Užstatai!$L$1:$IR$1,"bla",0,1)</f>
        <v>0</v>
      </c>
      <c r="W2743" s="11">
        <f t="shared" si="243"/>
        <v>0</v>
      </c>
      <c r="X2743" s="11">
        <f t="shared" si="244"/>
        <v>0</v>
      </c>
      <c r="Y2743" s="11">
        <f t="shared" si="245"/>
        <v>1</v>
      </c>
      <c r="Z2743" s="11">
        <f t="shared" si="246"/>
        <v>154981.90559497426</v>
      </c>
      <c r="AA2743" s="23">
        <f t="shared" si="247"/>
        <v>0.27389999999998615</v>
      </c>
    </row>
    <row r="2744" spans="12:27" x14ac:dyDescent="0.35">
      <c r="L2744" s="103"/>
      <c r="S2744" s="32">
        <f>+_xlfn.XLOOKUP($P2744,Užstatai!$L$3:$IR$3,Užstatai!$L$1:$IR$1,"bla",0,1)</f>
        <v>0</v>
      </c>
      <c r="W2744" s="11">
        <f t="shared" si="243"/>
        <v>0</v>
      </c>
      <c r="X2744" s="11">
        <f t="shared" si="244"/>
        <v>0</v>
      </c>
      <c r="Y2744" s="11">
        <f t="shared" si="245"/>
        <v>1</v>
      </c>
      <c r="Z2744" s="11">
        <f t="shared" si="246"/>
        <v>155038.48898511485</v>
      </c>
      <c r="AA2744" s="23">
        <f t="shared" si="247"/>
        <v>0.27399999999998614</v>
      </c>
    </row>
    <row r="2745" spans="12:27" x14ac:dyDescent="0.35">
      <c r="L2745" s="103"/>
      <c r="S2745" s="32">
        <f>+_xlfn.XLOOKUP($P2745,Užstatai!$L$3:$IR$3,Užstatai!$L$1:$IR$1,"bla",0,1)</f>
        <v>0</v>
      </c>
      <c r="W2745" s="11">
        <f t="shared" si="243"/>
        <v>0</v>
      </c>
      <c r="X2745" s="11">
        <f t="shared" si="244"/>
        <v>0</v>
      </c>
      <c r="Y2745" s="11">
        <f t="shared" si="245"/>
        <v>1</v>
      </c>
      <c r="Z2745" s="11">
        <f t="shared" si="246"/>
        <v>155095.07237525537</v>
      </c>
      <c r="AA2745" s="23">
        <f t="shared" si="247"/>
        <v>0.27409999999998613</v>
      </c>
    </row>
    <row r="2746" spans="12:27" x14ac:dyDescent="0.35">
      <c r="L2746" s="103"/>
      <c r="S2746" s="32">
        <f>+_xlfn.XLOOKUP($P2746,Užstatai!$L$3:$IR$3,Užstatai!$L$1:$IR$1,"bla",0,1)</f>
        <v>0</v>
      </c>
      <c r="W2746" s="11">
        <f t="shared" si="243"/>
        <v>0</v>
      </c>
      <c r="X2746" s="11">
        <f t="shared" si="244"/>
        <v>0</v>
      </c>
      <c r="Y2746" s="11">
        <f t="shared" si="245"/>
        <v>1</v>
      </c>
      <c r="Z2746" s="11">
        <f t="shared" si="246"/>
        <v>155151.65576539593</v>
      </c>
      <c r="AA2746" s="23">
        <f t="shared" si="247"/>
        <v>0.27419999999998612</v>
      </c>
    </row>
    <row r="2747" spans="12:27" x14ac:dyDescent="0.35">
      <c r="L2747" s="103"/>
      <c r="S2747" s="32">
        <f>+_xlfn.XLOOKUP($P2747,Užstatai!$L$3:$IR$3,Užstatai!$L$1:$IR$1,"bla",0,1)</f>
        <v>0</v>
      </c>
      <c r="W2747" s="11">
        <f t="shared" si="243"/>
        <v>0</v>
      </c>
      <c r="X2747" s="11">
        <f t="shared" si="244"/>
        <v>0</v>
      </c>
      <c r="Y2747" s="11">
        <f t="shared" si="245"/>
        <v>1</v>
      </c>
      <c r="Z2747" s="11">
        <f t="shared" si="246"/>
        <v>155208.23915553646</v>
      </c>
      <c r="AA2747" s="23">
        <f t="shared" si="247"/>
        <v>0.27429999999998611</v>
      </c>
    </row>
    <row r="2748" spans="12:27" x14ac:dyDescent="0.35">
      <c r="L2748" s="103"/>
      <c r="S2748" s="32">
        <f>+_xlfn.XLOOKUP($P2748,Užstatai!$L$3:$IR$3,Užstatai!$L$1:$IR$1,"bla",0,1)</f>
        <v>0</v>
      </c>
      <c r="W2748" s="11">
        <f t="shared" si="243"/>
        <v>0</v>
      </c>
      <c r="X2748" s="11">
        <f t="shared" si="244"/>
        <v>0</v>
      </c>
      <c r="Y2748" s="11">
        <f t="shared" si="245"/>
        <v>1</v>
      </c>
      <c r="Z2748" s="11">
        <f t="shared" si="246"/>
        <v>155264.82254567705</v>
      </c>
      <c r="AA2748" s="23">
        <f t="shared" si="247"/>
        <v>0.2743999999999861</v>
      </c>
    </row>
    <row r="2749" spans="12:27" x14ac:dyDescent="0.35">
      <c r="L2749" s="103"/>
      <c r="S2749" s="32">
        <f>+_xlfn.XLOOKUP($P2749,Užstatai!$L$3:$IR$3,Užstatai!$L$1:$IR$1,"bla",0,1)</f>
        <v>0</v>
      </c>
      <c r="W2749" s="11">
        <f t="shared" si="243"/>
        <v>0</v>
      </c>
      <c r="X2749" s="11">
        <f t="shared" si="244"/>
        <v>0</v>
      </c>
      <c r="Y2749" s="11">
        <f t="shared" si="245"/>
        <v>1</v>
      </c>
      <c r="Z2749" s="11">
        <f t="shared" si="246"/>
        <v>155321.40593581754</v>
      </c>
      <c r="AA2749" s="23">
        <f t="shared" si="247"/>
        <v>0.27449999999998609</v>
      </c>
    </row>
    <row r="2750" spans="12:27" x14ac:dyDescent="0.35">
      <c r="L2750" s="103"/>
      <c r="S2750" s="32">
        <f>+_xlfn.XLOOKUP($P2750,Užstatai!$L$3:$IR$3,Užstatai!$L$1:$IR$1,"bla",0,1)</f>
        <v>0</v>
      </c>
      <c r="W2750" s="11">
        <f t="shared" si="243"/>
        <v>0</v>
      </c>
      <c r="X2750" s="11">
        <f t="shared" si="244"/>
        <v>0</v>
      </c>
      <c r="Y2750" s="11">
        <f t="shared" si="245"/>
        <v>1</v>
      </c>
      <c r="Z2750" s="11">
        <f t="shared" si="246"/>
        <v>155377.98932595813</v>
      </c>
      <c r="AA2750" s="23">
        <f t="shared" si="247"/>
        <v>0.27459999999998608</v>
      </c>
    </row>
    <row r="2751" spans="12:27" x14ac:dyDescent="0.35">
      <c r="L2751" s="103"/>
      <c r="S2751" s="32">
        <f>+_xlfn.XLOOKUP($P2751,Užstatai!$L$3:$IR$3,Užstatai!$L$1:$IR$1,"bla",0,1)</f>
        <v>0</v>
      </c>
      <c r="W2751" s="11">
        <f t="shared" si="243"/>
        <v>0</v>
      </c>
      <c r="X2751" s="11">
        <f t="shared" si="244"/>
        <v>0</v>
      </c>
      <c r="Y2751" s="11">
        <f t="shared" si="245"/>
        <v>1</v>
      </c>
      <c r="Z2751" s="11">
        <f t="shared" si="246"/>
        <v>155434.57271609866</v>
      </c>
      <c r="AA2751" s="23">
        <f t="shared" si="247"/>
        <v>0.27469999999998607</v>
      </c>
    </row>
    <row r="2752" spans="12:27" x14ac:dyDescent="0.35">
      <c r="L2752" s="103"/>
      <c r="S2752" s="32">
        <f>+_xlfn.XLOOKUP($P2752,Užstatai!$L$3:$IR$3,Užstatai!$L$1:$IR$1,"bla",0,1)</f>
        <v>0</v>
      </c>
      <c r="W2752" s="11">
        <f t="shared" si="243"/>
        <v>0</v>
      </c>
      <c r="X2752" s="11">
        <f t="shared" si="244"/>
        <v>0</v>
      </c>
      <c r="Y2752" s="11">
        <f t="shared" si="245"/>
        <v>1</v>
      </c>
      <c r="Z2752" s="11">
        <f t="shared" si="246"/>
        <v>155491.15610623924</v>
      </c>
      <c r="AA2752" s="23">
        <f t="shared" si="247"/>
        <v>0.27479999999998606</v>
      </c>
    </row>
    <row r="2753" spans="12:27" x14ac:dyDescent="0.35">
      <c r="L2753" s="103"/>
      <c r="S2753" s="32">
        <f>+_xlfn.XLOOKUP($P2753,Užstatai!$L$3:$IR$3,Užstatai!$L$1:$IR$1,"bla",0,1)</f>
        <v>0</v>
      </c>
      <c r="W2753" s="11">
        <f t="shared" si="243"/>
        <v>0</v>
      </c>
      <c r="X2753" s="11">
        <f t="shared" si="244"/>
        <v>0</v>
      </c>
      <c r="Y2753" s="11">
        <f t="shared" si="245"/>
        <v>1</v>
      </c>
      <c r="Z2753" s="11">
        <f t="shared" si="246"/>
        <v>155547.73949637977</v>
      </c>
      <c r="AA2753" s="23">
        <f t="shared" si="247"/>
        <v>0.27489999999998604</v>
      </c>
    </row>
    <row r="2754" spans="12:27" x14ac:dyDescent="0.35">
      <c r="L2754" s="103"/>
      <c r="S2754" s="32">
        <f>+_xlfn.XLOOKUP($P2754,Užstatai!$L$3:$IR$3,Užstatai!$L$1:$IR$1,"bla",0,1)</f>
        <v>0</v>
      </c>
      <c r="W2754" s="11">
        <f t="shared" si="243"/>
        <v>0</v>
      </c>
      <c r="X2754" s="11">
        <f t="shared" si="244"/>
        <v>0</v>
      </c>
      <c r="Y2754" s="11">
        <f t="shared" si="245"/>
        <v>1</v>
      </c>
      <c r="Z2754" s="11">
        <f t="shared" si="246"/>
        <v>155604.32288652033</v>
      </c>
      <c r="AA2754" s="23">
        <f t="shared" si="247"/>
        <v>0.27499999999998603</v>
      </c>
    </row>
    <row r="2755" spans="12:27" x14ac:dyDescent="0.35">
      <c r="L2755" s="103"/>
      <c r="S2755" s="32">
        <f>+_xlfn.XLOOKUP($P2755,Užstatai!$L$3:$IR$3,Užstatai!$L$1:$IR$1,"bla",0,1)</f>
        <v>0</v>
      </c>
      <c r="W2755" s="11">
        <f t="shared" si="243"/>
        <v>0</v>
      </c>
      <c r="X2755" s="11">
        <f t="shared" si="244"/>
        <v>0</v>
      </c>
      <c r="Y2755" s="11">
        <f t="shared" si="245"/>
        <v>1</v>
      </c>
      <c r="Z2755" s="11">
        <f t="shared" si="246"/>
        <v>155660.90627666085</v>
      </c>
      <c r="AA2755" s="23">
        <f t="shared" si="247"/>
        <v>0.27509999999998602</v>
      </c>
    </row>
    <row r="2756" spans="12:27" x14ac:dyDescent="0.35">
      <c r="L2756" s="103"/>
      <c r="S2756" s="32">
        <f>+_xlfn.XLOOKUP($P2756,Užstatai!$L$3:$IR$3,Užstatai!$L$1:$IR$1,"bla",0,1)</f>
        <v>0</v>
      </c>
      <c r="W2756" s="11">
        <f t="shared" ref="W2756:W2819" si="248">ROUND(M2756*(Q2756-Q2755),2)</f>
        <v>0</v>
      </c>
      <c r="X2756" s="11">
        <f t="shared" ref="X2756:X2819" si="249">ROUND(N2756*$Y$2/12*(1-Q2756),2)</f>
        <v>0</v>
      </c>
      <c r="Y2756" s="11">
        <f t="shared" si="245"/>
        <v>1</v>
      </c>
      <c r="Z2756" s="11">
        <f t="shared" si="246"/>
        <v>155717.48966680141</v>
      </c>
      <c r="AA2756" s="23">
        <f t="shared" si="247"/>
        <v>0.27519999999998601</v>
      </c>
    </row>
    <row r="2757" spans="12:27" x14ac:dyDescent="0.35">
      <c r="L2757" s="103"/>
      <c r="S2757" s="32">
        <f>+_xlfn.XLOOKUP($P2757,Užstatai!$L$3:$IR$3,Užstatai!$L$1:$IR$1,"bla",0,1)</f>
        <v>0</v>
      </c>
      <c r="W2757" s="11">
        <f t="shared" si="248"/>
        <v>0</v>
      </c>
      <c r="X2757" s="11">
        <f t="shared" si="249"/>
        <v>0</v>
      </c>
      <c r="Y2757" s="11">
        <f t="shared" ref="Y2757:Y2820" si="250">+IF(Z2757&gt;=$W$1,1,0)</f>
        <v>1</v>
      </c>
      <c r="Z2757" s="11">
        <f t="shared" ref="Z2757:Z2820" si="251">SUM($N$4:$N$183)*AA2757/12-SUMPRODUCT($N$4:$N$183,$Q$4:$Q$183)*AA2757/12</f>
        <v>155774.07305694194</v>
      </c>
      <c r="AA2757" s="23">
        <f t="shared" si="247"/>
        <v>0.275299999999986</v>
      </c>
    </row>
    <row r="2758" spans="12:27" x14ac:dyDescent="0.35">
      <c r="L2758" s="103"/>
      <c r="S2758" s="32">
        <f>+_xlfn.XLOOKUP($P2758,Užstatai!$L$3:$IR$3,Užstatai!$L$1:$IR$1,"bla",0,1)</f>
        <v>0</v>
      </c>
      <c r="W2758" s="11">
        <f t="shared" si="248"/>
        <v>0</v>
      </c>
      <c r="X2758" s="11">
        <f t="shared" si="249"/>
        <v>0</v>
      </c>
      <c r="Y2758" s="11">
        <f t="shared" si="250"/>
        <v>1</v>
      </c>
      <c r="Z2758" s="11">
        <f t="shared" si="251"/>
        <v>155830.65644708253</v>
      </c>
      <c r="AA2758" s="23">
        <f t="shared" ref="AA2758:AA2821" si="252">+AA2757+0.0001</f>
        <v>0.27539999999998599</v>
      </c>
    </row>
    <row r="2759" spans="12:27" x14ac:dyDescent="0.35">
      <c r="L2759" s="103"/>
      <c r="S2759" s="32">
        <f>+_xlfn.XLOOKUP($P2759,Užstatai!$L$3:$IR$3,Užstatai!$L$1:$IR$1,"bla",0,1)</f>
        <v>0</v>
      </c>
      <c r="W2759" s="11">
        <f t="shared" si="248"/>
        <v>0</v>
      </c>
      <c r="X2759" s="11">
        <f t="shared" si="249"/>
        <v>0</v>
      </c>
      <c r="Y2759" s="11">
        <f t="shared" si="250"/>
        <v>1</v>
      </c>
      <c r="Z2759" s="11">
        <f t="shared" si="251"/>
        <v>155887.23983722308</v>
      </c>
      <c r="AA2759" s="23">
        <f t="shared" si="252"/>
        <v>0.27549999999998598</v>
      </c>
    </row>
    <row r="2760" spans="12:27" x14ac:dyDescent="0.35">
      <c r="L2760" s="103"/>
      <c r="S2760" s="32">
        <f>+_xlfn.XLOOKUP($P2760,Užstatai!$L$3:$IR$3,Užstatai!$L$1:$IR$1,"bla",0,1)</f>
        <v>0</v>
      </c>
      <c r="W2760" s="11">
        <f t="shared" si="248"/>
        <v>0</v>
      </c>
      <c r="X2760" s="11">
        <f t="shared" si="249"/>
        <v>0</v>
      </c>
      <c r="Y2760" s="11">
        <f t="shared" si="250"/>
        <v>1</v>
      </c>
      <c r="Z2760" s="11">
        <f t="shared" si="251"/>
        <v>155943.82322736364</v>
      </c>
      <c r="AA2760" s="23">
        <f t="shared" si="252"/>
        <v>0.27559999999998597</v>
      </c>
    </row>
    <row r="2761" spans="12:27" x14ac:dyDescent="0.35">
      <c r="L2761" s="103"/>
      <c r="S2761" s="32">
        <f>+_xlfn.XLOOKUP($P2761,Užstatai!$L$3:$IR$3,Užstatai!$L$1:$IR$1,"bla",0,1)</f>
        <v>0</v>
      </c>
      <c r="W2761" s="11">
        <f t="shared" si="248"/>
        <v>0</v>
      </c>
      <c r="X2761" s="11">
        <f t="shared" si="249"/>
        <v>0</v>
      </c>
      <c r="Y2761" s="11">
        <f t="shared" si="250"/>
        <v>1</v>
      </c>
      <c r="Z2761" s="11">
        <f t="shared" si="251"/>
        <v>156000.4066175042</v>
      </c>
      <c r="AA2761" s="23">
        <f t="shared" si="252"/>
        <v>0.27569999999998596</v>
      </c>
    </row>
    <row r="2762" spans="12:27" x14ac:dyDescent="0.35">
      <c r="L2762" s="103"/>
      <c r="S2762" s="32">
        <f>+_xlfn.XLOOKUP($P2762,Užstatai!$L$3:$IR$3,Užstatai!$L$1:$IR$1,"bla",0,1)</f>
        <v>0</v>
      </c>
      <c r="W2762" s="11">
        <f t="shared" si="248"/>
        <v>0</v>
      </c>
      <c r="X2762" s="11">
        <f t="shared" si="249"/>
        <v>0</v>
      </c>
      <c r="Y2762" s="11">
        <f t="shared" si="250"/>
        <v>1</v>
      </c>
      <c r="Z2762" s="11">
        <f t="shared" si="251"/>
        <v>156056.99000764469</v>
      </c>
      <c r="AA2762" s="23">
        <f t="shared" si="252"/>
        <v>0.27579999999998595</v>
      </c>
    </row>
    <row r="2763" spans="12:27" x14ac:dyDescent="0.35">
      <c r="L2763" s="103"/>
      <c r="S2763" s="32">
        <f>+_xlfn.XLOOKUP($P2763,Užstatai!$L$3:$IR$3,Užstatai!$L$1:$IR$1,"bla",0,1)</f>
        <v>0</v>
      </c>
      <c r="W2763" s="11">
        <f t="shared" si="248"/>
        <v>0</v>
      </c>
      <c r="X2763" s="11">
        <f t="shared" si="249"/>
        <v>0</v>
      </c>
      <c r="Y2763" s="11">
        <f t="shared" si="250"/>
        <v>1</v>
      </c>
      <c r="Z2763" s="11">
        <f t="shared" si="251"/>
        <v>156113.57339778528</v>
      </c>
      <c r="AA2763" s="23">
        <f t="shared" si="252"/>
        <v>0.27589999999998593</v>
      </c>
    </row>
    <row r="2764" spans="12:27" x14ac:dyDescent="0.35">
      <c r="L2764" s="103"/>
      <c r="S2764" s="32">
        <f>+_xlfn.XLOOKUP($P2764,Užstatai!$L$3:$IR$3,Užstatai!$L$1:$IR$1,"bla",0,1)</f>
        <v>0</v>
      </c>
      <c r="W2764" s="11">
        <f t="shared" si="248"/>
        <v>0</v>
      </c>
      <c r="X2764" s="11">
        <f t="shared" si="249"/>
        <v>0</v>
      </c>
      <c r="Y2764" s="11">
        <f t="shared" si="250"/>
        <v>1</v>
      </c>
      <c r="Z2764" s="11">
        <f t="shared" si="251"/>
        <v>156170.15678792581</v>
      </c>
      <c r="AA2764" s="23">
        <f t="shared" si="252"/>
        <v>0.27599999999998592</v>
      </c>
    </row>
    <row r="2765" spans="12:27" x14ac:dyDescent="0.35">
      <c r="L2765" s="103"/>
      <c r="S2765" s="32">
        <f>+_xlfn.XLOOKUP($P2765,Užstatai!$L$3:$IR$3,Užstatai!$L$1:$IR$1,"bla",0,1)</f>
        <v>0</v>
      </c>
      <c r="W2765" s="11">
        <f t="shared" si="248"/>
        <v>0</v>
      </c>
      <c r="X2765" s="11">
        <f t="shared" si="249"/>
        <v>0</v>
      </c>
      <c r="Y2765" s="11">
        <f t="shared" si="250"/>
        <v>1</v>
      </c>
      <c r="Z2765" s="11">
        <f t="shared" si="251"/>
        <v>156226.74017806636</v>
      </c>
      <c r="AA2765" s="23">
        <f t="shared" si="252"/>
        <v>0.27609999999998591</v>
      </c>
    </row>
    <row r="2766" spans="12:27" x14ac:dyDescent="0.35">
      <c r="L2766" s="103"/>
      <c r="S2766" s="32">
        <f>+_xlfn.XLOOKUP($P2766,Užstatai!$L$3:$IR$3,Užstatai!$L$1:$IR$1,"bla",0,1)</f>
        <v>0</v>
      </c>
      <c r="W2766" s="11">
        <f t="shared" si="248"/>
        <v>0</v>
      </c>
      <c r="X2766" s="11">
        <f t="shared" si="249"/>
        <v>0</v>
      </c>
      <c r="Y2766" s="11">
        <f t="shared" si="250"/>
        <v>1</v>
      </c>
      <c r="Z2766" s="11">
        <f t="shared" si="251"/>
        <v>156283.32356820692</v>
      </c>
      <c r="AA2766" s="23">
        <f t="shared" si="252"/>
        <v>0.2761999999999859</v>
      </c>
    </row>
    <row r="2767" spans="12:27" x14ac:dyDescent="0.35">
      <c r="L2767" s="103"/>
      <c r="S2767" s="32">
        <f>+_xlfn.XLOOKUP($P2767,Užstatai!$L$3:$IR$3,Užstatai!$L$1:$IR$1,"bla",0,1)</f>
        <v>0</v>
      </c>
      <c r="W2767" s="11">
        <f t="shared" si="248"/>
        <v>0</v>
      </c>
      <c r="X2767" s="11">
        <f t="shared" si="249"/>
        <v>0</v>
      </c>
      <c r="Y2767" s="11">
        <f t="shared" si="250"/>
        <v>1</v>
      </c>
      <c r="Z2767" s="11">
        <f t="shared" si="251"/>
        <v>156339.90695834748</v>
      </c>
      <c r="AA2767" s="23">
        <f t="shared" si="252"/>
        <v>0.27629999999998589</v>
      </c>
    </row>
    <row r="2768" spans="12:27" x14ac:dyDescent="0.35">
      <c r="L2768" s="103"/>
      <c r="S2768" s="32">
        <f>+_xlfn.XLOOKUP($P2768,Užstatai!$L$3:$IR$3,Užstatai!$L$1:$IR$1,"bla",0,1)</f>
        <v>0</v>
      </c>
      <c r="W2768" s="11">
        <f t="shared" si="248"/>
        <v>0</v>
      </c>
      <c r="X2768" s="11">
        <f t="shared" si="249"/>
        <v>0</v>
      </c>
      <c r="Y2768" s="11">
        <f t="shared" si="250"/>
        <v>1</v>
      </c>
      <c r="Z2768" s="11">
        <f t="shared" si="251"/>
        <v>156396.49034848798</v>
      </c>
      <c r="AA2768" s="23">
        <f t="shared" si="252"/>
        <v>0.27639999999998588</v>
      </c>
    </row>
    <row r="2769" spans="12:27" x14ac:dyDescent="0.35">
      <c r="L2769" s="103"/>
      <c r="S2769" s="32">
        <f>+_xlfn.XLOOKUP($P2769,Užstatai!$L$3:$IR$3,Užstatai!$L$1:$IR$1,"bla",0,1)</f>
        <v>0</v>
      </c>
      <c r="W2769" s="11">
        <f t="shared" si="248"/>
        <v>0</v>
      </c>
      <c r="X2769" s="11">
        <f t="shared" si="249"/>
        <v>0</v>
      </c>
      <c r="Y2769" s="11">
        <f t="shared" si="250"/>
        <v>1</v>
      </c>
      <c r="Z2769" s="11">
        <f t="shared" si="251"/>
        <v>156453.07373862856</v>
      </c>
      <c r="AA2769" s="23">
        <f t="shared" si="252"/>
        <v>0.27649999999998587</v>
      </c>
    </row>
    <row r="2770" spans="12:27" x14ac:dyDescent="0.35">
      <c r="L2770" s="103"/>
      <c r="S2770" s="32">
        <f>+_xlfn.XLOOKUP($P2770,Užstatai!$L$3:$IR$3,Užstatai!$L$1:$IR$1,"bla",0,1)</f>
        <v>0</v>
      </c>
      <c r="W2770" s="11">
        <f t="shared" si="248"/>
        <v>0</v>
      </c>
      <c r="X2770" s="11">
        <f t="shared" si="249"/>
        <v>0</v>
      </c>
      <c r="Y2770" s="11">
        <f t="shared" si="250"/>
        <v>1</v>
      </c>
      <c r="Z2770" s="11">
        <f t="shared" si="251"/>
        <v>156509.65712876909</v>
      </c>
      <c r="AA2770" s="23">
        <f t="shared" si="252"/>
        <v>0.27659999999998586</v>
      </c>
    </row>
    <row r="2771" spans="12:27" x14ac:dyDescent="0.35">
      <c r="L2771" s="103"/>
      <c r="S2771" s="32">
        <f>+_xlfn.XLOOKUP($P2771,Užstatai!$L$3:$IR$3,Užstatai!$L$1:$IR$1,"bla",0,1)</f>
        <v>0</v>
      </c>
      <c r="W2771" s="11">
        <f t="shared" si="248"/>
        <v>0</v>
      </c>
      <c r="X2771" s="11">
        <f t="shared" si="249"/>
        <v>0</v>
      </c>
      <c r="Y2771" s="11">
        <f t="shared" si="250"/>
        <v>1</v>
      </c>
      <c r="Z2771" s="11">
        <f t="shared" si="251"/>
        <v>156566.24051890968</v>
      </c>
      <c r="AA2771" s="23">
        <f t="shared" si="252"/>
        <v>0.27669999999998585</v>
      </c>
    </row>
    <row r="2772" spans="12:27" x14ac:dyDescent="0.35">
      <c r="L2772" s="103"/>
      <c r="S2772" s="32">
        <f>+_xlfn.XLOOKUP($P2772,Užstatai!$L$3:$IR$3,Užstatai!$L$1:$IR$1,"bla",0,1)</f>
        <v>0</v>
      </c>
      <c r="W2772" s="11">
        <f t="shared" si="248"/>
        <v>0</v>
      </c>
      <c r="X2772" s="11">
        <f t="shared" si="249"/>
        <v>0</v>
      </c>
      <c r="Y2772" s="11">
        <f t="shared" si="250"/>
        <v>1</v>
      </c>
      <c r="Z2772" s="11">
        <f t="shared" si="251"/>
        <v>156622.8239090502</v>
      </c>
      <c r="AA2772" s="23">
        <f t="shared" si="252"/>
        <v>0.27679999999998584</v>
      </c>
    </row>
    <row r="2773" spans="12:27" x14ac:dyDescent="0.35">
      <c r="L2773" s="103"/>
      <c r="S2773" s="32">
        <f>+_xlfn.XLOOKUP($P2773,Užstatai!$L$3:$IR$3,Užstatai!$L$1:$IR$1,"bla",0,1)</f>
        <v>0</v>
      </c>
      <c r="W2773" s="11">
        <f t="shared" si="248"/>
        <v>0</v>
      </c>
      <c r="X2773" s="11">
        <f t="shared" si="249"/>
        <v>0</v>
      </c>
      <c r="Y2773" s="11">
        <f t="shared" si="250"/>
        <v>1</v>
      </c>
      <c r="Z2773" s="11">
        <f t="shared" si="251"/>
        <v>156679.40729919076</v>
      </c>
      <c r="AA2773" s="23">
        <f t="shared" si="252"/>
        <v>0.27689999999998582</v>
      </c>
    </row>
    <row r="2774" spans="12:27" x14ac:dyDescent="0.35">
      <c r="L2774" s="103"/>
      <c r="S2774" s="32">
        <f>+_xlfn.XLOOKUP($P2774,Užstatai!$L$3:$IR$3,Užstatai!$L$1:$IR$1,"bla",0,1)</f>
        <v>0</v>
      </c>
      <c r="W2774" s="11">
        <f t="shared" si="248"/>
        <v>0</v>
      </c>
      <c r="X2774" s="11">
        <f t="shared" si="249"/>
        <v>0</v>
      </c>
      <c r="Y2774" s="11">
        <f t="shared" si="250"/>
        <v>1</v>
      </c>
      <c r="Z2774" s="11">
        <f t="shared" si="251"/>
        <v>156735.99068933129</v>
      </c>
      <c r="AA2774" s="23">
        <f t="shared" si="252"/>
        <v>0.27699999999998581</v>
      </c>
    </row>
    <row r="2775" spans="12:27" x14ac:dyDescent="0.35">
      <c r="L2775" s="103"/>
      <c r="S2775" s="32">
        <f>+_xlfn.XLOOKUP($P2775,Užstatai!$L$3:$IR$3,Užstatai!$L$1:$IR$1,"bla",0,1)</f>
        <v>0</v>
      </c>
      <c r="W2775" s="11">
        <f t="shared" si="248"/>
        <v>0</v>
      </c>
      <c r="X2775" s="11">
        <f t="shared" si="249"/>
        <v>0</v>
      </c>
      <c r="Y2775" s="11">
        <f t="shared" si="250"/>
        <v>1</v>
      </c>
      <c r="Z2775" s="11">
        <f t="shared" si="251"/>
        <v>156792.57407947184</v>
      </c>
      <c r="AA2775" s="23">
        <f t="shared" si="252"/>
        <v>0.2770999999999858</v>
      </c>
    </row>
    <row r="2776" spans="12:27" x14ac:dyDescent="0.35">
      <c r="L2776" s="103"/>
      <c r="S2776" s="32">
        <f>+_xlfn.XLOOKUP($P2776,Užstatai!$L$3:$IR$3,Užstatai!$L$1:$IR$1,"bla",0,1)</f>
        <v>0</v>
      </c>
      <c r="W2776" s="11">
        <f t="shared" si="248"/>
        <v>0</v>
      </c>
      <c r="X2776" s="11">
        <f t="shared" si="249"/>
        <v>0</v>
      </c>
      <c r="Y2776" s="11">
        <f t="shared" si="250"/>
        <v>1</v>
      </c>
      <c r="Z2776" s="11">
        <f t="shared" si="251"/>
        <v>156849.15746961243</v>
      </c>
      <c r="AA2776" s="23">
        <f t="shared" si="252"/>
        <v>0.27719999999998579</v>
      </c>
    </row>
    <row r="2777" spans="12:27" x14ac:dyDescent="0.35">
      <c r="L2777" s="103"/>
      <c r="S2777" s="32">
        <f>+_xlfn.XLOOKUP($P2777,Užstatai!$L$3:$IR$3,Užstatai!$L$1:$IR$1,"bla",0,1)</f>
        <v>0</v>
      </c>
      <c r="W2777" s="11">
        <f t="shared" si="248"/>
        <v>0</v>
      </c>
      <c r="X2777" s="11">
        <f t="shared" si="249"/>
        <v>0</v>
      </c>
      <c r="Y2777" s="11">
        <f t="shared" si="250"/>
        <v>1</v>
      </c>
      <c r="Z2777" s="11">
        <f t="shared" si="251"/>
        <v>156905.74085975296</v>
      </c>
      <c r="AA2777" s="23">
        <f t="shared" si="252"/>
        <v>0.27729999999998578</v>
      </c>
    </row>
    <row r="2778" spans="12:27" x14ac:dyDescent="0.35">
      <c r="L2778" s="103"/>
      <c r="S2778" s="32">
        <f>+_xlfn.XLOOKUP($P2778,Užstatai!$L$3:$IR$3,Užstatai!$L$1:$IR$1,"bla",0,1)</f>
        <v>0</v>
      </c>
      <c r="W2778" s="11">
        <f t="shared" si="248"/>
        <v>0</v>
      </c>
      <c r="X2778" s="11">
        <f t="shared" si="249"/>
        <v>0</v>
      </c>
      <c r="Y2778" s="11">
        <f t="shared" si="250"/>
        <v>1</v>
      </c>
      <c r="Z2778" s="11">
        <f t="shared" si="251"/>
        <v>156962.32424989351</v>
      </c>
      <c r="AA2778" s="23">
        <f t="shared" si="252"/>
        <v>0.27739999999998577</v>
      </c>
    </row>
    <row r="2779" spans="12:27" x14ac:dyDescent="0.35">
      <c r="L2779" s="103"/>
      <c r="S2779" s="32">
        <f>+_xlfn.XLOOKUP($P2779,Užstatai!$L$3:$IR$3,Užstatai!$L$1:$IR$1,"bla",0,1)</f>
        <v>0</v>
      </c>
      <c r="W2779" s="11">
        <f t="shared" si="248"/>
        <v>0</v>
      </c>
      <c r="X2779" s="11">
        <f t="shared" si="249"/>
        <v>0</v>
      </c>
      <c r="Y2779" s="11">
        <f t="shared" si="250"/>
        <v>1</v>
      </c>
      <c r="Z2779" s="11">
        <f t="shared" si="251"/>
        <v>157018.90764003407</v>
      </c>
      <c r="AA2779" s="23">
        <f t="shared" si="252"/>
        <v>0.27749999999998576</v>
      </c>
    </row>
    <row r="2780" spans="12:27" x14ac:dyDescent="0.35">
      <c r="L2780" s="103"/>
      <c r="S2780" s="32">
        <f>+_xlfn.XLOOKUP($P2780,Užstatai!$L$3:$IR$3,Užstatai!$L$1:$IR$1,"bla",0,1)</f>
        <v>0</v>
      </c>
      <c r="W2780" s="11">
        <f t="shared" si="248"/>
        <v>0</v>
      </c>
      <c r="X2780" s="11">
        <f t="shared" si="249"/>
        <v>0</v>
      </c>
      <c r="Y2780" s="11">
        <f t="shared" si="250"/>
        <v>1</v>
      </c>
      <c r="Z2780" s="11">
        <f t="shared" si="251"/>
        <v>157075.49103017463</v>
      </c>
      <c r="AA2780" s="23">
        <f t="shared" si="252"/>
        <v>0.27759999999998575</v>
      </c>
    </row>
    <row r="2781" spans="12:27" x14ac:dyDescent="0.35">
      <c r="L2781" s="103"/>
      <c r="S2781" s="32">
        <f>+_xlfn.XLOOKUP($P2781,Užstatai!$L$3:$IR$3,Užstatai!$L$1:$IR$1,"bla",0,1)</f>
        <v>0</v>
      </c>
      <c r="W2781" s="11">
        <f t="shared" si="248"/>
        <v>0</v>
      </c>
      <c r="X2781" s="11">
        <f t="shared" si="249"/>
        <v>0</v>
      </c>
      <c r="Y2781" s="11">
        <f t="shared" si="250"/>
        <v>1</v>
      </c>
      <c r="Z2781" s="11">
        <f t="shared" si="251"/>
        <v>157132.07442031516</v>
      </c>
      <c r="AA2781" s="23">
        <f t="shared" si="252"/>
        <v>0.27769999999998574</v>
      </c>
    </row>
    <row r="2782" spans="12:27" x14ac:dyDescent="0.35">
      <c r="L2782" s="103"/>
      <c r="S2782" s="32">
        <f>+_xlfn.XLOOKUP($P2782,Užstatai!$L$3:$IR$3,Užstatai!$L$1:$IR$1,"bla",0,1)</f>
        <v>0</v>
      </c>
      <c r="W2782" s="11">
        <f t="shared" si="248"/>
        <v>0</v>
      </c>
      <c r="X2782" s="11">
        <f t="shared" si="249"/>
        <v>0</v>
      </c>
      <c r="Y2782" s="11">
        <f t="shared" si="250"/>
        <v>1</v>
      </c>
      <c r="Z2782" s="11">
        <f t="shared" si="251"/>
        <v>157188.65781045571</v>
      </c>
      <c r="AA2782" s="23">
        <f t="shared" si="252"/>
        <v>0.27779999999998573</v>
      </c>
    </row>
    <row r="2783" spans="12:27" x14ac:dyDescent="0.35">
      <c r="L2783" s="103"/>
      <c r="S2783" s="32">
        <f>+_xlfn.XLOOKUP($P2783,Užstatai!$L$3:$IR$3,Užstatai!$L$1:$IR$1,"bla",0,1)</f>
        <v>0</v>
      </c>
      <c r="W2783" s="11">
        <f t="shared" si="248"/>
        <v>0</v>
      </c>
      <c r="X2783" s="11">
        <f t="shared" si="249"/>
        <v>0</v>
      </c>
      <c r="Y2783" s="11">
        <f t="shared" si="250"/>
        <v>1</v>
      </c>
      <c r="Z2783" s="11">
        <f t="shared" si="251"/>
        <v>157245.24120059624</v>
      </c>
      <c r="AA2783" s="23">
        <f t="shared" si="252"/>
        <v>0.27789999999998571</v>
      </c>
    </row>
    <row r="2784" spans="12:27" x14ac:dyDescent="0.35">
      <c r="L2784" s="103"/>
      <c r="S2784" s="32">
        <f>+_xlfn.XLOOKUP($P2784,Užstatai!$L$3:$IR$3,Užstatai!$L$1:$IR$1,"bla",0,1)</f>
        <v>0</v>
      </c>
      <c r="W2784" s="11">
        <f t="shared" si="248"/>
        <v>0</v>
      </c>
      <c r="X2784" s="11">
        <f t="shared" si="249"/>
        <v>0</v>
      </c>
      <c r="Y2784" s="11">
        <f t="shared" si="250"/>
        <v>1</v>
      </c>
      <c r="Z2784" s="11">
        <f t="shared" si="251"/>
        <v>157301.82459073683</v>
      </c>
      <c r="AA2784" s="23">
        <f t="shared" si="252"/>
        <v>0.2779999999999857</v>
      </c>
    </row>
    <row r="2785" spans="12:27" x14ac:dyDescent="0.35">
      <c r="L2785" s="103"/>
      <c r="S2785" s="32">
        <f>+_xlfn.XLOOKUP($P2785,Užstatai!$L$3:$IR$3,Užstatai!$L$1:$IR$1,"bla",0,1)</f>
        <v>0</v>
      </c>
      <c r="W2785" s="11">
        <f t="shared" si="248"/>
        <v>0</v>
      </c>
      <c r="X2785" s="11">
        <f t="shared" si="249"/>
        <v>0</v>
      </c>
      <c r="Y2785" s="11">
        <f t="shared" si="250"/>
        <v>1</v>
      </c>
      <c r="Z2785" s="11">
        <f t="shared" si="251"/>
        <v>157358.40798087735</v>
      </c>
      <c r="AA2785" s="23">
        <f t="shared" si="252"/>
        <v>0.27809999999998569</v>
      </c>
    </row>
    <row r="2786" spans="12:27" x14ac:dyDescent="0.35">
      <c r="L2786" s="103"/>
      <c r="S2786" s="32">
        <f>+_xlfn.XLOOKUP($P2786,Užstatai!$L$3:$IR$3,Užstatai!$L$1:$IR$1,"bla",0,1)</f>
        <v>0</v>
      </c>
      <c r="W2786" s="11">
        <f t="shared" si="248"/>
        <v>0</v>
      </c>
      <c r="X2786" s="11">
        <f t="shared" si="249"/>
        <v>0</v>
      </c>
      <c r="Y2786" s="11">
        <f t="shared" si="250"/>
        <v>1</v>
      </c>
      <c r="Z2786" s="11">
        <f t="shared" si="251"/>
        <v>157414.99137101791</v>
      </c>
      <c r="AA2786" s="23">
        <f t="shared" si="252"/>
        <v>0.27819999999998568</v>
      </c>
    </row>
    <row r="2787" spans="12:27" x14ac:dyDescent="0.35">
      <c r="L2787" s="103"/>
      <c r="S2787" s="32">
        <f>+_xlfn.XLOOKUP($P2787,Užstatai!$L$3:$IR$3,Užstatai!$L$1:$IR$1,"bla",0,1)</f>
        <v>0</v>
      </c>
      <c r="W2787" s="11">
        <f t="shared" si="248"/>
        <v>0</v>
      </c>
      <c r="X2787" s="11">
        <f t="shared" si="249"/>
        <v>0</v>
      </c>
      <c r="Y2787" s="11">
        <f t="shared" si="250"/>
        <v>1</v>
      </c>
      <c r="Z2787" s="11">
        <f t="shared" si="251"/>
        <v>157471.57476115844</v>
      </c>
      <c r="AA2787" s="23">
        <f t="shared" si="252"/>
        <v>0.27829999999998567</v>
      </c>
    </row>
    <row r="2788" spans="12:27" x14ac:dyDescent="0.35">
      <c r="L2788" s="103"/>
      <c r="S2788" s="32">
        <f>+_xlfn.XLOOKUP($P2788,Užstatai!$L$3:$IR$3,Užstatai!$L$1:$IR$1,"bla",0,1)</f>
        <v>0</v>
      </c>
      <c r="W2788" s="11">
        <f t="shared" si="248"/>
        <v>0</v>
      </c>
      <c r="X2788" s="11">
        <f t="shared" si="249"/>
        <v>0</v>
      </c>
      <c r="Y2788" s="11">
        <f t="shared" si="250"/>
        <v>1</v>
      </c>
      <c r="Z2788" s="11">
        <f t="shared" si="251"/>
        <v>157528.15815129899</v>
      </c>
      <c r="AA2788" s="23">
        <f t="shared" si="252"/>
        <v>0.27839999999998566</v>
      </c>
    </row>
    <row r="2789" spans="12:27" x14ac:dyDescent="0.35">
      <c r="L2789" s="103"/>
      <c r="S2789" s="32">
        <f>+_xlfn.XLOOKUP($P2789,Užstatai!$L$3:$IR$3,Užstatai!$L$1:$IR$1,"bla",0,1)</f>
        <v>0</v>
      </c>
      <c r="W2789" s="11">
        <f t="shared" si="248"/>
        <v>0</v>
      </c>
      <c r="X2789" s="11">
        <f t="shared" si="249"/>
        <v>0</v>
      </c>
      <c r="Y2789" s="11">
        <f t="shared" si="250"/>
        <v>1</v>
      </c>
      <c r="Z2789" s="11">
        <f t="shared" si="251"/>
        <v>157584.74154143955</v>
      </c>
      <c r="AA2789" s="23">
        <f t="shared" si="252"/>
        <v>0.27849999999998565</v>
      </c>
    </row>
    <row r="2790" spans="12:27" x14ac:dyDescent="0.35">
      <c r="L2790" s="103"/>
      <c r="S2790" s="32">
        <f>+_xlfn.XLOOKUP($P2790,Užstatai!$L$3:$IR$3,Užstatai!$L$1:$IR$1,"bla",0,1)</f>
        <v>0</v>
      </c>
      <c r="W2790" s="11">
        <f t="shared" si="248"/>
        <v>0</v>
      </c>
      <c r="X2790" s="11">
        <f t="shared" si="249"/>
        <v>0</v>
      </c>
      <c r="Y2790" s="11">
        <f t="shared" si="250"/>
        <v>1</v>
      </c>
      <c r="Z2790" s="11">
        <f t="shared" si="251"/>
        <v>157641.32493158011</v>
      </c>
      <c r="AA2790" s="23">
        <f t="shared" si="252"/>
        <v>0.27859999999998564</v>
      </c>
    </row>
    <row r="2791" spans="12:27" x14ac:dyDescent="0.35">
      <c r="L2791" s="103"/>
      <c r="S2791" s="32">
        <f>+_xlfn.XLOOKUP($P2791,Užstatai!$L$3:$IR$3,Užstatai!$L$1:$IR$1,"bla",0,1)</f>
        <v>0</v>
      </c>
      <c r="W2791" s="11">
        <f t="shared" si="248"/>
        <v>0</v>
      </c>
      <c r="X2791" s="11">
        <f t="shared" si="249"/>
        <v>0</v>
      </c>
      <c r="Y2791" s="11">
        <f t="shared" si="250"/>
        <v>1</v>
      </c>
      <c r="Z2791" s="11">
        <f t="shared" si="251"/>
        <v>157697.90832172066</v>
      </c>
      <c r="AA2791" s="23">
        <f t="shared" si="252"/>
        <v>0.27869999999998563</v>
      </c>
    </row>
    <row r="2792" spans="12:27" x14ac:dyDescent="0.35">
      <c r="L2792" s="103"/>
      <c r="S2792" s="32">
        <f>+_xlfn.XLOOKUP($P2792,Užstatai!$L$3:$IR$3,Užstatai!$L$1:$IR$1,"bla",0,1)</f>
        <v>0</v>
      </c>
      <c r="W2792" s="11">
        <f t="shared" si="248"/>
        <v>0</v>
      </c>
      <c r="X2792" s="11">
        <f t="shared" si="249"/>
        <v>0</v>
      </c>
      <c r="Y2792" s="11">
        <f t="shared" si="250"/>
        <v>1</v>
      </c>
      <c r="Z2792" s="11">
        <f t="shared" si="251"/>
        <v>157754.49171186122</v>
      </c>
      <c r="AA2792" s="23">
        <f t="shared" si="252"/>
        <v>0.27879999999998561</v>
      </c>
    </row>
    <row r="2793" spans="12:27" x14ac:dyDescent="0.35">
      <c r="L2793" s="103"/>
      <c r="S2793" s="32">
        <f>+_xlfn.XLOOKUP($P2793,Užstatai!$L$3:$IR$3,Užstatai!$L$1:$IR$1,"bla",0,1)</f>
        <v>0</v>
      </c>
      <c r="W2793" s="11">
        <f t="shared" si="248"/>
        <v>0</v>
      </c>
      <c r="X2793" s="11">
        <f t="shared" si="249"/>
        <v>0</v>
      </c>
      <c r="Y2793" s="11">
        <f t="shared" si="250"/>
        <v>1</v>
      </c>
      <c r="Z2793" s="11">
        <f t="shared" si="251"/>
        <v>157811.07510200178</v>
      </c>
      <c r="AA2793" s="23">
        <f t="shared" si="252"/>
        <v>0.2788999999999856</v>
      </c>
    </row>
    <row r="2794" spans="12:27" x14ac:dyDescent="0.35">
      <c r="L2794" s="103"/>
      <c r="S2794" s="32">
        <f>+_xlfn.XLOOKUP($P2794,Užstatai!$L$3:$IR$3,Užstatai!$L$1:$IR$1,"bla",0,1)</f>
        <v>0</v>
      </c>
      <c r="W2794" s="11">
        <f t="shared" si="248"/>
        <v>0</v>
      </c>
      <c r="X2794" s="11">
        <f t="shared" si="249"/>
        <v>0</v>
      </c>
      <c r="Y2794" s="11">
        <f t="shared" si="250"/>
        <v>1</v>
      </c>
      <c r="Z2794" s="11">
        <f t="shared" si="251"/>
        <v>157867.65849214228</v>
      </c>
      <c r="AA2794" s="23">
        <f t="shared" si="252"/>
        <v>0.27899999999998559</v>
      </c>
    </row>
    <row r="2795" spans="12:27" x14ac:dyDescent="0.35">
      <c r="L2795" s="103"/>
      <c r="S2795" s="32">
        <f>+_xlfn.XLOOKUP($P2795,Užstatai!$L$3:$IR$3,Užstatai!$L$1:$IR$1,"bla",0,1)</f>
        <v>0</v>
      </c>
      <c r="W2795" s="11">
        <f t="shared" si="248"/>
        <v>0</v>
      </c>
      <c r="X2795" s="11">
        <f t="shared" si="249"/>
        <v>0</v>
      </c>
      <c r="Y2795" s="11">
        <f t="shared" si="250"/>
        <v>1</v>
      </c>
      <c r="Z2795" s="11">
        <f t="shared" si="251"/>
        <v>157924.24188228286</v>
      </c>
      <c r="AA2795" s="23">
        <f t="shared" si="252"/>
        <v>0.27909999999998558</v>
      </c>
    </row>
    <row r="2796" spans="12:27" x14ac:dyDescent="0.35">
      <c r="L2796" s="103"/>
      <c r="S2796" s="32">
        <f>+_xlfn.XLOOKUP($P2796,Užstatai!$L$3:$IR$3,Užstatai!$L$1:$IR$1,"bla",0,1)</f>
        <v>0</v>
      </c>
      <c r="W2796" s="11">
        <f t="shared" si="248"/>
        <v>0</v>
      </c>
      <c r="X2796" s="11">
        <f t="shared" si="249"/>
        <v>0</v>
      </c>
      <c r="Y2796" s="11">
        <f t="shared" si="250"/>
        <v>1</v>
      </c>
      <c r="Z2796" s="11">
        <f t="shared" si="251"/>
        <v>157980.82527242339</v>
      </c>
      <c r="AA2796" s="23">
        <f t="shared" si="252"/>
        <v>0.27919999999998557</v>
      </c>
    </row>
    <row r="2797" spans="12:27" x14ac:dyDescent="0.35">
      <c r="L2797" s="103"/>
      <c r="S2797" s="32">
        <f>+_xlfn.XLOOKUP($P2797,Užstatai!$L$3:$IR$3,Užstatai!$L$1:$IR$1,"bla",0,1)</f>
        <v>0</v>
      </c>
      <c r="W2797" s="11">
        <f t="shared" si="248"/>
        <v>0</v>
      </c>
      <c r="X2797" s="11">
        <f t="shared" si="249"/>
        <v>0</v>
      </c>
      <c r="Y2797" s="11">
        <f t="shared" si="250"/>
        <v>1</v>
      </c>
      <c r="Z2797" s="11">
        <f t="shared" si="251"/>
        <v>158037.40866256395</v>
      </c>
      <c r="AA2797" s="23">
        <f t="shared" si="252"/>
        <v>0.27929999999998556</v>
      </c>
    </row>
    <row r="2798" spans="12:27" x14ac:dyDescent="0.35">
      <c r="L2798" s="103"/>
      <c r="S2798" s="32">
        <f>+_xlfn.XLOOKUP($P2798,Užstatai!$L$3:$IR$3,Užstatai!$L$1:$IR$1,"bla",0,1)</f>
        <v>0</v>
      </c>
      <c r="W2798" s="11">
        <f t="shared" si="248"/>
        <v>0</v>
      </c>
      <c r="X2798" s="11">
        <f t="shared" si="249"/>
        <v>0</v>
      </c>
      <c r="Y2798" s="11">
        <f t="shared" si="250"/>
        <v>1</v>
      </c>
      <c r="Z2798" s="11">
        <f t="shared" si="251"/>
        <v>158093.9920527045</v>
      </c>
      <c r="AA2798" s="23">
        <f t="shared" si="252"/>
        <v>0.27939999999998555</v>
      </c>
    </row>
    <row r="2799" spans="12:27" x14ac:dyDescent="0.35">
      <c r="L2799" s="103"/>
      <c r="S2799" s="32">
        <f>+_xlfn.XLOOKUP($P2799,Užstatai!$L$3:$IR$3,Užstatai!$L$1:$IR$1,"bla",0,1)</f>
        <v>0</v>
      </c>
      <c r="W2799" s="11">
        <f t="shared" si="248"/>
        <v>0</v>
      </c>
      <c r="X2799" s="11">
        <f t="shared" si="249"/>
        <v>0</v>
      </c>
      <c r="Y2799" s="11">
        <f t="shared" si="250"/>
        <v>1</v>
      </c>
      <c r="Z2799" s="11">
        <f t="shared" si="251"/>
        <v>158150.57544284506</v>
      </c>
      <c r="AA2799" s="23">
        <f t="shared" si="252"/>
        <v>0.27949999999998554</v>
      </c>
    </row>
    <row r="2800" spans="12:27" x14ac:dyDescent="0.35">
      <c r="L2800" s="103"/>
      <c r="S2800" s="32">
        <f>+_xlfn.XLOOKUP($P2800,Užstatai!$L$3:$IR$3,Užstatai!$L$1:$IR$1,"bla",0,1)</f>
        <v>0</v>
      </c>
      <c r="W2800" s="11">
        <f t="shared" si="248"/>
        <v>0</v>
      </c>
      <c r="X2800" s="11">
        <f t="shared" si="249"/>
        <v>0</v>
      </c>
      <c r="Y2800" s="11">
        <f t="shared" si="250"/>
        <v>1</v>
      </c>
      <c r="Z2800" s="11">
        <f t="shared" si="251"/>
        <v>158207.15883298559</v>
      </c>
      <c r="AA2800" s="23">
        <f t="shared" si="252"/>
        <v>0.27959999999998553</v>
      </c>
    </row>
    <row r="2801" spans="12:27" x14ac:dyDescent="0.35">
      <c r="L2801" s="103"/>
      <c r="S2801" s="32">
        <f>+_xlfn.XLOOKUP($P2801,Užstatai!$L$3:$IR$3,Užstatai!$L$1:$IR$1,"bla",0,1)</f>
        <v>0</v>
      </c>
      <c r="W2801" s="11">
        <f t="shared" si="248"/>
        <v>0</v>
      </c>
      <c r="X2801" s="11">
        <f t="shared" si="249"/>
        <v>0</v>
      </c>
      <c r="Y2801" s="11">
        <f t="shared" si="250"/>
        <v>1</v>
      </c>
      <c r="Z2801" s="11">
        <f t="shared" si="251"/>
        <v>158263.74222312614</v>
      </c>
      <c r="AA2801" s="23">
        <f t="shared" si="252"/>
        <v>0.27969999999998552</v>
      </c>
    </row>
    <row r="2802" spans="12:27" x14ac:dyDescent="0.35">
      <c r="L2802" s="103"/>
      <c r="S2802" s="32">
        <f>+_xlfn.XLOOKUP($P2802,Užstatai!$L$3:$IR$3,Užstatai!$L$1:$IR$1,"bla",0,1)</f>
        <v>0</v>
      </c>
      <c r="W2802" s="11">
        <f t="shared" si="248"/>
        <v>0</v>
      </c>
      <c r="X2802" s="11">
        <f t="shared" si="249"/>
        <v>0</v>
      </c>
      <c r="Y2802" s="11">
        <f t="shared" si="250"/>
        <v>1</v>
      </c>
      <c r="Z2802" s="11">
        <f t="shared" si="251"/>
        <v>158320.32561326667</v>
      </c>
      <c r="AA2802" s="23">
        <f t="shared" si="252"/>
        <v>0.2797999999999855</v>
      </c>
    </row>
    <row r="2803" spans="12:27" x14ac:dyDescent="0.35">
      <c r="L2803" s="103"/>
      <c r="S2803" s="32">
        <f>+_xlfn.XLOOKUP($P2803,Užstatai!$L$3:$IR$3,Užstatai!$L$1:$IR$1,"bla",0,1)</f>
        <v>0</v>
      </c>
      <c r="W2803" s="11">
        <f t="shared" si="248"/>
        <v>0</v>
      </c>
      <c r="X2803" s="11">
        <f t="shared" si="249"/>
        <v>0</v>
      </c>
      <c r="Y2803" s="11">
        <f t="shared" si="250"/>
        <v>1</v>
      </c>
      <c r="Z2803" s="11">
        <f t="shared" si="251"/>
        <v>158376.90900340726</v>
      </c>
      <c r="AA2803" s="23">
        <f t="shared" si="252"/>
        <v>0.27989999999998549</v>
      </c>
    </row>
    <row r="2804" spans="12:27" x14ac:dyDescent="0.35">
      <c r="L2804" s="103"/>
      <c r="S2804" s="32">
        <f>+_xlfn.XLOOKUP($P2804,Užstatai!$L$3:$IR$3,Užstatai!$L$1:$IR$1,"bla",0,1)</f>
        <v>0</v>
      </c>
      <c r="W2804" s="11">
        <f t="shared" si="248"/>
        <v>0</v>
      </c>
      <c r="X2804" s="11">
        <f t="shared" si="249"/>
        <v>0</v>
      </c>
      <c r="Y2804" s="11">
        <f t="shared" si="250"/>
        <v>1</v>
      </c>
      <c r="Z2804" s="11">
        <f t="shared" si="251"/>
        <v>158433.49239354779</v>
      </c>
      <c r="AA2804" s="23">
        <f t="shared" si="252"/>
        <v>0.27999999999998548</v>
      </c>
    </row>
    <row r="2805" spans="12:27" x14ac:dyDescent="0.35">
      <c r="L2805" s="103"/>
      <c r="S2805" s="32">
        <f>+_xlfn.XLOOKUP($P2805,Užstatai!$L$3:$IR$3,Užstatai!$L$1:$IR$1,"bla",0,1)</f>
        <v>0</v>
      </c>
      <c r="W2805" s="11">
        <f t="shared" si="248"/>
        <v>0</v>
      </c>
      <c r="X2805" s="11">
        <f t="shared" si="249"/>
        <v>0</v>
      </c>
      <c r="Y2805" s="11">
        <f t="shared" si="250"/>
        <v>1</v>
      </c>
      <c r="Z2805" s="11">
        <f t="shared" si="251"/>
        <v>158490.07578368834</v>
      </c>
      <c r="AA2805" s="23">
        <f t="shared" si="252"/>
        <v>0.28009999999998547</v>
      </c>
    </row>
    <row r="2806" spans="12:27" x14ac:dyDescent="0.35">
      <c r="L2806" s="103"/>
      <c r="S2806" s="32">
        <f>+_xlfn.XLOOKUP($P2806,Užstatai!$L$3:$IR$3,Užstatai!$L$1:$IR$1,"bla",0,1)</f>
        <v>0</v>
      </c>
      <c r="W2806" s="11">
        <f t="shared" si="248"/>
        <v>0</v>
      </c>
      <c r="X2806" s="11">
        <f t="shared" si="249"/>
        <v>0</v>
      </c>
      <c r="Y2806" s="11">
        <f t="shared" si="250"/>
        <v>1</v>
      </c>
      <c r="Z2806" s="11">
        <f t="shared" si="251"/>
        <v>158546.65917382887</v>
      </c>
      <c r="AA2806" s="23">
        <f t="shared" si="252"/>
        <v>0.28019999999998546</v>
      </c>
    </row>
    <row r="2807" spans="12:27" x14ac:dyDescent="0.35">
      <c r="L2807" s="103"/>
      <c r="S2807" s="32">
        <f>+_xlfn.XLOOKUP($P2807,Užstatai!$L$3:$IR$3,Užstatai!$L$1:$IR$1,"bla",0,1)</f>
        <v>0</v>
      </c>
      <c r="W2807" s="11">
        <f t="shared" si="248"/>
        <v>0</v>
      </c>
      <c r="X2807" s="11">
        <f t="shared" si="249"/>
        <v>0</v>
      </c>
      <c r="Y2807" s="11">
        <f t="shared" si="250"/>
        <v>1</v>
      </c>
      <c r="Z2807" s="11">
        <f t="shared" si="251"/>
        <v>158603.24256396943</v>
      </c>
      <c r="AA2807" s="23">
        <f t="shared" si="252"/>
        <v>0.28029999999998545</v>
      </c>
    </row>
    <row r="2808" spans="12:27" x14ac:dyDescent="0.35">
      <c r="L2808" s="103"/>
      <c r="S2808" s="32">
        <f>+_xlfn.XLOOKUP($P2808,Užstatai!$L$3:$IR$3,Užstatai!$L$1:$IR$1,"bla",0,1)</f>
        <v>0</v>
      </c>
      <c r="W2808" s="11">
        <f t="shared" si="248"/>
        <v>0</v>
      </c>
      <c r="X2808" s="11">
        <f t="shared" si="249"/>
        <v>0</v>
      </c>
      <c r="Y2808" s="11">
        <f t="shared" si="250"/>
        <v>1</v>
      </c>
      <c r="Z2808" s="11">
        <f t="shared" si="251"/>
        <v>158659.82595411001</v>
      </c>
      <c r="AA2808" s="23">
        <f t="shared" si="252"/>
        <v>0.28039999999998544</v>
      </c>
    </row>
    <row r="2809" spans="12:27" x14ac:dyDescent="0.35">
      <c r="L2809" s="103"/>
      <c r="S2809" s="32">
        <f>+_xlfn.XLOOKUP($P2809,Užstatai!$L$3:$IR$3,Užstatai!$L$1:$IR$1,"bla",0,1)</f>
        <v>0</v>
      </c>
      <c r="W2809" s="11">
        <f t="shared" si="248"/>
        <v>0</v>
      </c>
      <c r="X2809" s="11">
        <f t="shared" si="249"/>
        <v>0</v>
      </c>
      <c r="Y2809" s="11">
        <f t="shared" si="250"/>
        <v>1</v>
      </c>
      <c r="Z2809" s="11">
        <f t="shared" si="251"/>
        <v>158716.40934425054</v>
      </c>
      <c r="AA2809" s="23">
        <f t="shared" si="252"/>
        <v>0.28049999999998543</v>
      </c>
    </row>
    <row r="2810" spans="12:27" x14ac:dyDescent="0.35">
      <c r="L2810" s="103"/>
      <c r="S2810" s="32">
        <f>+_xlfn.XLOOKUP($P2810,Užstatai!$L$3:$IR$3,Užstatai!$L$1:$IR$1,"bla",0,1)</f>
        <v>0</v>
      </c>
      <c r="W2810" s="11">
        <f t="shared" si="248"/>
        <v>0</v>
      </c>
      <c r="X2810" s="11">
        <f t="shared" si="249"/>
        <v>0</v>
      </c>
      <c r="Y2810" s="11">
        <f t="shared" si="250"/>
        <v>1</v>
      </c>
      <c r="Z2810" s="11">
        <f t="shared" si="251"/>
        <v>158772.9927343911</v>
      </c>
      <c r="AA2810" s="23">
        <f t="shared" si="252"/>
        <v>0.28059999999998542</v>
      </c>
    </row>
    <row r="2811" spans="12:27" x14ac:dyDescent="0.35">
      <c r="L2811" s="103"/>
      <c r="S2811" s="32">
        <f>+_xlfn.XLOOKUP($P2811,Užstatai!$L$3:$IR$3,Užstatai!$L$1:$IR$1,"bla",0,1)</f>
        <v>0</v>
      </c>
      <c r="W2811" s="11">
        <f t="shared" si="248"/>
        <v>0</v>
      </c>
      <c r="X2811" s="11">
        <f t="shared" si="249"/>
        <v>0</v>
      </c>
      <c r="Y2811" s="11">
        <f t="shared" si="250"/>
        <v>1</v>
      </c>
      <c r="Z2811" s="11">
        <f t="shared" si="251"/>
        <v>158829.57612453165</v>
      </c>
      <c r="AA2811" s="23">
        <f t="shared" si="252"/>
        <v>0.28069999999998541</v>
      </c>
    </row>
    <row r="2812" spans="12:27" x14ac:dyDescent="0.35">
      <c r="L2812" s="103"/>
      <c r="S2812" s="32">
        <f>+_xlfn.XLOOKUP($P2812,Užstatai!$L$3:$IR$3,Užstatai!$L$1:$IR$1,"bla",0,1)</f>
        <v>0</v>
      </c>
      <c r="W2812" s="11">
        <f t="shared" si="248"/>
        <v>0</v>
      </c>
      <c r="X2812" s="11">
        <f t="shared" si="249"/>
        <v>0</v>
      </c>
      <c r="Y2812" s="11">
        <f t="shared" si="250"/>
        <v>1</v>
      </c>
      <c r="Z2812" s="11">
        <f t="shared" si="251"/>
        <v>158886.15951467221</v>
      </c>
      <c r="AA2812" s="23">
        <f t="shared" si="252"/>
        <v>0.28079999999998539</v>
      </c>
    </row>
    <row r="2813" spans="12:27" x14ac:dyDescent="0.35">
      <c r="L2813" s="103"/>
      <c r="S2813" s="32">
        <f>+_xlfn.XLOOKUP($P2813,Užstatai!$L$3:$IR$3,Užstatai!$L$1:$IR$1,"bla",0,1)</f>
        <v>0</v>
      </c>
      <c r="W2813" s="11">
        <f t="shared" si="248"/>
        <v>0</v>
      </c>
      <c r="X2813" s="11">
        <f t="shared" si="249"/>
        <v>0</v>
      </c>
      <c r="Y2813" s="11">
        <f t="shared" si="250"/>
        <v>1</v>
      </c>
      <c r="Z2813" s="11">
        <f t="shared" si="251"/>
        <v>158942.74290481274</v>
      </c>
      <c r="AA2813" s="23">
        <f t="shared" si="252"/>
        <v>0.28089999999998538</v>
      </c>
    </row>
    <row r="2814" spans="12:27" x14ac:dyDescent="0.35">
      <c r="L2814" s="103"/>
      <c r="S2814" s="32">
        <f>+_xlfn.XLOOKUP($P2814,Užstatai!$L$3:$IR$3,Užstatai!$L$1:$IR$1,"bla",0,1)</f>
        <v>0</v>
      </c>
      <c r="W2814" s="11">
        <f t="shared" si="248"/>
        <v>0</v>
      </c>
      <c r="X2814" s="11">
        <f t="shared" si="249"/>
        <v>0</v>
      </c>
      <c r="Y2814" s="11">
        <f t="shared" si="250"/>
        <v>1</v>
      </c>
      <c r="Z2814" s="11">
        <f t="shared" si="251"/>
        <v>158999.32629495329</v>
      </c>
      <c r="AA2814" s="23">
        <f t="shared" si="252"/>
        <v>0.28099999999998537</v>
      </c>
    </row>
    <row r="2815" spans="12:27" x14ac:dyDescent="0.35">
      <c r="L2815" s="103"/>
      <c r="S2815" s="32">
        <f>+_xlfn.XLOOKUP($P2815,Užstatai!$L$3:$IR$3,Užstatai!$L$1:$IR$1,"bla",0,1)</f>
        <v>0</v>
      </c>
      <c r="W2815" s="11">
        <f t="shared" si="248"/>
        <v>0</v>
      </c>
      <c r="X2815" s="11">
        <f t="shared" si="249"/>
        <v>0</v>
      </c>
      <c r="Y2815" s="11">
        <f t="shared" si="250"/>
        <v>1</v>
      </c>
      <c r="Z2815" s="11">
        <f t="shared" si="251"/>
        <v>159055.90968509382</v>
      </c>
      <c r="AA2815" s="23">
        <f t="shared" si="252"/>
        <v>0.28109999999998536</v>
      </c>
    </row>
    <row r="2816" spans="12:27" x14ac:dyDescent="0.35">
      <c r="L2816" s="103"/>
      <c r="S2816" s="32">
        <f>+_xlfn.XLOOKUP($P2816,Užstatai!$L$3:$IR$3,Užstatai!$L$1:$IR$1,"bla",0,1)</f>
        <v>0</v>
      </c>
      <c r="W2816" s="11">
        <f t="shared" si="248"/>
        <v>0</v>
      </c>
      <c r="X2816" s="11">
        <f t="shared" si="249"/>
        <v>0</v>
      </c>
      <c r="Y2816" s="11">
        <f t="shared" si="250"/>
        <v>1</v>
      </c>
      <c r="Z2816" s="11">
        <f t="shared" si="251"/>
        <v>159112.49307523441</v>
      </c>
      <c r="AA2816" s="23">
        <f t="shared" si="252"/>
        <v>0.28119999999998535</v>
      </c>
    </row>
    <row r="2817" spans="12:27" x14ac:dyDescent="0.35">
      <c r="L2817" s="103"/>
      <c r="S2817" s="32">
        <f>+_xlfn.XLOOKUP($P2817,Užstatai!$L$3:$IR$3,Užstatai!$L$1:$IR$1,"bla",0,1)</f>
        <v>0</v>
      </c>
      <c r="W2817" s="11">
        <f t="shared" si="248"/>
        <v>0</v>
      </c>
      <c r="X2817" s="11">
        <f t="shared" si="249"/>
        <v>0</v>
      </c>
      <c r="Y2817" s="11">
        <f t="shared" si="250"/>
        <v>1</v>
      </c>
      <c r="Z2817" s="11">
        <f t="shared" si="251"/>
        <v>159169.07646537494</v>
      </c>
      <c r="AA2817" s="23">
        <f t="shared" si="252"/>
        <v>0.28129999999998534</v>
      </c>
    </row>
    <row r="2818" spans="12:27" x14ac:dyDescent="0.35">
      <c r="L2818" s="103"/>
      <c r="S2818" s="32">
        <f>+_xlfn.XLOOKUP($P2818,Užstatai!$L$3:$IR$3,Užstatai!$L$1:$IR$1,"bla",0,1)</f>
        <v>0</v>
      </c>
      <c r="W2818" s="11">
        <f t="shared" si="248"/>
        <v>0</v>
      </c>
      <c r="X2818" s="11">
        <f t="shared" si="249"/>
        <v>0</v>
      </c>
      <c r="Y2818" s="11">
        <f t="shared" si="250"/>
        <v>1</v>
      </c>
      <c r="Z2818" s="11">
        <f t="shared" si="251"/>
        <v>159225.65985551552</v>
      </c>
      <c r="AA2818" s="23">
        <f t="shared" si="252"/>
        <v>0.28139999999998533</v>
      </c>
    </row>
    <row r="2819" spans="12:27" x14ac:dyDescent="0.35">
      <c r="L2819" s="103"/>
      <c r="S2819" s="32">
        <f>+_xlfn.XLOOKUP($P2819,Užstatai!$L$3:$IR$3,Užstatai!$L$1:$IR$1,"bla",0,1)</f>
        <v>0</v>
      </c>
      <c r="W2819" s="11">
        <f t="shared" si="248"/>
        <v>0</v>
      </c>
      <c r="X2819" s="11">
        <f t="shared" si="249"/>
        <v>0</v>
      </c>
      <c r="Y2819" s="11">
        <f t="shared" si="250"/>
        <v>1</v>
      </c>
      <c r="Z2819" s="11">
        <f t="shared" si="251"/>
        <v>159282.24324565602</v>
      </c>
      <c r="AA2819" s="23">
        <f t="shared" si="252"/>
        <v>0.28149999999998532</v>
      </c>
    </row>
    <row r="2820" spans="12:27" x14ac:dyDescent="0.35">
      <c r="L2820" s="103"/>
      <c r="S2820" s="32">
        <f>+_xlfn.XLOOKUP($P2820,Užstatai!$L$3:$IR$3,Užstatai!$L$1:$IR$1,"bla",0,1)</f>
        <v>0</v>
      </c>
      <c r="W2820" s="11">
        <f t="shared" ref="W2820:W2883" si="253">ROUND(M2820*(Q2820-Q2819),2)</f>
        <v>0</v>
      </c>
      <c r="X2820" s="11">
        <f t="shared" ref="X2820:X2883" si="254">ROUND(N2820*$Y$2/12*(1-Q2820),2)</f>
        <v>0</v>
      </c>
      <c r="Y2820" s="11">
        <f t="shared" si="250"/>
        <v>1</v>
      </c>
      <c r="Z2820" s="11">
        <f t="shared" si="251"/>
        <v>159338.82663579658</v>
      </c>
      <c r="AA2820" s="23">
        <f t="shared" si="252"/>
        <v>0.28159999999998531</v>
      </c>
    </row>
    <row r="2821" spans="12:27" x14ac:dyDescent="0.35">
      <c r="L2821" s="103"/>
      <c r="S2821" s="32">
        <f>+_xlfn.XLOOKUP($P2821,Užstatai!$L$3:$IR$3,Užstatai!$L$1:$IR$1,"bla",0,1)</f>
        <v>0</v>
      </c>
      <c r="W2821" s="11">
        <f t="shared" si="253"/>
        <v>0</v>
      </c>
      <c r="X2821" s="11">
        <f t="shared" si="254"/>
        <v>0</v>
      </c>
      <c r="Y2821" s="11">
        <f t="shared" ref="Y2821:Y2884" si="255">+IF(Z2821&gt;=$W$1,1,0)</f>
        <v>1</v>
      </c>
      <c r="Z2821" s="11">
        <f t="shared" ref="Z2821:Z2884" si="256">SUM($N$4:$N$183)*AA2821/12-SUMPRODUCT($N$4:$N$183,$Q$4:$Q$183)*AA2821/12</f>
        <v>159395.41002593713</v>
      </c>
      <c r="AA2821" s="23">
        <f t="shared" si="252"/>
        <v>0.2816999999999853</v>
      </c>
    </row>
    <row r="2822" spans="12:27" x14ac:dyDescent="0.35">
      <c r="L2822" s="103"/>
      <c r="S2822" s="32">
        <f>+_xlfn.XLOOKUP($P2822,Užstatai!$L$3:$IR$3,Užstatai!$L$1:$IR$1,"bla",0,1)</f>
        <v>0</v>
      </c>
      <c r="W2822" s="11">
        <f t="shared" si="253"/>
        <v>0</v>
      </c>
      <c r="X2822" s="11">
        <f t="shared" si="254"/>
        <v>0</v>
      </c>
      <c r="Y2822" s="11">
        <f t="shared" si="255"/>
        <v>1</v>
      </c>
      <c r="Z2822" s="11">
        <f t="shared" si="256"/>
        <v>159451.99341607769</v>
      </c>
      <c r="AA2822" s="23">
        <f t="shared" ref="AA2822:AA2885" si="257">+AA2821+0.0001</f>
        <v>0.28179999999998528</v>
      </c>
    </row>
    <row r="2823" spans="12:27" x14ac:dyDescent="0.35">
      <c r="L2823" s="103"/>
      <c r="S2823" s="32">
        <f>+_xlfn.XLOOKUP($P2823,Užstatai!$L$3:$IR$3,Užstatai!$L$1:$IR$1,"bla",0,1)</f>
        <v>0</v>
      </c>
      <c r="W2823" s="11">
        <f t="shared" si="253"/>
        <v>0</v>
      </c>
      <c r="X2823" s="11">
        <f t="shared" si="254"/>
        <v>0</v>
      </c>
      <c r="Y2823" s="11">
        <f t="shared" si="255"/>
        <v>1</v>
      </c>
      <c r="Z2823" s="11">
        <f t="shared" si="256"/>
        <v>159508.57680621822</v>
      </c>
      <c r="AA2823" s="23">
        <f t="shared" si="257"/>
        <v>0.28189999999998527</v>
      </c>
    </row>
    <row r="2824" spans="12:27" x14ac:dyDescent="0.35">
      <c r="L2824" s="103"/>
      <c r="S2824" s="32">
        <f>+_xlfn.XLOOKUP($P2824,Užstatai!$L$3:$IR$3,Užstatai!$L$1:$IR$1,"bla",0,1)</f>
        <v>0</v>
      </c>
      <c r="W2824" s="11">
        <f t="shared" si="253"/>
        <v>0</v>
      </c>
      <c r="X2824" s="11">
        <f t="shared" si="254"/>
        <v>0</v>
      </c>
      <c r="Y2824" s="11">
        <f t="shared" si="255"/>
        <v>1</v>
      </c>
      <c r="Z2824" s="11">
        <f t="shared" si="256"/>
        <v>159565.1601963588</v>
      </c>
      <c r="AA2824" s="23">
        <f t="shared" si="257"/>
        <v>0.28199999999998526</v>
      </c>
    </row>
    <row r="2825" spans="12:27" x14ac:dyDescent="0.35">
      <c r="L2825" s="103"/>
      <c r="S2825" s="32">
        <f>+_xlfn.XLOOKUP($P2825,Užstatai!$L$3:$IR$3,Užstatai!$L$1:$IR$1,"bla",0,1)</f>
        <v>0</v>
      </c>
      <c r="W2825" s="11">
        <f t="shared" si="253"/>
        <v>0</v>
      </c>
      <c r="X2825" s="11">
        <f t="shared" si="254"/>
        <v>0</v>
      </c>
      <c r="Y2825" s="11">
        <f t="shared" si="255"/>
        <v>1</v>
      </c>
      <c r="Z2825" s="11">
        <f t="shared" si="256"/>
        <v>159621.74358649936</v>
      </c>
      <c r="AA2825" s="23">
        <f t="shared" si="257"/>
        <v>0.28209999999998525</v>
      </c>
    </row>
    <row r="2826" spans="12:27" x14ac:dyDescent="0.35">
      <c r="L2826" s="103"/>
      <c r="S2826" s="32">
        <f>+_xlfn.XLOOKUP($P2826,Užstatai!$L$3:$IR$3,Užstatai!$L$1:$IR$1,"bla",0,1)</f>
        <v>0</v>
      </c>
      <c r="W2826" s="11">
        <f t="shared" si="253"/>
        <v>0</v>
      </c>
      <c r="X2826" s="11">
        <f t="shared" si="254"/>
        <v>0</v>
      </c>
      <c r="Y2826" s="11">
        <f t="shared" si="255"/>
        <v>1</v>
      </c>
      <c r="Z2826" s="11">
        <f t="shared" si="256"/>
        <v>159678.32697663986</v>
      </c>
      <c r="AA2826" s="23">
        <f t="shared" si="257"/>
        <v>0.28219999999998524</v>
      </c>
    </row>
    <row r="2827" spans="12:27" x14ac:dyDescent="0.35">
      <c r="L2827" s="103"/>
      <c r="S2827" s="32">
        <f>+_xlfn.XLOOKUP($P2827,Užstatai!$L$3:$IR$3,Užstatai!$L$1:$IR$1,"bla",0,1)</f>
        <v>0</v>
      </c>
      <c r="W2827" s="11">
        <f t="shared" si="253"/>
        <v>0</v>
      </c>
      <c r="X2827" s="11">
        <f t="shared" si="254"/>
        <v>0</v>
      </c>
      <c r="Y2827" s="11">
        <f t="shared" si="255"/>
        <v>1</v>
      </c>
      <c r="Z2827" s="11">
        <f t="shared" si="256"/>
        <v>159734.91036678044</v>
      </c>
      <c r="AA2827" s="23">
        <f t="shared" si="257"/>
        <v>0.28229999999998523</v>
      </c>
    </row>
    <row r="2828" spans="12:27" x14ac:dyDescent="0.35">
      <c r="L2828" s="103"/>
      <c r="S2828" s="32">
        <f>+_xlfn.XLOOKUP($P2828,Užstatai!$L$3:$IR$3,Užstatai!$L$1:$IR$1,"bla",0,1)</f>
        <v>0</v>
      </c>
      <c r="W2828" s="11">
        <f t="shared" si="253"/>
        <v>0</v>
      </c>
      <c r="X2828" s="11">
        <f t="shared" si="254"/>
        <v>0</v>
      </c>
      <c r="Y2828" s="11">
        <f t="shared" si="255"/>
        <v>1</v>
      </c>
      <c r="Z2828" s="11">
        <f t="shared" si="256"/>
        <v>159791.49375692097</v>
      </c>
      <c r="AA2828" s="23">
        <f t="shared" si="257"/>
        <v>0.28239999999998522</v>
      </c>
    </row>
    <row r="2829" spans="12:27" x14ac:dyDescent="0.35">
      <c r="L2829" s="103"/>
      <c r="S2829" s="32">
        <f>+_xlfn.XLOOKUP($P2829,Užstatai!$L$3:$IR$3,Užstatai!$L$1:$IR$1,"bla",0,1)</f>
        <v>0</v>
      </c>
      <c r="W2829" s="11">
        <f t="shared" si="253"/>
        <v>0</v>
      </c>
      <c r="X2829" s="11">
        <f t="shared" si="254"/>
        <v>0</v>
      </c>
      <c r="Y2829" s="11">
        <f t="shared" si="255"/>
        <v>1</v>
      </c>
      <c r="Z2829" s="11">
        <f t="shared" si="256"/>
        <v>159848.07714706153</v>
      </c>
      <c r="AA2829" s="23">
        <f t="shared" si="257"/>
        <v>0.28249999999998521</v>
      </c>
    </row>
    <row r="2830" spans="12:27" x14ac:dyDescent="0.35">
      <c r="L2830" s="103"/>
      <c r="S2830" s="32">
        <f>+_xlfn.XLOOKUP($P2830,Užstatai!$L$3:$IR$3,Užstatai!$L$1:$IR$1,"bla",0,1)</f>
        <v>0</v>
      </c>
      <c r="W2830" s="11">
        <f t="shared" si="253"/>
        <v>0</v>
      </c>
      <c r="X2830" s="11">
        <f t="shared" si="254"/>
        <v>0</v>
      </c>
      <c r="Y2830" s="11">
        <f t="shared" si="255"/>
        <v>1</v>
      </c>
      <c r="Z2830" s="11">
        <f t="shared" si="256"/>
        <v>159904.66053720209</v>
      </c>
      <c r="AA2830" s="23">
        <f t="shared" si="257"/>
        <v>0.2825999999999852</v>
      </c>
    </row>
    <row r="2831" spans="12:27" x14ac:dyDescent="0.35">
      <c r="L2831" s="103"/>
      <c r="S2831" s="32">
        <f>+_xlfn.XLOOKUP($P2831,Užstatai!$L$3:$IR$3,Užstatai!$L$1:$IR$1,"bla",0,1)</f>
        <v>0</v>
      </c>
      <c r="W2831" s="11">
        <f t="shared" si="253"/>
        <v>0</v>
      </c>
      <c r="X2831" s="11">
        <f t="shared" si="254"/>
        <v>0</v>
      </c>
      <c r="Y2831" s="11">
        <f t="shared" si="255"/>
        <v>1</v>
      </c>
      <c r="Z2831" s="11">
        <f t="shared" si="256"/>
        <v>159961.24392734264</v>
      </c>
      <c r="AA2831" s="23">
        <f t="shared" si="257"/>
        <v>0.28269999999998519</v>
      </c>
    </row>
    <row r="2832" spans="12:27" x14ac:dyDescent="0.35">
      <c r="L2832" s="103"/>
      <c r="S2832" s="32">
        <f>+_xlfn.XLOOKUP($P2832,Užstatai!$L$3:$IR$3,Užstatai!$L$1:$IR$1,"bla",0,1)</f>
        <v>0</v>
      </c>
      <c r="W2832" s="11">
        <f t="shared" si="253"/>
        <v>0</v>
      </c>
      <c r="X2832" s="11">
        <f t="shared" si="254"/>
        <v>0</v>
      </c>
      <c r="Y2832" s="11">
        <f t="shared" si="255"/>
        <v>1</v>
      </c>
      <c r="Z2832" s="11">
        <f t="shared" si="256"/>
        <v>160017.82731748317</v>
      </c>
      <c r="AA2832" s="23">
        <f t="shared" si="257"/>
        <v>0.28279999999998517</v>
      </c>
    </row>
    <row r="2833" spans="12:27" x14ac:dyDescent="0.35">
      <c r="L2833" s="103"/>
      <c r="S2833" s="32">
        <f>+_xlfn.XLOOKUP($P2833,Užstatai!$L$3:$IR$3,Užstatai!$L$1:$IR$1,"bla",0,1)</f>
        <v>0</v>
      </c>
      <c r="W2833" s="11">
        <f t="shared" si="253"/>
        <v>0</v>
      </c>
      <c r="X2833" s="11">
        <f t="shared" si="254"/>
        <v>0</v>
      </c>
      <c r="Y2833" s="11">
        <f t="shared" si="255"/>
        <v>1</v>
      </c>
      <c r="Z2833" s="11">
        <f t="shared" si="256"/>
        <v>160074.41070762373</v>
      </c>
      <c r="AA2833" s="23">
        <f t="shared" si="257"/>
        <v>0.28289999999998516</v>
      </c>
    </row>
    <row r="2834" spans="12:27" x14ac:dyDescent="0.35">
      <c r="L2834" s="103"/>
      <c r="S2834" s="32">
        <f>+_xlfn.XLOOKUP($P2834,Užstatai!$L$3:$IR$3,Užstatai!$L$1:$IR$1,"bla",0,1)</f>
        <v>0</v>
      </c>
      <c r="W2834" s="11">
        <f t="shared" si="253"/>
        <v>0</v>
      </c>
      <c r="X2834" s="11">
        <f t="shared" si="254"/>
        <v>0</v>
      </c>
      <c r="Y2834" s="11">
        <f t="shared" si="255"/>
        <v>1</v>
      </c>
      <c r="Z2834" s="11">
        <f t="shared" si="256"/>
        <v>160130.99409776425</v>
      </c>
      <c r="AA2834" s="23">
        <f t="shared" si="257"/>
        <v>0.28299999999998515</v>
      </c>
    </row>
    <row r="2835" spans="12:27" x14ac:dyDescent="0.35">
      <c r="L2835" s="103"/>
      <c r="S2835" s="32">
        <f>+_xlfn.XLOOKUP($P2835,Užstatai!$L$3:$IR$3,Užstatai!$L$1:$IR$1,"bla",0,1)</f>
        <v>0</v>
      </c>
      <c r="W2835" s="11">
        <f t="shared" si="253"/>
        <v>0</v>
      </c>
      <c r="X2835" s="11">
        <f t="shared" si="254"/>
        <v>0</v>
      </c>
      <c r="Y2835" s="11">
        <f t="shared" si="255"/>
        <v>1</v>
      </c>
      <c r="Z2835" s="11">
        <f t="shared" si="256"/>
        <v>160187.57748790484</v>
      </c>
      <c r="AA2835" s="23">
        <f t="shared" si="257"/>
        <v>0.28309999999998514</v>
      </c>
    </row>
    <row r="2836" spans="12:27" x14ac:dyDescent="0.35">
      <c r="L2836" s="103"/>
      <c r="S2836" s="32">
        <f>+_xlfn.XLOOKUP($P2836,Užstatai!$L$3:$IR$3,Užstatai!$L$1:$IR$1,"bla",0,1)</f>
        <v>0</v>
      </c>
      <c r="W2836" s="11">
        <f t="shared" si="253"/>
        <v>0</v>
      </c>
      <c r="X2836" s="11">
        <f t="shared" si="254"/>
        <v>0</v>
      </c>
      <c r="Y2836" s="11">
        <f t="shared" si="255"/>
        <v>1</v>
      </c>
      <c r="Z2836" s="11">
        <f t="shared" si="256"/>
        <v>160244.16087804537</v>
      </c>
      <c r="AA2836" s="23">
        <f t="shared" si="257"/>
        <v>0.28319999999998513</v>
      </c>
    </row>
    <row r="2837" spans="12:27" x14ac:dyDescent="0.35">
      <c r="L2837" s="103"/>
      <c r="S2837" s="32">
        <f>+_xlfn.XLOOKUP($P2837,Užstatai!$L$3:$IR$3,Užstatai!$L$1:$IR$1,"bla",0,1)</f>
        <v>0</v>
      </c>
      <c r="W2837" s="11">
        <f t="shared" si="253"/>
        <v>0</v>
      </c>
      <c r="X2837" s="11">
        <f t="shared" si="254"/>
        <v>0</v>
      </c>
      <c r="Y2837" s="11">
        <f t="shared" si="255"/>
        <v>1</v>
      </c>
      <c r="Z2837" s="11">
        <f t="shared" si="256"/>
        <v>160300.74426818595</v>
      </c>
      <c r="AA2837" s="23">
        <f t="shared" si="257"/>
        <v>0.28329999999998512</v>
      </c>
    </row>
    <row r="2838" spans="12:27" x14ac:dyDescent="0.35">
      <c r="L2838" s="103"/>
      <c r="S2838" s="32">
        <f>+_xlfn.XLOOKUP($P2838,Užstatai!$L$3:$IR$3,Užstatai!$L$1:$IR$1,"bla",0,1)</f>
        <v>0</v>
      </c>
      <c r="W2838" s="11">
        <f t="shared" si="253"/>
        <v>0</v>
      </c>
      <c r="X2838" s="11">
        <f t="shared" si="254"/>
        <v>0</v>
      </c>
      <c r="Y2838" s="11">
        <f t="shared" si="255"/>
        <v>1</v>
      </c>
      <c r="Z2838" s="11">
        <f t="shared" si="256"/>
        <v>160357.32765832645</v>
      </c>
      <c r="AA2838" s="23">
        <f t="shared" si="257"/>
        <v>0.28339999999998511</v>
      </c>
    </row>
    <row r="2839" spans="12:27" x14ac:dyDescent="0.35">
      <c r="L2839" s="103"/>
      <c r="S2839" s="32">
        <f>+_xlfn.XLOOKUP($P2839,Užstatai!$L$3:$IR$3,Užstatai!$L$1:$IR$1,"bla",0,1)</f>
        <v>0</v>
      </c>
      <c r="W2839" s="11">
        <f t="shared" si="253"/>
        <v>0</v>
      </c>
      <c r="X2839" s="11">
        <f t="shared" si="254"/>
        <v>0</v>
      </c>
      <c r="Y2839" s="11">
        <f t="shared" si="255"/>
        <v>1</v>
      </c>
      <c r="Z2839" s="11">
        <f t="shared" si="256"/>
        <v>160413.91104846701</v>
      </c>
      <c r="AA2839" s="23">
        <f t="shared" si="257"/>
        <v>0.2834999999999851</v>
      </c>
    </row>
    <row r="2840" spans="12:27" x14ac:dyDescent="0.35">
      <c r="L2840" s="103"/>
      <c r="S2840" s="32">
        <f>+_xlfn.XLOOKUP($P2840,Užstatai!$L$3:$IR$3,Užstatai!$L$1:$IR$1,"bla",0,1)</f>
        <v>0</v>
      </c>
      <c r="W2840" s="11">
        <f t="shared" si="253"/>
        <v>0</v>
      </c>
      <c r="X2840" s="11">
        <f t="shared" si="254"/>
        <v>0</v>
      </c>
      <c r="Y2840" s="11">
        <f t="shared" si="255"/>
        <v>1</v>
      </c>
      <c r="Z2840" s="11">
        <f t="shared" si="256"/>
        <v>160470.49443860757</v>
      </c>
      <c r="AA2840" s="23">
        <f t="shared" si="257"/>
        <v>0.28359999999998509</v>
      </c>
    </row>
    <row r="2841" spans="12:27" x14ac:dyDescent="0.35">
      <c r="L2841" s="103"/>
      <c r="S2841" s="32">
        <f>+_xlfn.XLOOKUP($P2841,Užstatai!$L$3:$IR$3,Užstatai!$L$1:$IR$1,"bla",0,1)</f>
        <v>0</v>
      </c>
      <c r="W2841" s="11">
        <f t="shared" si="253"/>
        <v>0</v>
      </c>
      <c r="X2841" s="11">
        <f t="shared" si="254"/>
        <v>0</v>
      </c>
      <c r="Y2841" s="11">
        <f t="shared" si="255"/>
        <v>1</v>
      </c>
      <c r="Z2841" s="11">
        <f t="shared" si="256"/>
        <v>160527.07782874812</v>
      </c>
      <c r="AA2841" s="23">
        <f t="shared" si="257"/>
        <v>0.28369999999998508</v>
      </c>
    </row>
    <row r="2842" spans="12:27" x14ac:dyDescent="0.35">
      <c r="L2842" s="103"/>
      <c r="S2842" s="32">
        <f>+_xlfn.XLOOKUP($P2842,Užstatai!$L$3:$IR$3,Užstatai!$L$1:$IR$1,"bla",0,1)</f>
        <v>0</v>
      </c>
      <c r="W2842" s="11">
        <f t="shared" si="253"/>
        <v>0</v>
      </c>
      <c r="X2842" s="11">
        <f t="shared" si="254"/>
        <v>0</v>
      </c>
      <c r="Y2842" s="11">
        <f t="shared" si="255"/>
        <v>1</v>
      </c>
      <c r="Z2842" s="11">
        <f t="shared" si="256"/>
        <v>160583.66121888871</v>
      </c>
      <c r="AA2842" s="23">
        <f t="shared" si="257"/>
        <v>0.28379999999998506</v>
      </c>
    </row>
    <row r="2843" spans="12:27" x14ac:dyDescent="0.35">
      <c r="L2843" s="103"/>
      <c r="S2843" s="32">
        <f>+_xlfn.XLOOKUP($P2843,Užstatai!$L$3:$IR$3,Užstatai!$L$1:$IR$1,"bla",0,1)</f>
        <v>0</v>
      </c>
      <c r="W2843" s="11">
        <f t="shared" si="253"/>
        <v>0</v>
      </c>
      <c r="X2843" s="11">
        <f t="shared" si="254"/>
        <v>0</v>
      </c>
      <c r="Y2843" s="11">
        <f t="shared" si="255"/>
        <v>1</v>
      </c>
      <c r="Z2843" s="11">
        <f t="shared" si="256"/>
        <v>160640.24460902924</v>
      </c>
      <c r="AA2843" s="23">
        <f t="shared" si="257"/>
        <v>0.28389999999998505</v>
      </c>
    </row>
    <row r="2844" spans="12:27" x14ac:dyDescent="0.35">
      <c r="L2844" s="103"/>
      <c r="S2844" s="32">
        <f>+_xlfn.XLOOKUP($P2844,Užstatai!$L$3:$IR$3,Užstatai!$L$1:$IR$1,"bla",0,1)</f>
        <v>0</v>
      </c>
      <c r="W2844" s="11">
        <f t="shared" si="253"/>
        <v>0</v>
      </c>
      <c r="X2844" s="11">
        <f t="shared" si="254"/>
        <v>0</v>
      </c>
      <c r="Y2844" s="11">
        <f t="shared" si="255"/>
        <v>1</v>
      </c>
      <c r="Z2844" s="11">
        <f t="shared" si="256"/>
        <v>160696.82799916979</v>
      </c>
      <c r="AA2844" s="23">
        <f t="shared" si="257"/>
        <v>0.28399999999998504</v>
      </c>
    </row>
    <row r="2845" spans="12:27" x14ac:dyDescent="0.35">
      <c r="L2845" s="103"/>
      <c r="S2845" s="32">
        <f>+_xlfn.XLOOKUP($P2845,Užstatai!$L$3:$IR$3,Užstatai!$L$1:$IR$1,"bla",0,1)</f>
        <v>0</v>
      </c>
      <c r="W2845" s="11">
        <f t="shared" si="253"/>
        <v>0</v>
      </c>
      <c r="X2845" s="11">
        <f t="shared" si="254"/>
        <v>0</v>
      </c>
      <c r="Y2845" s="11">
        <f t="shared" si="255"/>
        <v>1</v>
      </c>
      <c r="Z2845" s="11">
        <f t="shared" si="256"/>
        <v>160753.41138931032</v>
      </c>
      <c r="AA2845" s="23">
        <f t="shared" si="257"/>
        <v>0.28409999999998503</v>
      </c>
    </row>
    <row r="2846" spans="12:27" x14ac:dyDescent="0.35">
      <c r="L2846" s="103"/>
      <c r="S2846" s="32">
        <f>+_xlfn.XLOOKUP($P2846,Užstatai!$L$3:$IR$3,Užstatai!$L$1:$IR$1,"bla",0,1)</f>
        <v>0</v>
      </c>
      <c r="W2846" s="11">
        <f t="shared" si="253"/>
        <v>0</v>
      </c>
      <c r="X2846" s="11">
        <f t="shared" si="254"/>
        <v>0</v>
      </c>
      <c r="Y2846" s="11">
        <f t="shared" si="255"/>
        <v>1</v>
      </c>
      <c r="Z2846" s="11">
        <f t="shared" si="256"/>
        <v>160809.99477945088</v>
      </c>
      <c r="AA2846" s="23">
        <f t="shared" si="257"/>
        <v>0.28419999999998502</v>
      </c>
    </row>
    <row r="2847" spans="12:27" x14ac:dyDescent="0.35">
      <c r="L2847" s="103"/>
      <c r="S2847" s="32">
        <f>+_xlfn.XLOOKUP($P2847,Užstatai!$L$3:$IR$3,Užstatai!$L$1:$IR$1,"bla",0,1)</f>
        <v>0</v>
      </c>
      <c r="W2847" s="11">
        <f t="shared" si="253"/>
        <v>0</v>
      </c>
      <c r="X2847" s="11">
        <f t="shared" si="254"/>
        <v>0</v>
      </c>
      <c r="Y2847" s="11">
        <f t="shared" si="255"/>
        <v>1</v>
      </c>
      <c r="Z2847" s="11">
        <f t="shared" si="256"/>
        <v>160866.5781695914</v>
      </c>
      <c r="AA2847" s="23">
        <f t="shared" si="257"/>
        <v>0.28429999999998501</v>
      </c>
    </row>
    <row r="2848" spans="12:27" x14ac:dyDescent="0.35">
      <c r="L2848" s="103"/>
      <c r="S2848" s="32">
        <f>+_xlfn.XLOOKUP($P2848,Užstatai!$L$3:$IR$3,Užstatai!$L$1:$IR$1,"bla",0,1)</f>
        <v>0</v>
      </c>
      <c r="W2848" s="11">
        <f t="shared" si="253"/>
        <v>0</v>
      </c>
      <c r="X2848" s="11">
        <f t="shared" si="254"/>
        <v>0</v>
      </c>
      <c r="Y2848" s="11">
        <f t="shared" si="255"/>
        <v>1</v>
      </c>
      <c r="Z2848" s="11">
        <f t="shared" si="256"/>
        <v>160923.16155973199</v>
      </c>
      <c r="AA2848" s="23">
        <f t="shared" si="257"/>
        <v>0.284399999999985</v>
      </c>
    </row>
    <row r="2849" spans="12:27" x14ac:dyDescent="0.35">
      <c r="L2849" s="103"/>
      <c r="S2849" s="32">
        <f>+_xlfn.XLOOKUP($P2849,Užstatai!$L$3:$IR$3,Užstatai!$L$1:$IR$1,"bla",0,1)</f>
        <v>0</v>
      </c>
      <c r="W2849" s="11">
        <f t="shared" si="253"/>
        <v>0</v>
      </c>
      <c r="X2849" s="11">
        <f t="shared" si="254"/>
        <v>0</v>
      </c>
      <c r="Y2849" s="11">
        <f t="shared" si="255"/>
        <v>1</v>
      </c>
      <c r="Z2849" s="11">
        <f t="shared" si="256"/>
        <v>160979.74494987252</v>
      </c>
      <c r="AA2849" s="23">
        <f t="shared" si="257"/>
        <v>0.28449999999998499</v>
      </c>
    </row>
    <row r="2850" spans="12:27" x14ac:dyDescent="0.35">
      <c r="L2850" s="103"/>
      <c r="S2850" s="32">
        <f>+_xlfn.XLOOKUP($P2850,Užstatai!$L$3:$IR$3,Užstatai!$L$1:$IR$1,"bla",0,1)</f>
        <v>0</v>
      </c>
      <c r="W2850" s="11">
        <f t="shared" si="253"/>
        <v>0</v>
      </c>
      <c r="X2850" s="11">
        <f t="shared" si="254"/>
        <v>0</v>
      </c>
      <c r="Y2850" s="11">
        <f t="shared" si="255"/>
        <v>1</v>
      </c>
      <c r="Z2850" s="11">
        <f t="shared" si="256"/>
        <v>161036.3283400131</v>
      </c>
      <c r="AA2850" s="23">
        <f t="shared" si="257"/>
        <v>0.28459999999998498</v>
      </c>
    </row>
    <row r="2851" spans="12:27" x14ac:dyDescent="0.35">
      <c r="L2851" s="103"/>
      <c r="S2851" s="32">
        <f>+_xlfn.XLOOKUP($P2851,Užstatai!$L$3:$IR$3,Užstatai!$L$1:$IR$1,"bla",0,1)</f>
        <v>0</v>
      </c>
      <c r="W2851" s="11">
        <f t="shared" si="253"/>
        <v>0</v>
      </c>
      <c r="X2851" s="11">
        <f t="shared" si="254"/>
        <v>0</v>
      </c>
      <c r="Y2851" s="11">
        <f t="shared" si="255"/>
        <v>1</v>
      </c>
      <c r="Z2851" s="11">
        <f t="shared" si="256"/>
        <v>161092.9117301536</v>
      </c>
      <c r="AA2851" s="23">
        <f t="shared" si="257"/>
        <v>0.28469999999998497</v>
      </c>
    </row>
    <row r="2852" spans="12:27" x14ac:dyDescent="0.35">
      <c r="L2852" s="103"/>
      <c r="S2852" s="32">
        <f>+_xlfn.XLOOKUP($P2852,Užstatai!$L$3:$IR$3,Užstatai!$L$1:$IR$1,"bla",0,1)</f>
        <v>0</v>
      </c>
      <c r="W2852" s="11">
        <f t="shared" si="253"/>
        <v>0</v>
      </c>
      <c r="X2852" s="11">
        <f t="shared" si="254"/>
        <v>0</v>
      </c>
      <c r="Y2852" s="11">
        <f t="shared" si="255"/>
        <v>1</v>
      </c>
      <c r="Z2852" s="11">
        <f t="shared" si="256"/>
        <v>161149.49512029416</v>
      </c>
      <c r="AA2852" s="23">
        <f t="shared" si="257"/>
        <v>0.28479999999998495</v>
      </c>
    </row>
    <row r="2853" spans="12:27" x14ac:dyDescent="0.35">
      <c r="L2853" s="103"/>
      <c r="S2853" s="32">
        <f>+_xlfn.XLOOKUP($P2853,Užstatai!$L$3:$IR$3,Užstatai!$L$1:$IR$1,"bla",0,1)</f>
        <v>0</v>
      </c>
      <c r="W2853" s="11">
        <f t="shared" si="253"/>
        <v>0</v>
      </c>
      <c r="X2853" s="11">
        <f t="shared" si="254"/>
        <v>0</v>
      </c>
      <c r="Y2853" s="11">
        <f t="shared" si="255"/>
        <v>1</v>
      </c>
      <c r="Z2853" s="11">
        <f t="shared" si="256"/>
        <v>161206.07851043472</v>
      </c>
      <c r="AA2853" s="23">
        <f t="shared" si="257"/>
        <v>0.28489999999998494</v>
      </c>
    </row>
    <row r="2854" spans="12:27" x14ac:dyDescent="0.35">
      <c r="L2854" s="103"/>
      <c r="S2854" s="32">
        <f>+_xlfn.XLOOKUP($P2854,Užstatai!$L$3:$IR$3,Užstatai!$L$1:$IR$1,"bla",0,1)</f>
        <v>0</v>
      </c>
      <c r="W2854" s="11">
        <f t="shared" si="253"/>
        <v>0</v>
      </c>
      <c r="X2854" s="11">
        <f t="shared" si="254"/>
        <v>0</v>
      </c>
      <c r="Y2854" s="11">
        <f t="shared" si="255"/>
        <v>1</v>
      </c>
      <c r="Z2854" s="11">
        <f t="shared" si="256"/>
        <v>161262.66190057527</v>
      </c>
      <c r="AA2854" s="23">
        <f t="shared" si="257"/>
        <v>0.28499999999998493</v>
      </c>
    </row>
    <row r="2855" spans="12:27" x14ac:dyDescent="0.35">
      <c r="L2855" s="103"/>
      <c r="S2855" s="32">
        <f>+_xlfn.XLOOKUP($P2855,Užstatai!$L$3:$IR$3,Užstatai!$L$1:$IR$1,"bla",0,1)</f>
        <v>0</v>
      </c>
      <c r="W2855" s="11">
        <f t="shared" si="253"/>
        <v>0</v>
      </c>
      <c r="X2855" s="11">
        <f t="shared" si="254"/>
        <v>0</v>
      </c>
      <c r="Y2855" s="11">
        <f t="shared" si="255"/>
        <v>1</v>
      </c>
      <c r="Z2855" s="11">
        <f t="shared" si="256"/>
        <v>161319.2452907158</v>
      </c>
      <c r="AA2855" s="23">
        <f t="shared" si="257"/>
        <v>0.28509999999998492</v>
      </c>
    </row>
    <row r="2856" spans="12:27" x14ac:dyDescent="0.35">
      <c r="L2856" s="103"/>
      <c r="S2856" s="32">
        <f>+_xlfn.XLOOKUP($P2856,Užstatai!$L$3:$IR$3,Užstatai!$L$1:$IR$1,"bla",0,1)</f>
        <v>0</v>
      </c>
      <c r="W2856" s="11">
        <f t="shared" si="253"/>
        <v>0</v>
      </c>
      <c r="X2856" s="11">
        <f t="shared" si="254"/>
        <v>0</v>
      </c>
      <c r="Y2856" s="11">
        <f t="shared" si="255"/>
        <v>1</v>
      </c>
      <c r="Z2856" s="11">
        <f t="shared" si="256"/>
        <v>161375.82868085639</v>
      </c>
      <c r="AA2856" s="23">
        <f t="shared" si="257"/>
        <v>0.28519999999998491</v>
      </c>
    </row>
    <row r="2857" spans="12:27" x14ac:dyDescent="0.35">
      <c r="L2857" s="103"/>
      <c r="S2857" s="32">
        <f>+_xlfn.XLOOKUP($P2857,Užstatai!$L$3:$IR$3,Užstatai!$L$1:$IR$1,"bla",0,1)</f>
        <v>0</v>
      </c>
      <c r="W2857" s="11">
        <f t="shared" si="253"/>
        <v>0</v>
      </c>
      <c r="X2857" s="11">
        <f t="shared" si="254"/>
        <v>0</v>
      </c>
      <c r="Y2857" s="11">
        <f t="shared" si="255"/>
        <v>1</v>
      </c>
      <c r="Z2857" s="11">
        <f t="shared" si="256"/>
        <v>161432.41207099688</v>
      </c>
      <c r="AA2857" s="23">
        <f t="shared" si="257"/>
        <v>0.2852999999999849</v>
      </c>
    </row>
    <row r="2858" spans="12:27" x14ac:dyDescent="0.35">
      <c r="L2858" s="103"/>
      <c r="S2858" s="32">
        <f>+_xlfn.XLOOKUP($P2858,Užstatai!$L$3:$IR$3,Užstatai!$L$1:$IR$1,"bla",0,1)</f>
        <v>0</v>
      </c>
      <c r="W2858" s="11">
        <f t="shared" si="253"/>
        <v>0</v>
      </c>
      <c r="X2858" s="11">
        <f t="shared" si="254"/>
        <v>0</v>
      </c>
      <c r="Y2858" s="11">
        <f t="shared" si="255"/>
        <v>1</v>
      </c>
      <c r="Z2858" s="11">
        <f t="shared" si="256"/>
        <v>161488.99546113744</v>
      </c>
      <c r="AA2858" s="23">
        <f t="shared" si="257"/>
        <v>0.28539999999998489</v>
      </c>
    </row>
    <row r="2859" spans="12:27" x14ac:dyDescent="0.35">
      <c r="L2859" s="103"/>
      <c r="S2859" s="32">
        <f>+_xlfn.XLOOKUP($P2859,Užstatai!$L$3:$IR$3,Užstatai!$L$1:$IR$1,"bla",0,1)</f>
        <v>0</v>
      </c>
      <c r="W2859" s="11">
        <f t="shared" si="253"/>
        <v>0</v>
      </c>
      <c r="X2859" s="11">
        <f t="shared" si="254"/>
        <v>0</v>
      </c>
      <c r="Y2859" s="11">
        <f t="shared" si="255"/>
        <v>1</v>
      </c>
      <c r="Z2859" s="11">
        <f t="shared" si="256"/>
        <v>161545.57885127803</v>
      </c>
      <c r="AA2859" s="23">
        <f t="shared" si="257"/>
        <v>0.28549999999998488</v>
      </c>
    </row>
    <row r="2860" spans="12:27" x14ac:dyDescent="0.35">
      <c r="L2860" s="103"/>
      <c r="S2860" s="32">
        <f>+_xlfn.XLOOKUP($P2860,Užstatai!$L$3:$IR$3,Užstatai!$L$1:$IR$1,"bla",0,1)</f>
        <v>0</v>
      </c>
      <c r="W2860" s="11">
        <f t="shared" si="253"/>
        <v>0</v>
      </c>
      <c r="X2860" s="11">
        <f t="shared" si="254"/>
        <v>0</v>
      </c>
      <c r="Y2860" s="11">
        <f t="shared" si="255"/>
        <v>1</v>
      </c>
      <c r="Z2860" s="11">
        <f t="shared" si="256"/>
        <v>161602.16224141855</v>
      </c>
      <c r="AA2860" s="23">
        <f t="shared" si="257"/>
        <v>0.28559999999998487</v>
      </c>
    </row>
    <row r="2861" spans="12:27" x14ac:dyDescent="0.35">
      <c r="L2861" s="103"/>
      <c r="S2861" s="32">
        <f>+_xlfn.XLOOKUP($P2861,Užstatai!$L$3:$IR$3,Užstatai!$L$1:$IR$1,"bla",0,1)</f>
        <v>0</v>
      </c>
      <c r="W2861" s="11">
        <f t="shared" si="253"/>
        <v>0</v>
      </c>
      <c r="X2861" s="11">
        <f t="shared" si="254"/>
        <v>0</v>
      </c>
      <c r="Y2861" s="11">
        <f t="shared" si="255"/>
        <v>1</v>
      </c>
      <c r="Z2861" s="11">
        <f t="shared" si="256"/>
        <v>161658.74563155914</v>
      </c>
      <c r="AA2861" s="23">
        <f t="shared" si="257"/>
        <v>0.28569999999998485</v>
      </c>
    </row>
    <row r="2862" spans="12:27" x14ac:dyDescent="0.35">
      <c r="L2862" s="103"/>
      <c r="S2862" s="32">
        <f>+_xlfn.XLOOKUP($P2862,Užstatai!$L$3:$IR$3,Užstatai!$L$1:$IR$1,"bla",0,1)</f>
        <v>0</v>
      </c>
      <c r="W2862" s="11">
        <f t="shared" si="253"/>
        <v>0</v>
      </c>
      <c r="X2862" s="11">
        <f t="shared" si="254"/>
        <v>0</v>
      </c>
      <c r="Y2862" s="11">
        <f t="shared" si="255"/>
        <v>1</v>
      </c>
      <c r="Z2862" s="11">
        <f t="shared" si="256"/>
        <v>161715.32902169967</v>
      </c>
      <c r="AA2862" s="23">
        <f t="shared" si="257"/>
        <v>0.28579999999998484</v>
      </c>
    </row>
    <row r="2863" spans="12:27" x14ac:dyDescent="0.35">
      <c r="L2863" s="103"/>
      <c r="S2863" s="32">
        <f>+_xlfn.XLOOKUP($P2863,Užstatai!$L$3:$IR$3,Užstatai!$L$1:$IR$1,"bla",0,1)</f>
        <v>0</v>
      </c>
      <c r="W2863" s="11">
        <f t="shared" si="253"/>
        <v>0</v>
      </c>
      <c r="X2863" s="11">
        <f t="shared" si="254"/>
        <v>0</v>
      </c>
      <c r="Y2863" s="11">
        <f t="shared" si="255"/>
        <v>1</v>
      </c>
      <c r="Z2863" s="11">
        <f t="shared" si="256"/>
        <v>161771.91241184023</v>
      </c>
      <c r="AA2863" s="23">
        <f t="shared" si="257"/>
        <v>0.28589999999998483</v>
      </c>
    </row>
    <row r="2864" spans="12:27" x14ac:dyDescent="0.35">
      <c r="L2864" s="103"/>
      <c r="S2864" s="32">
        <f>+_xlfn.XLOOKUP($P2864,Užstatai!$L$3:$IR$3,Užstatai!$L$1:$IR$1,"bla",0,1)</f>
        <v>0</v>
      </c>
      <c r="W2864" s="11">
        <f t="shared" si="253"/>
        <v>0</v>
      </c>
      <c r="X2864" s="11">
        <f t="shared" si="254"/>
        <v>0</v>
      </c>
      <c r="Y2864" s="11">
        <f t="shared" si="255"/>
        <v>1</v>
      </c>
      <c r="Z2864" s="11">
        <f t="shared" si="256"/>
        <v>161828.49580198075</v>
      </c>
      <c r="AA2864" s="23">
        <f t="shared" si="257"/>
        <v>0.28599999999998482</v>
      </c>
    </row>
    <row r="2865" spans="12:27" x14ac:dyDescent="0.35">
      <c r="L2865" s="103"/>
      <c r="S2865" s="32">
        <f>+_xlfn.XLOOKUP($P2865,Užstatai!$L$3:$IR$3,Užstatai!$L$1:$IR$1,"bla",0,1)</f>
        <v>0</v>
      </c>
      <c r="W2865" s="11">
        <f t="shared" si="253"/>
        <v>0</v>
      </c>
      <c r="X2865" s="11">
        <f t="shared" si="254"/>
        <v>0</v>
      </c>
      <c r="Y2865" s="11">
        <f t="shared" si="255"/>
        <v>1</v>
      </c>
      <c r="Z2865" s="11">
        <f t="shared" si="256"/>
        <v>161885.07919212131</v>
      </c>
      <c r="AA2865" s="23">
        <f t="shared" si="257"/>
        <v>0.28609999999998481</v>
      </c>
    </row>
    <row r="2866" spans="12:27" x14ac:dyDescent="0.35">
      <c r="L2866" s="103"/>
      <c r="S2866" s="32">
        <f>+_xlfn.XLOOKUP($P2866,Užstatai!$L$3:$IR$3,Užstatai!$L$1:$IR$1,"bla",0,1)</f>
        <v>0</v>
      </c>
      <c r="W2866" s="11">
        <f t="shared" si="253"/>
        <v>0</v>
      </c>
      <c r="X2866" s="11">
        <f t="shared" si="254"/>
        <v>0</v>
      </c>
      <c r="Y2866" s="11">
        <f t="shared" si="255"/>
        <v>1</v>
      </c>
      <c r="Z2866" s="11">
        <f t="shared" si="256"/>
        <v>161941.66258226184</v>
      </c>
      <c r="AA2866" s="23">
        <f t="shared" si="257"/>
        <v>0.2861999999999848</v>
      </c>
    </row>
    <row r="2867" spans="12:27" x14ac:dyDescent="0.35">
      <c r="L2867" s="103"/>
      <c r="S2867" s="32">
        <f>+_xlfn.XLOOKUP($P2867,Užstatai!$L$3:$IR$3,Užstatai!$L$1:$IR$1,"bla",0,1)</f>
        <v>0</v>
      </c>
      <c r="W2867" s="11">
        <f t="shared" si="253"/>
        <v>0</v>
      </c>
      <c r="X2867" s="11">
        <f t="shared" si="254"/>
        <v>0</v>
      </c>
      <c r="Y2867" s="11">
        <f t="shared" si="255"/>
        <v>1</v>
      </c>
      <c r="Z2867" s="11">
        <f t="shared" si="256"/>
        <v>161998.24597240242</v>
      </c>
      <c r="AA2867" s="23">
        <f t="shared" si="257"/>
        <v>0.28629999999998479</v>
      </c>
    </row>
    <row r="2868" spans="12:27" x14ac:dyDescent="0.35">
      <c r="L2868" s="103"/>
      <c r="S2868" s="32">
        <f>+_xlfn.XLOOKUP($P2868,Užstatai!$L$3:$IR$3,Užstatai!$L$1:$IR$1,"bla",0,1)</f>
        <v>0</v>
      </c>
      <c r="W2868" s="11">
        <f t="shared" si="253"/>
        <v>0</v>
      </c>
      <c r="X2868" s="11">
        <f t="shared" si="254"/>
        <v>0</v>
      </c>
      <c r="Y2868" s="11">
        <f t="shared" si="255"/>
        <v>1</v>
      </c>
      <c r="Z2868" s="11">
        <f t="shared" si="256"/>
        <v>162054.82936254295</v>
      </c>
      <c r="AA2868" s="23">
        <f t="shared" si="257"/>
        <v>0.28639999999998478</v>
      </c>
    </row>
    <row r="2869" spans="12:27" x14ac:dyDescent="0.35">
      <c r="L2869" s="103"/>
      <c r="S2869" s="32">
        <f>+_xlfn.XLOOKUP($P2869,Užstatai!$L$3:$IR$3,Užstatai!$L$1:$IR$1,"bla",0,1)</f>
        <v>0</v>
      </c>
      <c r="W2869" s="11">
        <f t="shared" si="253"/>
        <v>0</v>
      </c>
      <c r="X2869" s="11">
        <f t="shared" si="254"/>
        <v>0</v>
      </c>
      <c r="Y2869" s="11">
        <f t="shared" si="255"/>
        <v>1</v>
      </c>
      <c r="Z2869" s="11">
        <f t="shared" si="256"/>
        <v>162111.41275268354</v>
      </c>
      <c r="AA2869" s="23">
        <f t="shared" si="257"/>
        <v>0.28649999999998477</v>
      </c>
    </row>
    <row r="2870" spans="12:27" x14ac:dyDescent="0.35">
      <c r="L2870" s="103"/>
      <c r="S2870" s="32">
        <f>+_xlfn.XLOOKUP($P2870,Užstatai!$L$3:$IR$3,Užstatai!$L$1:$IR$1,"bla",0,1)</f>
        <v>0</v>
      </c>
      <c r="W2870" s="11">
        <f t="shared" si="253"/>
        <v>0</v>
      </c>
      <c r="X2870" s="11">
        <f t="shared" si="254"/>
        <v>0</v>
      </c>
      <c r="Y2870" s="11">
        <f t="shared" si="255"/>
        <v>1</v>
      </c>
      <c r="Z2870" s="11">
        <f t="shared" si="256"/>
        <v>162167.99614282403</v>
      </c>
      <c r="AA2870" s="23">
        <f t="shared" si="257"/>
        <v>0.28659999999998476</v>
      </c>
    </row>
    <row r="2871" spans="12:27" x14ac:dyDescent="0.35">
      <c r="L2871" s="103"/>
      <c r="S2871" s="32">
        <f>+_xlfn.XLOOKUP($P2871,Užstatai!$L$3:$IR$3,Užstatai!$L$1:$IR$1,"bla",0,1)</f>
        <v>0</v>
      </c>
      <c r="W2871" s="11">
        <f t="shared" si="253"/>
        <v>0</v>
      </c>
      <c r="X2871" s="11">
        <f t="shared" si="254"/>
        <v>0</v>
      </c>
      <c r="Y2871" s="11">
        <f t="shared" si="255"/>
        <v>1</v>
      </c>
      <c r="Z2871" s="11">
        <f t="shared" si="256"/>
        <v>162224.57953296462</v>
      </c>
      <c r="AA2871" s="23">
        <f t="shared" si="257"/>
        <v>0.28669999999998474</v>
      </c>
    </row>
    <row r="2872" spans="12:27" x14ac:dyDescent="0.35">
      <c r="L2872" s="103"/>
      <c r="S2872" s="32">
        <f>+_xlfn.XLOOKUP($P2872,Užstatai!$L$3:$IR$3,Užstatai!$L$1:$IR$1,"bla",0,1)</f>
        <v>0</v>
      </c>
      <c r="W2872" s="11">
        <f t="shared" si="253"/>
        <v>0</v>
      </c>
      <c r="X2872" s="11">
        <f t="shared" si="254"/>
        <v>0</v>
      </c>
      <c r="Y2872" s="11">
        <f t="shared" si="255"/>
        <v>1</v>
      </c>
      <c r="Z2872" s="11">
        <f t="shared" si="256"/>
        <v>162281.16292310515</v>
      </c>
      <c r="AA2872" s="23">
        <f t="shared" si="257"/>
        <v>0.28679999999998473</v>
      </c>
    </row>
    <row r="2873" spans="12:27" x14ac:dyDescent="0.35">
      <c r="L2873" s="103"/>
      <c r="S2873" s="32">
        <f>+_xlfn.XLOOKUP($P2873,Užstatai!$L$3:$IR$3,Užstatai!$L$1:$IR$1,"bla",0,1)</f>
        <v>0</v>
      </c>
      <c r="W2873" s="11">
        <f t="shared" si="253"/>
        <v>0</v>
      </c>
      <c r="X2873" s="11">
        <f t="shared" si="254"/>
        <v>0</v>
      </c>
      <c r="Y2873" s="11">
        <f t="shared" si="255"/>
        <v>1</v>
      </c>
      <c r="Z2873" s="11">
        <f t="shared" si="256"/>
        <v>162337.74631324571</v>
      </c>
      <c r="AA2873" s="23">
        <f t="shared" si="257"/>
        <v>0.28689999999998472</v>
      </c>
    </row>
    <row r="2874" spans="12:27" x14ac:dyDescent="0.35">
      <c r="L2874" s="103"/>
      <c r="S2874" s="32">
        <f>+_xlfn.XLOOKUP($P2874,Užstatai!$L$3:$IR$3,Užstatai!$L$1:$IR$1,"bla",0,1)</f>
        <v>0</v>
      </c>
      <c r="W2874" s="11">
        <f t="shared" si="253"/>
        <v>0</v>
      </c>
      <c r="X2874" s="11">
        <f t="shared" si="254"/>
        <v>0</v>
      </c>
      <c r="Y2874" s="11">
        <f t="shared" si="255"/>
        <v>1</v>
      </c>
      <c r="Z2874" s="11">
        <f t="shared" si="256"/>
        <v>162394.32970338626</v>
      </c>
      <c r="AA2874" s="23">
        <f t="shared" si="257"/>
        <v>0.28699999999998471</v>
      </c>
    </row>
    <row r="2875" spans="12:27" x14ac:dyDescent="0.35">
      <c r="L2875" s="103"/>
      <c r="S2875" s="32">
        <f>+_xlfn.XLOOKUP($P2875,Užstatai!$L$3:$IR$3,Užstatai!$L$1:$IR$1,"bla",0,1)</f>
        <v>0</v>
      </c>
      <c r="W2875" s="11">
        <f t="shared" si="253"/>
        <v>0</v>
      </c>
      <c r="X2875" s="11">
        <f t="shared" si="254"/>
        <v>0</v>
      </c>
      <c r="Y2875" s="11">
        <f t="shared" si="255"/>
        <v>1</v>
      </c>
      <c r="Z2875" s="11">
        <f t="shared" si="256"/>
        <v>162450.91309352682</v>
      </c>
      <c r="AA2875" s="23">
        <f t="shared" si="257"/>
        <v>0.2870999999999847</v>
      </c>
    </row>
    <row r="2876" spans="12:27" x14ac:dyDescent="0.35">
      <c r="L2876" s="103"/>
      <c r="S2876" s="32">
        <f>+_xlfn.XLOOKUP($P2876,Užstatai!$L$3:$IR$3,Užstatai!$L$1:$IR$1,"bla",0,1)</f>
        <v>0</v>
      </c>
      <c r="W2876" s="11">
        <f t="shared" si="253"/>
        <v>0</v>
      </c>
      <c r="X2876" s="11">
        <f t="shared" si="254"/>
        <v>0</v>
      </c>
      <c r="Y2876" s="11">
        <f t="shared" si="255"/>
        <v>1</v>
      </c>
      <c r="Z2876" s="11">
        <f t="shared" si="256"/>
        <v>162507.49648366738</v>
      </c>
      <c r="AA2876" s="23">
        <f t="shared" si="257"/>
        <v>0.28719999999998469</v>
      </c>
    </row>
    <row r="2877" spans="12:27" x14ac:dyDescent="0.35">
      <c r="L2877" s="103"/>
      <c r="S2877" s="32">
        <f>+_xlfn.XLOOKUP($P2877,Užstatai!$L$3:$IR$3,Užstatai!$L$1:$IR$1,"bla",0,1)</f>
        <v>0</v>
      </c>
      <c r="W2877" s="11">
        <f t="shared" si="253"/>
        <v>0</v>
      </c>
      <c r="X2877" s="11">
        <f t="shared" si="254"/>
        <v>0</v>
      </c>
      <c r="Y2877" s="11">
        <f t="shared" si="255"/>
        <v>1</v>
      </c>
      <c r="Z2877" s="11">
        <f t="shared" si="256"/>
        <v>162564.0798738079</v>
      </c>
      <c r="AA2877" s="23">
        <f t="shared" si="257"/>
        <v>0.28729999999998468</v>
      </c>
    </row>
    <row r="2878" spans="12:27" x14ac:dyDescent="0.35">
      <c r="L2878" s="103"/>
      <c r="S2878" s="32">
        <f>+_xlfn.XLOOKUP($P2878,Užstatai!$L$3:$IR$3,Užstatai!$L$1:$IR$1,"bla",0,1)</f>
        <v>0</v>
      </c>
      <c r="W2878" s="11">
        <f t="shared" si="253"/>
        <v>0</v>
      </c>
      <c r="X2878" s="11">
        <f t="shared" si="254"/>
        <v>0</v>
      </c>
      <c r="Y2878" s="11">
        <f t="shared" si="255"/>
        <v>1</v>
      </c>
      <c r="Z2878" s="11">
        <f t="shared" si="256"/>
        <v>162620.66326394846</v>
      </c>
      <c r="AA2878" s="23">
        <f t="shared" si="257"/>
        <v>0.28739999999998467</v>
      </c>
    </row>
    <row r="2879" spans="12:27" x14ac:dyDescent="0.35">
      <c r="L2879" s="103"/>
      <c r="S2879" s="32">
        <f>+_xlfn.XLOOKUP($P2879,Užstatai!$L$3:$IR$3,Užstatai!$L$1:$IR$1,"bla",0,1)</f>
        <v>0</v>
      </c>
      <c r="W2879" s="11">
        <f t="shared" si="253"/>
        <v>0</v>
      </c>
      <c r="X2879" s="11">
        <f t="shared" si="254"/>
        <v>0</v>
      </c>
      <c r="Y2879" s="11">
        <f t="shared" si="255"/>
        <v>1</v>
      </c>
      <c r="Z2879" s="11">
        <f t="shared" si="256"/>
        <v>162677.24665408902</v>
      </c>
      <c r="AA2879" s="23">
        <f t="shared" si="257"/>
        <v>0.28749999999998466</v>
      </c>
    </row>
    <row r="2880" spans="12:27" x14ac:dyDescent="0.35">
      <c r="L2880" s="103"/>
      <c r="S2880" s="32">
        <f>+_xlfn.XLOOKUP($P2880,Užstatai!$L$3:$IR$3,Užstatai!$L$1:$IR$1,"bla",0,1)</f>
        <v>0</v>
      </c>
      <c r="W2880" s="11">
        <f t="shared" si="253"/>
        <v>0</v>
      </c>
      <c r="X2880" s="11">
        <f t="shared" si="254"/>
        <v>0</v>
      </c>
      <c r="Y2880" s="11">
        <f t="shared" si="255"/>
        <v>1</v>
      </c>
      <c r="Z2880" s="11">
        <f t="shared" si="256"/>
        <v>162733.83004422957</v>
      </c>
      <c r="AA2880" s="23">
        <f t="shared" si="257"/>
        <v>0.28759999999998465</v>
      </c>
    </row>
    <row r="2881" spans="12:27" x14ac:dyDescent="0.35">
      <c r="L2881" s="103"/>
      <c r="S2881" s="32">
        <f>+_xlfn.XLOOKUP($P2881,Užstatai!$L$3:$IR$3,Užstatai!$L$1:$IR$1,"bla",0,1)</f>
        <v>0</v>
      </c>
      <c r="W2881" s="11">
        <f t="shared" si="253"/>
        <v>0</v>
      </c>
      <c r="X2881" s="11">
        <f t="shared" si="254"/>
        <v>0</v>
      </c>
      <c r="Y2881" s="11">
        <f t="shared" si="255"/>
        <v>1</v>
      </c>
      <c r="Z2881" s="11">
        <f t="shared" si="256"/>
        <v>162790.4134343701</v>
      </c>
      <c r="AA2881" s="23">
        <f t="shared" si="257"/>
        <v>0.28769999999998463</v>
      </c>
    </row>
    <row r="2882" spans="12:27" x14ac:dyDescent="0.35">
      <c r="L2882" s="103"/>
      <c r="S2882" s="32">
        <f>+_xlfn.XLOOKUP($P2882,Užstatai!$L$3:$IR$3,Užstatai!$L$1:$IR$1,"bla",0,1)</f>
        <v>0</v>
      </c>
      <c r="W2882" s="11">
        <f t="shared" si="253"/>
        <v>0</v>
      </c>
      <c r="X2882" s="11">
        <f t="shared" si="254"/>
        <v>0</v>
      </c>
      <c r="Y2882" s="11">
        <f t="shared" si="255"/>
        <v>1</v>
      </c>
      <c r="Z2882" s="11">
        <f t="shared" si="256"/>
        <v>162846.99682451069</v>
      </c>
      <c r="AA2882" s="23">
        <f t="shared" si="257"/>
        <v>0.28779999999998462</v>
      </c>
    </row>
    <row r="2883" spans="12:27" x14ac:dyDescent="0.35">
      <c r="L2883" s="103"/>
      <c r="S2883" s="32">
        <f>+_xlfn.XLOOKUP($P2883,Užstatai!$L$3:$IR$3,Užstatai!$L$1:$IR$1,"bla",0,1)</f>
        <v>0</v>
      </c>
      <c r="W2883" s="11">
        <f t="shared" si="253"/>
        <v>0</v>
      </c>
      <c r="X2883" s="11">
        <f t="shared" si="254"/>
        <v>0</v>
      </c>
      <c r="Y2883" s="11">
        <f t="shared" si="255"/>
        <v>1</v>
      </c>
      <c r="Z2883" s="11">
        <f t="shared" si="256"/>
        <v>162903.58021465119</v>
      </c>
      <c r="AA2883" s="23">
        <f t="shared" si="257"/>
        <v>0.28789999999998461</v>
      </c>
    </row>
    <row r="2884" spans="12:27" x14ac:dyDescent="0.35">
      <c r="L2884" s="103"/>
      <c r="S2884" s="32">
        <f>+_xlfn.XLOOKUP($P2884,Užstatai!$L$3:$IR$3,Užstatai!$L$1:$IR$1,"bla",0,1)</f>
        <v>0</v>
      </c>
      <c r="W2884" s="11">
        <f t="shared" ref="W2884:W2947" si="258">ROUND(M2884*(Q2884-Q2883),2)</f>
        <v>0</v>
      </c>
      <c r="X2884" s="11">
        <f t="shared" ref="X2884:X2947" si="259">ROUND(N2884*$Y$2/12*(1-Q2884),2)</f>
        <v>0</v>
      </c>
      <c r="Y2884" s="11">
        <f t="shared" si="255"/>
        <v>1</v>
      </c>
      <c r="Z2884" s="11">
        <f t="shared" si="256"/>
        <v>162960.16360479174</v>
      </c>
      <c r="AA2884" s="23">
        <f t="shared" si="257"/>
        <v>0.2879999999999846</v>
      </c>
    </row>
    <row r="2885" spans="12:27" x14ac:dyDescent="0.35">
      <c r="L2885" s="103"/>
      <c r="S2885" s="32">
        <f>+_xlfn.XLOOKUP($P2885,Užstatai!$L$3:$IR$3,Užstatai!$L$1:$IR$1,"bla",0,1)</f>
        <v>0</v>
      </c>
      <c r="W2885" s="11">
        <f t="shared" si="258"/>
        <v>0</v>
      </c>
      <c r="X2885" s="11">
        <f t="shared" si="259"/>
        <v>0</v>
      </c>
      <c r="Y2885" s="11">
        <f t="shared" ref="Y2885:Y2948" si="260">+IF(Z2885&gt;=$W$1,1,0)</f>
        <v>1</v>
      </c>
      <c r="Z2885" s="11">
        <f t="shared" ref="Z2885:Z2948" si="261">SUM($N$4:$N$183)*AA2885/12-SUMPRODUCT($N$4:$N$183,$Q$4:$Q$183)*AA2885/12</f>
        <v>163016.7469949323</v>
      </c>
      <c r="AA2885" s="23">
        <f t="shared" si="257"/>
        <v>0.28809999999998459</v>
      </c>
    </row>
    <row r="2886" spans="12:27" x14ac:dyDescent="0.35">
      <c r="L2886" s="103"/>
      <c r="S2886" s="32">
        <f>+_xlfn.XLOOKUP($P2886,Užstatai!$L$3:$IR$3,Užstatai!$L$1:$IR$1,"bla",0,1)</f>
        <v>0</v>
      </c>
      <c r="W2886" s="11">
        <f t="shared" si="258"/>
        <v>0</v>
      </c>
      <c r="X2886" s="11">
        <f t="shared" si="259"/>
        <v>0</v>
      </c>
      <c r="Y2886" s="11">
        <f t="shared" si="260"/>
        <v>1</v>
      </c>
      <c r="Z2886" s="11">
        <f t="shared" si="261"/>
        <v>163073.33038507286</v>
      </c>
      <c r="AA2886" s="23">
        <f t="shared" ref="AA2886:AA2949" si="262">+AA2885+0.0001</f>
        <v>0.28819999999998458</v>
      </c>
    </row>
    <row r="2887" spans="12:27" x14ac:dyDescent="0.35">
      <c r="L2887" s="103"/>
      <c r="S2887" s="32">
        <f>+_xlfn.XLOOKUP($P2887,Užstatai!$L$3:$IR$3,Užstatai!$L$1:$IR$1,"bla",0,1)</f>
        <v>0</v>
      </c>
      <c r="W2887" s="11">
        <f t="shared" si="258"/>
        <v>0</v>
      </c>
      <c r="X2887" s="11">
        <f t="shared" si="259"/>
        <v>0</v>
      </c>
      <c r="Y2887" s="11">
        <f t="shared" si="260"/>
        <v>1</v>
      </c>
      <c r="Z2887" s="11">
        <f t="shared" si="261"/>
        <v>163129.91377521341</v>
      </c>
      <c r="AA2887" s="23">
        <f t="shared" si="262"/>
        <v>0.28829999999998457</v>
      </c>
    </row>
    <row r="2888" spans="12:27" x14ac:dyDescent="0.35">
      <c r="L2888" s="103"/>
      <c r="S2888" s="32">
        <f>+_xlfn.XLOOKUP($P2888,Užstatai!$L$3:$IR$3,Užstatai!$L$1:$IR$1,"bla",0,1)</f>
        <v>0</v>
      </c>
      <c r="W2888" s="11">
        <f t="shared" si="258"/>
        <v>0</v>
      </c>
      <c r="X2888" s="11">
        <f t="shared" si="259"/>
        <v>0</v>
      </c>
      <c r="Y2888" s="11">
        <f t="shared" si="260"/>
        <v>1</v>
      </c>
      <c r="Z2888" s="11">
        <f t="shared" si="261"/>
        <v>163186.49716535397</v>
      </c>
      <c r="AA2888" s="23">
        <f t="shared" si="262"/>
        <v>0.28839999999998456</v>
      </c>
    </row>
    <row r="2889" spans="12:27" x14ac:dyDescent="0.35">
      <c r="L2889" s="103"/>
      <c r="S2889" s="32">
        <f>+_xlfn.XLOOKUP($P2889,Užstatai!$L$3:$IR$3,Užstatai!$L$1:$IR$1,"bla",0,1)</f>
        <v>0</v>
      </c>
      <c r="W2889" s="11">
        <f t="shared" si="258"/>
        <v>0</v>
      </c>
      <c r="X2889" s="11">
        <f t="shared" si="259"/>
        <v>0</v>
      </c>
      <c r="Y2889" s="11">
        <f t="shared" si="260"/>
        <v>1</v>
      </c>
      <c r="Z2889" s="11">
        <f t="shared" si="261"/>
        <v>163243.08055549447</v>
      </c>
      <c r="AA2889" s="23">
        <f t="shared" si="262"/>
        <v>0.28849999999998455</v>
      </c>
    </row>
    <row r="2890" spans="12:27" x14ac:dyDescent="0.35">
      <c r="L2890" s="103"/>
      <c r="S2890" s="32">
        <f>+_xlfn.XLOOKUP($P2890,Užstatai!$L$3:$IR$3,Užstatai!$L$1:$IR$1,"bla",0,1)</f>
        <v>0</v>
      </c>
      <c r="W2890" s="11">
        <f t="shared" si="258"/>
        <v>0</v>
      </c>
      <c r="X2890" s="11">
        <f t="shared" si="259"/>
        <v>0</v>
      </c>
      <c r="Y2890" s="11">
        <f t="shared" si="260"/>
        <v>1</v>
      </c>
      <c r="Z2890" s="11">
        <f t="shared" si="261"/>
        <v>163299.66394563505</v>
      </c>
      <c r="AA2890" s="23">
        <f t="shared" si="262"/>
        <v>0.28859999999998454</v>
      </c>
    </row>
    <row r="2891" spans="12:27" x14ac:dyDescent="0.35">
      <c r="L2891" s="103"/>
      <c r="S2891" s="32">
        <f>+_xlfn.XLOOKUP($P2891,Užstatai!$L$3:$IR$3,Užstatai!$L$1:$IR$1,"bla",0,1)</f>
        <v>0</v>
      </c>
      <c r="W2891" s="11">
        <f t="shared" si="258"/>
        <v>0</v>
      </c>
      <c r="X2891" s="11">
        <f t="shared" si="259"/>
        <v>0</v>
      </c>
      <c r="Y2891" s="11">
        <f t="shared" si="260"/>
        <v>1</v>
      </c>
      <c r="Z2891" s="11">
        <f t="shared" si="261"/>
        <v>163356.24733577558</v>
      </c>
      <c r="AA2891" s="23">
        <f t="shared" si="262"/>
        <v>0.28869999999998452</v>
      </c>
    </row>
    <row r="2892" spans="12:27" x14ac:dyDescent="0.35">
      <c r="L2892" s="103"/>
      <c r="S2892" s="32">
        <f>+_xlfn.XLOOKUP($P2892,Užstatai!$L$3:$IR$3,Užstatai!$L$1:$IR$1,"bla",0,1)</f>
        <v>0</v>
      </c>
      <c r="W2892" s="11">
        <f t="shared" si="258"/>
        <v>0</v>
      </c>
      <c r="X2892" s="11">
        <f t="shared" si="259"/>
        <v>0</v>
      </c>
      <c r="Y2892" s="11">
        <f t="shared" si="260"/>
        <v>1</v>
      </c>
      <c r="Z2892" s="11">
        <f t="shared" si="261"/>
        <v>163412.83072591614</v>
      </c>
      <c r="AA2892" s="23">
        <f t="shared" si="262"/>
        <v>0.28879999999998451</v>
      </c>
    </row>
    <row r="2893" spans="12:27" x14ac:dyDescent="0.35">
      <c r="L2893" s="103"/>
      <c r="S2893" s="32">
        <f>+_xlfn.XLOOKUP($P2893,Užstatai!$L$3:$IR$3,Užstatai!$L$1:$IR$1,"bla",0,1)</f>
        <v>0</v>
      </c>
      <c r="W2893" s="11">
        <f t="shared" si="258"/>
        <v>0</v>
      </c>
      <c r="X2893" s="11">
        <f t="shared" si="259"/>
        <v>0</v>
      </c>
      <c r="Y2893" s="11">
        <f t="shared" si="260"/>
        <v>1</v>
      </c>
      <c r="Z2893" s="11">
        <f t="shared" si="261"/>
        <v>163469.41411605672</v>
      </c>
      <c r="AA2893" s="23">
        <f t="shared" si="262"/>
        <v>0.2888999999999845</v>
      </c>
    </row>
    <row r="2894" spans="12:27" x14ac:dyDescent="0.35">
      <c r="L2894" s="103"/>
      <c r="S2894" s="32">
        <f>+_xlfn.XLOOKUP($P2894,Užstatai!$L$3:$IR$3,Užstatai!$L$1:$IR$1,"bla",0,1)</f>
        <v>0</v>
      </c>
      <c r="W2894" s="11">
        <f t="shared" si="258"/>
        <v>0</v>
      </c>
      <c r="X2894" s="11">
        <f t="shared" si="259"/>
        <v>0</v>
      </c>
      <c r="Y2894" s="11">
        <f t="shared" si="260"/>
        <v>1</v>
      </c>
      <c r="Z2894" s="11">
        <f t="shared" si="261"/>
        <v>163525.99750619725</v>
      </c>
      <c r="AA2894" s="23">
        <f t="shared" si="262"/>
        <v>0.28899999999998449</v>
      </c>
    </row>
    <row r="2895" spans="12:27" x14ac:dyDescent="0.35">
      <c r="L2895" s="103"/>
      <c r="S2895" s="32">
        <f>+_xlfn.XLOOKUP($P2895,Užstatai!$L$3:$IR$3,Užstatai!$L$1:$IR$1,"bla",0,1)</f>
        <v>0</v>
      </c>
      <c r="W2895" s="11">
        <f t="shared" si="258"/>
        <v>0</v>
      </c>
      <c r="X2895" s="11">
        <f t="shared" si="259"/>
        <v>0</v>
      </c>
      <c r="Y2895" s="11">
        <f t="shared" si="260"/>
        <v>1</v>
      </c>
      <c r="Z2895" s="11">
        <f t="shared" si="261"/>
        <v>163582.58089633781</v>
      </c>
      <c r="AA2895" s="23">
        <f t="shared" si="262"/>
        <v>0.28909999999998448</v>
      </c>
    </row>
    <row r="2896" spans="12:27" x14ac:dyDescent="0.35">
      <c r="L2896" s="103"/>
      <c r="S2896" s="32">
        <f>+_xlfn.XLOOKUP($P2896,Užstatai!$L$3:$IR$3,Užstatai!$L$1:$IR$1,"bla",0,1)</f>
        <v>0</v>
      </c>
      <c r="W2896" s="11">
        <f t="shared" si="258"/>
        <v>0</v>
      </c>
      <c r="X2896" s="11">
        <f t="shared" si="259"/>
        <v>0</v>
      </c>
      <c r="Y2896" s="11">
        <f t="shared" si="260"/>
        <v>1</v>
      </c>
      <c r="Z2896" s="11">
        <f t="shared" si="261"/>
        <v>163639.16428647834</v>
      </c>
      <c r="AA2896" s="23">
        <f t="shared" si="262"/>
        <v>0.28919999999998447</v>
      </c>
    </row>
    <row r="2897" spans="12:27" x14ac:dyDescent="0.35">
      <c r="L2897" s="103"/>
      <c r="S2897" s="32">
        <f>+_xlfn.XLOOKUP($P2897,Užstatai!$L$3:$IR$3,Užstatai!$L$1:$IR$1,"bla",0,1)</f>
        <v>0</v>
      </c>
      <c r="W2897" s="11">
        <f t="shared" si="258"/>
        <v>0</v>
      </c>
      <c r="X2897" s="11">
        <f t="shared" si="259"/>
        <v>0</v>
      </c>
      <c r="Y2897" s="11">
        <f t="shared" si="260"/>
        <v>1</v>
      </c>
      <c r="Z2897" s="11">
        <f t="shared" si="261"/>
        <v>163695.74767661889</v>
      </c>
      <c r="AA2897" s="23">
        <f t="shared" si="262"/>
        <v>0.28929999999998446</v>
      </c>
    </row>
    <row r="2898" spans="12:27" x14ac:dyDescent="0.35">
      <c r="L2898" s="103"/>
      <c r="S2898" s="32">
        <f>+_xlfn.XLOOKUP($P2898,Užstatai!$L$3:$IR$3,Užstatai!$L$1:$IR$1,"bla",0,1)</f>
        <v>0</v>
      </c>
      <c r="W2898" s="11">
        <f t="shared" si="258"/>
        <v>0</v>
      </c>
      <c r="X2898" s="11">
        <f t="shared" si="259"/>
        <v>0</v>
      </c>
      <c r="Y2898" s="11">
        <f t="shared" si="260"/>
        <v>1</v>
      </c>
      <c r="Z2898" s="11">
        <f t="shared" si="261"/>
        <v>163752.33106675945</v>
      </c>
      <c r="AA2898" s="23">
        <f t="shared" si="262"/>
        <v>0.28939999999998445</v>
      </c>
    </row>
    <row r="2899" spans="12:27" x14ac:dyDescent="0.35">
      <c r="L2899" s="103"/>
      <c r="S2899" s="32">
        <f>+_xlfn.XLOOKUP($P2899,Užstatai!$L$3:$IR$3,Užstatai!$L$1:$IR$1,"bla",0,1)</f>
        <v>0</v>
      </c>
      <c r="W2899" s="11">
        <f t="shared" si="258"/>
        <v>0</v>
      </c>
      <c r="X2899" s="11">
        <f t="shared" si="259"/>
        <v>0</v>
      </c>
      <c r="Y2899" s="11">
        <f t="shared" si="260"/>
        <v>1</v>
      </c>
      <c r="Z2899" s="11">
        <f t="shared" si="261"/>
        <v>163808.91445690001</v>
      </c>
      <c r="AA2899" s="23">
        <f t="shared" si="262"/>
        <v>0.28949999999998444</v>
      </c>
    </row>
    <row r="2900" spans="12:27" x14ac:dyDescent="0.35">
      <c r="L2900" s="103"/>
      <c r="S2900" s="32">
        <f>+_xlfn.XLOOKUP($P2900,Užstatai!$L$3:$IR$3,Užstatai!$L$1:$IR$1,"bla",0,1)</f>
        <v>0</v>
      </c>
      <c r="W2900" s="11">
        <f t="shared" si="258"/>
        <v>0</v>
      </c>
      <c r="X2900" s="11">
        <f t="shared" si="259"/>
        <v>0</v>
      </c>
      <c r="Y2900" s="11">
        <f t="shared" si="260"/>
        <v>1</v>
      </c>
      <c r="Z2900" s="11">
        <f t="shared" si="261"/>
        <v>163865.49784704053</v>
      </c>
      <c r="AA2900" s="23">
        <f t="shared" si="262"/>
        <v>0.28959999999998443</v>
      </c>
    </row>
    <row r="2901" spans="12:27" x14ac:dyDescent="0.35">
      <c r="L2901" s="103"/>
      <c r="S2901" s="32">
        <f>+_xlfn.XLOOKUP($P2901,Užstatai!$L$3:$IR$3,Užstatai!$L$1:$IR$1,"bla",0,1)</f>
        <v>0</v>
      </c>
      <c r="W2901" s="11">
        <f t="shared" si="258"/>
        <v>0</v>
      </c>
      <c r="X2901" s="11">
        <f t="shared" si="259"/>
        <v>0</v>
      </c>
      <c r="Y2901" s="11">
        <f t="shared" si="260"/>
        <v>1</v>
      </c>
      <c r="Z2901" s="11">
        <f t="shared" si="261"/>
        <v>163922.08123718112</v>
      </c>
      <c r="AA2901" s="23">
        <f t="shared" si="262"/>
        <v>0.28969999999998441</v>
      </c>
    </row>
    <row r="2902" spans="12:27" x14ac:dyDescent="0.35">
      <c r="L2902" s="103"/>
      <c r="S2902" s="32">
        <f>+_xlfn.XLOOKUP($P2902,Užstatai!$L$3:$IR$3,Užstatai!$L$1:$IR$1,"bla",0,1)</f>
        <v>0</v>
      </c>
      <c r="W2902" s="11">
        <f t="shared" si="258"/>
        <v>0</v>
      </c>
      <c r="X2902" s="11">
        <f t="shared" si="259"/>
        <v>0</v>
      </c>
      <c r="Y2902" s="11">
        <f t="shared" si="260"/>
        <v>1</v>
      </c>
      <c r="Z2902" s="11">
        <f t="shared" si="261"/>
        <v>163978.66462732162</v>
      </c>
      <c r="AA2902" s="23">
        <f t="shared" si="262"/>
        <v>0.2897999999999844</v>
      </c>
    </row>
    <row r="2903" spans="12:27" x14ac:dyDescent="0.35">
      <c r="L2903" s="103"/>
      <c r="S2903" s="32">
        <f>+_xlfn.XLOOKUP($P2903,Užstatai!$L$3:$IR$3,Užstatai!$L$1:$IR$1,"bla",0,1)</f>
        <v>0</v>
      </c>
      <c r="W2903" s="11">
        <f t="shared" si="258"/>
        <v>0</v>
      </c>
      <c r="X2903" s="11">
        <f t="shared" si="259"/>
        <v>0</v>
      </c>
      <c r="Y2903" s="11">
        <f t="shared" si="260"/>
        <v>1</v>
      </c>
      <c r="Z2903" s="11">
        <f t="shared" si="261"/>
        <v>164035.2480174622</v>
      </c>
      <c r="AA2903" s="23">
        <f t="shared" si="262"/>
        <v>0.28989999999998439</v>
      </c>
    </row>
    <row r="2904" spans="12:27" x14ac:dyDescent="0.35">
      <c r="L2904" s="103"/>
      <c r="S2904" s="32">
        <f>+_xlfn.XLOOKUP($P2904,Užstatai!$L$3:$IR$3,Užstatai!$L$1:$IR$1,"bla",0,1)</f>
        <v>0</v>
      </c>
      <c r="W2904" s="11">
        <f t="shared" si="258"/>
        <v>0</v>
      </c>
      <c r="X2904" s="11">
        <f t="shared" si="259"/>
        <v>0</v>
      </c>
      <c r="Y2904" s="11">
        <f t="shared" si="260"/>
        <v>1</v>
      </c>
      <c r="Z2904" s="11">
        <f t="shared" si="261"/>
        <v>164091.83140760273</v>
      </c>
      <c r="AA2904" s="23">
        <f t="shared" si="262"/>
        <v>0.28999999999998438</v>
      </c>
    </row>
    <row r="2905" spans="12:27" x14ac:dyDescent="0.35">
      <c r="L2905" s="103"/>
      <c r="S2905" s="32">
        <f>+_xlfn.XLOOKUP($P2905,Užstatai!$L$3:$IR$3,Užstatai!$L$1:$IR$1,"bla",0,1)</f>
        <v>0</v>
      </c>
      <c r="W2905" s="11">
        <f t="shared" si="258"/>
        <v>0</v>
      </c>
      <c r="X2905" s="11">
        <f t="shared" si="259"/>
        <v>0</v>
      </c>
      <c r="Y2905" s="11">
        <f t="shared" si="260"/>
        <v>1</v>
      </c>
      <c r="Z2905" s="11">
        <f t="shared" si="261"/>
        <v>164148.41479774329</v>
      </c>
      <c r="AA2905" s="23">
        <f t="shared" si="262"/>
        <v>0.29009999999998437</v>
      </c>
    </row>
    <row r="2906" spans="12:27" x14ac:dyDescent="0.35">
      <c r="L2906" s="103"/>
      <c r="S2906" s="32">
        <f>+_xlfn.XLOOKUP($P2906,Užstatai!$L$3:$IR$3,Užstatai!$L$1:$IR$1,"bla",0,1)</f>
        <v>0</v>
      </c>
      <c r="W2906" s="11">
        <f t="shared" si="258"/>
        <v>0</v>
      </c>
      <c r="X2906" s="11">
        <f t="shared" si="259"/>
        <v>0</v>
      </c>
      <c r="Y2906" s="11">
        <f t="shared" si="260"/>
        <v>1</v>
      </c>
      <c r="Z2906" s="11">
        <f t="shared" si="261"/>
        <v>164204.99818788384</v>
      </c>
      <c r="AA2906" s="23">
        <f t="shared" si="262"/>
        <v>0.29019999999998436</v>
      </c>
    </row>
    <row r="2907" spans="12:27" x14ac:dyDescent="0.35">
      <c r="L2907" s="103"/>
      <c r="S2907" s="32">
        <f>+_xlfn.XLOOKUP($P2907,Užstatai!$L$3:$IR$3,Užstatai!$L$1:$IR$1,"bla",0,1)</f>
        <v>0</v>
      </c>
      <c r="W2907" s="11">
        <f t="shared" si="258"/>
        <v>0</v>
      </c>
      <c r="X2907" s="11">
        <f t="shared" si="259"/>
        <v>0</v>
      </c>
      <c r="Y2907" s="11">
        <f t="shared" si="260"/>
        <v>1</v>
      </c>
      <c r="Z2907" s="11">
        <f t="shared" si="261"/>
        <v>164261.5815780244</v>
      </c>
      <c r="AA2907" s="23">
        <f t="shared" si="262"/>
        <v>0.29029999999998435</v>
      </c>
    </row>
    <row r="2908" spans="12:27" x14ac:dyDescent="0.35">
      <c r="L2908" s="103"/>
      <c r="S2908" s="32">
        <f>+_xlfn.XLOOKUP($P2908,Užstatai!$L$3:$IR$3,Užstatai!$L$1:$IR$1,"bla",0,1)</f>
        <v>0</v>
      </c>
      <c r="W2908" s="11">
        <f t="shared" si="258"/>
        <v>0</v>
      </c>
      <c r="X2908" s="11">
        <f t="shared" si="259"/>
        <v>0</v>
      </c>
      <c r="Y2908" s="11">
        <f t="shared" si="260"/>
        <v>1</v>
      </c>
      <c r="Z2908" s="11">
        <f t="shared" si="261"/>
        <v>164318.16496816493</v>
      </c>
      <c r="AA2908" s="23">
        <f t="shared" si="262"/>
        <v>0.29039999999998434</v>
      </c>
    </row>
    <row r="2909" spans="12:27" x14ac:dyDescent="0.35">
      <c r="L2909" s="103"/>
      <c r="S2909" s="32">
        <f>+_xlfn.XLOOKUP($P2909,Užstatai!$L$3:$IR$3,Užstatai!$L$1:$IR$1,"bla",0,1)</f>
        <v>0</v>
      </c>
      <c r="W2909" s="11">
        <f t="shared" si="258"/>
        <v>0</v>
      </c>
      <c r="X2909" s="11">
        <f t="shared" si="259"/>
        <v>0</v>
      </c>
      <c r="Y2909" s="11">
        <f t="shared" si="260"/>
        <v>1</v>
      </c>
      <c r="Z2909" s="11">
        <f t="shared" si="261"/>
        <v>164374.74835830549</v>
      </c>
      <c r="AA2909" s="23">
        <f t="shared" si="262"/>
        <v>0.29049999999998433</v>
      </c>
    </row>
    <row r="2910" spans="12:27" x14ac:dyDescent="0.35">
      <c r="L2910" s="103"/>
      <c r="S2910" s="32">
        <f>+_xlfn.XLOOKUP($P2910,Užstatai!$L$3:$IR$3,Užstatai!$L$1:$IR$1,"bla",0,1)</f>
        <v>0</v>
      </c>
      <c r="W2910" s="11">
        <f t="shared" si="258"/>
        <v>0</v>
      </c>
      <c r="X2910" s="11">
        <f t="shared" si="259"/>
        <v>0</v>
      </c>
      <c r="Y2910" s="11">
        <f t="shared" si="260"/>
        <v>1</v>
      </c>
      <c r="Z2910" s="11">
        <f t="shared" si="261"/>
        <v>164431.33174844604</v>
      </c>
      <c r="AA2910" s="23">
        <f t="shared" si="262"/>
        <v>0.29059999999998432</v>
      </c>
    </row>
    <row r="2911" spans="12:27" x14ac:dyDescent="0.35">
      <c r="L2911" s="103"/>
      <c r="S2911" s="32">
        <f>+_xlfn.XLOOKUP($P2911,Užstatai!$L$3:$IR$3,Užstatai!$L$1:$IR$1,"bla",0,1)</f>
        <v>0</v>
      </c>
      <c r="W2911" s="11">
        <f t="shared" si="258"/>
        <v>0</v>
      </c>
      <c r="X2911" s="11">
        <f t="shared" si="259"/>
        <v>0</v>
      </c>
      <c r="Y2911" s="11">
        <f t="shared" si="260"/>
        <v>1</v>
      </c>
      <c r="Z2911" s="11">
        <f t="shared" si="261"/>
        <v>164487.9151385866</v>
      </c>
      <c r="AA2911" s="23">
        <f t="shared" si="262"/>
        <v>0.2906999999999843</v>
      </c>
    </row>
    <row r="2912" spans="12:27" x14ac:dyDescent="0.35">
      <c r="L2912" s="103"/>
      <c r="S2912" s="32">
        <f>+_xlfn.XLOOKUP($P2912,Užstatai!$L$3:$IR$3,Užstatai!$L$1:$IR$1,"bla",0,1)</f>
        <v>0</v>
      </c>
      <c r="W2912" s="11">
        <f t="shared" si="258"/>
        <v>0</v>
      </c>
      <c r="X2912" s="11">
        <f t="shared" si="259"/>
        <v>0</v>
      </c>
      <c r="Y2912" s="11">
        <f t="shared" si="260"/>
        <v>1</v>
      </c>
      <c r="Z2912" s="11">
        <f t="shared" si="261"/>
        <v>164544.49852872716</v>
      </c>
      <c r="AA2912" s="23">
        <f t="shared" si="262"/>
        <v>0.29079999999998429</v>
      </c>
    </row>
    <row r="2913" spans="12:27" x14ac:dyDescent="0.35">
      <c r="L2913" s="103"/>
      <c r="S2913" s="32">
        <f>+_xlfn.XLOOKUP($P2913,Užstatai!$L$3:$IR$3,Užstatai!$L$1:$IR$1,"bla",0,1)</f>
        <v>0</v>
      </c>
      <c r="W2913" s="11">
        <f t="shared" si="258"/>
        <v>0</v>
      </c>
      <c r="X2913" s="11">
        <f t="shared" si="259"/>
        <v>0</v>
      </c>
      <c r="Y2913" s="11">
        <f t="shared" si="260"/>
        <v>1</v>
      </c>
      <c r="Z2913" s="11">
        <f t="shared" si="261"/>
        <v>164601.08191886768</v>
      </c>
      <c r="AA2913" s="23">
        <f t="shared" si="262"/>
        <v>0.29089999999998428</v>
      </c>
    </row>
    <row r="2914" spans="12:27" x14ac:dyDescent="0.35">
      <c r="L2914" s="103"/>
      <c r="S2914" s="32">
        <f>+_xlfn.XLOOKUP($P2914,Užstatai!$L$3:$IR$3,Užstatai!$L$1:$IR$1,"bla",0,1)</f>
        <v>0</v>
      </c>
      <c r="W2914" s="11">
        <f t="shared" si="258"/>
        <v>0</v>
      </c>
      <c r="X2914" s="11">
        <f t="shared" si="259"/>
        <v>0</v>
      </c>
      <c r="Y2914" s="11">
        <f t="shared" si="260"/>
        <v>1</v>
      </c>
      <c r="Z2914" s="11">
        <f t="shared" si="261"/>
        <v>164657.66530900827</v>
      </c>
      <c r="AA2914" s="23">
        <f t="shared" si="262"/>
        <v>0.29099999999998427</v>
      </c>
    </row>
    <row r="2915" spans="12:27" x14ac:dyDescent="0.35">
      <c r="L2915" s="103"/>
      <c r="S2915" s="32">
        <f>+_xlfn.XLOOKUP($P2915,Užstatai!$L$3:$IR$3,Užstatai!$L$1:$IR$1,"bla",0,1)</f>
        <v>0</v>
      </c>
      <c r="W2915" s="11">
        <f t="shared" si="258"/>
        <v>0</v>
      </c>
      <c r="X2915" s="11">
        <f t="shared" si="259"/>
        <v>0</v>
      </c>
      <c r="Y2915" s="11">
        <f t="shared" si="260"/>
        <v>1</v>
      </c>
      <c r="Z2915" s="11">
        <f t="shared" si="261"/>
        <v>164714.24869914877</v>
      </c>
      <c r="AA2915" s="23">
        <f t="shared" si="262"/>
        <v>0.29109999999998426</v>
      </c>
    </row>
    <row r="2916" spans="12:27" x14ac:dyDescent="0.35">
      <c r="L2916" s="103"/>
      <c r="S2916" s="32">
        <f>+_xlfn.XLOOKUP($P2916,Užstatai!$L$3:$IR$3,Užstatai!$L$1:$IR$1,"bla",0,1)</f>
        <v>0</v>
      </c>
      <c r="W2916" s="11">
        <f t="shared" si="258"/>
        <v>0</v>
      </c>
      <c r="X2916" s="11">
        <f t="shared" si="259"/>
        <v>0</v>
      </c>
      <c r="Y2916" s="11">
        <f t="shared" si="260"/>
        <v>1</v>
      </c>
      <c r="Z2916" s="11">
        <f t="shared" si="261"/>
        <v>164770.83208928932</v>
      </c>
      <c r="AA2916" s="23">
        <f t="shared" si="262"/>
        <v>0.29119999999998425</v>
      </c>
    </row>
    <row r="2917" spans="12:27" x14ac:dyDescent="0.35">
      <c r="L2917" s="103"/>
      <c r="S2917" s="32">
        <f>+_xlfn.XLOOKUP($P2917,Užstatai!$L$3:$IR$3,Užstatai!$L$1:$IR$1,"bla",0,1)</f>
        <v>0</v>
      </c>
      <c r="W2917" s="11">
        <f t="shared" si="258"/>
        <v>0</v>
      </c>
      <c r="X2917" s="11">
        <f t="shared" si="259"/>
        <v>0</v>
      </c>
      <c r="Y2917" s="11">
        <f t="shared" si="260"/>
        <v>1</v>
      </c>
      <c r="Z2917" s="11">
        <f t="shared" si="261"/>
        <v>164827.41547942988</v>
      </c>
      <c r="AA2917" s="23">
        <f t="shared" si="262"/>
        <v>0.29129999999998424</v>
      </c>
    </row>
    <row r="2918" spans="12:27" x14ac:dyDescent="0.35">
      <c r="L2918" s="103"/>
      <c r="S2918" s="32">
        <f>+_xlfn.XLOOKUP($P2918,Užstatai!$L$3:$IR$3,Užstatai!$L$1:$IR$1,"bla",0,1)</f>
        <v>0</v>
      </c>
      <c r="W2918" s="11">
        <f t="shared" si="258"/>
        <v>0</v>
      </c>
      <c r="X2918" s="11">
        <f t="shared" si="259"/>
        <v>0</v>
      </c>
      <c r="Y2918" s="11">
        <f t="shared" si="260"/>
        <v>1</v>
      </c>
      <c r="Z2918" s="11">
        <f t="shared" si="261"/>
        <v>164883.99886957044</v>
      </c>
      <c r="AA2918" s="23">
        <f t="shared" si="262"/>
        <v>0.29139999999998423</v>
      </c>
    </row>
    <row r="2919" spans="12:27" x14ac:dyDescent="0.35">
      <c r="L2919" s="103"/>
      <c r="S2919" s="32">
        <f>+_xlfn.XLOOKUP($P2919,Užstatai!$L$3:$IR$3,Užstatai!$L$1:$IR$1,"bla",0,1)</f>
        <v>0</v>
      </c>
      <c r="W2919" s="11">
        <f t="shared" si="258"/>
        <v>0</v>
      </c>
      <c r="X2919" s="11">
        <f t="shared" si="259"/>
        <v>0</v>
      </c>
      <c r="Y2919" s="11">
        <f t="shared" si="260"/>
        <v>1</v>
      </c>
      <c r="Z2919" s="11">
        <f t="shared" si="261"/>
        <v>164940.58225971099</v>
      </c>
      <c r="AA2919" s="23">
        <f t="shared" si="262"/>
        <v>0.29149999999998422</v>
      </c>
    </row>
    <row r="2920" spans="12:27" x14ac:dyDescent="0.35">
      <c r="L2920" s="103"/>
      <c r="S2920" s="32">
        <f>+_xlfn.XLOOKUP($P2920,Užstatai!$L$3:$IR$3,Užstatai!$L$1:$IR$1,"bla",0,1)</f>
        <v>0</v>
      </c>
      <c r="W2920" s="11">
        <f t="shared" si="258"/>
        <v>0</v>
      </c>
      <c r="X2920" s="11">
        <f t="shared" si="259"/>
        <v>0</v>
      </c>
      <c r="Y2920" s="11">
        <f t="shared" si="260"/>
        <v>1</v>
      </c>
      <c r="Z2920" s="11">
        <f t="shared" si="261"/>
        <v>164997.16564985155</v>
      </c>
      <c r="AA2920" s="23">
        <f t="shared" si="262"/>
        <v>0.29159999999998421</v>
      </c>
    </row>
    <row r="2921" spans="12:27" x14ac:dyDescent="0.35">
      <c r="L2921" s="103"/>
      <c r="S2921" s="32">
        <f>+_xlfn.XLOOKUP($P2921,Užstatai!$L$3:$IR$3,Užstatai!$L$1:$IR$1,"bla",0,1)</f>
        <v>0</v>
      </c>
      <c r="W2921" s="11">
        <f t="shared" si="258"/>
        <v>0</v>
      </c>
      <c r="X2921" s="11">
        <f t="shared" si="259"/>
        <v>0</v>
      </c>
      <c r="Y2921" s="11">
        <f t="shared" si="260"/>
        <v>1</v>
      </c>
      <c r="Z2921" s="11">
        <f t="shared" si="261"/>
        <v>165053.74903999205</v>
      </c>
      <c r="AA2921" s="23">
        <f t="shared" si="262"/>
        <v>0.29169999999998419</v>
      </c>
    </row>
    <row r="2922" spans="12:27" x14ac:dyDescent="0.35">
      <c r="L2922" s="103"/>
      <c r="S2922" s="32">
        <f>+_xlfn.XLOOKUP($P2922,Užstatai!$L$3:$IR$3,Užstatai!$L$1:$IR$1,"bla",0,1)</f>
        <v>0</v>
      </c>
      <c r="W2922" s="11">
        <f t="shared" si="258"/>
        <v>0</v>
      </c>
      <c r="X2922" s="11">
        <f t="shared" si="259"/>
        <v>0</v>
      </c>
      <c r="Y2922" s="11">
        <f t="shared" si="260"/>
        <v>1</v>
      </c>
      <c r="Z2922" s="11">
        <f t="shared" si="261"/>
        <v>165110.33243013264</v>
      </c>
      <c r="AA2922" s="23">
        <f t="shared" si="262"/>
        <v>0.29179999999998418</v>
      </c>
    </row>
    <row r="2923" spans="12:27" x14ac:dyDescent="0.35">
      <c r="L2923" s="103"/>
      <c r="S2923" s="32">
        <f>+_xlfn.XLOOKUP($P2923,Užstatai!$L$3:$IR$3,Užstatai!$L$1:$IR$1,"bla",0,1)</f>
        <v>0</v>
      </c>
      <c r="W2923" s="11">
        <f t="shared" si="258"/>
        <v>0</v>
      </c>
      <c r="X2923" s="11">
        <f t="shared" si="259"/>
        <v>0</v>
      </c>
      <c r="Y2923" s="11">
        <f t="shared" si="260"/>
        <v>1</v>
      </c>
      <c r="Z2923" s="11">
        <f t="shared" si="261"/>
        <v>165166.91582027316</v>
      </c>
      <c r="AA2923" s="23">
        <f t="shared" si="262"/>
        <v>0.29189999999998417</v>
      </c>
    </row>
    <row r="2924" spans="12:27" x14ac:dyDescent="0.35">
      <c r="L2924" s="103"/>
      <c r="S2924" s="32">
        <f>+_xlfn.XLOOKUP($P2924,Užstatai!$L$3:$IR$3,Užstatai!$L$1:$IR$1,"bla",0,1)</f>
        <v>0</v>
      </c>
      <c r="W2924" s="11">
        <f t="shared" si="258"/>
        <v>0</v>
      </c>
      <c r="X2924" s="11">
        <f t="shared" si="259"/>
        <v>0</v>
      </c>
      <c r="Y2924" s="11">
        <f t="shared" si="260"/>
        <v>1</v>
      </c>
      <c r="Z2924" s="11">
        <f t="shared" si="261"/>
        <v>165223.49921041372</v>
      </c>
      <c r="AA2924" s="23">
        <f t="shared" si="262"/>
        <v>0.29199999999998416</v>
      </c>
    </row>
    <row r="2925" spans="12:27" x14ac:dyDescent="0.35">
      <c r="L2925" s="103"/>
      <c r="S2925" s="32">
        <f>+_xlfn.XLOOKUP($P2925,Užstatai!$L$3:$IR$3,Užstatai!$L$1:$IR$1,"bla",0,1)</f>
        <v>0</v>
      </c>
      <c r="W2925" s="11">
        <f t="shared" si="258"/>
        <v>0</v>
      </c>
      <c r="X2925" s="11">
        <f t="shared" si="259"/>
        <v>0</v>
      </c>
      <c r="Y2925" s="11">
        <f t="shared" si="260"/>
        <v>1</v>
      </c>
      <c r="Z2925" s="11">
        <f t="shared" si="261"/>
        <v>165280.08260055428</v>
      </c>
      <c r="AA2925" s="23">
        <f t="shared" si="262"/>
        <v>0.29209999999998415</v>
      </c>
    </row>
    <row r="2926" spans="12:27" x14ac:dyDescent="0.35">
      <c r="L2926" s="103"/>
      <c r="S2926" s="32">
        <f>+_xlfn.XLOOKUP($P2926,Užstatai!$L$3:$IR$3,Užstatai!$L$1:$IR$1,"bla",0,1)</f>
        <v>0</v>
      </c>
      <c r="W2926" s="11">
        <f t="shared" si="258"/>
        <v>0</v>
      </c>
      <c r="X2926" s="11">
        <f t="shared" si="259"/>
        <v>0</v>
      </c>
      <c r="Y2926" s="11">
        <f t="shared" si="260"/>
        <v>1</v>
      </c>
      <c r="Z2926" s="11">
        <f t="shared" si="261"/>
        <v>165336.66599069483</v>
      </c>
      <c r="AA2926" s="23">
        <f t="shared" si="262"/>
        <v>0.29219999999998414</v>
      </c>
    </row>
    <row r="2927" spans="12:27" x14ac:dyDescent="0.35">
      <c r="L2927" s="103"/>
      <c r="S2927" s="32">
        <f>+_xlfn.XLOOKUP($P2927,Užstatai!$L$3:$IR$3,Užstatai!$L$1:$IR$1,"bla",0,1)</f>
        <v>0</v>
      </c>
      <c r="W2927" s="11">
        <f t="shared" si="258"/>
        <v>0</v>
      </c>
      <c r="X2927" s="11">
        <f t="shared" si="259"/>
        <v>0</v>
      </c>
      <c r="Y2927" s="11">
        <f t="shared" si="260"/>
        <v>1</v>
      </c>
      <c r="Z2927" s="11">
        <f t="shared" si="261"/>
        <v>165393.24938083542</v>
      </c>
      <c r="AA2927" s="23">
        <f t="shared" si="262"/>
        <v>0.29229999999998413</v>
      </c>
    </row>
    <row r="2928" spans="12:27" x14ac:dyDescent="0.35">
      <c r="L2928" s="103"/>
      <c r="S2928" s="32">
        <f>+_xlfn.XLOOKUP($P2928,Užstatai!$L$3:$IR$3,Užstatai!$L$1:$IR$1,"bla",0,1)</f>
        <v>0</v>
      </c>
      <c r="W2928" s="11">
        <f t="shared" si="258"/>
        <v>0</v>
      </c>
      <c r="X2928" s="11">
        <f t="shared" si="259"/>
        <v>0</v>
      </c>
      <c r="Y2928" s="11">
        <f t="shared" si="260"/>
        <v>1</v>
      </c>
      <c r="Z2928" s="11">
        <f t="shared" si="261"/>
        <v>165449.83277097592</v>
      </c>
      <c r="AA2928" s="23">
        <f t="shared" si="262"/>
        <v>0.29239999999998412</v>
      </c>
    </row>
    <row r="2929" spans="12:27" x14ac:dyDescent="0.35">
      <c r="L2929" s="103"/>
      <c r="S2929" s="32">
        <f>+_xlfn.XLOOKUP($P2929,Užstatai!$L$3:$IR$3,Užstatai!$L$1:$IR$1,"bla",0,1)</f>
        <v>0</v>
      </c>
      <c r="W2929" s="11">
        <f t="shared" si="258"/>
        <v>0</v>
      </c>
      <c r="X2929" s="11">
        <f t="shared" si="259"/>
        <v>0</v>
      </c>
      <c r="Y2929" s="11">
        <f t="shared" si="260"/>
        <v>1</v>
      </c>
      <c r="Z2929" s="11">
        <f t="shared" si="261"/>
        <v>165506.41616111647</v>
      </c>
      <c r="AA2929" s="23">
        <f t="shared" si="262"/>
        <v>0.29249999999998411</v>
      </c>
    </row>
    <row r="2930" spans="12:27" x14ac:dyDescent="0.35">
      <c r="L2930" s="103"/>
      <c r="S2930" s="32">
        <f>+_xlfn.XLOOKUP($P2930,Užstatai!$L$3:$IR$3,Užstatai!$L$1:$IR$1,"bla",0,1)</f>
        <v>0</v>
      </c>
      <c r="W2930" s="11">
        <f t="shared" si="258"/>
        <v>0</v>
      </c>
      <c r="X2930" s="11">
        <f t="shared" si="259"/>
        <v>0</v>
      </c>
      <c r="Y2930" s="11">
        <f t="shared" si="260"/>
        <v>1</v>
      </c>
      <c r="Z2930" s="11">
        <f t="shared" si="261"/>
        <v>165562.99955125703</v>
      </c>
      <c r="AA2930" s="23">
        <f t="shared" si="262"/>
        <v>0.2925999999999841</v>
      </c>
    </row>
    <row r="2931" spans="12:27" x14ac:dyDescent="0.35">
      <c r="L2931" s="103"/>
      <c r="S2931" s="32">
        <f>+_xlfn.XLOOKUP($P2931,Užstatai!$L$3:$IR$3,Užstatai!$L$1:$IR$1,"bla",0,1)</f>
        <v>0</v>
      </c>
      <c r="W2931" s="11">
        <f t="shared" si="258"/>
        <v>0</v>
      </c>
      <c r="X2931" s="11">
        <f t="shared" si="259"/>
        <v>0</v>
      </c>
      <c r="Y2931" s="11">
        <f t="shared" si="260"/>
        <v>1</v>
      </c>
      <c r="Z2931" s="11">
        <f t="shared" si="261"/>
        <v>165619.58294139759</v>
      </c>
      <c r="AA2931" s="23">
        <f t="shared" si="262"/>
        <v>0.29269999999998408</v>
      </c>
    </row>
    <row r="2932" spans="12:27" x14ac:dyDescent="0.35">
      <c r="L2932" s="103"/>
      <c r="S2932" s="32">
        <f>+_xlfn.XLOOKUP($P2932,Užstatai!$L$3:$IR$3,Užstatai!$L$1:$IR$1,"bla",0,1)</f>
        <v>0</v>
      </c>
      <c r="W2932" s="11">
        <f t="shared" si="258"/>
        <v>0</v>
      </c>
      <c r="X2932" s="11">
        <f t="shared" si="259"/>
        <v>0</v>
      </c>
      <c r="Y2932" s="11">
        <f t="shared" si="260"/>
        <v>1</v>
      </c>
      <c r="Z2932" s="11">
        <f t="shared" si="261"/>
        <v>165676.16633153812</v>
      </c>
      <c r="AA2932" s="23">
        <f t="shared" si="262"/>
        <v>0.29279999999998407</v>
      </c>
    </row>
    <row r="2933" spans="12:27" x14ac:dyDescent="0.35">
      <c r="L2933" s="103"/>
      <c r="S2933" s="32">
        <f>+_xlfn.XLOOKUP($P2933,Užstatai!$L$3:$IR$3,Užstatai!$L$1:$IR$1,"bla",0,1)</f>
        <v>0</v>
      </c>
      <c r="W2933" s="11">
        <f t="shared" si="258"/>
        <v>0</v>
      </c>
      <c r="X2933" s="11">
        <f t="shared" si="259"/>
        <v>0</v>
      </c>
      <c r="Y2933" s="11">
        <f t="shared" si="260"/>
        <v>1</v>
      </c>
      <c r="Z2933" s="11">
        <f t="shared" si="261"/>
        <v>165732.7497216787</v>
      </c>
      <c r="AA2933" s="23">
        <f t="shared" si="262"/>
        <v>0.29289999999998406</v>
      </c>
    </row>
    <row r="2934" spans="12:27" x14ac:dyDescent="0.35">
      <c r="L2934" s="103"/>
      <c r="S2934" s="32">
        <f>+_xlfn.XLOOKUP($P2934,Užstatai!$L$3:$IR$3,Užstatai!$L$1:$IR$1,"bla",0,1)</f>
        <v>0</v>
      </c>
      <c r="W2934" s="11">
        <f t="shared" si="258"/>
        <v>0</v>
      </c>
      <c r="X2934" s="11">
        <f t="shared" si="259"/>
        <v>0</v>
      </c>
      <c r="Y2934" s="11">
        <f t="shared" si="260"/>
        <v>1</v>
      </c>
      <c r="Z2934" s="11">
        <f t="shared" si="261"/>
        <v>165789.3331118192</v>
      </c>
      <c r="AA2934" s="23">
        <f t="shared" si="262"/>
        <v>0.29299999999998405</v>
      </c>
    </row>
    <row r="2935" spans="12:27" x14ac:dyDescent="0.35">
      <c r="L2935" s="103"/>
      <c r="S2935" s="32">
        <f>+_xlfn.XLOOKUP($P2935,Užstatai!$L$3:$IR$3,Užstatai!$L$1:$IR$1,"bla",0,1)</f>
        <v>0</v>
      </c>
      <c r="W2935" s="11">
        <f t="shared" si="258"/>
        <v>0</v>
      </c>
      <c r="X2935" s="11">
        <f t="shared" si="259"/>
        <v>0</v>
      </c>
      <c r="Y2935" s="11">
        <f t="shared" si="260"/>
        <v>1</v>
      </c>
      <c r="Z2935" s="11">
        <f t="shared" si="261"/>
        <v>165845.91650195979</v>
      </c>
      <c r="AA2935" s="23">
        <f t="shared" si="262"/>
        <v>0.29309999999998404</v>
      </c>
    </row>
    <row r="2936" spans="12:27" x14ac:dyDescent="0.35">
      <c r="L2936" s="103"/>
      <c r="S2936" s="32">
        <f>+_xlfn.XLOOKUP($P2936,Užstatai!$L$3:$IR$3,Užstatai!$L$1:$IR$1,"bla",0,1)</f>
        <v>0</v>
      </c>
      <c r="W2936" s="11">
        <f t="shared" si="258"/>
        <v>0</v>
      </c>
      <c r="X2936" s="11">
        <f t="shared" si="259"/>
        <v>0</v>
      </c>
      <c r="Y2936" s="11">
        <f t="shared" si="260"/>
        <v>1</v>
      </c>
      <c r="Z2936" s="11">
        <f t="shared" si="261"/>
        <v>165902.49989210031</v>
      </c>
      <c r="AA2936" s="23">
        <f t="shared" si="262"/>
        <v>0.29319999999998403</v>
      </c>
    </row>
    <row r="2937" spans="12:27" x14ac:dyDescent="0.35">
      <c r="L2937" s="103"/>
      <c r="S2937" s="32">
        <f>+_xlfn.XLOOKUP($P2937,Užstatai!$L$3:$IR$3,Užstatai!$L$1:$IR$1,"bla",0,1)</f>
        <v>0</v>
      </c>
      <c r="W2937" s="11">
        <f t="shared" si="258"/>
        <v>0</v>
      </c>
      <c r="X2937" s="11">
        <f t="shared" si="259"/>
        <v>0</v>
      </c>
      <c r="Y2937" s="11">
        <f t="shared" si="260"/>
        <v>1</v>
      </c>
      <c r="Z2937" s="11">
        <f t="shared" si="261"/>
        <v>165959.08328224087</v>
      </c>
      <c r="AA2937" s="23">
        <f t="shared" si="262"/>
        <v>0.29329999999998402</v>
      </c>
    </row>
    <row r="2938" spans="12:27" x14ac:dyDescent="0.35">
      <c r="L2938" s="103"/>
      <c r="S2938" s="32">
        <f>+_xlfn.XLOOKUP($P2938,Užstatai!$L$3:$IR$3,Užstatai!$L$1:$IR$1,"bla",0,1)</f>
        <v>0</v>
      </c>
      <c r="W2938" s="11">
        <f t="shared" si="258"/>
        <v>0</v>
      </c>
      <c r="X2938" s="11">
        <f t="shared" si="259"/>
        <v>0</v>
      </c>
      <c r="Y2938" s="11">
        <f t="shared" si="260"/>
        <v>1</v>
      </c>
      <c r="Z2938" s="11">
        <f t="shared" si="261"/>
        <v>166015.66667238143</v>
      </c>
      <c r="AA2938" s="23">
        <f t="shared" si="262"/>
        <v>0.29339999999998401</v>
      </c>
    </row>
    <row r="2939" spans="12:27" x14ac:dyDescent="0.35">
      <c r="L2939" s="103"/>
      <c r="S2939" s="32">
        <f>+_xlfn.XLOOKUP($P2939,Užstatai!$L$3:$IR$3,Užstatai!$L$1:$IR$1,"bla",0,1)</f>
        <v>0</v>
      </c>
      <c r="W2939" s="11">
        <f t="shared" si="258"/>
        <v>0</v>
      </c>
      <c r="X2939" s="11">
        <f t="shared" si="259"/>
        <v>0</v>
      </c>
      <c r="Y2939" s="11">
        <f t="shared" si="260"/>
        <v>1</v>
      </c>
      <c r="Z2939" s="11">
        <f t="shared" si="261"/>
        <v>166072.25006252198</v>
      </c>
      <c r="AA2939" s="23">
        <f t="shared" si="262"/>
        <v>0.293499999999984</v>
      </c>
    </row>
    <row r="2940" spans="12:27" x14ac:dyDescent="0.35">
      <c r="L2940" s="103"/>
      <c r="S2940" s="32">
        <f>+_xlfn.XLOOKUP($P2940,Užstatai!$L$3:$IR$3,Užstatai!$L$1:$IR$1,"bla",0,1)</f>
        <v>0</v>
      </c>
      <c r="W2940" s="11">
        <f t="shared" si="258"/>
        <v>0</v>
      </c>
      <c r="X2940" s="11">
        <f t="shared" si="259"/>
        <v>0</v>
      </c>
      <c r="Y2940" s="11">
        <f t="shared" si="260"/>
        <v>1</v>
      </c>
      <c r="Z2940" s="11">
        <f t="shared" si="261"/>
        <v>166128.83345266251</v>
      </c>
      <c r="AA2940" s="23">
        <f t="shared" si="262"/>
        <v>0.29359999999998398</v>
      </c>
    </row>
    <row r="2941" spans="12:27" x14ac:dyDescent="0.35">
      <c r="L2941" s="103"/>
      <c r="S2941" s="32">
        <f>+_xlfn.XLOOKUP($P2941,Užstatai!$L$3:$IR$3,Užstatai!$L$1:$IR$1,"bla",0,1)</f>
        <v>0</v>
      </c>
      <c r="W2941" s="11">
        <f t="shared" si="258"/>
        <v>0</v>
      </c>
      <c r="X2941" s="11">
        <f t="shared" si="259"/>
        <v>0</v>
      </c>
      <c r="Y2941" s="11">
        <f t="shared" si="260"/>
        <v>1</v>
      </c>
      <c r="Z2941" s="11">
        <f t="shared" si="261"/>
        <v>166185.41684280307</v>
      </c>
      <c r="AA2941" s="23">
        <f t="shared" si="262"/>
        <v>0.29369999999998397</v>
      </c>
    </row>
    <row r="2942" spans="12:27" x14ac:dyDescent="0.35">
      <c r="L2942" s="103"/>
      <c r="S2942" s="32">
        <f>+_xlfn.XLOOKUP($P2942,Užstatai!$L$3:$IR$3,Užstatai!$L$1:$IR$1,"bla",0,1)</f>
        <v>0</v>
      </c>
      <c r="W2942" s="11">
        <f t="shared" si="258"/>
        <v>0</v>
      </c>
      <c r="X2942" s="11">
        <f t="shared" si="259"/>
        <v>0</v>
      </c>
      <c r="Y2942" s="11">
        <f t="shared" si="260"/>
        <v>1</v>
      </c>
      <c r="Z2942" s="11">
        <f t="shared" si="261"/>
        <v>166242.0002329436</v>
      </c>
      <c r="AA2942" s="23">
        <f t="shared" si="262"/>
        <v>0.29379999999998396</v>
      </c>
    </row>
    <row r="2943" spans="12:27" x14ac:dyDescent="0.35">
      <c r="L2943" s="103"/>
      <c r="S2943" s="32">
        <f>+_xlfn.XLOOKUP($P2943,Užstatai!$L$3:$IR$3,Užstatai!$L$1:$IR$1,"bla",0,1)</f>
        <v>0</v>
      </c>
      <c r="W2943" s="11">
        <f t="shared" si="258"/>
        <v>0</v>
      </c>
      <c r="X2943" s="11">
        <f t="shared" si="259"/>
        <v>0</v>
      </c>
      <c r="Y2943" s="11">
        <f t="shared" si="260"/>
        <v>1</v>
      </c>
      <c r="Z2943" s="11">
        <f t="shared" si="261"/>
        <v>166298.58362308418</v>
      </c>
      <c r="AA2943" s="23">
        <f t="shared" si="262"/>
        <v>0.29389999999998395</v>
      </c>
    </row>
    <row r="2944" spans="12:27" x14ac:dyDescent="0.35">
      <c r="L2944" s="103"/>
      <c r="S2944" s="32">
        <f>+_xlfn.XLOOKUP($P2944,Užstatai!$L$3:$IR$3,Užstatai!$L$1:$IR$1,"bla",0,1)</f>
        <v>0</v>
      </c>
      <c r="W2944" s="11">
        <f t="shared" si="258"/>
        <v>0</v>
      </c>
      <c r="X2944" s="11">
        <f t="shared" si="259"/>
        <v>0</v>
      </c>
      <c r="Y2944" s="11">
        <f t="shared" si="260"/>
        <v>1</v>
      </c>
      <c r="Z2944" s="11">
        <f t="shared" si="261"/>
        <v>166355.16701322474</v>
      </c>
      <c r="AA2944" s="23">
        <f t="shared" si="262"/>
        <v>0.29399999999998394</v>
      </c>
    </row>
    <row r="2945" spans="12:27" x14ac:dyDescent="0.35">
      <c r="L2945" s="103"/>
      <c r="S2945" s="32">
        <f>+_xlfn.XLOOKUP($P2945,Užstatai!$L$3:$IR$3,Užstatai!$L$1:$IR$1,"bla",0,1)</f>
        <v>0</v>
      </c>
      <c r="W2945" s="11">
        <f t="shared" si="258"/>
        <v>0</v>
      </c>
      <c r="X2945" s="11">
        <f t="shared" si="259"/>
        <v>0</v>
      </c>
      <c r="Y2945" s="11">
        <f t="shared" si="260"/>
        <v>1</v>
      </c>
      <c r="Z2945" s="11">
        <f t="shared" si="261"/>
        <v>166411.75040336529</v>
      </c>
      <c r="AA2945" s="23">
        <f t="shared" si="262"/>
        <v>0.29409999999998393</v>
      </c>
    </row>
    <row r="2946" spans="12:27" x14ac:dyDescent="0.35">
      <c r="L2946" s="103"/>
      <c r="S2946" s="32">
        <f>+_xlfn.XLOOKUP($P2946,Užstatai!$L$3:$IR$3,Užstatai!$L$1:$IR$1,"bla",0,1)</f>
        <v>0</v>
      </c>
      <c r="W2946" s="11">
        <f t="shared" si="258"/>
        <v>0</v>
      </c>
      <c r="X2946" s="11">
        <f t="shared" si="259"/>
        <v>0</v>
      </c>
      <c r="Y2946" s="11">
        <f t="shared" si="260"/>
        <v>1</v>
      </c>
      <c r="Z2946" s="11">
        <f t="shared" si="261"/>
        <v>166468.33379350585</v>
      </c>
      <c r="AA2946" s="23">
        <f t="shared" si="262"/>
        <v>0.29419999999998392</v>
      </c>
    </row>
    <row r="2947" spans="12:27" x14ac:dyDescent="0.35">
      <c r="L2947" s="103"/>
      <c r="S2947" s="32">
        <f>+_xlfn.XLOOKUP($P2947,Užstatai!$L$3:$IR$3,Užstatai!$L$1:$IR$1,"bla",0,1)</f>
        <v>0</v>
      </c>
      <c r="W2947" s="11">
        <f t="shared" si="258"/>
        <v>0</v>
      </c>
      <c r="X2947" s="11">
        <f t="shared" si="259"/>
        <v>0</v>
      </c>
      <c r="Y2947" s="11">
        <f t="shared" si="260"/>
        <v>1</v>
      </c>
      <c r="Z2947" s="11">
        <f t="shared" si="261"/>
        <v>166524.91718364635</v>
      </c>
      <c r="AA2947" s="23">
        <f t="shared" si="262"/>
        <v>0.29429999999998391</v>
      </c>
    </row>
    <row r="2948" spans="12:27" x14ac:dyDescent="0.35">
      <c r="L2948" s="103"/>
      <c r="S2948" s="32">
        <f>+_xlfn.XLOOKUP($P2948,Užstatai!$L$3:$IR$3,Užstatai!$L$1:$IR$1,"bla",0,1)</f>
        <v>0</v>
      </c>
      <c r="W2948" s="11">
        <f t="shared" ref="W2948:W3004" si="263">ROUND(M2948*(Q2948-Q2947),2)</f>
        <v>0</v>
      </c>
      <c r="X2948" s="11">
        <f t="shared" ref="X2948:X3004" si="264">ROUND(N2948*$Y$2/12*(1-Q2948),2)</f>
        <v>0</v>
      </c>
      <c r="Y2948" s="11">
        <f t="shared" si="260"/>
        <v>1</v>
      </c>
      <c r="Z2948" s="11">
        <f t="shared" si="261"/>
        <v>166581.50057378691</v>
      </c>
      <c r="AA2948" s="23">
        <f t="shared" si="262"/>
        <v>0.2943999999999839</v>
      </c>
    </row>
    <row r="2949" spans="12:27" x14ac:dyDescent="0.35">
      <c r="L2949" s="103"/>
      <c r="S2949" s="32">
        <f>+_xlfn.XLOOKUP($P2949,Užstatai!$L$3:$IR$3,Užstatai!$L$1:$IR$1,"bla",0,1)</f>
        <v>0</v>
      </c>
      <c r="W2949" s="11">
        <f t="shared" si="263"/>
        <v>0</v>
      </c>
      <c r="X2949" s="11">
        <f t="shared" si="264"/>
        <v>0</v>
      </c>
      <c r="Y2949" s="11">
        <f t="shared" ref="Y2949:Y3004" si="265">+IF(Z2949&gt;=$W$1,1,0)</f>
        <v>1</v>
      </c>
      <c r="Z2949" s="11">
        <f t="shared" ref="Z2949:Z3004" si="266">SUM($N$4:$N$183)*AA2949/12-SUMPRODUCT($N$4:$N$183,$Q$4:$Q$183)*AA2949/12</f>
        <v>166638.08396392746</v>
      </c>
      <c r="AA2949" s="23">
        <f t="shared" si="262"/>
        <v>0.29449999999998389</v>
      </c>
    </row>
    <row r="2950" spans="12:27" x14ac:dyDescent="0.35">
      <c r="L2950" s="103"/>
      <c r="S2950" s="32">
        <f>+_xlfn.XLOOKUP($P2950,Užstatai!$L$3:$IR$3,Užstatai!$L$1:$IR$1,"bla",0,1)</f>
        <v>0</v>
      </c>
      <c r="W2950" s="11">
        <f t="shared" si="263"/>
        <v>0</v>
      </c>
      <c r="X2950" s="11">
        <f t="shared" si="264"/>
        <v>0</v>
      </c>
      <c r="Y2950" s="11">
        <f t="shared" si="265"/>
        <v>1</v>
      </c>
      <c r="Z2950" s="11">
        <f t="shared" si="266"/>
        <v>166694.66735406802</v>
      </c>
      <c r="AA2950" s="23">
        <f t="shared" ref="AA2950:AA3004" si="267">+AA2949+0.0001</f>
        <v>0.29459999999998387</v>
      </c>
    </row>
    <row r="2951" spans="12:27" x14ac:dyDescent="0.35">
      <c r="L2951" s="103"/>
      <c r="S2951" s="32">
        <f>+_xlfn.XLOOKUP($P2951,Užstatai!$L$3:$IR$3,Užstatai!$L$1:$IR$1,"bla",0,1)</f>
        <v>0</v>
      </c>
      <c r="W2951" s="11">
        <f t="shared" si="263"/>
        <v>0</v>
      </c>
      <c r="X2951" s="11">
        <f t="shared" si="264"/>
        <v>0</v>
      </c>
      <c r="Y2951" s="11">
        <f t="shared" si="265"/>
        <v>1</v>
      </c>
      <c r="Z2951" s="11">
        <f t="shared" si="266"/>
        <v>166751.25074420858</v>
      </c>
      <c r="AA2951" s="23">
        <f t="shared" si="267"/>
        <v>0.29469999999998386</v>
      </c>
    </row>
    <row r="2952" spans="12:27" x14ac:dyDescent="0.35">
      <c r="L2952" s="103"/>
      <c r="S2952" s="32">
        <f>+_xlfn.XLOOKUP($P2952,Užstatai!$L$3:$IR$3,Užstatai!$L$1:$IR$1,"bla",0,1)</f>
        <v>0</v>
      </c>
      <c r="W2952" s="11">
        <f t="shared" si="263"/>
        <v>0</v>
      </c>
      <c r="X2952" s="11">
        <f t="shared" si="264"/>
        <v>0</v>
      </c>
      <c r="Y2952" s="11">
        <f t="shared" si="265"/>
        <v>1</v>
      </c>
      <c r="Z2952" s="11">
        <f t="shared" si="266"/>
        <v>166807.83413434913</v>
      </c>
      <c r="AA2952" s="23">
        <f t="shared" si="267"/>
        <v>0.29479999999998385</v>
      </c>
    </row>
    <row r="2953" spans="12:27" x14ac:dyDescent="0.35">
      <c r="L2953" s="103"/>
      <c r="S2953" s="32">
        <f>+_xlfn.XLOOKUP($P2953,Užstatai!$L$3:$IR$3,Užstatai!$L$1:$IR$1,"bla",0,1)</f>
        <v>0</v>
      </c>
      <c r="W2953" s="11">
        <f t="shared" si="263"/>
        <v>0</v>
      </c>
      <c r="X2953" s="11">
        <f t="shared" si="264"/>
        <v>0</v>
      </c>
      <c r="Y2953" s="11">
        <f t="shared" si="265"/>
        <v>1</v>
      </c>
      <c r="Z2953" s="11">
        <f t="shared" si="266"/>
        <v>166864.41752448963</v>
      </c>
      <c r="AA2953" s="23">
        <f t="shared" si="267"/>
        <v>0.29489999999998384</v>
      </c>
    </row>
    <row r="2954" spans="12:27" x14ac:dyDescent="0.35">
      <c r="L2954" s="103"/>
      <c r="S2954" s="32">
        <f>+_xlfn.XLOOKUP($P2954,Užstatai!$L$3:$IR$3,Užstatai!$L$1:$IR$1,"bla",0,1)</f>
        <v>0</v>
      </c>
      <c r="W2954" s="11">
        <f t="shared" si="263"/>
        <v>0</v>
      </c>
      <c r="X2954" s="11">
        <f t="shared" si="264"/>
        <v>0</v>
      </c>
      <c r="Y2954" s="11">
        <f t="shared" si="265"/>
        <v>1</v>
      </c>
      <c r="Z2954" s="11">
        <f t="shared" si="266"/>
        <v>166921.00091463022</v>
      </c>
      <c r="AA2954" s="23">
        <f t="shared" si="267"/>
        <v>0.29499999999998383</v>
      </c>
    </row>
    <row r="2955" spans="12:27" x14ac:dyDescent="0.35">
      <c r="L2955" s="103"/>
      <c r="S2955" s="32">
        <f>+_xlfn.XLOOKUP($P2955,Užstatai!$L$3:$IR$3,Užstatai!$L$1:$IR$1,"bla",0,1)</f>
        <v>0</v>
      </c>
      <c r="W2955" s="11">
        <f t="shared" si="263"/>
        <v>0</v>
      </c>
      <c r="X2955" s="11">
        <f t="shared" si="264"/>
        <v>0</v>
      </c>
      <c r="Y2955" s="11">
        <f t="shared" si="265"/>
        <v>1</v>
      </c>
      <c r="Z2955" s="11">
        <f t="shared" si="266"/>
        <v>166977.58430477075</v>
      </c>
      <c r="AA2955" s="23">
        <f t="shared" si="267"/>
        <v>0.29509999999998382</v>
      </c>
    </row>
    <row r="2956" spans="12:27" x14ac:dyDescent="0.35">
      <c r="L2956" s="103"/>
      <c r="S2956" s="32">
        <f>+_xlfn.XLOOKUP($P2956,Užstatai!$L$3:$IR$3,Užstatai!$L$1:$IR$1,"bla",0,1)</f>
        <v>0</v>
      </c>
      <c r="W2956" s="11">
        <f t="shared" si="263"/>
        <v>0</v>
      </c>
      <c r="X2956" s="11">
        <f t="shared" si="264"/>
        <v>0</v>
      </c>
      <c r="Y2956" s="11">
        <f t="shared" si="265"/>
        <v>1</v>
      </c>
      <c r="Z2956" s="11">
        <f t="shared" si="266"/>
        <v>167034.16769491133</v>
      </c>
      <c r="AA2956" s="23">
        <f t="shared" si="267"/>
        <v>0.29519999999998381</v>
      </c>
    </row>
    <row r="2957" spans="12:27" x14ac:dyDescent="0.35">
      <c r="L2957" s="103"/>
      <c r="S2957" s="32">
        <f>+_xlfn.XLOOKUP($P2957,Užstatai!$L$3:$IR$3,Užstatai!$L$1:$IR$1,"bla",0,1)</f>
        <v>0</v>
      </c>
      <c r="W2957" s="11">
        <f t="shared" si="263"/>
        <v>0</v>
      </c>
      <c r="X2957" s="11">
        <f t="shared" si="264"/>
        <v>0</v>
      </c>
      <c r="Y2957" s="11">
        <f t="shared" si="265"/>
        <v>1</v>
      </c>
      <c r="Z2957" s="11">
        <f t="shared" si="266"/>
        <v>167090.75108505186</v>
      </c>
      <c r="AA2957" s="23">
        <f t="shared" si="267"/>
        <v>0.2952999999999838</v>
      </c>
    </row>
    <row r="2958" spans="12:27" x14ac:dyDescent="0.35">
      <c r="L2958" s="103"/>
      <c r="S2958" s="32">
        <f>+_xlfn.XLOOKUP($P2958,Užstatai!$L$3:$IR$3,Užstatai!$L$1:$IR$1,"bla",0,1)</f>
        <v>0</v>
      </c>
      <c r="W2958" s="11">
        <f t="shared" si="263"/>
        <v>0</v>
      </c>
      <c r="X2958" s="11">
        <f t="shared" si="264"/>
        <v>0</v>
      </c>
      <c r="Y2958" s="11">
        <f t="shared" si="265"/>
        <v>1</v>
      </c>
      <c r="Z2958" s="11">
        <f t="shared" si="266"/>
        <v>167147.33447519242</v>
      </c>
      <c r="AA2958" s="23">
        <f t="shared" si="267"/>
        <v>0.29539999999998379</v>
      </c>
    </row>
    <row r="2959" spans="12:27" x14ac:dyDescent="0.35">
      <c r="L2959" s="103"/>
      <c r="S2959" s="32">
        <f>+_xlfn.XLOOKUP($P2959,Užstatai!$L$3:$IR$3,Užstatai!$L$1:$IR$1,"bla",0,1)</f>
        <v>0</v>
      </c>
      <c r="W2959" s="11">
        <f t="shared" si="263"/>
        <v>0</v>
      </c>
      <c r="X2959" s="11">
        <f t="shared" si="264"/>
        <v>0</v>
      </c>
      <c r="Y2959" s="11">
        <f t="shared" si="265"/>
        <v>1</v>
      </c>
      <c r="Z2959" s="11">
        <f t="shared" si="266"/>
        <v>167203.917865333</v>
      </c>
      <c r="AA2959" s="23">
        <f t="shared" si="267"/>
        <v>0.29549999999998378</v>
      </c>
    </row>
    <row r="2960" spans="12:27" x14ac:dyDescent="0.35">
      <c r="L2960" s="103"/>
      <c r="S2960" s="32">
        <f>+_xlfn.XLOOKUP($P2960,Užstatai!$L$3:$IR$3,Užstatai!$L$1:$IR$1,"bla",0,1)</f>
        <v>0</v>
      </c>
      <c r="W2960" s="11">
        <f t="shared" si="263"/>
        <v>0</v>
      </c>
      <c r="X2960" s="11">
        <f t="shared" si="264"/>
        <v>0</v>
      </c>
      <c r="Y2960" s="11">
        <f t="shared" si="265"/>
        <v>1</v>
      </c>
      <c r="Z2960" s="11">
        <f t="shared" si="266"/>
        <v>167260.5012554735</v>
      </c>
      <c r="AA2960" s="23">
        <f t="shared" si="267"/>
        <v>0.29559999999998376</v>
      </c>
    </row>
    <row r="2961" spans="12:27" x14ac:dyDescent="0.35">
      <c r="L2961" s="103"/>
      <c r="S2961" s="32">
        <f>+_xlfn.XLOOKUP($P2961,Užstatai!$L$3:$IR$3,Užstatai!$L$1:$IR$1,"bla",0,1)</f>
        <v>0</v>
      </c>
      <c r="W2961" s="11">
        <f t="shared" si="263"/>
        <v>0</v>
      </c>
      <c r="X2961" s="11">
        <f t="shared" si="264"/>
        <v>0</v>
      </c>
      <c r="Y2961" s="11">
        <f t="shared" si="265"/>
        <v>1</v>
      </c>
      <c r="Z2961" s="11">
        <f t="shared" si="266"/>
        <v>167317.08464561409</v>
      </c>
      <c r="AA2961" s="23">
        <f t="shared" si="267"/>
        <v>0.29569999999998375</v>
      </c>
    </row>
    <row r="2962" spans="12:27" x14ac:dyDescent="0.35">
      <c r="L2962" s="103"/>
      <c r="S2962" s="32">
        <f>+_xlfn.XLOOKUP($P2962,Užstatai!$L$3:$IR$3,Užstatai!$L$1:$IR$1,"bla",0,1)</f>
        <v>0</v>
      </c>
      <c r="W2962" s="11">
        <f t="shared" si="263"/>
        <v>0</v>
      </c>
      <c r="X2962" s="11">
        <f t="shared" si="264"/>
        <v>0</v>
      </c>
      <c r="Y2962" s="11">
        <f t="shared" si="265"/>
        <v>1</v>
      </c>
      <c r="Z2962" s="11">
        <f t="shared" si="266"/>
        <v>167373.66803575461</v>
      </c>
      <c r="AA2962" s="23">
        <f t="shared" si="267"/>
        <v>0.29579999999998374</v>
      </c>
    </row>
    <row r="2963" spans="12:27" x14ac:dyDescent="0.35">
      <c r="L2963" s="103"/>
      <c r="S2963" s="32">
        <f>+_xlfn.XLOOKUP($P2963,Užstatai!$L$3:$IR$3,Užstatai!$L$1:$IR$1,"bla",0,1)</f>
        <v>0</v>
      </c>
      <c r="W2963" s="11">
        <f t="shared" si="263"/>
        <v>0</v>
      </c>
      <c r="X2963" s="11">
        <f t="shared" si="264"/>
        <v>0</v>
      </c>
      <c r="Y2963" s="11">
        <f t="shared" si="265"/>
        <v>1</v>
      </c>
      <c r="Z2963" s="11">
        <f t="shared" si="266"/>
        <v>167430.25142589517</v>
      </c>
      <c r="AA2963" s="23">
        <f t="shared" si="267"/>
        <v>0.29589999999998373</v>
      </c>
    </row>
    <row r="2964" spans="12:27" x14ac:dyDescent="0.35">
      <c r="L2964" s="103"/>
      <c r="S2964" s="32">
        <f>+_xlfn.XLOOKUP($P2964,Užstatai!$L$3:$IR$3,Užstatai!$L$1:$IR$1,"bla",0,1)</f>
        <v>0</v>
      </c>
      <c r="W2964" s="11">
        <f t="shared" si="263"/>
        <v>0</v>
      </c>
      <c r="X2964" s="11">
        <f t="shared" si="264"/>
        <v>0</v>
      </c>
      <c r="Y2964" s="11">
        <f t="shared" si="265"/>
        <v>1</v>
      </c>
      <c r="Z2964" s="11">
        <f t="shared" si="266"/>
        <v>167486.83481603573</v>
      </c>
      <c r="AA2964" s="23">
        <f t="shared" si="267"/>
        <v>0.29599999999998372</v>
      </c>
    </row>
    <row r="2965" spans="12:27" x14ac:dyDescent="0.35">
      <c r="L2965" s="103"/>
      <c r="S2965" s="32">
        <f>+_xlfn.XLOOKUP($P2965,Užstatai!$L$3:$IR$3,Užstatai!$L$1:$IR$1,"bla",0,1)</f>
        <v>0</v>
      </c>
      <c r="W2965" s="11">
        <f t="shared" si="263"/>
        <v>0</v>
      </c>
      <c r="X2965" s="11">
        <f t="shared" si="264"/>
        <v>0</v>
      </c>
      <c r="Y2965" s="11">
        <f t="shared" si="265"/>
        <v>1</v>
      </c>
      <c r="Z2965" s="11">
        <f t="shared" si="266"/>
        <v>167543.41820617628</v>
      </c>
      <c r="AA2965" s="23">
        <f t="shared" si="267"/>
        <v>0.29609999999998371</v>
      </c>
    </row>
    <row r="2966" spans="12:27" x14ac:dyDescent="0.35">
      <c r="L2966" s="103"/>
      <c r="S2966" s="32">
        <f>+_xlfn.XLOOKUP($P2966,Užstatai!$L$3:$IR$3,Užstatai!$L$1:$IR$1,"bla",0,1)</f>
        <v>0</v>
      </c>
      <c r="W2966" s="11">
        <f t="shared" si="263"/>
        <v>0</v>
      </c>
      <c r="X2966" s="11">
        <f t="shared" si="264"/>
        <v>0</v>
      </c>
      <c r="Y2966" s="11">
        <f t="shared" si="265"/>
        <v>1</v>
      </c>
      <c r="Z2966" s="11">
        <f t="shared" si="266"/>
        <v>167600.00159631678</v>
      </c>
      <c r="AA2966" s="23">
        <f t="shared" si="267"/>
        <v>0.2961999999999837</v>
      </c>
    </row>
    <row r="2967" spans="12:27" x14ac:dyDescent="0.35">
      <c r="L2967" s="103"/>
      <c r="S2967" s="32">
        <f>+_xlfn.XLOOKUP($P2967,Užstatai!$L$3:$IR$3,Užstatai!$L$1:$IR$1,"bla",0,1)</f>
        <v>0</v>
      </c>
      <c r="W2967" s="11">
        <f t="shared" si="263"/>
        <v>0</v>
      </c>
      <c r="X2967" s="11">
        <f t="shared" si="264"/>
        <v>0</v>
      </c>
      <c r="Y2967" s="11">
        <f t="shared" si="265"/>
        <v>1</v>
      </c>
      <c r="Z2967" s="11">
        <f t="shared" si="266"/>
        <v>167656.58498645737</v>
      </c>
      <c r="AA2967" s="23">
        <f t="shared" si="267"/>
        <v>0.29629999999998369</v>
      </c>
    </row>
    <row r="2968" spans="12:27" x14ac:dyDescent="0.35">
      <c r="L2968" s="103"/>
      <c r="S2968" s="32">
        <f>+_xlfn.XLOOKUP($P2968,Užstatai!$L$3:$IR$3,Užstatai!$L$1:$IR$1,"bla",0,1)</f>
        <v>0</v>
      </c>
      <c r="W2968" s="11">
        <f t="shared" si="263"/>
        <v>0</v>
      </c>
      <c r="X2968" s="11">
        <f t="shared" si="264"/>
        <v>0</v>
      </c>
      <c r="Y2968" s="11">
        <f t="shared" si="265"/>
        <v>1</v>
      </c>
      <c r="Z2968" s="11">
        <f t="shared" si="266"/>
        <v>167713.1683765979</v>
      </c>
      <c r="AA2968" s="23">
        <f t="shared" si="267"/>
        <v>0.29639999999998368</v>
      </c>
    </row>
    <row r="2969" spans="12:27" x14ac:dyDescent="0.35">
      <c r="L2969" s="103"/>
      <c r="S2969" s="32">
        <f>+_xlfn.XLOOKUP($P2969,Užstatai!$L$3:$IR$3,Užstatai!$L$1:$IR$1,"bla",0,1)</f>
        <v>0</v>
      </c>
      <c r="W2969" s="11">
        <f t="shared" si="263"/>
        <v>0</v>
      </c>
      <c r="X2969" s="11">
        <f t="shared" si="264"/>
        <v>0</v>
      </c>
      <c r="Y2969" s="11">
        <f t="shared" si="265"/>
        <v>1</v>
      </c>
      <c r="Z2969" s="11">
        <f t="shared" si="266"/>
        <v>167769.75176673848</v>
      </c>
      <c r="AA2969" s="23">
        <f t="shared" si="267"/>
        <v>0.29649999999998367</v>
      </c>
    </row>
    <row r="2970" spans="12:27" x14ac:dyDescent="0.35">
      <c r="L2970" s="103"/>
      <c r="S2970" s="32">
        <f>+_xlfn.XLOOKUP($P2970,Užstatai!$L$3:$IR$3,Užstatai!$L$1:$IR$1,"bla",0,1)</f>
        <v>0</v>
      </c>
      <c r="W2970" s="11">
        <f t="shared" si="263"/>
        <v>0</v>
      </c>
      <c r="X2970" s="11">
        <f t="shared" si="264"/>
        <v>0</v>
      </c>
      <c r="Y2970" s="11">
        <f t="shared" si="265"/>
        <v>1</v>
      </c>
      <c r="Z2970" s="11">
        <f t="shared" si="266"/>
        <v>167826.33515687901</v>
      </c>
      <c r="AA2970" s="23">
        <f t="shared" si="267"/>
        <v>0.29659999999998365</v>
      </c>
    </row>
    <row r="2971" spans="12:27" x14ac:dyDescent="0.35">
      <c r="L2971" s="103"/>
      <c r="S2971" s="32">
        <f>+_xlfn.XLOOKUP($P2971,Užstatai!$L$3:$IR$3,Užstatai!$L$1:$IR$1,"bla",0,1)</f>
        <v>0</v>
      </c>
      <c r="W2971" s="11">
        <f t="shared" si="263"/>
        <v>0</v>
      </c>
      <c r="X2971" s="11">
        <f t="shared" si="264"/>
        <v>0</v>
      </c>
      <c r="Y2971" s="11">
        <f t="shared" si="265"/>
        <v>1</v>
      </c>
      <c r="Z2971" s="11">
        <f t="shared" si="266"/>
        <v>167882.91854701957</v>
      </c>
      <c r="AA2971" s="23">
        <f t="shared" si="267"/>
        <v>0.29669999999998364</v>
      </c>
    </row>
    <row r="2972" spans="12:27" x14ac:dyDescent="0.35">
      <c r="L2972" s="103"/>
      <c r="S2972" s="32">
        <f>+_xlfn.XLOOKUP($P2972,Užstatai!$L$3:$IR$3,Užstatai!$L$1:$IR$1,"bla",0,1)</f>
        <v>0</v>
      </c>
      <c r="W2972" s="11">
        <f t="shared" si="263"/>
        <v>0</v>
      </c>
      <c r="X2972" s="11">
        <f t="shared" si="264"/>
        <v>0</v>
      </c>
      <c r="Y2972" s="11">
        <f t="shared" si="265"/>
        <v>1</v>
      </c>
      <c r="Z2972" s="11">
        <f t="shared" si="266"/>
        <v>167939.50193716009</v>
      </c>
      <c r="AA2972" s="23">
        <f t="shared" si="267"/>
        <v>0.29679999999998363</v>
      </c>
    </row>
    <row r="2973" spans="12:27" x14ac:dyDescent="0.35">
      <c r="L2973" s="103"/>
      <c r="S2973" s="32">
        <f>+_xlfn.XLOOKUP($P2973,Užstatai!$L$3:$IR$3,Užstatai!$L$1:$IR$1,"bla",0,1)</f>
        <v>0</v>
      </c>
      <c r="W2973" s="11">
        <f t="shared" si="263"/>
        <v>0</v>
      </c>
      <c r="X2973" s="11">
        <f t="shared" si="264"/>
        <v>0</v>
      </c>
      <c r="Y2973" s="11">
        <f t="shared" si="265"/>
        <v>1</v>
      </c>
      <c r="Z2973" s="11">
        <f t="shared" si="266"/>
        <v>167996.08532730065</v>
      </c>
      <c r="AA2973" s="23">
        <f t="shared" si="267"/>
        <v>0.29689999999998362</v>
      </c>
    </row>
    <row r="2974" spans="12:27" x14ac:dyDescent="0.35">
      <c r="L2974" s="103"/>
      <c r="S2974" s="32">
        <f>+_xlfn.XLOOKUP($P2974,Užstatai!$L$3:$IR$3,Užstatai!$L$1:$IR$1,"bla",0,1)</f>
        <v>0</v>
      </c>
      <c r="W2974" s="11">
        <f t="shared" si="263"/>
        <v>0</v>
      </c>
      <c r="X2974" s="11">
        <f t="shared" si="264"/>
        <v>0</v>
      </c>
      <c r="Y2974" s="11">
        <f t="shared" si="265"/>
        <v>1</v>
      </c>
      <c r="Z2974" s="11">
        <f t="shared" si="266"/>
        <v>168052.66871744118</v>
      </c>
      <c r="AA2974" s="23">
        <f t="shared" si="267"/>
        <v>0.29699999999998361</v>
      </c>
    </row>
    <row r="2975" spans="12:27" x14ac:dyDescent="0.35">
      <c r="L2975" s="103"/>
      <c r="S2975" s="32">
        <f>+_xlfn.XLOOKUP($P2975,Užstatai!$L$3:$IR$3,Užstatai!$L$1:$IR$1,"bla",0,1)</f>
        <v>0</v>
      </c>
      <c r="W2975" s="11">
        <f t="shared" si="263"/>
        <v>0</v>
      </c>
      <c r="X2975" s="11">
        <f t="shared" si="264"/>
        <v>0</v>
      </c>
      <c r="Y2975" s="11">
        <f t="shared" si="265"/>
        <v>1</v>
      </c>
      <c r="Z2975" s="11">
        <f t="shared" si="266"/>
        <v>168109.25210758176</v>
      </c>
      <c r="AA2975" s="23">
        <f t="shared" si="267"/>
        <v>0.2970999999999836</v>
      </c>
    </row>
    <row r="2976" spans="12:27" x14ac:dyDescent="0.35">
      <c r="L2976" s="103"/>
      <c r="S2976" s="32">
        <f>+_xlfn.XLOOKUP($P2976,Užstatai!$L$3:$IR$3,Užstatai!$L$1:$IR$1,"bla",0,1)</f>
        <v>0</v>
      </c>
      <c r="W2976" s="11">
        <f t="shared" si="263"/>
        <v>0</v>
      </c>
      <c r="X2976" s="11">
        <f t="shared" si="264"/>
        <v>0</v>
      </c>
      <c r="Y2976" s="11">
        <f t="shared" si="265"/>
        <v>1</v>
      </c>
      <c r="Z2976" s="11">
        <f t="shared" si="266"/>
        <v>168165.83549772232</v>
      </c>
      <c r="AA2976" s="23">
        <f t="shared" si="267"/>
        <v>0.29719999999998359</v>
      </c>
    </row>
    <row r="2977" spans="12:27" x14ac:dyDescent="0.35">
      <c r="L2977" s="103"/>
      <c r="S2977" s="32">
        <f>+_xlfn.XLOOKUP($P2977,Užstatai!$L$3:$IR$3,Užstatai!$L$1:$IR$1,"bla",0,1)</f>
        <v>0</v>
      </c>
      <c r="W2977" s="11">
        <f t="shared" si="263"/>
        <v>0</v>
      </c>
      <c r="X2977" s="11">
        <f t="shared" si="264"/>
        <v>0</v>
      </c>
      <c r="Y2977" s="11">
        <f t="shared" si="265"/>
        <v>1</v>
      </c>
      <c r="Z2977" s="11">
        <f t="shared" si="266"/>
        <v>168222.41888786288</v>
      </c>
      <c r="AA2977" s="23">
        <f t="shared" si="267"/>
        <v>0.29729999999998358</v>
      </c>
    </row>
    <row r="2978" spans="12:27" x14ac:dyDescent="0.35">
      <c r="L2978" s="103"/>
      <c r="S2978" s="32">
        <f>+_xlfn.XLOOKUP($P2978,Užstatai!$L$3:$IR$3,Užstatai!$L$1:$IR$1,"bla",0,1)</f>
        <v>0</v>
      </c>
      <c r="W2978" s="11">
        <f t="shared" si="263"/>
        <v>0</v>
      </c>
      <c r="X2978" s="11">
        <f t="shared" si="264"/>
        <v>0</v>
      </c>
      <c r="Y2978" s="11">
        <f t="shared" si="265"/>
        <v>1</v>
      </c>
      <c r="Z2978" s="11">
        <f t="shared" si="266"/>
        <v>168279.00227800343</v>
      </c>
      <c r="AA2978" s="23">
        <f t="shared" si="267"/>
        <v>0.29739999999998357</v>
      </c>
    </row>
    <row r="2979" spans="12:27" x14ac:dyDescent="0.35">
      <c r="L2979" s="103"/>
      <c r="S2979" s="32">
        <f>+_xlfn.XLOOKUP($P2979,Užstatai!$L$3:$IR$3,Užstatai!$L$1:$IR$1,"bla",0,1)</f>
        <v>0</v>
      </c>
      <c r="W2979" s="11">
        <f t="shared" si="263"/>
        <v>0</v>
      </c>
      <c r="X2979" s="11">
        <f t="shared" si="264"/>
        <v>0</v>
      </c>
      <c r="Y2979" s="11">
        <f t="shared" si="265"/>
        <v>1</v>
      </c>
      <c r="Z2979" s="11">
        <f t="shared" si="266"/>
        <v>168335.58566814393</v>
      </c>
      <c r="AA2979" s="23">
        <f t="shared" si="267"/>
        <v>0.29749999999998356</v>
      </c>
    </row>
    <row r="2980" spans="12:27" x14ac:dyDescent="0.35">
      <c r="L2980" s="103"/>
      <c r="S2980" s="32">
        <f>+_xlfn.XLOOKUP($P2980,Užstatai!$L$3:$IR$3,Užstatai!$L$1:$IR$1,"bla",0,1)</f>
        <v>0</v>
      </c>
      <c r="W2980" s="11">
        <f t="shared" si="263"/>
        <v>0</v>
      </c>
      <c r="X2980" s="11">
        <f t="shared" si="264"/>
        <v>0</v>
      </c>
      <c r="Y2980" s="11">
        <f t="shared" si="265"/>
        <v>1</v>
      </c>
      <c r="Z2980" s="11">
        <f t="shared" si="266"/>
        <v>168392.16905828452</v>
      </c>
      <c r="AA2980" s="23">
        <f t="shared" si="267"/>
        <v>0.29759999999998354</v>
      </c>
    </row>
    <row r="2981" spans="12:27" x14ac:dyDescent="0.35">
      <c r="L2981" s="103"/>
      <c r="S2981" s="32">
        <f>+_xlfn.XLOOKUP($P2981,Užstatai!$L$3:$IR$3,Užstatai!$L$1:$IR$1,"bla",0,1)</f>
        <v>0</v>
      </c>
      <c r="W2981" s="11">
        <f t="shared" si="263"/>
        <v>0</v>
      </c>
      <c r="X2981" s="11">
        <f t="shared" si="264"/>
        <v>0</v>
      </c>
      <c r="Y2981" s="11">
        <f t="shared" si="265"/>
        <v>1</v>
      </c>
      <c r="Z2981" s="11">
        <f t="shared" si="266"/>
        <v>168448.75244842505</v>
      </c>
      <c r="AA2981" s="23">
        <f t="shared" si="267"/>
        <v>0.29769999999998353</v>
      </c>
    </row>
    <row r="2982" spans="12:27" x14ac:dyDescent="0.35">
      <c r="L2982" s="103"/>
      <c r="S2982" s="32">
        <f>+_xlfn.XLOOKUP($P2982,Užstatai!$L$3:$IR$3,Užstatai!$L$1:$IR$1,"bla",0,1)</f>
        <v>0</v>
      </c>
      <c r="W2982" s="11">
        <f t="shared" si="263"/>
        <v>0</v>
      </c>
      <c r="X2982" s="11">
        <f t="shared" si="264"/>
        <v>0</v>
      </c>
      <c r="Y2982" s="11">
        <f t="shared" si="265"/>
        <v>1</v>
      </c>
      <c r="Z2982" s="11">
        <f t="shared" si="266"/>
        <v>168505.3358385656</v>
      </c>
      <c r="AA2982" s="23">
        <f t="shared" si="267"/>
        <v>0.29779999999998352</v>
      </c>
    </row>
    <row r="2983" spans="12:27" x14ac:dyDescent="0.35">
      <c r="L2983" s="103"/>
      <c r="S2983" s="32">
        <f>+_xlfn.XLOOKUP($P2983,Užstatai!$L$3:$IR$3,Užstatai!$L$1:$IR$1,"bla",0,1)</f>
        <v>0</v>
      </c>
      <c r="W2983" s="11">
        <f t="shared" si="263"/>
        <v>0</v>
      </c>
      <c r="X2983" s="11">
        <f t="shared" si="264"/>
        <v>0</v>
      </c>
      <c r="Y2983" s="11">
        <f t="shared" si="265"/>
        <v>1</v>
      </c>
      <c r="Z2983" s="11">
        <f t="shared" si="266"/>
        <v>168561.91922870616</v>
      </c>
      <c r="AA2983" s="23">
        <f t="shared" si="267"/>
        <v>0.29789999999998351</v>
      </c>
    </row>
    <row r="2984" spans="12:27" x14ac:dyDescent="0.35">
      <c r="L2984" s="103"/>
      <c r="S2984" s="32">
        <f>+_xlfn.XLOOKUP($P2984,Užstatai!$L$3:$IR$3,Užstatai!$L$1:$IR$1,"bla",0,1)</f>
        <v>0</v>
      </c>
      <c r="W2984" s="11">
        <f t="shared" si="263"/>
        <v>0</v>
      </c>
      <c r="X2984" s="11">
        <f t="shared" si="264"/>
        <v>0</v>
      </c>
      <c r="Y2984" s="11">
        <f t="shared" si="265"/>
        <v>1</v>
      </c>
      <c r="Z2984" s="11">
        <f t="shared" si="266"/>
        <v>168618.50261884672</v>
      </c>
      <c r="AA2984" s="23">
        <f t="shared" si="267"/>
        <v>0.2979999999999835</v>
      </c>
    </row>
    <row r="2985" spans="12:27" x14ac:dyDescent="0.35">
      <c r="L2985" s="103"/>
      <c r="S2985" s="32">
        <f>+_xlfn.XLOOKUP($P2985,Užstatai!$L$3:$IR$3,Užstatai!$L$1:$IR$1,"bla",0,1)</f>
        <v>0</v>
      </c>
      <c r="W2985" s="11">
        <f t="shared" si="263"/>
        <v>0</v>
      </c>
      <c r="X2985" s="11">
        <f t="shared" si="264"/>
        <v>0</v>
      </c>
      <c r="Y2985" s="11">
        <f t="shared" si="265"/>
        <v>1</v>
      </c>
      <c r="Z2985" s="11">
        <f t="shared" si="266"/>
        <v>168675.08600898721</v>
      </c>
      <c r="AA2985" s="23">
        <f t="shared" si="267"/>
        <v>0.29809999999998349</v>
      </c>
    </row>
    <row r="2986" spans="12:27" x14ac:dyDescent="0.35">
      <c r="L2986" s="103"/>
      <c r="S2986" s="32">
        <f>+_xlfn.XLOOKUP($P2986,Užstatai!$L$3:$IR$3,Užstatai!$L$1:$IR$1,"bla",0,1)</f>
        <v>0</v>
      </c>
      <c r="W2986" s="11">
        <f t="shared" si="263"/>
        <v>0</v>
      </c>
      <c r="X2986" s="11">
        <f t="shared" si="264"/>
        <v>0</v>
      </c>
      <c r="Y2986" s="11">
        <f t="shared" si="265"/>
        <v>1</v>
      </c>
      <c r="Z2986" s="11">
        <f t="shared" si="266"/>
        <v>168731.6693991278</v>
      </c>
      <c r="AA2986" s="23">
        <f t="shared" si="267"/>
        <v>0.29819999999998348</v>
      </c>
    </row>
    <row r="2987" spans="12:27" x14ac:dyDescent="0.35">
      <c r="L2987" s="103"/>
      <c r="S2987" s="32">
        <f>+_xlfn.XLOOKUP($P2987,Užstatai!$L$3:$IR$3,Užstatai!$L$1:$IR$1,"bla",0,1)</f>
        <v>0</v>
      </c>
      <c r="W2987" s="11">
        <f t="shared" si="263"/>
        <v>0</v>
      </c>
      <c r="X2987" s="11">
        <f t="shared" si="264"/>
        <v>0</v>
      </c>
      <c r="Y2987" s="11">
        <f t="shared" si="265"/>
        <v>1</v>
      </c>
      <c r="Z2987" s="11">
        <f t="shared" si="266"/>
        <v>168788.25278926833</v>
      </c>
      <c r="AA2987" s="23">
        <f t="shared" si="267"/>
        <v>0.29829999999998347</v>
      </c>
    </row>
    <row r="2988" spans="12:27" x14ac:dyDescent="0.35">
      <c r="L2988" s="103"/>
      <c r="S2988" s="32">
        <f>+_xlfn.XLOOKUP($P2988,Užstatai!$L$3:$IR$3,Užstatai!$L$1:$IR$1,"bla",0,1)</f>
        <v>0</v>
      </c>
      <c r="W2988" s="11">
        <f t="shared" si="263"/>
        <v>0</v>
      </c>
      <c r="X2988" s="11">
        <f t="shared" si="264"/>
        <v>0</v>
      </c>
      <c r="Y2988" s="11">
        <f t="shared" si="265"/>
        <v>1</v>
      </c>
      <c r="Z2988" s="11">
        <f t="shared" si="266"/>
        <v>168844.83617940891</v>
      </c>
      <c r="AA2988" s="23">
        <f t="shared" si="267"/>
        <v>0.29839999999998346</v>
      </c>
    </row>
    <row r="2989" spans="12:27" x14ac:dyDescent="0.35">
      <c r="L2989" s="103"/>
      <c r="S2989" s="32">
        <f>+_xlfn.XLOOKUP($P2989,Užstatai!$L$3:$IR$3,Užstatai!$L$1:$IR$1,"bla",0,1)</f>
        <v>0</v>
      </c>
      <c r="W2989" s="11">
        <f t="shared" si="263"/>
        <v>0</v>
      </c>
      <c r="X2989" s="11">
        <f t="shared" si="264"/>
        <v>0</v>
      </c>
      <c r="Y2989" s="11">
        <f t="shared" si="265"/>
        <v>1</v>
      </c>
      <c r="Z2989" s="11">
        <f t="shared" si="266"/>
        <v>168901.41956954944</v>
      </c>
      <c r="AA2989" s="23">
        <f t="shared" si="267"/>
        <v>0.29849999999998345</v>
      </c>
    </row>
    <row r="2990" spans="12:27" x14ac:dyDescent="0.35">
      <c r="L2990" s="103"/>
      <c r="S2990" s="32">
        <f>+_xlfn.XLOOKUP($P2990,Užstatai!$L$3:$IR$3,Užstatai!$L$1:$IR$1,"bla",0,1)</f>
        <v>0</v>
      </c>
      <c r="W2990" s="11">
        <f t="shared" si="263"/>
        <v>0</v>
      </c>
      <c r="X2990" s="11">
        <f t="shared" si="264"/>
        <v>0</v>
      </c>
      <c r="Y2990" s="11">
        <f t="shared" si="265"/>
        <v>1</v>
      </c>
      <c r="Z2990" s="11">
        <f t="shared" si="266"/>
        <v>168958.00295969</v>
      </c>
      <c r="AA2990" s="23">
        <f t="shared" si="267"/>
        <v>0.29859999999998343</v>
      </c>
    </row>
    <row r="2991" spans="12:27" x14ac:dyDescent="0.35">
      <c r="L2991" s="103"/>
      <c r="S2991" s="32">
        <f>+_xlfn.XLOOKUP($P2991,Užstatai!$L$3:$IR$3,Užstatai!$L$1:$IR$1,"bla",0,1)</f>
        <v>0</v>
      </c>
      <c r="W2991" s="11">
        <f t="shared" si="263"/>
        <v>0</v>
      </c>
      <c r="X2991" s="11">
        <f t="shared" si="264"/>
        <v>0</v>
      </c>
      <c r="Y2991" s="11">
        <f t="shared" si="265"/>
        <v>1</v>
      </c>
      <c r="Z2991" s="11">
        <f t="shared" si="266"/>
        <v>169014.58634983053</v>
      </c>
      <c r="AA2991" s="23">
        <f t="shared" si="267"/>
        <v>0.29869999999998342</v>
      </c>
    </row>
    <row r="2992" spans="12:27" x14ac:dyDescent="0.35">
      <c r="L2992" s="103"/>
      <c r="S2992" s="32">
        <f>+_xlfn.XLOOKUP($P2992,Užstatai!$L$3:$IR$3,Užstatai!$L$1:$IR$1,"bla",0,1)</f>
        <v>0</v>
      </c>
      <c r="W2992" s="11">
        <f t="shared" si="263"/>
        <v>0</v>
      </c>
      <c r="X2992" s="11">
        <f t="shared" si="264"/>
        <v>0</v>
      </c>
      <c r="Y2992" s="11">
        <f t="shared" si="265"/>
        <v>1</v>
      </c>
      <c r="Z2992" s="11">
        <f t="shared" si="266"/>
        <v>169071.16973997108</v>
      </c>
      <c r="AA2992" s="23">
        <f t="shared" si="267"/>
        <v>0.29879999999998341</v>
      </c>
    </row>
    <row r="2993" spans="12:27" x14ac:dyDescent="0.35">
      <c r="L2993" s="103"/>
      <c r="S2993" s="32">
        <f>+_xlfn.XLOOKUP($P2993,Užstatai!$L$3:$IR$3,Užstatai!$L$1:$IR$1,"bla",0,1)</f>
        <v>0</v>
      </c>
      <c r="W2993" s="11">
        <f t="shared" si="263"/>
        <v>0</v>
      </c>
      <c r="X2993" s="11">
        <f t="shared" si="264"/>
        <v>0</v>
      </c>
      <c r="Y2993" s="11">
        <f t="shared" si="265"/>
        <v>1</v>
      </c>
      <c r="Z2993" s="11">
        <f t="shared" si="266"/>
        <v>169127.75313011167</v>
      </c>
      <c r="AA2993" s="23">
        <f t="shared" si="267"/>
        <v>0.2988999999999834</v>
      </c>
    </row>
    <row r="2994" spans="12:27" x14ac:dyDescent="0.35">
      <c r="L2994" s="103"/>
      <c r="S2994" s="32">
        <f>+_xlfn.XLOOKUP($P2994,Užstatai!$L$3:$IR$3,Užstatai!$L$1:$IR$1,"bla",0,1)</f>
        <v>0</v>
      </c>
      <c r="W2994" s="11">
        <f t="shared" si="263"/>
        <v>0</v>
      </c>
      <c r="X2994" s="11">
        <f t="shared" si="264"/>
        <v>0</v>
      </c>
      <c r="Y2994" s="11">
        <f t="shared" si="265"/>
        <v>1</v>
      </c>
      <c r="Z2994" s="11">
        <f t="shared" si="266"/>
        <v>169184.3365202522</v>
      </c>
      <c r="AA2994" s="23">
        <f t="shared" si="267"/>
        <v>0.29899999999998339</v>
      </c>
    </row>
    <row r="2995" spans="12:27" x14ac:dyDescent="0.35">
      <c r="L2995" s="103"/>
      <c r="S2995" s="32">
        <f>+_xlfn.XLOOKUP($P2995,Užstatai!$L$3:$IR$3,Užstatai!$L$1:$IR$1,"bla",0,1)</f>
        <v>0</v>
      </c>
      <c r="W2995" s="11">
        <f t="shared" si="263"/>
        <v>0</v>
      </c>
      <c r="X2995" s="11">
        <f t="shared" si="264"/>
        <v>0</v>
      </c>
      <c r="Y2995" s="11">
        <f t="shared" si="265"/>
        <v>1</v>
      </c>
      <c r="Z2995" s="11">
        <f t="shared" si="266"/>
        <v>169240.91991039275</v>
      </c>
      <c r="AA2995" s="23">
        <f t="shared" si="267"/>
        <v>0.29909999999998338</v>
      </c>
    </row>
    <row r="2996" spans="12:27" x14ac:dyDescent="0.35">
      <c r="L2996" s="103"/>
      <c r="S2996" s="32">
        <f>+_xlfn.XLOOKUP($P2996,Užstatai!$L$3:$IR$3,Užstatai!$L$1:$IR$1,"bla",0,1)</f>
        <v>0</v>
      </c>
      <c r="W2996" s="11">
        <f t="shared" si="263"/>
        <v>0</v>
      </c>
      <c r="X2996" s="11">
        <f t="shared" si="264"/>
        <v>0</v>
      </c>
      <c r="Y2996" s="11">
        <f t="shared" si="265"/>
        <v>1</v>
      </c>
      <c r="Z2996" s="11">
        <f t="shared" si="266"/>
        <v>169297.50330053331</v>
      </c>
      <c r="AA2996" s="23">
        <f t="shared" si="267"/>
        <v>0.29919999999998337</v>
      </c>
    </row>
    <row r="2997" spans="12:27" x14ac:dyDescent="0.35">
      <c r="L2997" s="103"/>
      <c r="S2997" s="32">
        <f>+_xlfn.XLOOKUP($P2997,Užstatai!$L$3:$IR$3,Užstatai!$L$1:$IR$1,"bla",0,1)</f>
        <v>0</v>
      </c>
      <c r="W2997" s="11">
        <f t="shared" si="263"/>
        <v>0</v>
      </c>
      <c r="X2997" s="11">
        <f t="shared" si="264"/>
        <v>0</v>
      </c>
      <c r="Y2997" s="11">
        <f t="shared" si="265"/>
        <v>1</v>
      </c>
      <c r="Z2997" s="11">
        <f t="shared" si="266"/>
        <v>169354.08669067387</v>
      </c>
      <c r="AA2997" s="23">
        <f t="shared" si="267"/>
        <v>0.29929999999998336</v>
      </c>
    </row>
    <row r="2998" spans="12:27" x14ac:dyDescent="0.35">
      <c r="L2998" s="103"/>
      <c r="S2998" s="32">
        <f>+_xlfn.XLOOKUP($P2998,Užstatai!$L$3:$IR$3,Užstatai!$L$1:$IR$1,"bla",0,1)</f>
        <v>0</v>
      </c>
      <c r="W2998" s="11">
        <f t="shared" si="263"/>
        <v>0</v>
      </c>
      <c r="X2998" s="11">
        <f t="shared" si="264"/>
        <v>0</v>
      </c>
      <c r="Y2998" s="11">
        <f t="shared" si="265"/>
        <v>1</v>
      </c>
      <c r="Z2998" s="11">
        <f t="shared" si="266"/>
        <v>169410.67008081439</v>
      </c>
      <c r="AA2998" s="23">
        <f t="shared" si="267"/>
        <v>0.29939999999998335</v>
      </c>
    </row>
    <row r="2999" spans="12:27" x14ac:dyDescent="0.35">
      <c r="L2999" s="103"/>
      <c r="S2999" s="32">
        <f>+_xlfn.XLOOKUP($P2999,Užstatai!$L$3:$IR$3,Užstatai!$L$1:$IR$1,"bla",0,1)</f>
        <v>0</v>
      </c>
      <c r="W2999" s="11">
        <f t="shared" si="263"/>
        <v>0</v>
      </c>
      <c r="X2999" s="11">
        <f t="shared" si="264"/>
        <v>0</v>
      </c>
      <c r="Y2999" s="11">
        <f t="shared" si="265"/>
        <v>1</v>
      </c>
      <c r="Z2999" s="11">
        <f t="shared" si="266"/>
        <v>169467.25347095495</v>
      </c>
      <c r="AA2999" s="23">
        <f t="shared" si="267"/>
        <v>0.29949999999998334</v>
      </c>
    </row>
    <row r="3000" spans="12:27" x14ac:dyDescent="0.35">
      <c r="L3000" s="103"/>
      <c r="S3000" s="32">
        <f>+_xlfn.XLOOKUP($P3000,Užstatai!$L$3:$IR$3,Užstatai!$L$1:$IR$1,"bla",0,1)</f>
        <v>0</v>
      </c>
      <c r="W3000" s="11">
        <f t="shared" si="263"/>
        <v>0</v>
      </c>
      <c r="X3000" s="11">
        <f t="shared" si="264"/>
        <v>0</v>
      </c>
      <c r="Y3000" s="11">
        <f t="shared" si="265"/>
        <v>1</v>
      </c>
      <c r="Z3000" s="11">
        <f t="shared" si="266"/>
        <v>169523.83686109548</v>
      </c>
      <c r="AA3000" s="23">
        <f t="shared" si="267"/>
        <v>0.29959999999998332</v>
      </c>
    </row>
    <row r="3001" spans="12:27" x14ac:dyDescent="0.35">
      <c r="L3001" s="103"/>
      <c r="S3001" s="32">
        <f>+_xlfn.XLOOKUP($P3001,Užstatai!$L$3:$IR$3,Užstatai!$L$1:$IR$1,"bla",0,1)</f>
        <v>0</v>
      </c>
      <c r="W3001" s="11">
        <f t="shared" si="263"/>
        <v>0</v>
      </c>
      <c r="X3001" s="11">
        <f t="shared" si="264"/>
        <v>0</v>
      </c>
      <c r="Y3001" s="11">
        <f t="shared" si="265"/>
        <v>1</v>
      </c>
      <c r="Z3001" s="11">
        <f t="shared" si="266"/>
        <v>169580.42025123606</v>
      </c>
      <c r="AA3001" s="23">
        <f t="shared" si="267"/>
        <v>0.29969999999998331</v>
      </c>
    </row>
    <row r="3002" spans="12:27" x14ac:dyDescent="0.35">
      <c r="L3002" s="103"/>
      <c r="S3002" s="32">
        <f>+_xlfn.XLOOKUP($P3002,Užstatai!$L$3:$IR$3,Užstatai!$L$1:$IR$1,"bla",0,1)</f>
        <v>0</v>
      </c>
      <c r="W3002" s="11">
        <f t="shared" si="263"/>
        <v>0</v>
      </c>
      <c r="X3002" s="11">
        <f t="shared" si="264"/>
        <v>0</v>
      </c>
      <c r="Y3002" s="11">
        <f t="shared" si="265"/>
        <v>1</v>
      </c>
      <c r="Z3002" s="11">
        <f t="shared" si="266"/>
        <v>169637.00364137659</v>
      </c>
      <c r="AA3002" s="23">
        <f t="shared" si="267"/>
        <v>0.2997999999999833</v>
      </c>
    </row>
    <row r="3003" spans="12:27" x14ac:dyDescent="0.35">
      <c r="L3003" s="103"/>
      <c r="S3003" s="32">
        <f>+_xlfn.XLOOKUP($P3003,Užstatai!$L$3:$IR$3,Užstatai!$L$1:$IR$1,"bla",0,1)</f>
        <v>0</v>
      </c>
      <c r="W3003" s="11">
        <f t="shared" si="263"/>
        <v>0</v>
      </c>
      <c r="X3003" s="11">
        <f t="shared" si="264"/>
        <v>0</v>
      </c>
      <c r="Y3003" s="11">
        <f t="shared" si="265"/>
        <v>1</v>
      </c>
      <c r="Z3003" s="11">
        <f t="shared" si="266"/>
        <v>169693.58703151715</v>
      </c>
      <c r="AA3003" s="23">
        <f t="shared" si="267"/>
        <v>0.29989999999998329</v>
      </c>
    </row>
    <row r="3004" spans="12:27" x14ac:dyDescent="0.35">
      <c r="L3004" s="103"/>
      <c r="S3004" s="32">
        <f>+_xlfn.XLOOKUP($P3004,Užstatai!$L$3:$IR$3,Užstatai!$L$1:$IR$1,"bla",0,1)</f>
        <v>0</v>
      </c>
      <c r="W3004" s="11">
        <f t="shared" si="263"/>
        <v>0</v>
      </c>
      <c r="X3004" s="11">
        <f t="shared" si="264"/>
        <v>0</v>
      </c>
      <c r="Y3004" s="11">
        <f t="shared" si="265"/>
        <v>1</v>
      </c>
      <c r="Z3004" s="11">
        <f t="shared" si="266"/>
        <v>169750.17042165768</v>
      </c>
      <c r="AA3004" s="23">
        <f t="shared" si="267"/>
        <v>0.29999999999998328</v>
      </c>
    </row>
    <row r="3005" spans="12:27" x14ac:dyDescent="0.35">
      <c r="AA3005" s="23"/>
    </row>
    <row r="3006" spans="12:27" x14ac:dyDescent="0.35">
      <c r="AA3006" s="23"/>
    </row>
    <row r="3007" spans="12:27" x14ac:dyDescent="0.35">
      <c r="AA3007" s="23"/>
    </row>
    <row r="3008" spans="12:27" x14ac:dyDescent="0.35">
      <c r="AA3008" s="23"/>
    </row>
    <row r="3009" spans="27:27" x14ac:dyDescent="0.35">
      <c r="AA3009" s="23"/>
    </row>
    <row r="3010" spans="27:27" x14ac:dyDescent="0.35">
      <c r="AA3010" s="23"/>
    </row>
    <row r="3011" spans="27:27" x14ac:dyDescent="0.35">
      <c r="AA3011" s="23"/>
    </row>
    <row r="3012" spans="27:27" x14ac:dyDescent="0.35">
      <c r="AA3012" s="23"/>
    </row>
    <row r="3013" spans="27:27" x14ac:dyDescent="0.35">
      <c r="AA3013" s="23"/>
    </row>
    <row r="3014" spans="27:27" x14ac:dyDescent="0.35">
      <c r="AA3014" s="23"/>
    </row>
    <row r="3015" spans="27:27" x14ac:dyDescent="0.35">
      <c r="AA3015" s="23"/>
    </row>
    <row r="3016" spans="27:27" x14ac:dyDescent="0.35">
      <c r="AA3016" s="23"/>
    </row>
    <row r="3017" spans="27:27" x14ac:dyDescent="0.35">
      <c r="AA3017" s="23"/>
    </row>
    <row r="3018" spans="27:27" x14ac:dyDescent="0.35">
      <c r="AA3018" s="23"/>
    </row>
    <row r="3019" spans="27:27" x14ac:dyDescent="0.35">
      <c r="AA3019" s="23"/>
    </row>
    <row r="3020" spans="27:27" x14ac:dyDescent="0.35">
      <c r="AA3020" s="23"/>
    </row>
    <row r="3021" spans="27:27" x14ac:dyDescent="0.35">
      <c r="AA3021" s="23"/>
    </row>
    <row r="3022" spans="27:27" x14ac:dyDescent="0.35">
      <c r="AA3022" s="23"/>
    </row>
    <row r="3023" spans="27:27" x14ac:dyDescent="0.35">
      <c r="AA3023" s="23"/>
    </row>
    <row r="3024" spans="27:27" x14ac:dyDescent="0.35">
      <c r="AA3024" s="23"/>
    </row>
    <row r="3025" spans="27:27" x14ac:dyDescent="0.35">
      <c r="AA3025" s="23"/>
    </row>
    <row r="3026" spans="27:27" x14ac:dyDescent="0.35">
      <c r="AA3026" s="23"/>
    </row>
    <row r="3027" spans="27:27" x14ac:dyDescent="0.35">
      <c r="AA3027" s="23"/>
    </row>
    <row r="3028" spans="27:27" x14ac:dyDescent="0.35">
      <c r="AA3028" s="23"/>
    </row>
    <row r="3029" spans="27:27" x14ac:dyDescent="0.35">
      <c r="AA3029" s="23"/>
    </row>
    <row r="3030" spans="27:27" x14ac:dyDescent="0.35">
      <c r="AA3030" s="23"/>
    </row>
    <row r="3031" spans="27:27" x14ac:dyDescent="0.35">
      <c r="AA3031" s="23"/>
    </row>
    <row r="3032" spans="27:27" x14ac:dyDescent="0.35">
      <c r="AA3032" s="23"/>
    </row>
    <row r="3033" spans="27:27" x14ac:dyDescent="0.35">
      <c r="AA3033" s="23"/>
    </row>
    <row r="3034" spans="27:27" x14ac:dyDescent="0.35">
      <c r="AA3034" s="23"/>
    </row>
    <row r="3035" spans="27:27" x14ac:dyDescent="0.35">
      <c r="AA3035" s="23"/>
    </row>
    <row r="3036" spans="27:27" x14ac:dyDescent="0.35">
      <c r="AA3036" s="23"/>
    </row>
    <row r="3037" spans="27:27" x14ac:dyDescent="0.35">
      <c r="AA3037" s="23"/>
    </row>
    <row r="3038" spans="27:27" x14ac:dyDescent="0.35">
      <c r="AA3038" s="23"/>
    </row>
    <row r="3039" spans="27:27" x14ac:dyDescent="0.35">
      <c r="AA3039" s="23"/>
    </row>
    <row r="3040" spans="27:27" x14ac:dyDescent="0.35">
      <c r="AA3040" s="23"/>
    </row>
    <row r="3041" spans="27:27" x14ac:dyDescent="0.35">
      <c r="AA3041" s="23"/>
    </row>
    <row r="3042" spans="27:27" x14ac:dyDescent="0.35">
      <c r="AA3042" s="23"/>
    </row>
    <row r="3043" spans="27:27" x14ac:dyDescent="0.35">
      <c r="AA3043" s="23"/>
    </row>
    <row r="3044" spans="27:27" x14ac:dyDescent="0.35">
      <c r="AA3044" s="23"/>
    </row>
    <row r="3045" spans="27:27" x14ac:dyDescent="0.35">
      <c r="AA3045" s="23"/>
    </row>
    <row r="3046" spans="27:27" x14ac:dyDescent="0.35">
      <c r="AA3046" s="23"/>
    </row>
    <row r="3047" spans="27:27" x14ac:dyDescent="0.35">
      <c r="AA3047" s="23"/>
    </row>
    <row r="3048" spans="27:27" x14ac:dyDescent="0.35">
      <c r="AA3048" s="23"/>
    </row>
    <row r="3049" spans="27:27" x14ac:dyDescent="0.35">
      <c r="AA3049" s="23"/>
    </row>
    <row r="3050" spans="27:27" x14ac:dyDescent="0.35">
      <c r="AA3050" s="23"/>
    </row>
    <row r="3051" spans="27:27" x14ac:dyDescent="0.35">
      <c r="AA3051" s="23"/>
    </row>
    <row r="3052" spans="27:27" x14ac:dyDescent="0.35">
      <c r="AA3052" s="23"/>
    </row>
    <row r="3053" spans="27:27" x14ac:dyDescent="0.35">
      <c r="AA3053" s="23"/>
    </row>
    <row r="3054" spans="27:27" x14ac:dyDescent="0.35">
      <c r="AA3054" s="23"/>
    </row>
    <row r="3055" spans="27:27" x14ac:dyDescent="0.35">
      <c r="AA3055" s="23"/>
    </row>
    <row r="3056" spans="27:27" x14ac:dyDescent="0.35">
      <c r="AA3056" s="23"/>
    </row>
    <row r="3057" spans="27:27" x14ac:dyDescent="0.35">
      <c r="AA3057" s="23"/>
    </row>
    <row r="3058" spans="27:27" x14ac:dyDescent="0.35">
      <c r="AA3058" s="23"/>
    </row>
    <row r="3059" spans="27:27" x14ac:dyDescent="0.35">
      <c r="AA3059" s="23"/>
    </row>
    <row r="3060" spans="27:27" x14ac:dyDescent="0.35">
      <c r="AA3060" s="23"/>
    </row>
    <row r="3061" spans="27:27" x14ac:dyDescent="0.35">
      <c r="AA3061" s="23"/>
    </row>
    <row r="3062" spans="27:27" x14ac:dyDescent="0.35">
      <c r="AA3062" s="23"/>
    </row>
    <row r="3063" spans="27:27" x14ac:dyDescent="0.35">
      <c r="AA3063" s="23"/>
    </row>
    <row r="3064" spans="27:27" x14ac:dyDescent="0.35">
      <c r="AA3064" s="23"/>
    </row>
    <row r="3065" spans="27:27" x14ac:dyDescent="0.35">
      <c r="AA3065" s="23"/>
    </row>
    <row r="3066" spans="27:27" x14ac:dyDescent="0.35">
      <c r="AA3066" s="23"/>
    </row>
    <row r="3067" spans="27:27" x14ac:dyDescent="0.35">
      <c r="AA3067" s="23"/>
    </row>
    <row r="3068" spans="27:27" x14ac:dyDescent="0.35">
      <c r="AA3068" s="23"/>
    </row>
    <row r="3069" spans="27:27" x14ac:dyDescent="0.35">
      <c r="AA3069" s="23"/>
    </row>
    <row r="3070" spans="27:27" x14ac:dyDescent="0.35">
      <c r="AA3070" s="23"/>
    </row>
    <row r="3071" spans="27:27" x14ac:dyDescent="0.35">
      <c r="AA3071" s="23"/>
    </row>
    <row r="3072" spans="27:27" x14ac:dyDescent="0.35">
      <c r="AA3072" s="23"/>
    </row>
    <row r="3073" spans="27:27" x14ac:dyDescent="0.35">
      <c r="AA3073" s="23"/>
    </row>
    <row r="3074" spans="27:27" x14ac:dyDescent="0.35">
      <c r="AA3074" s="23"/>
    </row>
    <row r="3075" spans="27:27" x14ac:dyDescent="0.35">
      <c r="AA3075" s="23"/>
    </row>
    <row r="3076" spans="27:27" x14ac:dyDescent="0.35">
      <c r="AA3076" s="23"/>
    </row>
    <row r="3077" spans="27:27" x14ac:dyDescent="0.35">
      <c r="AA3077" s="23"/>
    </row>
    <row r="3078" spans="27:27" x14ac:dyDescent="0.35">
      <c r="AA3078" s="23"/>
    </row>
    <row r="3079" spans="27:27" x14ac:dyDescent="0.35">
      <c r="AA3079" s="23"/>
    </row>
    <row r="3080" spans="27:27" x14ac:dyDescent="0.35">
      <c r="AA3080" s="23"/>
    </row>
    <row r="3081" spans="27:27" x14ac:dyDescent="0.35">
      <c r="AA3081" s="23"/>
    </row>
    <row r="3082" spans="27:27" x14ac:dyDescent="0.35">
      <c r="AA3082" s="23"/>
    </row>
    <row r="3083" spans="27:27" x14ac:dyDescent="0.35">
      <c r="AA3083" s="23"/>
    </row>
    <row r="3084" spans="27:27" x14ac:dyDescent="0.35">
      <c r="AA3084" s="23"/>
    </row>
    <row r="3085" spans="27:27" x14ac:dyDescent="0.35">
      <c r="AA3085" s="23"/>
    </row>
    <row r="3086" spans="27:27" x14ac:dyDescent="0.35">
      <c r="AA3086" s="23"/>
    </row>
    <row r="3087" spans="27:27" x14ac:dyDescent="0.35">
      <c r="AA3087" s="23"/>
    </row>
    <row r="3088" spans="27:27" x14ac:dyDescent="0.35">
      <c r="AA3088" s="23"/>
    </row>
    <row r="3089" spans="27:27" x14ac:dyDescent="0.35">
      <c r="AA3089" s="23"/>
    </row>
    <row r="3090" spans="27:27" x14ac:dyDescent="0.35">
      <c r="AA3090" s="23"/>
    </row>
    <row r="3091" spans="27:27" x14ac:dyDescent="0.35">
      <c r="AA3091" s="23"/>
    </row>
    <row r="3092" spans="27:27" x14ac:dyDescent="0.35">
      <c r="AA3092" s="23"/>
    </row>
    <row r="3093" spans="27:27" x14ac:dyDescent="0.35">
      <c r="AA3093" s="23"/>
    </row>
    <row r="3094" spans="27:27" x14ac:dyDescent="0.35">
      <c r="AA3094" s="23"/>
    </row>
    <row r="3095" spans="27:27" x14ac:dyDescent="0.35">
      <c r="AA3095" s="23"/>
    </row>
    <row r="3096" spans="27:27" x14ac:dyDescent="0.35">
      <c r="AA3096" s="23"/>
    </row>
    <row r="3097" spans="27:27" x14ac:dyDescent="0.35">
      <c r="AA3097" s="23"/>
    </row>
    <row r="3098" spans="27:27" x14ac:dyDescent="0.35">
      <c r="AA3098" s="23"/>
    </row>
    <row r="3099" spans="27:27" x14ac:dyDescent="0.35">
      <c r="AA3099" s="23"/>
    </row>
    <row r="3100" spans="27:27" x14ac:dyDescent="0.35">
      <c r="AA3100" s="23"/>
    </row>
    <row r="3101" spans="27:27" x14ac:dyDescent="0.35">
      <c r="AA3101" s="23"/>
    </row>
    <row r="3102" spans="27:27" x14ac:dyDescent="0.35">
      <c r="AA3102" s="23"/>
    </row>
    <row r="3103" spans="27:27" x14ac:dyDescent="0.35">
      <c r="AA3103" s="23"/>
    </row>
    <row r="3104" spans="27:27" x14ac:dyDescent="0.35">
      <c r="AA3104" s="23"/>
    </row>
    <row r="3105" spans="27:27" x14ac:dyDescent="0.35">
      <c r="AA3105" s="23"/>
    </row>
    <row r="3106" spans="27:27" x14ac:dyDescent="0.35">
      <c r="AA3106" s="23"/>
    </row>
    <row r="3107" spans="27:27" x14ac:dyDescent="0.35">
      <c r="AA3107" s="23"/>
    </row>
    <row r="3108" spans="27:27" x14ac:dyDescent="0.35">
      <c r="AA3108" s="23"/>
    </row>
    <row r="3109" spans="27:27" x14ac:dyDescent="0.35">
      <c r="AA3109" s="23"/>
    </row>
    <row r="3110" spans="27:27" x14ac:dyDescent="0.35">
      <c r="AA3110" s="23"/>
    </row>
    <row r="3111" spans="27:27" x14ac:dyDescent="0.35">
      <c r="AA3111" s="23"/>
    </row>
    <row r="3112" spans="27:27" x14ac:dyDescent="0.35">
      <c r="AA3112" s="23"/>
    </row>
    <row r="3113" spans="27:27" x14ac:dyDescent="0.35">
      <c r="AA3113" s="23"/>
    </row>
    <row r="3114" spans="27:27" x14ac:dyDescent="0.35">
      <c r="AA3114" s="23"/>
    </row>
    <row r="3115" spans="27:27" x14ac:dyDescent="0.35">
      <c r="AA3115" s="23"/>
    </row>
    <row r="3116" spans="27:27" x14ac:dyDescent="0.35">
      <c r="AA3116" s="23"/>
    </row>
    <row r="3117" spans="27:27" x14ac:dyDescent="0.35">
      <c r="AA3117" s="23"/>
    </row>
    <row r="3118" spans="27:27" x14ac:dyDescent="0.35">
      <c r="AA3118" s="23"/>
    </row>
    <row r="3119" spans="27:27" x14ac:dyDescent="0.35">
      <c r="AA3119" s="23"/>
    </row>
    <row r="3120" spans="27:27" x14ac:dyDescent="0.35">
      <c r="AA3120" s="23"/>
    </row>
    <row r="3121" spans="27:27" x14ac:dyDescent="0.35">
      <c r="AA3121" s="23"/>
    </row>
    <row r="3122" spans="27:27" x14ac:dyDescent="0.35">
      <c r="AA3122" s="23"/>
    </row>
    <row r="3123" spans="27:27" x14ac:dyDescent="0.35">
      <c r="AA3123" s="23"/>
    </row>
    <row r="3124" spans="27:27" x14ac:dyDescent="0.35">
      <c r="AA3124" s="23"/>
    </row>
    <row r="3125" spans="27:27" x14ac:dyDescent="0.35">
      <c r="AA3125" s="23"/>
    </row>
    <row r="3126" spans="27:27" x14ac:dyDescent="0.35">
      <c r="AA3126" s="23"/>
    </row>
    <row r="3127" spans="27:27" x14ac:dyDescent="0.35">
      <c r="AA3127" s="23"/>
    </row>
    <row r="3128" spans="27:27" x14ac:dyDescent="0.35">
      <c r="AA3128" s="23"/>
    </row>
    <row r="3129" spans="27:27" x14ac:dyDescent="0.35">
      <c r="AA3129" s="23"/>
    </row>
    <row r="3130" spans="27:27" x14ac:dyDescent="0.35">
      <c r="AA3130" s="23"/>
    </row>
    <row r="3131" spans="27:27" x14ac:dyDescent="0.35">
      <c r="AA3131" s="23"/>
    </row>
    <row r="3132" spans="27:27" x14ac:dyDescent="0.35">
      <c r="AA3132" s="23"/>
    </row>
    <row r="3133" spans="27:27" x14ac:dyDescent="0.35">
      <c r="AA3133" s="23"/>
    </row>
    <row r="3134" spans="27:27" x14ac:dyDescent="0.35">
      <c r="AA3134" s="23"/>
    </row>
    <row r="3135" spans="27:27" x14ac:dyDescent="0.35">
      <c r="AA3135" s="23"/>
    </row>
    <row r="3136" spans="27:27" x14ac:dyDescent="0.35">
      <c r="AA3136" s="23"/>
    </row>
    <row r="3137" spans="27:27" x14ac:dyDescent="0.35">
      <c r="AA3137" s="23"/>
    </row>
    <row r="3138" spans="27:27" x14ac:dyDescent="0.35">
      <c r="AA3138" s="23"/>
    </row>
    <row r="3139" spans="27:27" x14ac:dyDescent="0.35">
      <c r="AA3139" s="23"/>
    </row>
    <row r="3140" spans="27:27" x14ac:dyDescent="0.35">
      <c r="AA3140" s="23"/>
    </row>
    <row r="3141" spans="27:27" x14ac:dyDescent="0.35">
      <c r="AA3141" s="23"/>
    </row>
    <row r="3142" spans="27:27" x14ac:dyDescent="0.35">
      <c r="AA3142" s="23"/>
    </row>
    <row r="3143" spans="27:27" x14ac:dyDescent="0.35">
      <c r="AA3143" s="23"/>
    </row>
    <row r="3144" spans="27:27" x14ac:dyDescent="0.35">
      <c r="AA3144" s="23"/>
    </row>
    <row r="3145" spans="27:27" x14ac:dyDescent="0.35">
      <c r="AA3145" s="23"/>
    </row>
    <row r="3146" spans="27:27" x14ac:dyDescent="0.35">
      <c r="AA3146" s="23"/>
    </row>
    <row r="3147" spans="27:27" x14ac:dyDescent="0.35">
      <c r="AA3147" s="23"/>
    </row>
    <row r="3148" spans="27:27" x14ac:dyDescent="0.35">
      <c r="AA3148" s="23"/>
    </row>
    <row r="3149" spans="27:27" x14ac:dyDescent="0.35">
      <c r="AA3149" s="23"/>
    </row>
    <row r="3150" spans="27:27" x14ac:dyDescent="0.35">
      <c r="AA3150" s="23"/>
    </row>
    <row r="3151" spans="27:27" x14ac:dyDescent="0.35">
      <c r="AA3151" s="23"/>
    </row>
    <row r="3152" spans="27:27" x14ac:dyDescent="0.35">
      <c r="AA3152" s="23"/>
    </row>
    <row r="3153" spans="27:27" x14ac:dyDescent="0.35">
      <c r="AA3153" s="23"/>
    </row>
    <row r="3154" spans="27:27" x14ac:dyDescent="0.35">
      <c r="AA3154" s="23"/>
    </row>
    <row r="3155" spans="27:27" x14ac:dyDescent="0.35">
      <c r="AA3155" s="23"/>
    </row>
    <row r="3156" spans="27:27" x14ac:dyDescent="0.35">
      <c r="AA3156" s="23"/>
    </row>
    <row r="3157" spans="27:27" x14ac:dyDescent="0.35">
      <c r="AA3157" s="23"/>
    </row>
    <row r="3158" spans="27:27" x14ac:dyDescent="0.35">
      <c r="AA3158" s="23"/>
    </row>
    <row r="3159" spans="27:27" x14ac:dyDescent="0.35">
      <c r="AA3159" s="23"/>
    </row>
    <row r="3160" spans="27:27" x14ac:dyDescent="0.35">
      <c r="AA3160" s="23"/>
    </row>
    <row r="3161" spans="27:27" x14ac:dyDescent="0.35">
      <c r="AA3161" s="23"/>
    </row>
    <row r="3162" spans="27:27" x14ac:dyDescent="0.35">
      <c r="AA3162" s="23"/>
    </row>
    <row r="3163" spans="27:27" x14ac:dyDescent="0.35">
      <c r="AA3163" s="23"/>
    </row>
    <row r="3164" spans="27:27" x14ac:dyDescent="0.35">
      <c r="AA3164" s="23"/>
    </row>
    <row r="3165" spans="27:27" x14ac:dyDescent="0.35">
      <c r="AA3165" s="23"/>
    </row>
    <row r="3166" spans="27:27" x14ac:dyDescent="0.35">
      <c r="AA3166" s="23"/>
    </row>
    <row r="3167" spans="27:27" x14ac:dyDescent="0.35">
      <c r="AA3167" s="23"/>
    </row>
    <row r="3168" spans="27:27" x14ac:dyDescent="0.35">
      <c r="AA3168" s="23"/>
    </row>
    <row r="3169" spans="27:27" x14ac:dyDescent="0.35">
      <c r="AA3169" s="23"/>
    </row>
    <row r="3170" spans="27:27" x14ac:dyDescent="0.35">
      <c r="AA3170" s="23"/>
    </row>
    <row r="3171" spans="27:27" x14ac:dyDescent="0.35">
      <c r="AA3171" s="23"/>
    </row>
    <row r="3172" spans="27:27" x14ac:dyDescent="0.35">
      <c r="AA3172" s="23"/>
    </row>
    <row r="3173" spans="27:27" x14ac:dyDescent="0.35">
      <c r="AA3173" s="23"/>
    </row>
    <row r="3174" spans="27:27" x14ac:dyDescent="0.35">
      <c r="AA3174" s="23"/>
    </row>
    <row r="3175" spans="27:27" x14ac:dyDescent="0.35">
      <c r="AA3175" s="23"/>
    </row>
    <row r="3176" spans="27:27" x14ac:dyDescent="0.35">
      <c r="AA3176" s="23"/>
    </row>
    <row r="3177" spans="27:27" x14ac:dyDescent="0.35">
      <c r="AA3177" s="23"/>
    </row>
    <row r="3178" spans="27:27" x14ac:dyDescent="0.35">
      <c r="AA3178" s="23"/>
    </row>
    <row r="3179" spans="27:27" x14ac:dyDescent="0.35">
      <c r="AA3179" s="23"/>
    </row>
    <row r="3180" spans="27:27" x14ac:dyDescent="0.35">
      <c r="AA3180" s="23"/>
    </row>
    <row r="3181" spans="27:27" x14ac:dyDescent="0.35">
      <c r="AA3181" s="23"/>
    </row>
    <row r="3182" spans="27:27" x14ac:dyDescent="0.35">
      <c r="AA3182" s="23"/>
    </row>
    <row r="3183" spans="27:27" x14ac:dyDescent="0.35">
      <c r="AA3183" s="23"/>
    </row>
    <row r="3184" spans="27:27" x14ac:dyDescent="0.35">
      <c r="AA3184" s="23"/>
    </row>
    <row r="3185" spans="27:27" x14ac:dyDescent="0.35">
      <c r="AA3185" s="23"/>
    </row>
    <row r="3186" spans="27:27" x14ac:dyDescent="0.35">
      <c r="AA3186" s="23"/>
    </row>
    <row r="3187" spans="27:27" x14ac:dyDescent="0.35">
      <c r="AA3187" s="23"/>
    </row>
    <row r="3188" spans="27:27" x14ac:dyDescent="0.35">
      <c r="AA3188" s="23"/>
    </row>
    <row r="3189" spans="27:27" x14ac:dyDescent="0.35">
      <c r="AA3189" s="23"/>
    </row>
    <row r="3190" spans="27:27" x14ac:dyDescent="0.35">
      <c r="AA3190" s="23"/>
    </row>
    <row r="3191" spans="27:27" x14ac:dyDescent="0.35">
      <c r="AA3191" s="23"/>
    </row>
    <row r="3192" spans="27:27" x14ac:dyDescent="0.35">
      <c r="AA3192" s="23"/>
    </row>
    <row r="3193" spans="27:27" x14ac:dyDescent="0.35">
      <c r="AA3193" s="23"/>
    </row>
    <row r="3194" spans="27:27" x14ac:dyDescent="0.35">
      <c r="AA3194" s="23"/>
    </row>
    <row r="3195" spans="27:27" x14ac:dyDescent="0.35">
      <c r="AA3195" s="23"/>
    </row>
    <row r="3196" spans="27:27" x14ac:dyDescent="0.35">
      <c r="AA3196" s="23"/>
    </row>
    <row r="3197" spans="27:27" x14ac:dyDescent="0.35">
      <c r="AA3197" s="23"/>
    </row>
    <row r="3198" spans="27:27" x14ac:dyDescent="0.35">
      <c r="AA3198" s="23"/>
    </row>
    <row r="3199" spans="27:27" x14ac:dyDescent="0.35">
      <c r="AA3199" s="23"/>
    </row>
    <row r="3200" spans="27:27" x14ac:dyDescent="0.35">
      <c r="AA3200" s="23"/>
    </row>
    <row r="3201" spans="27:27" x14ac:dyDescent="0.35">
      <c r="AA3201" s="23"/>
    </row>
    <row r="3202" spans="27:27" x14ac:dyDescent="0.35">
      <c r="AA3202" s="23"/>
    </row>
    <row r="3203" spans="27:27" x14ac:dyDescent="0.35">
      <c r="AA3203" s="23"/>
    </row>
    <row r="3204" spans="27:27" x14ac:dyDescent="0.35">
      <c r="AA3204" s="23"/>
    </row>
    <row r="3205" spans="27:27" x14ac:dyDescent="0.35">
      <c r="AA3205" s="23"/>
    </row>
    <row r="3206" spans="27:27" x14ac:dyDescent="0.35">
      <c r="AA3206" s="23"/>
    </row>
    <row r="3207" spans="27:27" x14ac:dyDescent="0.35">
      <c r="AA3207" s="23"/>
    </row>
    <row r="3208" spans="27:27" x14ac:dyDescent="0.35">
      <c r="AA3208" s="23"/>
    </row>
    <row r="3209" spans="27:27" x14ac:dyDescent="0.35">
      <c r="AA3209" s="23"/>
    </row>
    <row r="3210" spans="27:27" x14ac:dyDescent="0.35">
      <c r="AA3210" s="23"/>
    </row>
    <row r="3211" spans="27:27" x14ac:dyDescent="0.35">
      <c r="AA3211" s="23"/>
    </row>
    <row r="3212" spans="27:27" x14ac:dyDescent="0.35">
      <c r="AA3212" s="23"/>
    </row>
    <row r="3213" spans="27:27" x14ac:dyDescent="0.35">
      <c r="AA3213" s="23"/>
    </row>
    <row r="3214" spans="27:27" x14ac:dyDescent="0.35">
      <c r="AA3214" s="23"/>
    </row>
    <row r="3215" spans="27:27" x14ac:dyDescent="0.35">
      <c r="AA3215" s="23"/>
    </row>
    <row r="3216" spans="27:27" x14ac:dyDescent="0.35">
      <c r="AA3216" s="23"/>
    </row>
    <row r="3217" spans="27:27" x14ac:dyDescent="0.35">
      <c r="AA3217" s="23"/>
    </row>
    <row r="3218" spans="27:27" x14ac:dyDescent="0.35">
      <c r="AA3218" s="23"/>
    </row>
    <row r="3219" spans="27:27" x14ac:dyDescent="0.35">
      <c r="AA3219" s="23"/>
    </row>
    <row r="3220" spans="27:27" x14ac:dyDescent="0.35">
      <c r="AA3220" s="23"/>
    </row>
    <row r="3221" spans="27:27" x14ac:dyDescent="0.35">
      <c r="AA3221" s="23"/>
    </row>
    <row r="3222" spans="27:27" x14ac:dyDescent="0.35">
      <c r="AA3222" s="23"/>
    </row>
    <row r="3223" spans="27:27" x14ac:dyDescent="0.35">
      <c r="AA3223" s="23"/>
    </row>
    <row r="3224" spans="27:27" x14ac:dyDescent="0.35">
      <c r="AA3224" s="23"/>
    </row>
    <row r="3225" spans="27:27" x14ac:dyDescent="0.35">
      <c r="AA3225" s="23"/>
    </row>
    <row r="3226" spans="27:27" x14ac:dyDescent="0.35">
      <c r="AA3226" s="23"/>
    </row>
    <row r="3227" spans="27:27" x14ac:dyDescent="0.35">
      <c r="AA3227" s="23"/>
    </row>
    <row r="3228" spans="27:27" x14ac:dyDescent="0.35">
      <c r="AA3228" s="23"/>
    </row>
    <row r="3229" spans="27:27" x14ac:dyDescent="0.35">
      <c r="AA3229" s="23"/>
    </row>
    <row r="3230" spans="27:27" x14ac:dyDescent="0.35">
      <c r="AA3230" s="23"/>
    </row>
    <row r="3231" spans="27:27" x14ac:dyDescent="0.35">
      <c r="AA3231" s="23"/>
    </row>
    <row r="3232" spans="27:27" x14ac:dyDescent="0.35">
      <c r="AA3232" s="23"/>
    </row>
    <row r="3233" spans="27:27" x14ac:dyDescent="0.35">
      <c r="AA3233" s="23"/>
    </row>
    <row r="3234" spans="27:27" x14ac:dyDescent="0.35">
      <c r="AA3234" s="23"/>
    </row>
    <row r="3235" spans="27:27" x14ac:dyDescent="0.35">
      <c r="AA3235" s="23"/>
    </row>
    <row r="3236" spans="27:27" x14ac:dyDescent="0.35">
      <c r="AA3236" s="23"/>
    </row>
    <row r="3237" spans="27:27" x14ac:dyDescent="0.35">
      <c r="AA3237" s="23"/>
    </row>
    <row r="3238" spans="27:27" x14ac:dyDescent="0.35">
      <c r="AA3238" s="23"/>
    </row>
    <row r="3239" spans="27:27" x14ac:dyDescent="0.35">
      <c r="AA3239" s="23"/>
    </row>
    <row r="3240" spans="27:27" x14ac:dyDescent="0.35">
      <c r="AA3240" s="23"/>
    </row>
    <row r="3241" spans="27:27" x14ac:dyDescent="0.35">
      <c r="AA3241" s="23"/>
    </row>
    <row r="3242" spans="27:27" x14ac:dyDescent="0.35">
      <c r="AA3242" s="23"/>
    </row>
    <row r="3243" spans="27:27" x14ac:dyDescent="0.35">
      <c r="AA3243" s="23"/>
    </row>
    <row r="3244" spans="27:27" x14ac:dyDescent="0.35">
      <c r="AA3244" s="23"/>
    </row>
    <row r="3245" spans="27:27" x14ac:dyDescent="0.35">
      <c r="AA3245" s="23"/>
    </row>
    <row r="3246" spans="27:27" x14ac:dyDescent="0.35">
      <c r="AA3246" s="23"/>
    </row>
    <row r="3247" spans="27:27" x14ac:dyDescent="0.35">
      <c r="AA3247" s="23"/>
    </row>
    <row r="3248" spans="27:27" x14ac:dyDescent="0.35">
      <c r="AA3248" s="23"/>
    </row>
    <row r="3249" spans="27:27" x14ac:dyDescent="0.35">
      <c r="AA3249" s="23"/>
    </row>
    <row r="3250" spans="27:27" x14ac:dyDescent="0.35">
      <c r="AA3250" s="23"/>
    </row>
    <row r="3251" spans="27:27" x14ac:dyDescent="0.35">
      <c r="AA3251" s="23"/>
    </row>
    <row r="3252" spans="27:27" x14ac:dyDescent="0.35">
      <c r="AA3252" s="23"/>
    </row>
    <row r="3253" spans="27:27" x14ac:dyDescent="0.35">
      <c r="AA3253" s="23"/>
    </row>
    <row r="3254" spans="27:27" x14ac:dyDescent="0.35">
      <c r="AA3254" s="23"/>
    </row>
    <row r="3255" spans="27:27" x14ac:dyDescent="0.35">
      <c r="AA3255" s="23"/>
    </row>
    <row r="3256" spans="27:27" x14ac:dyDescent="0.35">
      <c r="AA3256" s="23"/>
    </row>
    <row r="3257" spans="27:27" x14ac:dyDescent="0.35">
      <c r="AA3257" s="23"/>
    </row>
    <row r="3258" spans="27:27" x14ac:dyDescent="0.35">
      <c r="AA3258" s="23"/>
    </row>
    <row r="3259" spans="27:27" x14ac:dyDescent="0.35">
      <c r="AA3259" s="23"/>
    </row>
    <row r="3260" spans="27:27" x14ac:dyDescent="0.35">
      <c r="AA3260" s="23"/>
    </row>
    <row r="3261" spans="27:27" x14ac:dyDescent="0.35">
      <c r="AA3261" s="23"/>
    </row>
    <row r="3262" spans="27:27" x14ac:dyDescent="0.35">
      <c r="AA3262" s="23"/>
    </row>
    <row r="3263" spans="27:27" x14ac:dyDescent="0.35">
      <c r="AA3263" s="23"/>
    </row>
    <row r="3264" spans="27:27" x14ac:dyDescent="0.35">
      <c r="AA3264" s="23"/>
    </row>
    <row r="3265" spans="27:27" x14ac:dyDescent="0.35">
      <c r="AA3265" s="23"/>
    </row>
    <row r="3266" spans="27:27" x14ac:dyDescent="0.35">
      <c r="AA3266" s="23"/>
    </row>
    <row r="3267" spans="27:27" x14ac:dyDescent="0.35">
      <c r="AA3267" s="23"/>
    </row>
    <row r="3268" spans="27:27" x14ac:dyDescent="0.35">
      <c r="AA3268" s="23"/>
    </row>
    <row r="3269" spans="27:27" x14ac:dyDescent="0.35">
      <c r="AA3269" s="23"/>
    </row>
    <row r="3270" spans="27:27" x14ac:dyDescent="0.35">
      <c r="AA3270" s="23"/>
    </row>
    <row r="3271" spans="27:27" x14ac:dyDescent="0.35">
      <c r="AA3271" s="23"/>
    </row>
    <row r="3272" spans="27:27" x14ac:dyDescent="0.35">
      <c r="AA3272" s="23"/>
    </row>
    <row r="3273" spans="27:27" x14ac:dyDescent="0.35">
      <c r="AA3273" s="23"/>
    </row>
    <row r="3274" spans="27:27" x14ac:dyDescent="0.35">
      <c r="AA3274" s="23"/>
    </row>
    <row r="3275" spans="27:27" x14ac:dyDescent="0.35">
      <c r="AA3275" s="23"/>
    </row>
    <row r="3276" spans="27:27" x14ac:dyDescent="0.35">
      <c r="AA3276" s="23"/>
    </row>
    <row r="3277" spans="27:27" x14ac:dyDescent="0.35">
      <c r="AA3277" s="23"/>
    </row>
    <row r="3278" spans="27:27" x14ac:dyDescent="0.35">
      <c r="AA3278" s="23"/>
    </row>
    <row r="3279" spans="27:27" x14ac:dyDescent="0.35">
      <c r="AA3279" s="23"/>
    </row>
    <row r="3280" spans="27:27" x14ac:dyDescent="0.35">
      <c r="AA3280" s="23"/>
    </row>
    <row r="3281" spans="27:27" x14ac:dyDescent="0.35">
      <c r="AA3281" s="23"/>
    </row>
    <row r="3282" spans="27:27" x14ac:dyDescent="0.35">
      <c r="AA3282" s="23"/>
    </row>
    <row r="3283" spans="27:27" x14ac:dyDescent="0.35">
      <c r="AA3283" s="23"/>
    </row>
    <row r="3284" spans="27:27" x14ac:dyDescent="0.35">
      <c r="AA3284" s="23"/>
    </row>
    <row r="3285" spans="27:27" x14ac:dyDescent="0.35">
      <c r="AA3285" s="23"/>
    </row>
    <row r="3286" spans="27:27" x14ac:dyDescent="0.35">
      <c r="AA3286" s="23"/>
    </row>
    <row r="3287" spans="27:27" x14ac:dyDescent="0.35">
      <c r="AA3287" s="23"/>
    </row>
    <row r="3288" spans="27:27" x14ac:dyDescent="0.35">
      <c r="AA3288" s="23"/>
    </row>
    <row r="3289" spans="27:27" x14ac:dyDescent="0.35">
      <c r="AA3289" s="23"/>
    </row>
    <row r="3290" spans="27:27" x14ac:dyDescent="0.35">
      <c r="AA3290" s="23"/>
    </row>
    <row r="3291" spans="27:27" x14ac:dyDescent="0.35">
      <c r="AA3291" s="23"/>
    </row>
    <row r="3292" spans="27:27" x14ac:dyDescent="0.35">
      <c r="AA3292" s="23"/>
    </row>
    <row r="3293" spans="27:27" x14ac:dyDescent="0.35">
      <c r="AA3293" s="23"/>
    </row>
    <row r="3294" spans="27:27" x14ac:dyDescent="0.35">
      <c r="AA3294" s="23"/>
    </row>
    <row r="3295" spans="27:27" x14ac:dyDescent="0.35">
      <c r="AA3295" s="23"/>
    </row>
    <row r="3296" spans="27:27" x14ac:dyDescent="0.35">
      <c r="AA3296" s="23"/>
    </row>
    <row r="3297" spans="27:27" x14ac:dyDescent="0.35">
      <c r="AA3297" s="23"/>
    </row>
    <row r="3298" spans="27:27" x14ac:dyDescent="0.35">
      <c r="AA3298" s="23"/>
    </row>
    <row r="3299" spans="27:27" x14ac:dyDescent="0.35">
      <c r="AA3299" s="23"/>
    </row>
    <row r="3300" spans="27:27" x14ac:dyDescent="0.35">
      <c r="AA3300" s="23"/>
    </row>
    <row r="3301" spans="27:27" x14ac:dyDescent="0.35">
      <c r="AA3301" s="23"/>
    </row>
    <row r="3302" spans="27:27" x14ac:dyDescent="0.35">
      <c r="AA3302" s="23"/>
    </row>
    <row r="3303" spans="27:27" x14ac:dyDescent="0.35">
      <c r="AA3303" s="23"/>
    </row>
    <row r="3304" spans="27:27" x14ac:dyDescent="0.35">
      <c r="AA3304" s="23"/>
    </row>
    <row r="3305" spans="27:27" x14ac:dyDescent="0.35">
      <c r="AA3305" s="23"/>
    </row>
    <row r="3306" spans="27:27" x14ac:dyDescent="0.35">
      <c r="AA3306" s="23"/>
    </row>
    <row r="3307" spans="27:27" x14ac:dyDescent="0.35">
      <c r="AA3307" s="23"/>
    </row>
    <row r="3308" spans="27:27" x14ac:dyDescent="0.35">
      <c r="AA3308" s="23"/>
    </row>
    <row r="3309" spans="27:27" x14ac:dyDescent="0.35">
      <c r="AA3309" s="23"/>
    </row>
    <row r="3310" spans="27:27" x14ac:dyDescent="0.35">
      <c r="AA3310" s="23"/>
    </row>
    <row r="3311" spans="27:27" x14ac:dyDescent="0.35">
      <c r="AA3311" s="23"/>
    </row>
    <row r="3312" spans="27:27" x14ac:dyDescent="0.35">
      <c r="AA3312" s="23"/>
    </row>
    <row r="3313" spans="27:27" x14ac:dyDescent="0.35">
      <c r="AA3313" s="23"/>
    </row>
    <row r="3314" spans="27:27" x14ac:dyDescent="0.35">
      <c r="AA3314" s="23"/>
    </row>
    <row r="3315" spans="27:27" x14ac:dyDescent="0.35">
      <c r="AA3315" s="23"/>
    </row>
    <row r="3316" spans="27:27" x14ac:dyDescent="0.35">
      <c r="AA3316" s="23"/>
    </row>
    <row r="3317" spans="27:27" x14ac:dyDescent="0.35">
      <c r="AA3317" s="23"/>
    </row>
    <row r="3318" spans="27:27" x14ac:dyDescent="0.35">
      <c r="AA3318" s="23"/>
    </row>
    <row r="3319" spans="27:27" x14ac:dyDescent="0.35">
      <c r="AA3319" s="23"/>
    </row>
    <row r="3320" spans="27:27" x14ac:dyDescent="0.35">
      <c r="AA3320" s="23"/>
    </row>
    <row r="3321" spans="27:27" x14ac:dyDescent="0.35">
      <c r="AA3321" s="23"/>
    </row>
    <row r="3322" spans="27:27" x14ac:dyDescent="0.35">
      <c r="AA3322" s="23"/>
    </row>
    <row r="3323" spans="27:27" x14ac:dyDescent="0.35">
      <c r="AA3323" s="23"/>
    </row>
    <row r="3324" spans="27:27" x14ac:dyDescent="0.35">
      <c r="AA3324" s="23"/>
    </row>
    <row r="3325" spans="27:27" x14ac:dyDescent="0.35">
      <c r="AA3325" s="23"/>
    </row>
    <row r="3326" spans="27:27" x14ac:dyDescent="0.35">
      <c r="AA3326" s="23"/>
    </row>
    <row r="3327" spans="27:27" x14ac:dyDescent="0.35">
      <c r="AA3327" s="23"/>
    </row>
    <row r="3328" spans="27:27" x14ac:dyDescent="0.35">
      <c r="AA3328" s="23"/>
    </row>
    <row r="3329" spans="27:27" x14ac:dyDescent="0.35">
      <c r="AA3329" s="23"/>
    </row>
    <row r="3330" spans="27:27" x14ac:dyDescent="0.35">
      <c r="AA3330" s="23"/>
    </row>
    <row r="3331" spans="27:27" x14ac:dyDescent="0.35">
      <c r="AA3331" s="23"/>
    </row>
    <row r="3332" spans="27:27" x14ac:dyDescent="0.35">
      <c r="AA3332" s="23"/>
    </row>
    <row r="3333" spans="27:27" x14ac:dyDescent="0.35">
      <c r="AA3333" s="23"/>
    </row>
    <row r="3334" spans="27:27" x14ac:dyDescent="0.35">
      <c r="AA3334" s="23"/>
    </row>
    <row r="3335" spans="27:27" x14ac:dyDescent="0.35">
      <c r="AA3335" s="23"/>
    </row>
    <row r="3336" spans="27:27" x14ac:dyDescent="0.35">
      <c r="AA3336" s="23"/>
    </row>
    <row r="3337" spans="27:27" x14ac:dyDescent="0.35">
      <c r="AA3337" s="23"/>
    </row>
    <row r="3338" spans="27:27" x14ac:dyDescent="0.35">
      <c r="AA3338" s="23"/>
    </row>
    <row r="3339" spans="27:27" x14ac:dyDescent="0.35">
      <c r="AA3339" s="23"/>
    </row>
    <row r="3340" spans="27:27" x14ac:dyDescent="0.35">
      <c r="AA3340" s="23"/>
    </row>
    <row r="3341" spans="27:27" x14ac:dyDescent="0.35">
      <c r="AA3341" s="23"/>
    </row>
    <row r="3342" spans="27:27" x14ac:dyDescent="0.35">
      <c r="AA3342" s="23"/>
    </row>
    <row r="3343" spans="27:27" x14ac:dyDescent="0.35">
      <c r="AA3343" s="23"/>
    </row>
    <row r="3344" spans="27:27" x14ac:dyDescent="0.35">
      <c r="AA3344" s="23"/>
    </row>
    <row r="3345" spans="27:27" x14ac:dyDescent="0.35">
      <c r="AA3345" s="23"/>
    </row>
    <row r="3346" spans="27:27" x14ac:dyDescent="0.35">
      <c r="AA3346" s="23"/>
    </row>
    <row r="3347" spans="27:27" x14ac:dyDescent="0.35">
      <c r="AA3347" s="23"/>
    </row>
    <row r="3348" spans="27:27" x14ac:dyDescent="0.35">
      <c r="AA3348" s="23"/>
    </row>
    <row r="3349" spans="27:27" x14ac:dyDescent="0.35">
      <c r="AA3349" s="23"/>
    </row>
    <row r="3350" spans="27:27" x14ac:dyDescent="0.35">
      <c r="AA3350" s="23"/>
    </row>
    <row r="3351" spans="27:27" x14ac:dyDescent="0.35">
      <c r="AA3351" s="23"/>
    </row>
    <row r="3352" spans="27:27" x14ac:dyDescent="0.35">
      <c r="AA3352" s="23"/>
    </row>
    <row r="3353" spans="27:27" x14ac:dyDescent="0.35">
      <c r="AA3353" s="23"/>
    </row>
    <row r="3354" spans="27:27" x14ac:dyDescent="0.35">
      <c r="AA3354" s="23"/>
    </row>
    <row r="3355" spans="27:27" x14ac:dyDescent="0.35">
      <c r="AA3355" s="23"/>
    </row>
    <row r="3356" spans="27:27" x14ac:dyDescent="0.35">
      <c r="AA3356" s="23"/>
    </row>
    <row r="3357" spans="27:27" x14ac:dyDescent="0.35">
      <c r="AA3357" s="23"/>
    </row>
    <row r="3358" spans="27:27" x14ac:dyDescent="0.35">
      <c r="AA3358" s="23"/>
    </row>
    <row r="3359" spans="27:27" x14ac:dyDescent="0.35">
      <c r="AA3359" s="23"/>
    </row>
    <row r="3360" spans="27:27" x14ac:dyDescent="0.35">
      <c r="AA3360" s="23"/>
    </row>
    <row r="3361" spans="27:27" x14ac:dyDescent="0.35">
      <c r="AA3361" s="23"/>
    </row>
    <row r="3362" spans="27:27" x14ac:dyDescent="0.35">
      <c r="AA3362" s="23"/>
    </row>
    <row r="3363" spans="27:27" x14ac:dyDescent="0.35">
      <c r="AA3363" s="23"/>
    </row>
    <row r="3364" spans="27:27" x14ac:dyDescent="0.35">
      <c r="AA3364" s="23"/>
    </row>
    <row r="3365" spans="27:27" x14ac:dyDescent="0.35">
      <c r="AA3365" s="23"/>
    </row>
    <row r="3366" spans="27:27" x14ac:dyDescent="0.35">
      <c r="AA3366" s="23"/>
    </row>
    <row r="3367" spans="27:27" x14ac:dyDescent="0.35">
      <c r="AA3367" s="23"/>
    </row>
    <row r="3368" spans="27:27" x14ac:dyDescent="0.35">
      <c r="AA3368" s="23"/>
    </row>
    <row r="3369" spans="27:27" x14ac:dyDescent="0.35">
      <c r="AA3369" s="23"/>
    </row>
    <row r="3370" spans="27:27" x14ac:dyDescent="0.35">
      <c r="AA3370" s="23"/>
    </row>
    <row r="3371" spans="27:27" x14ac:dyDescent="0.35">
      <c r="AA3371" s="23"/>
    </row>
    <row r="3372" spans="27:27" x14ac:dyDescent="0.35">
      <c r="AA3372" s="23"/>
    </row>
    <row r="3373" spans="27:27" x14ac:dyDescent="0.35">
      <c r="AA3373" s="23"/>
    </row>
    <row r="3374" spans="27:27" x14ac:dyDescent="0.35">
      <c r="AA3374" s="23"/>
    </row>
    <row r="3375" spans="27:27" x14ac:dyDescent="0.35">
      <c r="AA3375" s="23"/>
    </row>
    <row r="3376" spans="27:27" x14ac:dyDescent="0.35">
      <c r="AA3376" s="23"/>
    </row>
    <row r="3377" spans="27:27" x14ac:dyDescent="0.35">
      <c r="AA3377" s="23"/>
    </row>
    <row r="3378" spans="27:27" x14ac:dyDescent="0.35">
      <c r="AA3378" s="23"/>
    </row>
    <row r="3379" spans="27:27" x14ac:dyDescent="0.35">
      <c r="AA3379" s="23"/>
    </row>
    <row r="3380" spans="27:27" x14ac:dyDescent="0.35">
      <c r="AA3380" s="23"/>
    </row>
    <row r="3381" spans="27:27" x14ac:dyDescent="0.35">
      <c r="AA3381" s="23"/>
    </row>
    <row r="3382" spans="27:27" x14ac:dyDescent="0.35">
      <c r="AA3382" s="23"/>
    </row>
    <row r="3383" spans="27:27" x14ac:dyDescent="0.35">
      <c r="AA3383" s="23"/>
    </row>
    <row r="3384" spans="27:27" x14ac:dyDescent="0.35">
      <c r="AA3384" s="23"/>
    </row>
    <row r="3385" spans="27:27" x14ac:dyDescent="0.35">
      <c r="AA3385" s="23"/>
    </row>
    <row r="3386" spans="27:27" x14ac:dyDescent="0.35">
      <c r="AA3386" s="23"/>
    </row>
    <row r="3387" spans="27:27" x14ac:dyDescent="0.35">
      <c r="AA3387" s="23"/>
    </row>
    <row r="3388" spans="27:27" x14ac:dyDescent="0.35">
      <c r="AA3388" s="23"/>
    </row>
    <row r="3389" spans="27:27" x14ac:dyDescent="0.35">
      <c r="AA3389" s="23"/>
    </row>
    <row r="3390" spans="27:27" x14ac:dyDescent="0.35">
      <c r="AA3390" s="23"/>
    </row>
    <row r="3391" spans="27:27" x14ac:dyDescent="0.35">
      <c r="AA3391" s="23"/>
    </row>
    <row r="3392" spans="27:27" x14ac:dyDescent="0.35">
      <c r="AA3392" s="23"/>
    </row>
    <row r="3393" spans="27:27" x14ac:dyDescent="0.35">
      <c r="AA3393" s="23"/>
    </row>
    <row r="3394" spans="27:27" x14ac:dyDescent="0.35">
      <c r="AA3394" s="23"/>
    </row>
    <row r="3395" spans="27:27" x14ac:dyDescent="0.35">
      <c r="AA3395" s="23"/>
    </row>
    <row r="3396" spans="27:27" x14ac:dyDescent="0.35">
      <c r="AA3396" s="23"/>
    </row>
  </sheetData>
  <sheetProtection autoFilter="0"/>
  <protectedRanges>
    <protectedRange sqref="F3:F11 F22:F141 I12:J12 I4:J10" name="Range1"/>
    <protectedRange sqref="I11:J11" name="Range1_1"/>
  </protectedRanges>
  <phoneticPr fontId="23" type="noConversion"/>
  <dataValidations count="5">
    <dataValidation type="list" allowBlank="1" showInputMessage="1" showErrorMessage="1" sqref="F4" xr:uid="{A4B7AFDF-3A24-440A-9100-648D995EAAEA}">
      <formula1>$P$4:$P$123</formula1>
    </dataValidation>
    <dataValidation type="list" allowBlank="1" showInputMessage="1" showErrorMessage="1" sqref="F5" xr:uid="{8AFAFB7A-53FF-4D1E-84F2-8DB2C48524E3}">
      <formula1>$P$3:$P$39</formula1>
    </dataValidation>
    <dataValidation type="list" allowBlank="1" showInputMessage="1" showErrorMessage="1" sqref="F6" xr:uid="{B9C7108A-7D3C-4431-8715-3BC50A386036}">
      <formula1>$AC$13:$AC$14</formula1>
    </dataValidation>
    <dataValidation type="list" allowBlank="1" showInputMessage="1" showErrorMessage="1" sqref="F10 I11" xr:uid="{E39E35B7-E6EA-4246-BE6F-5559F0DDEF84}">
      <formula1>$AD$13:$AD$14</formula1>
    </dataValidation>
    <dataValidation type="list" allowBlank="1" showInputMessage="1" showErrorMessage="1" sqref="F3" xr:uid="{AE494A67-B991-4C38-9FE3-DC6E742BDEBC}">
      <formula1>$P$5:$P$23</formula1>
    </dataValidation>
  </dataValidations>
  <hyperlinks>
    <hyperlink ref="E15" r:id="rId1" xr:uid="{E0AC44D7-5234-4F59-B94A-AEDC0D0F09F5}"/>
  </hyperlinks>
  <pageMargins left="0.7" right="0.7" top="0.75" bottom="0.75" header="0.3" footer="0.3"/>
  <pageSetup paperSize="9" orientation="portrait" r:id="rId2"/>
  <drawing r:id="rId3"/>
  <legacy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92337-3AFB-440A-A5B4-C02B2E677E21}">
  <dimension ref="A1:JU43"/>
  <sheetViews>
    <sheetView topLeftCell="A23" workbookViewId="0">
      <selection activeCell="G39" sqref="G39"/>
    </sheetView>
  </sheetViews>
  <sheetFormatPr defaultColWidth="9.08984375" defaultRowHeight="14.5" x14ac:dyDescent="0.35"/>
  <cols>
    <col min="1" max="1" width="45.1796875" style="11" customWidth="1"/>
    <col min="2" max="2" width="20.6328125" style="11" customWidth="1"/>
    <col min="3" max="3" width="9.08984375" style="11" customWidth="1"/>
    <col min="4" max="4" width="11.08984375" style="11" customWidth="1"/>
    <col min="5" max="5" width="9.08984375" style="11" customWidth="1"/>
    <col min="6" max="6" width="47.36328125" style="11" customWidth="1"/>
    <col min="7" max="7" width="22" style="11" customWidth="1"/>
    <col min="8" max="8" width="17.08984375" style="79" customWidth="1"/>
    <col min="9" max="9" width="24.90625" style="79" customWidth="1"/>
    <col min="10" max="10" width="8.90625" style="79" customWidth="1"/>
    <col min="11" max="12" width="9.08984375" style="11"/>
    <col min="13" max="13" width="12" style="11" bestFit="1" customWidth="1"/>
    <col min="14" max="22" width="9.08984375" style="11"/>
    <col min="23" max="23" width="11" style="11" bestFit="1" customWidth="1"/>
    <col min="24" max="49" width="9.08984375" style="11"/>
    <col min="50" max="50" width="11" style="11" bestFit="1" customWidth="1"/>
    <col min="51" max="16384" width="9.08984375" style="11"/>
  </cols>
  <sheetData>
    <row r="1" spans="1:281" ht="18.5" x14ac:dyDescent="0.45">
      <c r="F1" s="78" t="s">
        <v>69</v>
      </c>
      <c r="G1" s="63"/>
      <c r="L1" s="80">
        <f t="shared" ref="L1:BW1" si="0">+SUBTOTAL(9,L4:L11)-SUMIF($F$4:$F$11,"Garantija (%)",L4:L11)</f>
        <v>0</v>
      </c>
      <c r="M1" s="80">
        <f t="shared" si="0"/>
        <v>0</v>
      </c>
      <c r="N1" s="80">
        <f t="shared" si="0"/>
        <v>0</v>
      </c>
      <c r="O1" s="80">
        <f t="shared" si="0"/>
        <v>0</v>
      </c>
      <c r="P1" s="80">
        <f t="shared" si="0"/>
        <v>0</v>
      </c>
      <c r="Q1" s="80">
        <f t="shared" si="0"/>
        <v>0</v>
      </c>
      <c r="R1" s="80">
        <f t="shared" si="0"/>
        <v>0</v>
      </c>
      <c r="S1" s="80">
        <f t="shared" si="0"/>
        <v>0</v>
      </c>
      <c r="T1" s="80">
        <f t="shared" si="0"/>
        <v>0</v>
      </c>
      <c r="U1" s="80">
        <f t="shared" si="0"/>
        <v>0</v>
      </c>
      <c r="V1" s="80">
        <f t="shared" si="0"/>
        <v>0</v>
      </c>
      <c r="W1" s="80">
        <f t="shared" si="0"/>
        <v>0</v>
      </c>
      <c r="X1" s="80">
        <f t="shared" si="0"/>
        <v>0</v>
      </c>
      <c r="Y1" s="80">
        <f t="shared" si="0"/>
        <v>0</v>
      </c>
      <c r="Z1" s="80">
        <f t="shared" si="0"/>
        <v>0</v>
      </c>
      <c r="AA1" s="80">
        <f t="shared" si="0"/>
        <v>0</v>
      </c>
      <c r="AB1" s="80">
        <f t="shared" si="0"/>
        <v>0</v>
      </c>
      <c r="AC1" s="80">
        <f t="shared" si="0"/>
        <v>0</v>
      </c>
      <c r="AD1" s="80">
        <f t="shared" si="0"/>
        <v>0</v>
      </c>
      <c r="AE1" s="80">
        <f t="shared" si="0"/>
        <v>0</v>
      </c>
      <c r="AF1" s="80">
        <f t="shared" si="0"/>
        <v>0</v>
      </c>
      <c r="AG1" s="80">
        <f t="shared" si="0"/>
        <v>0</v>
      </c>
      <c r="AH1" s="80">
        <f t="shared" si="0"/>
        <v>0</v>
      </c>
      <c r="AI1" s="80">
        <f t="shared" si="0"/>
        <v>0</v>
      </c>
      <c r="AJ1" s="80">
        <f t="shared" si="0"/>
        <v>0</v>
      </c>
      <c r="AK1" s="80">
        <f t="shared" si="0"/>
        <v>0</v>
      </c>
      <c r="AL1" s="80">
        <f t="shared" si="0"/>
        <v>0</v>
      </c>
      <c r="AM1" s="80">
        <f t="shared" si="0"/>
        <v>0</v>
      </c>
      <c r="AN1" s="80">
        <f t="shared" si="0"/>
        <v>0</v>
      </c>
      <c r="AO1" s="80">
        <f t="shared" si="0"/>
        <v>0</v>
      </c>
      <c r="AP1" s="80">
        <f t="shared" si="0"/>
        <v>0</v>
      </c>
      <c r="AQ1" s="80">
        <f t="shared" si="0"/>
        <v>0</v>
      </c>
      <c r="AR1" s="80">
        <f t="shared" si="0"/>
        <v>0</v>
      </c>
      <c r="AS1" s="80">
        <f t="shared" si="0"/>
        <v>0</v>
      </c>
      <c r="AT1" s="80">
        <f t="shared" si="0"/>
        <v>0</v>
      </c>
      <c r="AU1" s="80">
        <f t="shared" si="0"/>
        <v>0</v>
      </c>
      <c r="AV1" s="80">
        <f t="shared" si="0"/>
        <v>0</v>
      </c>
      <c r="AW1" s="80">
        <f t="shared" si="0"/>
        <v>0</v>
      </c>
      <c r="AX1" s="80">
        <f t="shared" si="0"/>
        <v>0</v>
      </c>
      <c r="AY1" s="80">
        <f t="shared" si="0"/>
        <v>0</v>
      </c>
      <c r="AZ1" s="80">
        <f t="shared" si="0"/>
        <v>0</v>
      </c>
      <c r="BA1" s="80">
        <f t="shared" si="0"/>
        <v>0</v>
      </c>
      <c r="BB1" s="80">
        <f t="shared" si="0"/>
        <v>0</v>
      </c>
      <c r="BC1" s="80">
        <f t="shared" si="0"/>
        <v>0</v>
      </c>
      <c r="BD1" s="80">
        <f t="shared" si="0"/>
        <v>0</v>
      </c>
      <c r="BE1" s="80">
        <f t="shared" si="0"/>
        <v>0</v>
      </c>
      <c r="BF1" s="80">
        <f t="shared" si="0"/>
        <v>0</v>
      </c>
      <c r="BG1" s="80">
        <f t="shared" si="0"/>
        <v>0</v>
      </c>
      <c r="BH1" s="80">
        <f t="shared" si="0"/>
        <v>0</v>
      </c>
      <c r="BI1" s="80">
        <f t="shared" si="0"/>
        <v>0</v>
      </c>
      <c r="BJ1" s="80">
        <f t="shared" si="0"/>
        <v>0</v>
      </c>
      <c r="BK1" s="80">
        <f t="shared" si="0"/>
        <v>0</v>
      </c>
      <c r="BL1" s="80">
        <f t="shared" si="0"/>
        <v>0</v>
      </c>
      <c r="BM1" s="80">
        <f t="shared" si="0"/>
        <v>0</v>
      </c>
      <c r="BN1" s="80">
        <f t="shared" si="0"/>
        <v>0</v>
      </c>
      <c r="BO1" s="80">
        <f t="shared" si="0"/>
        <v>0</v>
      </c>
      <c r="BP1" s="80">
        <f t="shared" si="0"/>
        <v>0</v>
      </c>
      <c r="BQ1" s="80">
        <f t="shared" si="0"/>
        <v>0</v>
      </c>
      <c r="BR1" s="80">
        <f t="shared" si="0"/>
        <v>0</v>
      </c>
      <c r="BS1" s="80">
        <f t="shared" si="0"/>
        <v>0</v>
      </c>
      <c r="BT1" s="80">
        <f t="shared" si="0"/>
        <v>0</v>
      </c>
      <c r="BU1" s="80">
        <f t="shared" si="0"/>
        <v>0</v>
      </c>
      <c r="BV1" s="80">
        <f t="shared" si="0"/>
        <v>0</v>
      </c>
      <c r="BW1" s="80">
        <f t="shared" si="0"/>
        <v>0</v>
      </c>
      <c r="BX1" s="80">
        <f t="shared" ref="BX1:EI1" si="1">+SUBTOTAL(9,BX4:BX11)-SUMIF($F$4:$F$11,"Garantija (%)",BX4:BX11)</f>
        <v>0</v>
      </c>
      <c r="BY1" s="80">
        <f t="shared" si="1"/>
        <v>0</v>
      </c>
      <c r="BZ1" s="80">
        <f t="shared" si="1"/>
        <v>0</v>
      </c>
      <c r="CA1" s="80">
        <f t="shared" si="1"/>
        <v>0</v>
      </c>
      <c r="CB1" s="80">
        <f t="shared" si="1"/>
        <v>0</v>
      </c>
      <c r="CC1" s="80">
        <f t="shared" si="1"/>
        <v>0</v>
      </c>
      <c r="CD1" s="80">
        <f t="shared" si="1"/>
        <v>0</v>
      </c>
      <c r="CE1" s="80">
        <f t="shared" si="1"/>
        <v>0</v>
      </c>
      <c r="CF1" s="80">
        <f t="shared" si="1"/>
        <v>0</v>
      </c>
      <c r="CG1" s="80">
        <f t="shared" si="1"/>
        <v>0</v>
      </c>
      <c r="CH1" s="80">
        <f t="shared" si="1"/>
        <v>0</v>
      </c>
      <c r="CI1" s="80">
        <f t="shared" si="1"/>
        <v>0</v>
      </c>
      <c r="CJ1" s="80">
        <f t="shared" si="1"/>
        <v>0</v>
      </c>
      <c r="CK1" s="80">
        <f t="shared" si="1"/>
        <v>0</v>
      </c>
      <c r="CL1" s="80">
        <f t="shared" si="1"/>
        <v>0</v>
      </c>
      <c r="CM1" s="80">
        <f t="shared" si="1"/>
        <v>0</v>
      </c>
      <c r="CN1" s="80">
        <f t="shared" si="1"/>
        <v>0</v>
      </c>
      <c r="CO1" s="80">
        <f t="shared" si="1"/>
        <v>0</v>
      </c>
      <c r="CP1" s="80">
        <f t="shared" si="1"/>
        <v>0</v>
      </c>
      <c r="CQ1" s="80">
        <f t="shared" si="1"/>
        <v>0</v>
      </c>
      <c r="CR1" s="80">
        <f t="shared" si="1"/>
        <v>0</v>
      </c>
      <c r="CS1" s="80">
        <f t="shared" si="1"/>
        <v>0</v>
      </c>
      <c r="CT1" s="80">
        <f t="shared" si="1"/>
        <v>0</v>
      </c>
      <c r="CU1" s="80">
        <f t="shared" si="1"/>
        <v>0</v>
      </c>
      <c r="CV1" s="80">
        <f t="shared" si="1"/>
        <v>0</v>
      </c>
      <c r="CW1" s="80">
        <f t="shared" si="1"/>
        <v>0</v>
      </c>
      <c r="CX1" s="80">
        <f t="shared" si="1"/>
        <v>0</v>
      </c>
      <c r="CY1" s="80">
        <f t="shared" si="1"/>
        <v>0</v>
      </c>
      <c r="CZ1" s="80">
        <f t="shared" si="1"/>
        <v>0</v>
      </c>
      <c r="DA1" s="80">
        <f t="shared" si="1"/>
        <v>0</v>
      </c>
      <c r="DB1" s="80">
        <f t="shared" si="1"/>
        <v>0</v>
      </c>
      <c r="DC1" s="80">
        <f t="shared" si="1"/>
        <v>0</v>
      </c>
      <c r="DD1" s="80">
        <f t="shared" si="1"/>
        <v>0</v>
      </c>
      <c r="DE1" s="80">
        <f t="shared" si="1"/>
        <v>0</v>
      </c>
      <c r="DF1" s="80">
        <f t="shared" si="1"/>
        <v>0</v>
      </c>
      <c r="DG1" s="80">
        <f t="shared" si="1"/>
        <v>0</v>
      </c>
      <c r="DH1" s="80">
        <f t="shared" si="1"/>
        <v>0</v>
      </c>
      <c r="DI1" s="80">
        <f t="shared" si="1"/>
        <v>0</v>
      </c>
      <c r="DJ1" s="80">
        <f t="shared" si="1"/>
        <v>0</v>
      </c>
      <c r="DK1" s="80">
        <f t="shared" si="1"/>
        <v>0</v>
      </c>
      <c r="DL1" s="80">
        <f t="shared" si="1"/>
        <v>0</v>
      </c>
      <c r="DM1" s="80">
        <f t="shared" si="1"/>
        <v>0</v>
      </c>
      <c r="DN1" s="80">
        <f t="shared" si="1"/>
        <v>0</v>
      </c>
      <c r="DO1" s="80">
        <f t="shared" si="1"/>
        <v>0</v>
      </c>
      <c r="DP1" s="80">
        <f t="shared" si="1"/>
        <v>0</v>
      </c>
      <c r="DQ1" s="80">
        <f t="shared" si="1"/>
        <v>0</v>
      </c>
      <c r="DR1" s="80">
        <f t="shared" si="1"/>
        <v>0</v>
      </c>
      <c r="DS1" s="80">
        <f t="shared" si="1"/>
        <v>0</v>
      </c>
      <c r="DT1" s="80">
        <f t="shared" si="1"/>
        <v>0</v>
      </c>
      <c r="DU1" s="80">
        <f t="shared" si="1"/>
        <v>0</v>
      </c>
      <c r="DV1" s="80">
        <f t="shared" si="1"/>
        <v>0</v>
      </c>
      <c r="DW1" s="80">
        <f t="shared" si="1"/>
        <v>0</v>
      </c>
      <c r="DX1" s="80">
        <f t="shared" si="1"/>
        <v>0</v>
      </c>
      <c r="DY1" s="80">
        <f t="shared" si="1"/>
        <v>0</v>
      </c>
      <c r="DZ1" s="80">
        <f t="shared" si="1"/>
        <v>0</v>
      </c>
      <c r="EA1" s="80">
        <f t="shared" si="1"/>
        <v>0</v>
      </c>
      <c r="EB1" s="80">
        <f t="shared" si="1"/>
        <v>0</v>
      </c>
      <c r="EC1" s="80">
        <f t="shared" si="1"/>
        <v>0</v>
      </c>
      <c r="ED1" s="80">
        <f t="shared" si="1"/>
        <v>0</v>
      </c>
      <c r="EE1" s="80">
        <f t="shared" si="1"/>
        <v>0</v>
      </c>
      <c r="EF1" s="80">
        <f t="shared" si="1"/>
        <v>0</v>
      </c>
      <c r="EG1" s="80">
        <f t="shared" si="1"/>
        <v>0</v>
      </c>
      <c r="EH1" s="80">
        <f t="shared" si="1"/>
        <v>0</v>
      </c>
      <c r="EI1" s="80">
        <f t="shared" si="1"/>
        <v>0</v>
      </c>
      <c r="EJ1" s="80">
        <f t="shared" ref="EJ1:GU1" si="2">+SUBTOTAL(9,EJ4:EJ11)-SUMIF($F$4:$F$11,"Garantija (%)",EJ4:EJ11)</f>
        <v>0</v>
      </c>
      <c r="EK1" s="80">
        <f t="shared" si="2"/>
        <v>0</v>
      </c>
      <c r="EL1" s="80">
        <f t="shared" si="2"/>
        <v>0</v>
      </c>
      <c r="EM1" s="80">
        <f t="shared" si="2"/>
        <v>0</v>
      </c>
      <c r="EN1" s="80">
        <f t="shared" si="2"/>
        <v>0</v>
      </c>
      <c r="EO1" s="80">
        <f t="shared" si="2"/>
        <v>0</v>
      </c>
      <c r="EP1" s="80">
        <f t="shared" si="2"/>
        <v>0</v>
      </c>
      <c r="EQ1" s="80">
        <f t="shared" si="2"/>
        <v>0</v>
      </c>
      <c r="ER1" s="80">
        <f t="shared" si="2"/>
        <v>0</v>
      </c>
      <c r="ES1" s="80">
        <f t="shared" si="2"/>
        <v>0</v>
      </c>
      <c r="ET1" s="80">
        <f t="shared" si="2"/>
        <v>0</v>
      </c>
      <c r="EU1" s="80">
        <f t="shared" si="2"/>
        <v>0</v>
      </c>
      <c r="EV1" s="80">
        <f t="shared" si="2"/>
        <v>0</v>
      </c>
      <c r="EW1" s="80">
        <f t="shared" si="2"/>
        <v>0</v>
      </c>
      <c r="EX1" s="80">
        <f t="shared" si="2"/>
        <v>0</v>
      </c>
      <c r="EY1" s="80">
        <f t="shared" si="2"/>
        <v>0</v>
      </c>
      <c r="EZ1" s="80">
        <f t="shared" si="2"/>
        <v>0</v>
      </c>
      <c r="FA1" s="80">
        <f t="shared" si="2"/>
        <v>0</v>
      </c>
      <c r="FB1" s="80">
        <f t="shared" si="2"/>
        <v>0</v>
      </c>
      <c r="FC1" s="80">
        <f t="shared" si="2"/>
        <v>0</v>
      </c>
      <c r="FD1" s="80">
        <f t="shared" si="2"/>
        <v>0</v>
      </c>
      <c r="FE1" s="80">
        <f t="shared" si="2"/>
        <v>0</v>
      </c>
      <c r="FF1" s="80">
        <f t="shared" si="2"/>
        <v>0</v>
      </c>
      <c r="FG1" s="80">
        <f t="shared" si="2"/>
        <v>0</v>
      </c>
      <c r="FH1" s="80">
        <f t="shared" si="2"/>
        <v>0</v>
      </c>
      <c r="FI1" s="80">
        <f t="shared" si="2"/>
        <v>0</v>
      </c>
      <c r="FJ1" s="80">
        <f t="shared" si="2"/>
        <v>0</v>
      </c>
      <c r="FK1" s="80">
        <f t="shared" si="2"/>
        <v>0</v>
      </c>
      <c r="FL1" s="80">
        <f t="shared" si="2"/>
        <v>0</v>
      </c>
      <c r="FM1" s="80">
        <f t="shared" si="2"/>
        <v>0</v>
      </c>
      <c r="FN1" s="80">
        <f t="shared" si="2"/>
        <v>0</v>
      </c>
      <c r="FO1" s="80">
        <f t="shared" si="2"/>
        <v>0</v>
      </c>
      <c r="FP1" s="80">
        <f t="shared" si="2"/>
        <v>0</v>
      </c>
      <c r="FQ1" s="80">
        <f t="shared" si="2"/>
        <v>0</v>
      </c>
      <c r="FR1" s="80">
        <f t="shared" si="2"/>
        <v>0</v>
      </c>
      <c r="FS1" s="80">
        <f t="shared" si="2"/>
        <v>0</v>
      </c>
      <c r="FT1" s="80">
        <f t="shared" si="2"/>
        <v>0</v>
      </c>
      <c r="FU1" s="80">
        <f t="shared" si="2"/>
        <v>0</v>
      </c>
      <c r="FV1" s="80">
        <f t="shared" si="2"/>
        <v>0</v>
      </c>
      <c r="FW1" s="80">
        <f t="shared" si="2"/>
        <v>0</v>
      </c>
      <c r="FX1" s="80">
        <f t="shared" si="2"/>
        <v>0</v>
      </c>
      <c r="FY1" s="80">
        <f t="shared" si="2"/>
        <v>0</v>
      </c>
      <c r="FZ1" s="80">
        <f t="shared" si="2"/>
        <v>0</v>
      </c>
      <c r="GA1" s="80">
        <f t="shared" si="2"/>
        <v>0</v>
      </c>
      <c r="GB1" s="80">
        <f t="shared" si="2"/>
        <v>0</v>
      </c>
      <c r="GC1" s="80">
        <f t="shared" si="2"/>
        <v>0</v>
      </c>
      <c r="GD1" s="80">
        <f t="shared" si="2"/>
        <v>0</v>
      </c>
      <c r="GE1" s="80">
        <f t="shared" si="2"/>
        <v>0</v>
      </c>
      <c r="GF1" s="80">
        <f t="shared" si="2"/>
        <v>0</v>
      </c>
      <c r="GG1" s="80">
        <f t="shared" si="2"/>
        <v>0</v>
      </c>
      <c r="GH1" s="80">
        <f t="shared" si="2"/>
        <v>0</v>
      </c>
      <c r="GI1" s="80">
        <f t="shared" si="2"/>
        <v>0</v>
      </c>
      <c r="GJ1" s="80">
        <f t="shared" si="2"/>
        <v>0</v>
      </c>
      <c r="GK1" s="80">
        <f t="shared" si="2"/>
        <v>0</v>
      </c>
      <c r="GL1" s="80">
        <f t="shared" si="2"/>
        <v>0</v>
      </c>
      <c r="GM1" s="80">
        <f t="shared" si="2"/>
        <v>0</v>
      </c>
      <c r="GN1" s="80">
        <f t="shared" si="2"/>
        <v>0</v>
      </c>
      <c r="GO1" s="80">
        <f t="shared" si="2"/>
        <v>0</v>
      </c>
      <c r="GP1" s="80">
        <f t="shared" si="2"/>
        <v>0</v>
      </c>
      <c r="GQ1" s="80">
        <f t="shared" si="2"/>
        <v>0</v>
      </c>
      <c r="GR1" s="80">
        <f t="shared" si="2"/>
        <v>0</v>
      </c>
      <c r="GS1" s="80">
        <f t="shared" si="2"/>
        <v>0</v>
      </c>
      <c r="GT1" s="80">
        <f t="shared" si="2"/>
        <v>0</v>
      </c>
      <c r="GU1" s="80">
        <f t="shared" si="2"/>
        <v>0</v>
      </c>
      <c r="GV1" s="80">
        <f t="shared" ref="GV1:IQ1" si="3">+SUBTOTAL(9,GV4:GV11)-SUMIF($F$4:$F$11,"Garantija (%)",GV4:GV11)</f>
        <v>0</v>
      </c>
      <c r="GW1" s="80">
        <f t="shared" si="3"/>
        <v>0</v>
      </c>
      <c r="GX1" s="80">
        <f t="shared" si="3"/>
        <v>0</v>
      </c>
      <c r="GY1" s="80">
        <f t="shared" si="3"/>
        <v>0</v>
      </c>
      <c r="GZ1" s="80">
        <f t="shared" si="3"/>
        <v>0</v>
      </c>
      <c r="HA1" s="80">
        <f t="shared" si="3"/>
        <v>0</v>
      </c>
      <c r="HB1" s="80">
        <f t="shared" si="3"/>
        <v>0</v>
      </c>
      <c r="HC1" s="80">
        <f t="shared" si="3"/>
        <v>0</v>
      </c>
      <c r="HD1" s="80">
        <f t="shared" si="3"/>
        <v>0</v>
      </c>
      <c r="HE1" s="80">
        <f t="shared" si="3"/>
        <v>0</v>
      </c>
      <c r="HF1" s="80">
        <f t="shared" si="3"/>
        <v>0</v>
      </c>
      <c r="HG1" s="80">
        <f t="shared" si="3"/>
        <v>0</v>
      </c>
      <c r="HH1" s="80">
        <f t="shared" si="3"/>
        <v>0</v>
      </c>
      <c r="HI1" s="80">
        <f t="shared" si="3"/>
        <v>0</v>
      </c>
      <c r="HJ1" s="80">
        <f t="shared" si="3"/>
        <v>0</v>
      </c>
      <c r="HK1" s="80">
        <f t="shared" si="3"/>
        <v>0</v>
      </c>
      <c r="HL1" s="80">
        <f t="shared" si="3"/>
        <v>0</v>
      </c>
      <c r="HM1" s="80">
        <f t="shared" si="3"/>
        <v>0</v>
      </c>
      <c r="HN1" s="80">
        <f t="shared" si="3"/>
        <v>0</v>
      </c>
      <c r="HO1" s="80">
        <f t="shared" si="3"/>
        <v>0</v>
      </c>
      <c r="HP1" s="80">
        <f t="shared" si="3"/>
        <v>0</v>
      </c>
      <c r="HQ1" s="80">
        <f t="shared" si="3"/>
        <v>0</v>
      </c>
      <c r="HR1" s="80">
        <f t="shared" si="3"/>
        <v>0</v>
      </c>
      <c r="HS1" s="80">
        <f t="shared" si="3"/>
        <v>0</v>
      </c>
      <c r="HT1" s="80">
        <f t="shared" si="3"/>
        <v>0</v>
      </c>
      <c r="HU1" s="80">
        <f t="shared" si="3"/>
        <v>0</v>
      </c>
      <c r="HV1" s="80">
        <f t="shared" si="3"/>
        <v>0</v>
      </c>
      <c r="HW1" s="80">
        <f t="shared" si="3"/>
        <v>0</v>
      </c>
      <c r="HX1" s="80">
        <f t="shared" si="3"/>
        <v>0</v>
      </c>
      <c r="HY1" s="80">
        <f t="shared" si="3"/>
        <v>0</v>
      </c>
      <c r="HZ1" s="80">
        <f t="shared" si="3"/>
        <v>0</v>
      </c>
      <c r="IA1" s="80">
        <f t="shared" si="3"/>
        <v>0</v>
      </c>
      <c r="IB1" s="80">
        <f t="shared" si="3"/>
        <v>0</v>
      </c>
      <c r="IC1" s="80">
        <f t="shared" si="3"/>
        <v>0</v>
      </c>
      <c r="ID1" s="80">
        <f t="shared" si="3"/>
        <v>0</v>
      </c>
      <c r="IE1" s="80">
        <f t="shared" si="3"/>
        <v>0</v>
      </c>
      <c r="IF1" s="80">
        <f t="shared" si="3"/>
        <v>0</v>
      </c>
      <c r="IG1" s="80">
        <f t="shared" si="3"/>
        <v>0</v>
      </c>
      <c r="IH1" s="80">
        <f t="shared" si="3"/>
        <v>0</v>
      </c>
      <c r="II1" s="80">
        <f t="shared" si="3"/>
        <v>0</v>
      </c>
      <c r="IJ1" s="80">
        <f t="shared" si="3"/>
        <v>0</v>
      </c>
      <c r="IK1" s="80">
        <f t="shared" si="3"/>
        <v>0</v>
      </c>
      <c r="IL1" s="80">
        <f t="shared" si="3"/>
        <v>0</v>
      </c>
      <c r="IM1" s="80">
        <f t="shared" si="3"/>
        <v>0</v>
      </c>
      <c r="IN1" s="80">
        <f t="shared" si="3"/>
        <v>0</v>
      </c>
      <c r="IO1" s="80">
        <f t="shared" si="3"/>
        <v>0</v>
      </c>
      <c r="IP1" s="80">
        <f t="shared" si="3"/>
        <v>0</v>
      </c>
      <c r="IQ1" s="80">
        <f t="shared" si="3"/>
        <v>0</v>
      </c>
      <c r="IR1" s="80"/>
      <c r="IS1" s="80"/>
      <c r="IT1" s="80"/>
      <c r="IU1" s="80"/>
      <c r="IV1" s="80"/>
      <c r="IW1" s="80"/>
      <c r="IX1" s="80"/>
      <c r="IY1" s="80"/>
      <c r="IZ1" s="80"/>
      <c r="JA1" s="80"/>
      <c r="JB1" s="80"/>
      <c r="JC1" s="80"/>
      <c r="JD1" s="80"/>
      <c r="JE1" s="80"/>
      <c r="JF1" s="80"/>
      <c r="JG1" s="80"/>
      <c r="JH1" s="80"/>
      <c r="JI1" s="80"/>
      <c r="JJ1" s="80"/>
      <c r="JK1" s="80"/>
      <c r="JL1" s="80"/>
      <c r="JM1" s="80"/>
      <c r="JN1" s="80"/>
      <c r="JO1" s="80"/>
      <c r="JP1" s="80"/>
      <c r="JQ1" s="80"/>
      <c r="JR1" s="80"/>
      <c r="JS1" s="80"/>
      <c r="JT1" s="80"/>
      <c r="JU1" s="80"/>
    </row>
    <row r="2" spans="1:281" x14ac:dyDescent="0.35">
      <c r="K2" s="354" t="s">
        <v>70</v>
      </c>
      <c r="L2" s="354"/>
      <c r="M2" s="354"/>
      <c r="N2" s="354"/>
      <c r="O2" s="354"/>
      <c r="P2" s="354"/>
      <c r="Q2" s="354"/>
      <c r="R2" s="354"/>
      <c r="S2" s="354"/>
      <c r="T2" s="354"/>
      <c r="U2" s="354"/>
      <c r="V2" s="354"/>
      <c r="W2" s="354"/>
      <c r="X2" s="354"/>
      <c r="Y2" s="354"/>
      <c r="Z2" s="354"/>
      <c r="AA2" s="354"/>
      <c r="AB2" s="354"/>
      <c r="AC2" s="354"/>
      <c r="AD2" s="354"/>
      <c r="AE2" s="354"/>
      <c r="AF2" s="354"/>
      <c r="AG2" s="354"/>
      <c r="AH2" s="354"/>
      <c r="AI2" s="354"/>
    </row>
    <row r="3" spans="1:281" ht="33" customHeight="1" x14ac:dyDescent="0.35">
      <c r="A3" s="11" t="s">
        <v>72</v>
      </c>
      <c r="B3" s="11" t="s">
        <v>71</v>
      </c>
      <c r="D3" s="22"/>
      <c r="E3" s="22"/>
      <c r="F3" s="11" t="s">
        <v>72</v>
      </c>
      <c r="G3" s="22" t="s">
        <v>73</v>
      </c>
      <c r="H3" s="79" t="s">
        <v>61</v>
      </c>
      <c r="I3" s="81" t="s">
        <v>74</v>
      </c>
      <c r="J3" s="81"/>
      <c r="K3" s="11">
        <v>0</v>
      </c>
      <c r="L3" s="11">
        <v>1</v>
      </c>
      <c r="M3" s="11">
        <v>2</v>
      </c>
      <c r="N3" s="11">
        <v>3</v>
      </c>
      <c r="O3" s="11">
        <v>4</v>
      </c>
      <c r="P3" s="11">
        <v>5</v>
      </c>
      <c r="Q3" s="11">
        <v>6</v>
      </c>
      <c r="R3" s="11">
        <v>7</v>
      </c>
      <c r="S3" s="11">
        <v>8</v>
      </c>
      <c r="T3" s="11">
        <v>9</v>
      </c>
      <c r="U3" s="11">
        <v>10</v>
      </c>
      <c r="V3" s="11">
        <v>11</v>
      </c>
      <c r="W3" s="11">
        <v>12</v>
      </c>
      <c r="X3" s="11">
        <v>13</v>
      </c>
      <c r="Y3" s="11">
        <v>14</v>
      </c>
      <c r="Z3" s="11">
        <v>15</v>
      </c>
      <c r="AA3" s="11">
        <v>16</v>
      </c>
      <c r="AB3" s="11">
        <v>17</v>
      </c>
      <c r="AC3" s="11">
        <v>18</v>
      </c>
      <c r="AD3" s="11">
        <v>19</v>
      </c>
      <c r="AE3" s="11">
        <v>20</v>
      </c>
      <c r="AF3" s="11">
        <v>21</v>
      </c>
      <c r="AG3" s="11">
        <v>22</v>
      </c>
      <c r="AH3" s="11">
        <v>23</v>
      </c>
      <c r="AI3" s="11">
        <v>24</v>
      </c>
      <c r="AJ3" s="11">
        <v>25</v>
      </c>
      <c r="AK3" s="11">
        <v>26</v>
      </c>
      <c r="AL3" s="11">
        <v>27</v>
      </c>
      <c r="AM3" s="11">
        <v>28</v>
      </c>
      <c r="AN3" s="11">
        <v>29</v>
      </c>
      <c r="AO3" s="11">
        <v>30</v>
      </c>
      <c r="AP3" s="11">
        <v>31</v>
      </c>
      <c r="AQ3" s="11">
        <v>32</v>
      </c>
      <c r="AR3" s="11">
        <v>33</v>
      </c>
      <c r="AS3" s="11">
        <v>34</v>
      </c>
      <c r="AT3" s="11">
        <v>35</v>
      </c>
      <c r="AU3" s="11">
        <v>36</v>
      </c>
      <c r="AV3" s="11">
        <v>37</v>
      </c>
      <c r="AW3" s="11">
        <v>38</v>
      </c>
      <c r="AX3" s="11">
        <v>39</v>
      </c>
      <c r="AY3" s="11">
        <v>40</v>
      </c>
      <c r="AZ3" s="11">
        <v>41</v>
      </c>
      <c r="BA3" s="11">
        <v>42</v>
      </c>
      <c r="BB3" s="11">
        <v>43</v>
      </c>
      <c r="BC3" s="11">
        <v>44</v>
      </c>
      <c r="BD3" s="11">
        <v>45</v>
      </c>
      <c r="BE3" s="11">
        <v>46</v>
      </c>
      <c r="BF3" s="11">
        <v>47</v>
      </c>
      <c r="BG3" s="11">
        <v>48</v>
      </c>
      <c r="BH3" s="11">
        <v>49</v>
      </c>
      <c r="BI3" s="11">
        <v>50</v>
      </c>
      <c r="BJ3" s="11">
        <v>51</v>
      </c>
      <c r="BK3" s="11">
        <v>52</v>
      </c>
      <c r="BL3" s="11">
        <v>53</v>
      </c>
      <c r="BM3" s="11">
        <v>54</v>
      </c>
      <c r="BN3" s="11">
        <v>55</v>
      </c>
      <c r="BO3" s="11">
        <v>56</v>
      </c>
      <c r="BP3" s="11">
        <v>57</v>
      </c>
      <c r="BQ3" s="11">
        <v>58</v>
      </c>
      <c r="BR3" s="11">
        <v>59</v>
      </c>
      <c r="BS3" s="11">
        <v>60</v>
      </c>
      <c r="BT3" s="11">
        <v>61</v>
      </c>
      <c r="BU3" s="11">
        <v>62</v>
      </c>
      <c r="BV3" s="11">
        <v>63</v>
      </c>
      <c r="BW3" s="11">
        <v>64</v>
      </c>
      <c r="BX3" s="11">
        <v>65</v>
      </c>
      <c r="BY3" s="11">
        <v>66</v>
      </c>
      <c r="BZ3" s="11">
        <v>67</v>
      </c>
      <c r="CA3" s="11">
        <v>68</v>
      </c>
      <c r="CB3" s="11">
        <v>69</v>
      </c>
      <c r="CC3" s="11">
        <v>70</v>
      </c>
      <c r="CD3" s="11">
        <v>71</v>
      </c>
      <c r="CE3" s="11">
        <v>72</v>
      </c>
      <c r="CF3" s="11">
        <v>73</v>
      </c>
      <c r="CG3" s="11">
        <v>74</v>
      </c>
      <c r="CH3" s="11">
        <v>75</v>
      </c>
      <c r="CI3" s="11">
        <v>76</v>
      </c>
      <c r="CJ3" s="11">
        <v>77</v>
      </c>
      <c r="CK3" s="11">
        <v>78</v>
      </c>
      <c r="CL3" s="11">
        <v>79</v>
      </c>
      <c r="CM3" s="11">
        <v>80</v>
      </c>
      <c r="CN3" s="11">
        <v>81</v>
      </c>
      <c r="CO3" s="11">
        <v>82</v>
      </c>
      <c r="CP3" s="11">
        <v>83</v>
      </c>
      <c r="CQ3" s="11">
        <v>84</v>
      </c>
      <c r="CR3" s="11">
        <v>85</v>
      </c>
      <c r="CS3" s="11">
        <v>86</v>
      </c>
      <c r="CT3" s="11">
        <v>87</v>
      </c>
      <c r="CU3" s="11">
        <v>88</v>
      </c>
      <c r="CV3" s="11">
        <v>89</v>
      </c>
      <c r="CW3" s="11">
        <v>90</v>
      </c>
      <c r="CX3" s="11">
        <v>91</v>
      </c>
      <c r="CY3" s="11">
        <v>92</v>
      </c>
      <c r="CZ3" s="11">
        <v>93</v>
      </c>
      <c r="DA3" s="11">
        <v>94</v>
      </c>
      <c r="DB3" s="11">
        <v>95</v>
      </c>
      <c r="DC3" s="11">
        <v>96</v>
      </c>
      <c r="DD3" s="11">
        <v>97</v>
      </c>
      <c r="DE3" s="11">
        <v>98</v>
      </c>
      <c r="DF3" s="11">
        <v>99</v>
      </c>
      <c r="DG3" s="11">
        <v>100</v>
      </c>
      <c r="DH3" s="11">
        <v>101</v>
      </c>
      <c r="DI3" s="11">
        <v>102</v>
      </c>
      <c r="DJ3" s="11">
        <v>103</v>
      </c>
      <c r="DK3" s="11">
        <v>104</v>
      </c>
      <c r="DL3" s="11">
        <v>105</v>
      </c>
      <c r="DM3" s="11">
        <v>106</v>
      </c>
      <c r="DN3" s="11">
        <v>107</v>
      </c>
      <c r="DO3" s="11">
        <v>108</v>
      </c>
      <c r="DP3" s="11">
        <v>109</v>
      </c>
      <c r="DQ3" s="11">
        <v>110</v>
      </c>
      <c r="DR3" s="11">
        <v>111</v>
      </c>
      <c r="DS3" s="11">
        <v>112</v>
      </c>
      <c r="DT3" s="11">
        <v>113</v>
      </c>
      <c r="DU3" s="11">
        <v>114</v>
      </c>
      <c r="DV3" s="11">
        <v>115</v>
      </c>
      <c r="DW3" s="11">
        <v>116</v>
      </c>
      <c r="DX3" s="11">
        <v>117</v>
      </c>
      <c r="DY3" s="11">
        <v>118</v>
      </c>
      <c r="DZ3" s="11">
        <v>119</v>
      </c>
      <c r="EA3" s="11">
        <v>120</v>
      </c>
      <c r="EB3" s="11">
        <v>121</v>
      </c>
      <c r="EC3" s="11">
        <v>122</v>
      </c>
      <c r="ED3" s="11">
        <v>123</v>
      </c>
      <c r="EE3" s="11">
        <v>124</v>
      </c>
      <c r="EF3" s="11">
        <v>125</v>
      </c>
      <c r="EG3" s="11">
        <v>126</v>
      </c>
      <c r="EH3" s="11">
        <v>127</v>
      </c>
      <c r="EI3" s="11">
        <v>128</v>
      </c>
      <c r="EJ3" s="11">
        <v>129</v>
      </c>
      <c r="EK3" s="11">
        <v>130</v>
      </c>
      <c r="EL3" s="11">
        <v>131</v>
      </c>
      <c r="EM3" s="11">
        <v>132</v>
      </c>
      <c r="EN3" s="11">
        <v>133</v>
      </c>
      <c r="EO3" s="11">
        <v>134</v>
      </c>
      <c r="EP3" s="11">
        <v>135</v>
      </c>
      <c r="EQ3" s="11">
        <v>136</v>
      </c>
      <c r="ER3" s="11">
        <v>137</v>
      </c>
      <c r="ES3" s="11">
        <v>138</v>
      </c>
      <c r="ET3" s="11">
        <v>139</v>
      </c>
      <c r="EU3" s="11">
        <v>140</v>
      </c>
      <c r="EV3" s="11">
        <v>141</v>
      </c>
      <c r="EW3" s="11">
        <v>142</v>
      </c>
      <c r="EX3" s="11">
        <v>143</v>
      </c>
      <c r="EY3" s="11">
        <v>144</v>
      </c>
      <c r="EZ3" s="11">
        <v>145</v>
      </c>
      <c r="FA3" s="11">
        <v>146</v>
      </c>
      <c r="FB3" s="11">
        <v>147</v>
      </c>
      <c r="FC3" s="11">
        <v>148</v>
      </c>
      <c r="FD3" s="11">
        <v>149</v>
      </c>
      <c r="FE3" s="11">
        <v>150</v>
      </c>
      <c r="FF3" s="11">
        <v>151</v>
      </c>
      <c r="FG3" s="11">
        <v>152</v>
      </c>
      <c r="FH3" s="11">
        <v>153</v>
      </c>
      <c r="FI3" s="11">
        <v>154</v>
      </c>
      <c r="FJ3" s="11">
        <v>155</v>
      </c>
      <c r="FK3" s="11">
        <v>156</v>
      </c>
      <c r="FL3" s="11">
        <v>157</v>
      </c>
      <c r="FM3" s="11">
        <v>158</v>
      </c>
      <c r="FN3" s="11">
        <v>159</v>
      </c>
      <c r="FO3" s="11">
        <v>160</v>
      </c>
      <c r="FP3" s="11">
        <v>161</v>
      </c>
      <c r="FQ3" s="11">
        <v>162</v>
      </c>
      <c r="FR3" s="11">
        <v>163</v>
      </c>
      <c r="FS3" s="11">
        <v>164</v>
      </c>
      <c r="FT3" s="11">
        <v>165</v>
      </c>
      <c r="FU3" s="11">
        <v>166</v>
      </c>
      <c r="FV3" s="11">
        <v>167</v>
      </c>
      <c r="FW3" s="11">
        <v>168</v>
      </c>
      <c r="FX3" s="11">
        <v>169</v>
      </c>
      <c r="FY3" s="11">
        <v>170</v>
      </c>
      <c r="FZ3" s="11">
        <v>171</v>
      </c>
      <c r="GA3" s="11">
        <v>172</v>
      </c>
      <c r="GB3" s="11">
        <v>173</v>
      </c>
      <c r="GC3" s="11">
        <v>174</v>
      </c>
      <c r="GD3" s="11">
        <v>175</v>
      </c>
      <c r="GE3" s="11">
        <v>176</v>
      </c>
      <c r="GF3" s="11">
        <v>177</v>
      </c>
      <c r="GG3" s="11">
        <v>178</v>
      </c>
      <c r="GH3" s="11">
        <v>179</v>
      </c>
      <c r="GI3" s="11">
        <v>180</v>
      </c>
      <c r="GJ3" s="11">
        <v>181</v>
      </c>
      <c r="GK3" s="11">
        <v>182</v>
      </c>
      <c r="GL3" s="11">
        <v>183</v>
      </c>
      <c r="GM3" s="11">
        <v>184</v>
      </c>
      <c r="GN3" s="11">
        <v>185</v>
      </c>
      <c r="GO3" s="11">
        <v>186</v>
      </c>
      <c r="GP3" s="11">
        <v>187</v>
      </c>
      <c r="GQ3" s="11">
        <v>188</v>
      </c>
      <c r="GR3" s="11">
        <v>189</v>
      </c>
      <c r="GS3" s="11">
        <v>190</v>
      </c>
      <c r="GT3" s="11">
        <v>191</v>
      </c>
      <c r="GU3" s="11">
        <v>192</v>
      </c>
      <c r="GV3" s="11">
        <v>193</v>
      </c>
      <c r="GW3" s="11">
        <v>194</v>
      </c>
      <c r="GX3" s="11">
        <v>195</v>
      </c>
      <c r="GY3" s="11">
        <v>196</v>
      </c>
      <c r="GZ3" s="11">
        <v>197</v>
      </c>
      <c r="HA3" s="11">
        <v>198</v>
      </c>
      <c r="HB3" s="11">
        <v>199</v>
      </c>
      <c r="HC3" s="11">
        <v>200</v>
      </c>
      <c r="HD3" s="11">
        <v>201</v>
      </c>
      <c r="HE3" s="11">
        <v>202</v>
      </c>
      <c r="HF3" s="11">
        <v>203</v>
      </c>
      <c r="HG3" s="11">
        <v>204</v>
      </c>
      <c r="HH3" s="11">
        <v>205</v>
      </c>
      <c r="HI3" s="11">
        <v>206</v>
      </c>
      <c r="HJ3" s="11">
        <v>207</v>
      </c>
      <c r="HK3" s="11">
        <v>208</v>
      </c>
      <c r="HL3" s="11">
        <v>209</v>
      </c>
      <c r="HM3" s="11">
        <v>210</v>
      </c>
      <c r="HN3" s="11">
        <v>211</v>
      </c>
      <c r="HO3" s="11">
        <v>212</v>
      </c>
      <c r="HP3" s="11">
        <v>213</v>
      </c>
      <c r="HQ3" s="11">
        <v>214</v>
      </c>
      <c r="HR3" s="11">
        <v>215</v>
      </c>
      <c r="HS3" s="11">
        <v>216</v>
      </c>
      <c r="HT3" s="11">
        <v>217</v>
      </c>
      <c r="HU3" s="11">
        <v>218</v>
      </c>
      <c r="HV3" s="11">
        <v>219</v>
      </c>
      <c r="HW3" s="11">
        <v>220</v>
      </c>
      <c r="HX3" s="11">
        <v>221</v>
      </c>
      <c r="HY3" s="11">
        <v>222</v>
      </c>
      <c r="HZ3" s="11">
        <v>223</v>
      </c>
      <c r="IA3" s="11">
        <v>224</v>
      </c>
      <c r="IB3" s="11">
        <v>225</v>
      </c>
      <c r="IC3" s="11">
        <v>226</v>
      </c>
      <c r="ID3" s="11">
        <v>227</v>
      </c>
      <c r="IE3" s="11">
        <v>228</v>
      </c>
      <c r="IF3" s="11">
        <v>229</v>
      </c>
      <c r="IG3" s="11">
        <v>230</v>
      </c>
      <c r="IH3" s="11">
        <v>231</v>
      </c>
      <c r="II3" s="11">
        <v>232</v>
      </c>
      <c r="IJ3" s="11">
        <v>233</v>
      </c>
      <c r="IK3" s="11">
        <v>234</v>
      </c>
      <c r="IL3" s="11">
        <v>235</v>
      </c>
      <c r="IM3" s="11">
        <v>236</v>
      </c>
      <c r="IN3" s="11">
        <v>237</v>
      </c>
      <c r="IO3" s="11">
        <v>238</v>
      </c>
      <c r="IP3" s="11">
        <v>239</v>
      </c>
      <c r="IQ3" s="11">
        <v>240</v>
      </c>
    </row>
    <row r="4" spans="1:281" x14ac:dyDescent="0.35">
      <c r="A4" s="11" t="s">
        <v>45</v>
      </c>
      <c r="B4" s="11">
        <v>5</v>
      </c>
      <c r="F4" s="11" t="s">
        <v>45</v>
      </c>
      <c r="G4" s="80">
        <f>+Skaičiuoklė!C46</f>
        <v>0</v>
      </c>
      <c r="H4" s="82"/>
      <c r="I4" s="92">
        <f>+Skaičiuoklė!E46</f>
        <v>3</v>
      </c>
      <c r="J4" s="63" t="str">
        <f>+IF(AND(F4="Garantija (%)",H4="",G4&gt;0),"Įveskite garantijos %","")</f>
        <v/>
      </c>
      <c r="L4" s="11">
        <f>IFERROR(ROUND(IF($F4="","",IF(Skaičiuoklė!$E$46&lt;L$3,Skaičiuoklė!$C$46,0))*MAX(IF(Užstatai!$B$4=0,1,(Užstatai!$B$4*12-L$3+1+Skaičiuoklė!$E$46)/(Užstatai!$B$4*12)),0),2),"")</f>
        <v>0</v>
      </c>
      <c r="M4" s="11">
        <f>IFERROR(ROUND(IF($F4="","",IF($I4&lt;M$3,$G4,0))*MAX(IF($B4=0,1,($B4*12-M$3+1+$I4)/($B4*12)),0),2),"")</f>
        <v>0</v>
      </c>
      <c r="N4" s="11">
        <f t="shared" ref="M4:BX8" si="4">IFERROR(ROUND(IF($F4="","",IF($I4&lt;N$3,$G4,0))*MAX(IF($B4=0,1,($B4*12-N$3+1+$I4)/($B4*12)),0),2),"")</f>
        <v>0</v>
      </c>
      <c r="O4" s="11">
        <f t="shared" si="4"/>
        <v>0</v>
      </c>
      <c r="P4" s="11">
        <f t="shared" si="4"/>
        <v>0</v>
      </c>
      <c r="Q4" s="11">
        <f t="shared" si="4"/>
        <v>0</v>
      </c>
      <c r="R4" s="11">
        <f t="shared" si="4"/>
        <v>0</v>
      </c>
      <c r="S4" s="11">
        <f t="shared" si="4"/>
        <v>0</v>
      </c>
      <c r="T4" s="11">
        <f t="shared" si="4"/>
        <v>0</v>
      </c>
      <c r="U4" s="11">
        <f t="shared" si="4"/>
        <v>0</v>
      </c>
      <c r="V4" s="11">
        <f t="shared" si="4"/>
        <v>0</v>
      </c>
      <c r="W4" s="11">
        <f t="shared" si="4"/>
        <v>0</v>
      </c>
      <c r="X4" s="11">
        <f t="shared" si="4"/>
        <v>0</v>
      </c>
      <c r="Y4" s="11">
        <f t="shared" si="4"/>
        <v>0</v>
      </c>
      <c r="Z4" s="11">
        <f t="shared" si="4"/>
        <v>0</v>
      </c>
      <c r="AA4" s="11">
        <f t="shared" si="4"/>
        <v>0</v>
      </c>
      <c r="AB4" s="11">
        <f t="shared" si="4"/>
        <v>0</v>
      </c>
      <c r="AC4" s="11">
        <f t="shared" si="4"/>
        <v>0</v>
      </c>
      <c r="AD4" s="11">
        <f t="shared" si="4"/>
        <v>0</v>
      </c>
      <c r="AE4" s="11">
        <f t="shared" si="4"/>
        <v>0</v>
      </c>
      <c r="AF4" s="11">
        <f t="shared" si="4"/>
        <v>0</v>
      </c>
      <c r="AG4" s="11">
        <f t="shared" si="4"/>
        <v>0</v>
      </c>
      <c r="AH4" s="11">
        <f t="shared" si="4"/>
        <v>0</v>
      </c>
      <c r="AI4" s="11">
        <f t="shared" si="4"/>
        <v>0</v>
      </c>
      <c r="AJ4" s="11">
        <f t="shared" si="4"/>
        <v>0</v>
      </c>
      <c r="AK4" s="11">
        <f t="shared" si="4"/>
        <v>0</v>
      </c>
      <c r="AL4" s="11">
        <f t="shared" si="4"/>
        <v>0</v>
      </c>
      <c r="AM4" s="11">
        <f t="shared" si="4"/>
        <v>0</v>
      </c>
      <c r="AN4" s="11">
        <f t="shared" si="4"/>
        <v>0</v>
      </c>
      <c r="AO4" s="11">
        <f t="shared" si="4"/>
        <v>0</v>
      </c>
      <c r="AP4" s="11">
        <f t="shared" si="4"/>
        <v>0</v>
      </c>
      <c r="AQ4" s="11">
        <f t="shared" si="4"/>
        <v>0</v>
      </c>
      <c r="AR4" s="11">
        <f t="shared" si="4"/>
        <v>0</v>
      </c>
      <c r="AS4" s="11">
        <f t="shared" si="4"/>
        <v>0</v>
      </c>
      <c r="AT4" s="11">
        <f t="shared" si="4"/>
        <v>0</v>
      </c>
      <c r="AU4" s="11">
        <f t="shared" si="4"/>
        <v>0</v>
      </c>
      <c r="AV4" s="11">
        <f t="shared" si="4"/>
        <v>0</v>
      </c>
      <c r="AW4" s="11">
        <f t="shared" si="4"/>
        <v>0</v>
      </c>
      <c r="AX4" s="11">
        <f t="shared" si="4"/>
        <v>0</v>
      </c>
      <c r="AY4" s="11">
        <f t="shared" si="4"/>
        <v>0</v>
      </c>
      <c r="AZ4" s="11">
        <f t="shared" si="4"/>
        <v>0</v>
      </c>
      <c r="BA4" s="11">
        <f t="shared" si="4"/>
        <v>0</v>
      </c>
      <c r="BB4" s="11">
        <f t="shared" si="4"/>
        <v>0</v>
      </c>
      <c r="BC4" s="11">
        <f t="shared" si="4"/>
        <v>0</v>
      </c>
      <c r="BD4" s="11">
        <f t="shared" si="4"/>
        <v>0</v>
      </c>
      <c r="BE4" s="11">
        <f t="shared" si="4"/>
        <v>0</v>
      </c>
      <c r="BF4" s="11">
        <f t="shared" si="4"/>
        <v>0</v>
      </c>
      <c r="BG4" s="11">
        <f t="shared" si="4"/>
        <v>0</v>
      </c>
      <c r="BH4" s="11">
        <f t="shared" si="4"/>
        <v>0</v>
      </c>
      <c r="BI4" s="11">
        <f t="shared" si="4"/>
        <v>0</v>
      </c>
      <c r="BJ4" s="11">
        <f t="shared" si="4"/>
        <v>0</v>
      </c>
      <c r="BK4" s="11">
        <f t="shared" si="4"/>
        <v>0</v>
      </c>
      <c r="BL4" s="11">
        <f t="shared" si="4"/>
        <v>0</v>
      </c>
      <c r="BM4" s="11">
        <f t="shared" si="4"/>
        <v>0</v>
      </c>
      <c r="BN4" s="11">
        <f t="shared" si="4"/>
        <v>0</v>
      </c>
      <c r="BO4" s="11">
        <f t="shared" si="4"/>
        <v>0</v>
      </c>
      <c r="BP4" s="11">
        <f t="shared" si="4"/>
        <v>0</v>
      </c>
      <c r="BQ4" s="11">
        <f t="shared" si="4"/>
        <v>0</v>
      </c>
      <c r="BR4" s="11">
        <f t="shared" si="4"/>
        <v>0</v>
      </c>
      <c r="BS4" s="11">
        <f t="shared" si="4"/>
        <v>0</v>
      </c>
      <c r="BT4" s="11">
        <f t="shared" si="4"/>
        <v>0</v>
      </c>
      <c r="BU4" s="11">
        <f t="shared" si="4"/>
        <v>0</v>
      </c>
      <c r="BV4" s="11">
        <f t="shared" si="4"/>
        <v>0</v>
      </c>
      <c r="BW4" s="11">
        <f t="shared" si="4"/>
        <v>0</v>
      </c>
      <c r="BX4" s="11">
        <f t="shared" si="4"/>
        <v>0</v>
      </c>
      <c r="BY4" s="11">
        <f t="shared" ref="BY4:EJ7" si="5">IFERROR(ROUND(IF($F4="","",IF($I4&lt;BY$3,$G4,0))*MAX(IF($B4=0,1,($B4*12-BY$3+1+$I4)/($B4*12)),0),2),"")</f>
        <v>0</v>
      </c>
      <c r="BZ4" s="11">
        <f t="shared" si="5"/>
        <v>0</v>
      </c>
      <c r="CA4" s="11">
        <f t="shared" si="5"/>
        <v>0</v>
      </c>
      <c r="CB4" s="11">
        <f t="shared" si="5"/>
        <v>0</v>
      </c>
      <c r="CC4" s="11">
        <f t="shared" si="5"/>
        <v>0</v>
      </c>
      <c r="CD4" s="11">
        <f t="shared" si="5"/>
        <v>0</v>
      </c>
      <c r="CE4" s="11">
        <f t="shared" si="5"/>
        <v>0</v>
      </c>
      <c r="CF4" s="11">
        <f t="shared" si="5"/>
        <v>0</v>
      </c>
      <c r="CG4" s="11">
        <f t="shared" si="5"/>
        <v>0</v>
      </c>
      <c r="CH4" s="11">
        <f t="shared" si="5"/>
        <v>0</v>
      </c>
      <c r="CI4" s="11">
        <f t="shared" si="5"/>
        <v>0</v>
      </c>
      <c r="CJ4" s="11">
        <f t="shared" si="5"/>
        <v>0</v>
      </c>
      <c r="CK4" s="11">
        <f t="shared" si="5"/>
        <v>0</v>
      </c>
      <c r="CL4" s="11">
        <f t="shared" si="5"/>
        <v>0</v>
      </c>
      <c r="CM4" s="11">
        <f t="shared" si="5"/>
        <v>0</v>
      </c>
      <c r="CN4" s="11">
        <f t="shared" si="5"/>
        <v>0</v>
      </c>
      <c r="CO4" s="11">
        <f t="shared" si="5"/>
        <v>0</v>
      </c>
      <c r="CP4" s="11">
        <f t="shared" si="5"/>
        <v>0</v>
      </c>
      <c r="CQ4" s="11">
        <f t="shared" si="5"/>
        <v>0</v>
      </c>
      <c r="CR4" s="11">
        <f t="shared" si="5"/>
        <v>0</v>
      </c>
      <c r="CS4" s="11">
        <f t="shared" si="5"/>
        <v>0</v>
      </c>
      <c r="CT4" s="11">
        <f t="shared" si="5"/>
        <v>0</v>
      </c>
      <c r="CU4" s="11">
        <f t="shared" si="5"/>
        <v>0</v>
      </c>
      <c r="CV4" s="11">
        <f t="shared" si="5"/>
        <v>0</v>
      </c>
      <c r="CW4" s="11">
        <f t="shared" si="5"/>
        <v>0</v>
      </c>
      <c r="CX4" s="11">
        <f t="shared" si="5"/>
        <v>0</v>
      </c>
      <c r="CY4" s="11">
        <f t="shared" si="5"/>
        <v>0</v>
      </c>
      <c r="CZ4" s="11">
        <f t="shared" si="5"/>
        <v>0</v>
      </c>
      <c r="DA4" s="11">
        <f t="shared" si="5"/>
        <v>0</v>
      </c>
      <c r="DB4" s="11">
        <f t="shared" si="5"/>
        <v>0</v>
      </c>
      <c r="DC4" s="11">
        <f t="shared" si="5"/>
        <v>0</v>
      </c>
      <c r="DD4" s="11">
        <f t="shared" si="5"/>
        <v>0</v>
      </c>
      <c r="DE4" s="11">
        <f t="shared" si="5"/>
        <v>0</v>
      </c>
      <c r="DF4" s="11">
        <f t="shared" si="5"/>
        <v>0</v>
      </c>
      <c r="DG4" s="11">
        <f t="shared" si="5"/>
        <v>0</v>
      </c>
      <c r="DH4" s="11">
        <f t="shared" si="5"/>
        <v>0</v>
      </c>
      <c r="DI4" s="11">
        <f t="shared" si="5"/>
        <v>0</v>
      </c>
      <c r="DJ4" s="11">
        <f t="shared" si="5"/>
        <v>0</v>
      </c>
      <c r="DK4" s="11">
        <f t="shared" si="5"/>
        <v>0</v>
      </c>
      <c r="DL4" s="11">
        <f t="shared" si="5"/>
        <v>0</v>
      </c>
      <c r="DM4" s="11">
        <f t="shared" si="5"/>
        <v>0</v>
      </c>
      <c r="DN4" s="11">
        <f t="shared" si="5"/>
        <v>0</v>
      </c>
      <c r="DO4" s="11">
        <f t="shared" si="5"/>
        <v>0</v>
      </c>
      <c r="DP4" s="11">
        <f t="shared" si="5"/>
        <v>0</v>
      </c>
      <c r="DQ4" s="11">
        <f t="shared" si="5"/>
        <v>0</v>
      </c>
      <c r="DR4" s="11">
        <f t="shared" si="5"/>
        <v>0</v>
      </c>
      <c r="DS4" s="11">
        <f t="shared" si="5"/>
        <v>0</v>
      </c>
      <c r="DT4" s="11">
        <f t="shared" si="5"/>
        <v>0</v>
      </c>
      <c r="DU4" s="11">
        <f t="shared" si="5"/>
        <v>0</v>
      </c>
      <c r="DV4" s="11">
        <f t="shared" si="5"/>
        <v>0</v>
      </c>
      <c r="DW4" s="11">
        <f t="shared" si="5"/>
        <v>0</v>
      </c>
      <c r="DX4" s="11">
        <f t="shared" si="5"/>
        <v>0</v>
      </c>
      <c r="DY4" s="11">
        <f t="shared" si="5"/>
        <v>0</v>
      </c>
      <c r="DZ4" s="11">
        <f t="shared" si="5"/>
        <v>0</v>
      </c>
      <c r="EA4" s="11">
        <f t="shared" si="5"/>
        <v>0</v>
      </c>
      <c r="EB4" s="11">
        <f t="shared" si="5"/>
        <v>0</v>
      </c>
      <c r="EC4" s="11">
        <f t="shared" si="5"/>
        <v>0</v>
      </c>
      <c r="ED4" s="11">
        <f t="shared" si="5"/>
        <v>0</v>
      </c>
      <c r="EE4" s="11">
        <f t="shared" si="5"/>
        <v>0</v>
      </c>
      <c r="EF4" s="11">
        <f t="shared" si="5"/>
        <v>0</v>
      </c>
      <c r="EG4" s="11">
        <f t="shared" si="5"/>
        <v>0</v>
      </c>
      <c r="EH4" s="11">
        <f t="shared" si="5"/>
        <v>0</v>
      </c>
      <c r="EI4" s="11">
        <f t="shared" si="5"/>
        <v>0</v>
      </c>
      <c r="EJ4" s="11">
        <f t="shared" si="5"/>
        <v>0</v>
      </c>
      <c r="EK4" s="11">
        <f t="shared" ref="EK4:GV10" si="6">IFERROR(ROUND(IF($F4="","",IF($I4&lt;EK$3,$G4,0))*MAX(IF($B4=0,1,($B4*12-EK$3+1+$I4)/($B4*12)),0),2),"")</f>
        <v>0</v>
      </c>
      <c r="EL4" s="11">
        <f t="shared" si="6"/>
        <v>0</v>
      </c>
      <c r="EM4" s="11">
        <f t="shared" si="6"/>
        <v>0</v>
      </c>
      <c r="EN4" s="11">
        <f t="shared" si="6"/>
        <v>0</v>
      </c>
      <c r="EO4" s="11">
        <f t="shared" si="6"/>
        <v>0</v>
      </c>
      <c r="EP4" s="11">
        <f t="shared" si="6"/>
        <v>0</v>
      </c>
      <c r="EQ4" s="11">
        <f t="shared" si="6"/>
        <v>0</v>
      </c>
      <c r="ER4" s="11">
        <f t="shared" si="6"/>
        <v>0</v>
      </c>
      <c r="ES4" s="11">
        <f t="shared" si="6"/>
        <v>0</v>
      </c>
      <c r="ET4" s="11">
        <f t="shared" si="6"/>
        <v>0</v>
      </c>
      <c r="EU4" s="11">
        <f t="shared" si="6"/>
        <v>0</v>
      </c>
      <c r="EV4" s="11">
        <f t="shared" si="6"/>
        <v>0</v>
      </c>
      <c r="EW4" s="11">
        <f t="shared" si="6"/>
        <v>0</v>
      </c>
      <c r="EX4" s="11">
        <f t="shared" si="6"/>
        <v>0</v>
      </c>
      <c r="EY4" s="11">
        <f t="shared" si="6"/>
        <v>0</v>
      </c>
      <c r="EZ4" s="11">
        <f t="shared" si="6"/>
        <v>0</v>
      </c>
      <c r="FA4" s="11">
        <f t="shared" si="6"/>
        <v>0</v>
      </c>
      <c r="FB4" s="11">
        <f t="shared" si="6"/>
        <v>0</v>
      </c>
      <c r="FC4" s="11">
        <f t="shared" si="6"/>
        <v>0</v>
      </c>
      <c r="FD4" s="11">
        <f t="shared" si="6"/>
        <v>0</v>
      </c>
      <c r="FE4" s="11">
        <f t="shared" si="6"/>
        <v>0</v>
      </c>
      <c r="FF4" s="11">
        <f t="shared" si="6"/>
        <v>0</v>
      </c>
      <c r="FG4" s="11">
        <f t="shared" si="6"/>
        <v>0</v>
      </c>
      <c r="FH4" s="11">
        <f t="shared" si="6"/>
        <v>0</v>
      </c>
      <c r="FI4" s="11">
        <f t="shared" si="6"/>
        <v>0</v>
      </c>
      <c r="FJ4" s="11">
        <f t="shared" si="6"/>
        <v>0</v>
      </c>
      <c r="FK4" s="11">
        <f t="shared" si="6"/>
        <v>0</v>
      </c>
      <c r="FL4" s="11">
        <f t="shared" si="6"/>
        <v>0</v>
      </c>
      <c r="FM4" s="11">
        <f t="shared" si="6"/>
        <v>0</v>
      </c>
      <c r="FN4" s="11">
        <f t="shared" si="6"/>
        <v>0</v>
      </c>
      <c r="FO4" s="11">
        <f t="shared" si="6"/>
        <v>0</v>
      </c>
      <c r="FP4" s="11">
        <f t="shared" si="6"/>
        <v>0</v>
      </c>
      <c r="FQ4" s="11">
        <f t="shared" si="6"/>
        <v>0</v>
      </c>
      <c r="FR4" s="11">
        <f t="shared" si="6"/>
        <v>0</v>
      </c>
      <c r="FS4" s="11">
        <f t="shared" si="6"/>
        <v>0</v>
      </c>
      <c r="FT4" s="11">
        <f t="shared" si="6"/>
        <v>0</v>
      </c>
      <c r="FU4" s="11">
        <f t="shared" si="6"/>
        <v>0</v>
      </c>
      <c r="FV4" s="11">
        <f t="shared" si="6"/>
        <v>0</v>
      </c>
      <c r="FW4" s="11">
        <f t="shared" si="6"/>
        <v>0</v>
      </c>
      <c r="FX4" s="11">
        <f t="shared" si="6"/>
        <v>0</v>
      </c>
      <c r="FY4" s="11">
        <f t="shared" si="6"/>
        <v>0</v>
      </c>
      <c r="FZ4" s="11">
        <f t="shared" si="6"/>
        <v>0</v>
      </c>
      <c r="GA4" s="11">
        <f t="shared" si="6"/>
        <v>0</v>
      </c>
      <c r="GB4" s="11">
        <f t="shared" si="6"/>
        <v>0</v>
      </c>
      <c r="GC4" s="11">
        <f t="shared" si="6"/>
        <v>0</v>
      </c>
      <c r="GD4" s="11">
        <f t="shared" si="6"/>
        <v>0</v>
      </c>
      <c r="GE4" s="11">
        <f t="shared" si="6"/>
        <v>0</v>
      </c>
      <c r="GF4" s="11">
        <f t="shared" si="6"/>
        <v>0</v>
      </c>
      <c r="GG4" s="11">
        <f t="shared" si="6"/>
        <v>0</v>
      </c>
      <c r="GH4" s="11">
        <f t="shared" si="6"/>
        <v>0</v>
      </c>
      <c r="GI4" s="11">
        <f t="shared" si="6"/>
        <v>0</v>
      </c>
      <c r="GJ4" s="11">
        <f t="shared" si="6"/>
        <v>0</v>
      </c>
      <c r="GK4" s="11">
        <f t="shared" si="6"/>
        <v>0</v>
      </c>
      <c r="GL4" s="11">
        <f t="shared" si="6"/>
        <v>0</v>
      </c>
      <c r="GM4" s="11">
        <f t="shared" si="6"/>
        <v>0</v>
      </c>
      <c r="GN4" s="11">
        <f t="shared" si="6"/>
        <v>0</v>
      </c>
      <c r="GO4" s="11">
        <f t="shared" si="6"/>
        <v>0</v>
      </c>
      <c r="GP4" s="11">
        <f t="shared" si="6"/>
        <v>0</v>
      </c>
      <c r="GQ4" s="11">
        <f t="shared" si="6"/>
        <v>0</v>
      </c>
      <c r="GR4" s="11">
        <f t="shared" si="6"/>
        <v>0</v>
      </c>
      <c r="GS4" s="11">
        <f t="shared" si="6"/>
        <v>0</v>
      </c>
      <c r="GT4" s="11">
        <f t="shared" si="6"/>
        <v>0</v>
      </c>
      <c r="GU4" s="11">
        <f t="shared" si="6"/>
        <v>0</v>
      </c>
      <c r="GV4" s="11">
        <f t="shared" si="6"/>
        <v>0</v>
      </c>
      <c r="GW4" s="11">
        <f t="shared" ref="GW4:IQ9" si="7">IFERROR(ROUND(IF($F4="","",IF($I4&lt;GW$3,$G4,0))*MAX(IF($B4=0,1,($B4*12-GW$3+1+$I4)/($B4*12)),0),2),"")</f>
        <v>0</v>
      </c>
      <c r="GX4" s="11">
        <f t="shared" si="7"/>
        <v>0</v>
      </c>
      <c r="GY4" s="11">
        <f t="shared" si="7"/>
        <v>0</v>
      </c>
      <c r="GZ4" s="11">
        <f t="shared" si="7"/>
        <v>0</v>
      </c>
      <c r="HA4" s="11">
        <f t="shared" si="7"/>
        <v>0</v>
      </c>
      <c r="HB4" s="11">
        <f t="shared" si="7"/>
        <v>0</v>
      </c>
      <c r="HC4" s="11">
        <f t="shared" si="7"/>
        <v>0</v>
      </c>
      <c r="HD4" s="11">
        <f t="shared" si="7"/>
        <v>0</v>
      </c>
      <c r="HE4" s="11">
        <f t="shared" si="7"/>
        <v>0</v>
      </c>
      <c r="HF4" s="11">
        <f t="shared" si="7"/>
        <v>0</v>
      </c>
      <c r="HG4" s="11">
        <f t="shared" si="7"/>
        <v>0</v>
      </c>
      <c r="HH4" s="11">
        <f t="shared" si="7"/>
        <v>0</v>
      </c>
      <c r="HI4" s="11">
        <f t="shared" si="7"/>
        <v>0</v>
      </c>
      <c r="HJ4" s="11">
        <f t="shared" si="7"/>
        <v>0</v>
      </c>
      <c r="HK4" s="11">
        <f t="shared" si="7"/>
        <v>0</v>
      </c>
      <c r="HL4" s="11">
        <f t="shared" si="7"/>
        <v>0</v>
      </c>
      <c r="HM4" s="11">
        <f t="shared" si="7"/>
        <v>0</v>
      </c>
      <c r="HN4" s="11">
        <f t="shared" si="7"/>
        <v>0</v>
      </c>
      <c r="HO4" s="11">
        <f t="shared" si="7"/>
        <v>0</v>
      </c>
      <c r="HP4" s="11">
        <f t="shared" si="7"/>
        <v>0</v>
      </c>
      <c r="HQ4" s="11">
        <f t="shared" si="7"/>
        <v>0</v>
      </c>
      <c r="HR4" s="11">
        <f t="shared" si="7"/>
        <v>0</v>
      </c>
      <c r="HS4" s="11">
        <f t="shared" si="7"/>
        <v>0</v>
      </c>
      <c r="HT4" s="11">
        <f t="shared" si="7"/>
        <v>0</v>
      </c>
      <c r="HU4" s="11">
        <f t="shared" si="7"/>
        <v>0</v>
      </c>
      <c r="HV4" s="11">
        <f t="shared" si="7"/>
        <v>0</v>
      </c>
      <c r="HW4" s="11">
        <f t="shared" si="7"/>
        <v>0</v>
      </c>
      <c r="HX4" s="11">
        <f t="shared" si="7"/>
        <v>0</v>
      </c>
      <c r="HY4" s="11">
        <f t="shared" si="7"/>
        <v>0</v>
      </c>
      <c r="HZ4" s="11">
        <f t="shared" si="7"/>
        <v>0</v>
      </c>
      <c r="IA4" s="11">
        <f t="shared" si="7"/>
        <v>0</v>
      </c>
      <c r="IB4" s="11">
        <f t="shared" si="7"/>
        <v>0</v>
      </c>
      <c r="IC4" s="11">
        <f t="shared" si="7"/>
        <v>0</v>
      </c>
      <c r="ID4" s="11">
        <f t="shared" si="7"/>
        <v>0</v>
      </c>
      <c r="IE4" s="11">
        <f t="shared" si="7"/>
        <v>0</v>
      </c>
      <c r="IF4" s="11">
        <f t="shared" si="7"/>
        <v>0</v>
      </c>
      <c r="IG4" s="11">
        <f t="shared" si="7"/>
        <v>0</v>
      </c>
      <c r="IH4" s="11">
        <f t="shared" si="7"/>
        <v>0</v>
      </c>
      <c r="II4" s="11">
        <f t="shared" si="7"/>
        <v>0</v>
      </c>
      <c r="IJ4" s="11">
        <f t="shared" si="7"/>
        <v>0</v>
      </c>
      <c r="IK4" s="11">
        <f t="shared" si="7"/>
        <v>0</v>
      </c>
      <c r="IL4" s="11">
        <f t="shared" si="7"/>
        <v>0</v>
      </c>
      <c r="IM4" s="11">
        <f t="shared" si="7"/>
        <v>0</v>
      </c>
      <c r="IN4" s="11">
        <f t="shared" si="7"/>
        <v>0</v>
      </c>
      <c r="IO4" s="11">
        <f t="shared" si="7"/>
        <v>0</v>
      </c>
      <c r="IP4" s="11">
        <f t="shared" si="7"/>
        <v>0</v>
      </c>
      <c r="IQ4" s="11">
        <f t="shared" si="7"/>
        <v>0</v>
      </c>
    </row>
    <row r="5" spans="1:281" x14ac:dyDescent="0.35">
      <c r="A5" s="11" t="s">
        <v>48</v>
      </c>
      <c r="B5" s="11">
        <v>15</v>
      </c>
      <c r="F5" s="11" t="s">
        <v>48</v>
      </c>
      <c r="G5" s="80">
        <f>+Skaičiuoklė!C47</f>
        <v>0</v>
      </c>
      <c r="H5" s="82"/>
      <c r="I5" s="92">
        <f>+Skaičiuoklė!E47</f>
        <v>3</v>
      </c>
      <c r="J5" s="63" t="str">
        <f t="shared" ref="J5:J11" si="8">+IF(AND(F5="Garantija (%)",H5="",G5&gt;0),"Įveskite garantijos %","")</f>
        <v/>
      </c>
      <c r="L5" s="11">
        <f>IFERROR(ROUND(IF($F5="","",IF($I5&lt;L$3,$G5,0))*MAX(IF($B5=0,1,($B5*12-L$3+1+$I5)/($B5*12)),0),2),"")</f>
        <v>0</v>
      </c>
      <c r="M5" s="11">
        <f t="shared" ref="L5:AA11" si="9">IFERROR(ROUND(IF($F5="","",IF($I5&lt;M$3,$G5,0))*MAX(IF($B5=0,1,($B5*12-M$3+1+$I5)/($B5*12)),0),2),"")</f>
        <v>0</v>
      </c>
      <c r="N5" s="11">
        <f t="shared" si="9"/>
        <v>0</v>
      </c>
      <c r="O5" s="11">
        <f t="shared" si="9"/>
        <v>0</v>
      </c>
      <c r="P5" s="11">
        <f t="shared" si="9"/>
        <v>0</v>
      </c>
      <c r="Q5" s="11">
        <f t="shared" si="9"/>
        <v>0</v>
      </c>
      <c r="R5" s="11">
        <f t="shared" si="9"/>
        <v>0</v>
      </c>
      <c r="S5" s="11">
        <f t="shared" si="9"/>
        <v>0</v>
      </c>
      <c r="T5" s="11">
        <f t="shared" si="9"/>
        <v>0</v>
      </c>
      <c r="U5" s="11">
        <f t="shared" si="9"/>
        <v>0</v>
      </c>
      <c r="V5" s="11">
        <f t="shared" si="9"/>
        <v>0</v>
      </c>
      <c r="W5" s="11">
        <f t="shared" si="9"/>
        <v>0</v>
      </c>
      <c r="X5" s="11">
        <f t="shared" si="9"/>
        <v>0</v>
      </c>
      <c r="Y5" s="11">
        <f t="shared" si="9"/>
        <v>0</v>
      </c>
      <c r="Z5" s="11">
        <f t="shared" si="9"/>
        <v>0</v>
      </c>
      <c r="AA5" s="11">
        <f t="shared" si="9"/>
        <v>0</v>
      </c>
      <c r="AB5" s="11">
        <f t="shared" si="4"/>
        <v>0</v>
      </c>
      <c r="AC5" s="11">
        <f t="shared" si="4"/>
        <v>0</v>
      </c>
      <c r="AD5" s="11">
        <f t="shared" si="4"/>
        <v>0</v>
      </c>
      <c r="AE5" s="11">
        <f t="shared" si="4"/>
        <v>0</v>
      </c>
      <c r="AF5" s="11">
        <f t="shared" si="4"/>
        <v>0</v>
      </c>
      <c r="AG5" s="11">
        <f t="shared" si="4"/>
        <v>0</v>
      </c>
      <c r="AH5" s="11">
        <f t="shared" si="4"/>
        <v>0</v>
      </c>
      <c r="AI5" s="11">
        <f t="shared" si="4"/>
        <v>0</v>
      </c>
      <c r="AJ5" s="11">
        <f t="shared" si="4"/>
        <v>0</v>
      </c>
      <c r="AK5" s="11">
        <f t="shared" si="4"/>
        <v>0</v>
      </c>
      <c r="AL5" s="11">
        <f t="shared" si="4"/>
        <v>0</v>
      </c>
      <c r="AM5" s="11">
        <f t="shared" si="4"/>
        <v>0</v>
      </c>
      <c r="AN5" s="11">
        <f t="shared" si="4"/>
        <v>0</v>
      </c>
      <c r="AO5" s="11">
        <f t="shared" si="4"/>
        <v>0</v>
      </c>
      <c r="AP5" s="11">
        <f t="shared" si="4"/>
        <v>0</v>
      </c>
      <c r="AQ5" s="11">
        <f t="shared" si="4"/>
        <v>0</v>
      </c>
      <c r="AR5" s="11">
        <f t="shared" si="4"/>
        <v>0</v>
      </c>
      <c r="AS5" s="11">
        <f t="shared" si="4"/>
        <v>0</v>
      </c>
      <c r="AT5" s="11">
        <f t="shared" si="4"/>
        <v>0</v>
      </c>
      <c r="AU5" s="11">
        <f t="shared" si="4"/>
        <v>0</v>
      </c>
      <c r="AV5" s="11">
        <f t="shared" si="4"/>
        <v>0</v>
      </c>
      <c r="AW5" s="11">
        <f t="shared" si="4"/>
        <v>0</v>
      </c>
      <c r="AX5" s="11">
        <f t="shared" si="4"/>
        <v>0</v>
      </c>
      <c r="AY5" s="11">
        <f t="shared" si="4"/>
        <v>0</v>
      </c>
      <c r="AZ5" s="11">
        <f t="shared" si="4"/>
        <v>0</v>
      </c>
      <c r="BA5" s="11">
        <f t="shared" si="4"/>
        <v>0</v>
      </c>
      <c r="BB5" s="11">
        <f t="shared" si="4"/>
        <v>0</v>
      </c>
      <c r="BC5" s="11">
        <f t="shared" si="4"/>
        <v>0</v>
      </c>
      <c r="BD5" s="11">
        <f t="shared" si="4"/>
        <v>0</v>
      </c>
      <c r="BE5" s="11">
        <f t="shared" si="4"/>
        <v>0</v>
      </c>
      <c r="BF5" s="11">
        <f t="shared" si="4"/>
        <v>0</v>
      </c>
      <c r="BG5" s="11">
        <f t="shared" si="4"/>
        <v>0</v>
      </c>
      <c r="BH5" s="11">
        <f t="shared" si="4"/>
        <v>0</v>
      </c>
      <c r="BI5" s="11">
        <f t="shared" si="4"/>
        <v>0</v>
      </c>
      <c r="BJ5" s="11">
        <f t="shared" si="4"/>
        <v>0</v>
      </c>
      <c r="BK5" s="11">
        <f t="shared" si="4"/>
        <v>0</v>
      </c>
      <c r="BL5" s="11">
        <f t="shared" si="4"/>
        <v>0</v>
      </c>
      <c r="BM5" s="11">
        <f t="shared" si="4"/>
        <v>0</v>
      </c>
      <c r="BN5" s="11">
        <f t="shared" si="4"/>
        <v>0</v>
      </c>
      <c r="BO5" s="11">
        <f t="shared" si="4"/>
        <v>0</v>
      </c>
      <c r="BP5" s="11">
        <f t="shared" si="4"/>
        <v>0</v>
      </c>
      <c r="BQ5" s="11">
        <f t="shared" si="4"/>
        <v>0</v>
      </c>
      <c r="BR5" s="11">
        <f t="shared" si="4"/>
        <v>0</v>
      </c>
      <c r="BS5" s="11">
        <f t="shared" si="4"/>
        <v>0</v>
      </c>
      <c r="BT5" s="11">
        <f t="shared" si="4"/>
        <v>0</v>
      </c>
      <c r="BU5" s="11">
        <f t="shared" si="4"/>
        <v>0</v>
      </c>
      <c r="BV5" s="11">
        <f t="shared" si="4"/>
        <v>0</v>
      </c>
      <c r="BW5" s="11">
        <f t="shared" si="4"/>
        <v>0</v>
      </c>
      <c r="BX5" s="11">
        <f t="shared" si="4"/>
        <v>0</v>
      </c>
      <c r="BY5" s="11">
        <f t="shared" si="5"/>
        <v>0</v>
      </c>
      <c r="BZ5" s="11">
        <f t="shared" si="5"/>
        <v>0</v>
      </c>
      <c r="CA5" s="11">
        <f t="shared" si="5"/>
        <v>0</v>
      </c>
      <c r="CB5" s="11">
        <f t="shared" si="5"/>
        <v>0</v>
      </c>
      <c r="CC5" s="11">
        <f t="shared" si="5"/>
        <v>0</v>
      </c>
      <c r="CD5" s="11">
        <f t="shared" si="5"/>
        <v>0</v>
      </c>
      <c r="CE5" s="11">
        <f t="shared" si="5"/>
        <v>0</v>
      </c>
      <c r="CF5" s="11">
        <f t="shared" si="5"/>
        <v>0</v>
      </c>
      <c r="CG5" s="11">
        <f t="shared" si="5"/>
        <v>0</v>
      </c>
      <c r="CH5" s="11">
        <f t="shared" si="5"/>
        <v>0</v>
      </c>
      <c r="CI5" s="11">
        <f t="shared" si="5"/>
        <v>0</v>
      </c>
      <c r="CJ5" s="11">
        <f t="shared" si="5"/>
        <v>0</v>
      </c>
      <c r="CK5" s="11">
        <f t="shared" si="5"/>
        <v>0</v>
      </c>
      <c r="CL5" s="11">
        <f t="shared" si="5"/>
        <v>0</v>
      </c>
      <c r="CM5" s="11">
        <f t="shared" si="5"/>
        <v>0</v>
      </c>
      <c r="CN5" s="11">
        <f t="shared" si="5"/>
        <v>0</v>
      </c>
      <c r="CO5" s="11">
        <f t="shared" si="5"/>
        <v>0</v>
      </c>
      <c r="CP5" s="11">
        <f t="shared" si="5"/>
        <v>0</v>
      </c>
      <c r="CQ5" s="11">
        <f t="shared" si="5"/>
        <v>0</v>
      </c>
      <c r="CR5" s="11">
        <f t="shared" si="5"/>
        <v>0</v>
      </c>
      <c r="CS5" s="11">
        <f t="shared" si="5"/>
        <v>0</v>
      </c>
      <c r="CT5" s="11">
        <f t="shared" si="5"/>
        <v>0</v>
      </c>
      <c r="CU5" s="11">
        <f t="shared" si="5"/>
        <v>0</v>
      </c>
      <c r="CV5" s="11">
        <f t="shared" si="5"/>
        <v>0</v>
      </c>
      <c r="CW5" s="11">
        <f t="shared" si="5"/>
        <v>0</v>
      </c>
      <c r="CX5" s="11">
        <f t="shared" si="5"/>
        <v>0</v>
      </c>
      <c r="CY5" s="11">
        <f t="shared" si="5"/>
        <v>0</v>
      </c>
      <c r="CZ5" s="11">
        <f t="shared" si="5"/>
        <v>0</v>
      </c>
      <c r="DA5" s="11">
        <f t="shared" si="5"/>
        <v>0</v>
      </c>
      <c r="DB5" s="11">
        <f t="shared" si="5"/>
        <v>0</v>
      </c>
      <c r="DC5" s="11">
        <f t="shared" si="5"/>
        <v>0</v>
      </c>
      <c r="DD5" s="11">
        <f t="shared" si="5"/>
        <v>0</v>
      </c>
      <c r="DE5" s="11">
        <f t="shared" si="5"/>
        <v>0</v>
      </c>
      <c r="DF5" s="11">
        <f t="shared" si="5"/>
        <v>0</v>
      </c>
      <c r="DG5" s="11">
        <f t="shared" si="5"/>
        <v>0</v>
      </c>
      <c r="DH5" s="11">
        <f t="shared" si="5"/>
        <v>0</v>
      </c>
      <c r="DI5" s="11">
        <f t="shared" si="5"/>
        <v>0</v>
      </c>
      <c r="DJ5" s="11">
        <f t="shared" si="5"/>
        <v>0</v>
      </c>
      <c r="DK5" s="11">
        <f t="shared" si="5"/>
        <v>0</v>
      </c>
      <c r="DL5" s="11">
        <f t="shared" si="5"/>
        <v>0</v>
      </c>
      <c r="DM5" s="11">
        <f t="shared" si="5"/>
        <v>0</v>
      </c>
      <c r="DN5" s="11">
        <f t="shared" si="5"/>
        <v>0</v>
      </c>
      <c r="DO5" s="11">
        <f t="shared" si="5"/>
        <v>0</v>
      </c>
      <c r="DP5" s="11">
        <f t="shared" si="5"/>
        <v>0</v>
      </c>
      <c r="DQ5" s="11">
        <f t="shared" si="5"/>
        <v>0</v>
      </c>
      <c r="DR5" s="11">
        <f t="shared" si="5"/>
        <v>0</v>
      </c>
      <c r="DS5" s="11">
        <f t="shared" si="5"/>
        <v>0</v>
      </c>
      <c r="DT5" s="11">
        <f t="shared" si="5"/>
        <v>0</v>
      </c>
      <c r="DU5" s="11">
        <f t="shared" si="5"/>
        <v>0</v>
      </c>
      <c r="DV5" s="11">
        <f t="shared" si="5"/>
        <v>0</v>
      </c>
      <c r="DW5" s="11">
        <f t="shared" si="5"/>
        <v>0</v>
      </c>
      <c r="DX5" s="11">
        <f t="shared" si="5"/>
        <v>0</v>
      </c>
      <c r="DY5" s="11">
        <f t="shared" si="5"/>
        <v>0</v>
      </c>
      <c r="DZ5" s="11">
        <f t="shared" si="5"/>
        <v>0</v>
      </c>
      <c r="EA5" s="11">
        <f t="shared" si="5"/>
        <v>0</v>
      </c>
      <c r="EB5" s="11">
        <f t="shared" si="5"/>
        <v>0</v>
      </c>
      <c r="EC5" s="11">
        <f t="shared" si="5"/>
        <v>0</v>
      </c>
      <c r="ED5" s="11">
        <f t="shared" si="5"/>
        <v>0</v>
      </c>
      <c r="EE5" s="11">
        <f t="shared" si="5"/>
        <v>0</v>
      </c>
      <c r="EF5" s="11">
        <f t="shared" si="5"/>
        <v>0</v>
      </c>
      <c r="EG5" s="11">
        <f t="shared" si="5"/>
        <v>0</v>
      </c>
      <c r="EH5" s="11">
        <f t="shared" si="5"/>
        <v>0</v>
      </c>
      <c r="EI5" s="11">
        <f t="shared" si="5"/>
        <v>0</v>
      </c>
      <c r="EJ5" s="11">
        <f t="shared" si="5"/>
        <v>0</v>
      </c>
      <c r="EK5" s="11">
        <f t="shared" si="6"/>
        <v>0</v>
      </c>
      <c r="EL5" s="11">
        <f t="shared" si="6"/>
        <v>0</v>
      </c>
      <c r="EM5" s="11">
        <f t="shared" si="6"/>
        <v>0</v>
      </c>
      <c r="EN5" s="11">
        <f t="shared" si="6"/>
        <v>0</v>
      </c>
      <c r="EO5" s="11">
        <f t="shared" si="6"/>
        <v>0</v>
      </c>
      <c r="EP5" s="11">
        <f t="shared" si="6"/>
        <v>0</v>
      </c>
      <c r="EQ5" s="11">
        <f t="shared" si="6"/>
        <v>0</v>
      </c>
      <c r="ER5" s="11">
        <f t="shared" si="6"/>
        <v>0</v>
      </c>
      <c r="ES5" s="11">
        <f t="shared" si="6"/>
        <v>0</v>
      </c>
      <c r="ET5" s="11">
        <f t="shared" si="6"/>
        <v>0</v>
      </c>
      <c r="EU5" s="11">
        <f t="shared" si="6"/>
        <v>0</v>
      </c>
      <c r="EV5" s="11">
        <f t="shared" si="6"/>
        <v>0</v>
      </c>
      <c r="EW5" s="11">
        <f t="shared" si="6"/>
        <v>0</v>
      </c>
      <c r="EX5" s="11">
        <f t="shared" si="6"/>
        <v>0</v>
      </c>
      <c r="EY5" s="11">
        <f t="shared" si="6"/>
        <v>0</v>
      </c>
      <c r="EZ5" s="11">
        <f t="shared" si="6"/>
        <v>0</v>
      </c>
      <c r="FA5" s="11">
        <f t="shared" si="6"/>
        <v>0</v>
      </c>
      <c r="FB5" s="11">
        <f t="shared" si="6"/>
        <v>0</v>
      </c>
      <c r="FC5" s="11">
        <f t="shared" si="6"/>
        <v>0</v>
      </c>
      <c r="FD5" s="11">
        <f t="shared" si="6"/>
        <v>0</v>
      </c>
      <c r="FE5" s="11">
        <f t="shared" si="6"/>
        <v>0</v>
      </c>
      <c r="FF5" s="11">
        <f t="shared" si="6"/>
        <v>0</v>
      </c>
      <c r="FG5" s="11">
        <f t="shared" si="6"/>
        <v>0</v>
      </c>
      <c r="FH5" s="11">
        <f t="shared" si="6"/>
        <v>0</v>
      </c>
      <c r="FI5" s="11">
        <f t="shared" si="6"/>
        <v>0</v>
      </c>
      <c r="FJ5" s="11">
        <f t="shared" si="6"/>
        <v>0</v>
      </c>
      <c r="FK5" s="11">
        <f t="shared" si="6"/>
        <v>0</v>
      </c>
      <c r="FL5" s="11">
        <f t="shared" si="6"/>
        <v>0</v>
      </c>
      <c r="FM5" s="11">
        <f t="shared" si="6"/>
        <v>0</v>
      </c>
      <c r="FN5" s="11">
        <f t="shared" si="6"/>
        <v>0</v>
      </c>
      <c r="FO5" s="11">
        <f t="shared" si="6"/>
        <v>0</v>
      </c>
      <c r="FP5" s="11">
        <f t="shared" si="6"/>
        <v>0</v>
      </c>
      <c r="FQ5" s="11">
        <f t="shared" si="6"/>
        <v>0</v>
      </c>
      <c r="FR5" s="11">
        <f t="shared" si="6"/>
        <v>0</v>
      </c>
      <c r="FS5" s="11">
        <f t="shared" si="6"/>
        <v>0</v>
      </c>
      <c r="FT5" s="11">
        <f t="shared" si="6"/>
        <v>0</v>
      </c>
      <c r="FU5" s="11">
        <f t="shared" si="6"/>
        <v>0</v>
      </c>
      <c r="FV5" s="11">
        <f t="shared" si="6"/>
        <v>0</v>
      </c>
      <c r="FW5" s="11">
        <f t="shared" si="6"/>
        <v>0</v>
      </c>
      <c r="FX5" s="11">
        <f t="shared" si="6"/>
        <v>0</v>
      </c>
      <c r="FY5" s="11">
        <f t="shared" si="6"/>
        <v>0</v>
      </c>
      <c r="FZ5" s="11">
        <f t="shared" si="6"/>
        <v>0</v>
      </c>
      <c r="GA5" s="11">
        <f t="shared" si="6"/>
        <v>0</v>
      </c>
      <c r="GB5" s="11">
        <f t="shared" si="6"/>
        <v>0</v>
      </c>
      <c r="GC5" s="11">
        <f t="shared" si="6"/>
        <v>0</v>
      </c>
      <c r="GD5" s="11">
        <f t="shared" si="6"/>
        <v>0</v>
      </c>
      <c r="GE5" s="11">
        <f t="shared" si="6"/>
        <v>0</v>
      </c>
      <c r="GF5" s="11">
        <f t="shared" si="6"/>
        <v>0</v>
      </c>
      <c r="GG5" s="11">
        <f t="shared" si="6"/>
        <v>0</v>
      </c>
      <c r="GH5" s="11">
        <f t="shared" si="6"/>
        <v>0</v>
      </c>
      <c r="GI5" s="11">
        <f t="shared" si="6"/>
        <v>0</v>
      </c>
      <c r="GJ5" s="11">
        <f t="shared" si="6"/>
        <v>0</v>
      </c>
      <c r="GK5" s="11">
        <f t="shared" si="6"/>
        <v>0</v>
      </c>
      <c r="GL5" s="11">
        <f t="shared" si="6"/>
        <v>0</v>
      </c>
      <c r="GM5" s="11">
        <f t="shared" si="6"/>
        <v>0</v>
      </c>
      <c r="GN5" s="11">
        <f t="shared" si="6"/>
        <v>0</v>
      </c>
      <c r="GO5" s="11">
        <f t="shared" si="6"/>
        <v>0</v>
      </c>
      <c r="GP5" s="11">
        <f t="shared" si="6"/>
        <v>0</v>
      </c>
      <c r="GQ5" s="11">
        <f t="shared" si="6"/>
        <v>0</v>
      </c>
      <c r="GR5" s="11">
        <f t="shared" si="6"/>
        <v>0</v>
      </c>
      <c r="GS5" s="11">
        <f t="shared" si="6"/>
        <v>0</v>
      </c>
      <c r="GT5" s="11">
        <f t="shared" si="6"/>
        <v>0</v>
      </c>
      <c r="GU5" s="11">
        <f t="shared" si="6"/>
        <v>0</v>
      </c>
      <c r="GV5" s="11">
        <f t="shared" si="6"/>
        <v>0</v>
      </c>
      <c r="GW5" s="11">
        <f t="shared" si="7"/>
        <v>0</v>
      </c>
      <c r="GX5" s="11">
        <f t="shared" si="7"/>
        <v>0</v>
      </c>
      <c r="GY5" s="11">
        <f t="shared" si="7"/>
        <v>0</v>
      </c>
      <c r="GZ5" s="11">
        <f t="shared" si="7"/>
        <v>0</v>
      </c>
      <c r="HA5" s="11">
        <f t="shared" si="7"/>
        <v>0</v>
      </c>
      <c r="HB5" s="11">
        <f t="shared" si="7"/>
        <v>0</v>
      </c>
      <c r="HC5" s="11">
        <f t="shared" si="7"/>
        <v>0</v>
      </c>
      <c r="HD5" s="11">
        <f t="shared" si="7"/>
        <v>0</v>
      </c>
      <c r="HE5" s="11">
        <f t="shared" si="7"/>
        <v>0</v>
      </c>
      <c r="HF5" s="11">
        <f t="shared" si="7"/>
        <v>0</v>
      </c>
      <c r="HG5" s="11">
        <f t="shared" si="7"/>
        <v>0</v>
      </c>
      <c r="HH5" s="11">
        <f t="shared" si="7"/>
        <v>0</v>
      </c>
      <c r="HI5" s="11">
        <f t="shared" si="7"/>
        <v>0</v>
      </c>
      <c r="HJ5" s="11">
        <f t="shared" si="7"/>
        <v>0</v>
      </c>
      <c r="HK5" s="11">
        <f t="shared" si="7"/>
        <v>0</v>
      </c>
      <c r="HL5" s="11">
        <f t="shared" si="7"/>
        <v>0</v>
      </c>
      <c r="HM5" s="11">
        <f t="shared" si="7"/>
        <v>0</v>
      </c>
      <c r="HN5" s="11">
        <f t="shared" si="7"/>
        <v>0</v>
      </c>
      <c r="HO5" s="11">
        <f t="shared" si="7"/>
        <v>0</v>
      </c>
      <c r="HP5" s="11">
        <f t="shared" si="7"/>
        <v>0</v>
      </c>
      <c r="HQ5" s="11">
        <f t="shared" si="7"/>
        <v>0</v>
      </c>
      <c r="HR5" s="11">
        <f t="shared" si="7"/>
        <v>0</v>
      </c>
      <c r="HS5" s="11">
        <f t="shared" si="7"/>
        <v>0</v>
      </c>
      <c r="HT5" s="11">
        <f t="shared" si="7"/>
        <v>0</v>
      </c>
      <c r="HU5" s="11">
        <f t="shared" si="7"/>
        <v>0</v>
      </c>
      <c r="HV5" s="11">
        <f t="shared" si="7"/>
        <v>0</v>
      </c>
      <c r="HW5" s="11">
        <f t="shared" si="7"/>
        <v>0</v>
      </c>
      <c r="HX5" s="11">
        <f t="shared" si="7"/>
        <v>0</v>
      </c>
      <c r="HY5" s="11">
        <f t="shared" si="7"/>
        <v>0</v>
      </c>
      <c r="HZ5" s="11">
        <f t="shared" si="7"/>
        <v>0</v>
      </c>
      <c r="IA5" s="11">
        <f t="shared" si="7"/>
        <v>0</v>
      </c>
      <c r="IB5" s="11">
        <f t="shared" si="7"/>
        <v>0</v>
      </c>
      <c r="IC5" s="11">
        <f t="shared" si="7"/>
        <v>0</v>
      </c>
      <c r="ID5" s="11">
        <f t="shared" si="7"/>
        <v>0</v>
      </c>
      <c r="IE5" s="11">
        <f t="shared" si="7"/>
        <v>0</v>
      </c>
      <c r="IF5" s="11">
        <f t="shared" si="7"/>
        <v>0</v>
      </c>
      <c r="IG5" s="11">
        <f t="shared" si="7"/>
        <v>0</v>
      </c>
      <c r="IH5" s="11">
        <f t="shared" si="7"/>
        <v>0</v>
      </c>
      <c r="II5" s="11">
        <f t="shared" si="7"/>
        <v>0</v>
      </c>
      <c r="IJ5" s="11">
        <f t="shared" si="7"/>
        <v>0</v>
      </c>
      <c r="IK5" s="11">
        <f t="shared" si="7"/>
        <v>0</v>
      </c>
      <c r="IL5" s="11">
        <f t="shared" si="7"/>
        <v>0</v>
      </c>
      <c r="IM5" s="11">
        <f t="shared" si="7"/>
        <v>0</v>
      </c>
      <c r="IN5" s="11">
        <f t="shared" si="7"/>
        <v>0</v>
      </c>
      <c r="IO5" s="11">
        <f t="shared" si="7"/>
        <v>0</v>
      </c>
      <c r="IP5" s="11">
        <f t="shared" si="7"/>
        <v>0</v>
      </c>
      <c r="IQ5" s="11">
        <f t="shared" si="7"/>
        <v>0</v>
      </c>
    </row>
    <row r="6" spans="1:281" x14ac:dyDescent="0.35">
      <c r="A6" s="11" t="s">
        <v>51</v>
      </c>
      <c r="B6" s="11">
        <v>0</v>
      </c>
      <c r="F6" s="11" t="s">
        <v>51</v>
      </c>
      <c r="G6" s="80">
        <f>+Skaičiuoklė!C48</f>
        <v>0</v>
      </c>
      <c r="H6" s="82"/>
      <c r="I6" s="92">
        <f>+Skaičiuoklė!E48</f>
        <v>0</v>
      </c>
      <c r="J6" s="63" t="str">
        <f t="shared" si="8"/>
        <v/>
      </c>
      <c r="L6" s="11">
        <f>IFERROR(ROUND(IF($F6="","",IF($I6&lt;L$3,$G6,0))*MAX(IF($B6=0,1,($B6*12-L$3+1+$I6)/($B6*12)),0),2),"")</f>
        <v>0</v>
      </c>
      <c r="M6" s="11">
        <f t="shared" si="9"/>
        <v>0</v>
      </c>
      <c r="N6" s="11">
        <f t="shared" si="9"/>
        <v>0</v>
      </c>
      <c r="O6" s="11">
        <f t="shared" si="9"/>
        <v>0</v>
      </c>
      <c r="P6" s="11">
        <f t="shared" si="9"/>
        <v>0</v>
      </c>
      <c r="Q6" s="11">
        <f t="shared" si="9"/>
        <v>0</v>
      </c>
      <c r="R6" s="11">
        <f t="shared" si="9"/>
        <v>0</v>
      </c>
      <c r="S6" s="11">
        <f t="shared" si="9"/>
        <v>0</v>
      </c>
      <c r="T6" s="11">
        <f t="shared" si="9"/>
        <v>0</v>
      </c>
      <c r="U6" s="11">
        <f t="shared" si="9"/>
        <v>0</v>
      </c>
      <c r="V6" s="11">
        <f t="shared" si="9"/>
        <v>0</v>
      </c>
      <c r="W6" s="11">
        <f t="shared" si="9"/>
        <v>0</v>
      </c>
      <c r="X6" s="11">
        <f t="shared" si="9"/>
        <v>0</v>
      </c>
      <c r="Y6" s="11">
        <f t="shared" si="9"/>
        <v>0</v>
      </c>
      <c r="Z6" s="11">
        <f t="shared" si="9"/>
        <v>0</v>
      </c>
      <c r="AA6" s="11">
        <f t="shared" si="9"/>
        <v>0</v>
      </c>
      <c r="AB6" s="11">
        <f t="shared" si="4"/>
        <v>0</v>
      </c>
      <c r="AC6" s="11">
        <f t="shared" si="4"/>
        <v>0</v>
      </c>
      <c r="AD6" s="11">
        <f t="shared" si="4"/>
        <v>0</v>
      </c>
      <c r="AE6" s="11">
        <f t="shared" si="4"/>
        <v>0</v>
      </c>
      <c r="AF6" s="11">
        <f t="shared" si="4"/>
        <v>0</v>
      </c>
      <c r="AG6" s="11">
        <f t="shared" si="4"/>
        <v>0</v>
      </c>
      <c r="AH6" s="11">
        <f t="shared" si="4"/>
        <v>0</v>
      </c>
      <c r="AI6" s="11">
        <f t="shared" si="4"/>
        <v>0</v>
      </c>
      <c r="AJ6" s="11">
        <f t="shared" si="4"/>
        <v>0</v>
      </c>
      <c r="AK6" s="11">
        <f t="shared" si="4"/>
        <v>0</v>
      </c>
      <c r="AL6" s="11">
        <f t="shared" si="4"/>
        <v>0</v>
      </c>
      <c r="AM6" s="11">
        <f t="shared" si="4"/>
        <v>0</v>
      </c>
      <c r="AN6" s="11">
        <f t="shared" si="4"/>
        <v>0</v>
      </c>
      <c r="AO6" s="11">
        <f t="shared" si="4"/>
        <v>0</v>
      </c>
      <c r="AP6" s="11">
        <f t="shared" si="4"/>
        <v>0</v>
      </c>
      <c r="AQ6" s="11">
        <f t="shared" si="4"/>
        <v>0</v>
      </c>
      <c r="AR6" s="11">
        <f t="shared" si="4"/>
        <v>0</v>
      </c>
      <c r="AS6" s="11">
        <f t="shared" si="4"/>
        <v>0</v>
      </c>
      <c r="AT6" s="11">
        <f t="shared" si="4"/>
        <v>0</v>
      </c>
      <c r="AU6" s="11">
        <f t="shared" si="4"/>
        <v>0</v>
      </c>
      <c r="AV6" s="11">
        <f t="shared" si="4"/>
        <v>0</v>
      </c>
      <c r="AW6" s="11">
        <f t="shared" si="4"/>
        <v>0</v>
      </c>
      <c r="AX6" s="11">
        <f t="shared" si="4"/>
        <v>0</v>
      </c>
      <c r="AY6" s="11">
        <f t="shared" si="4"/>
        <v>0</v>
      </c>
      <c r="AZ6" s="11">
        <f t="shared" si="4"/>
        <v>0</v>
      </c>
      <c r="BA6" s="11">
        <f t="shared" si="4"/>
        <v>0</v>
      </c>
      <c r="BB6" s="11">
        <f t="shared" si="4"/>
        <v>0</v>
      </c>
      <c r="BC6" s="11">
        <f t="shared" si="4"/>
        <v>0</v>
      </c>
      <c r="BD6" s="11">
        <f t="shared" si="4"/>
        <v>0</v>
      </c>
      <c r="BE6" s="11">
        <f t="shared" si="4"/>
        <v>0</v>
      </c>
      <c r="BF6" s="11">
        <f t="shared" si="4"/>
        <v>0</v>
      </c>
      <c r="BG6" s="11">
        <f t="shared" si="4"/>
        <v>0</v>
      </c>
      <c r="BH6" s="11">
        <f t="shared" si="4"/>
        <v>0</v>
      </c>
      <c r="BI6" s="11">
        <f t="shared" si="4"/>
        <v>0</v>
      </c>
      <c r="BJ6" s="11">
        <f t="shared" si="4"/>
        <v>0</v>
      </c>
      <c r="BK6" s="11">
        <f t="shared" si="4"/>
        <v>0</v>
      </c>
      <c r="BL6" s="11">
        <f t="shared" si="4"/>
        <v>0</v>
      </c>
      <c r="BM6" s="11">
        <f t="shared" si="4"/>
        <v>0</v>
      </c>
      <c r="BN6" s="11">
        <f t="shared" si="4"/>
        <v>0</v>
      </c>
      <c r="BO6" s="11">
        <f t="shared" si="4"/>
        <v>0</v>
      </c>
      <c r="BP6" s="11">
        <f t="shared" si="4"/>
        <v>0</v>
      </c>
      <c r="BQ6" s="11">
        <f t="shared" si="4"/>
        <v>0</v>
      </c>
      <c r="BR6" s="11">
        <f t="shared" si="4"/>
        <v>0</v>
      </c>
      <c r="BS6" s="11">
        <f t="shared" si="4"/>
        <v>0</v>
      </c>
      <c r="BT6" s="11">
        <f t="shared" si="4"/>
        <v>0</v>
      </c>
      <c r="BU6" s="11">
        <f t="shared" si="4"/>
        <v>0</v>
      </c>
      <c r="BV6" s="11">
        <f t="shared" si="4"/>
        <v>0</v>
      </c>
      <c r="BW6" s="11">
        <f t="shared" si="4"/>
        <v>0</v>
      </c>
      <c r="BX6" s="11">
        <f t="shared" si="4"/>
        <v>0</v>
      </c>
      <c r="BY6" s="11">
        <f t="shared" si="5"/>
        <v>0</v>
      </c>
      <c r="BZ6" s="11">
        <f t="shared" si="5"/>
        <v>0</v>
      </c>
      <c r="CA6" s="11">
        <f t="shared" si="5"/>
        <v>0</v>
      </c>
      <c r="CB6" s="11">
        <f t="shared" si="5"/>
        <v>0</v>
      </c>
      <c r="CC6" s="11">
        <f t="shared" si="5"/>
        <v>0</v>
      </c>
      <c r="CD6" s="11">
        <f t="shared" si="5"/>
        <v>0</v>
      </c>
      <c r="CE6" s="11">
        <f t="shared" si="5"/>
        <v>0</v>
      </c>
      <c r="CF6" s="11">
        <f t="shared" si="5"/>
        <v>0</v>
      </c>
      <c r="CG6" s="11">
        <f t="shared" si="5"/>
        <v>0</v>
      </c>
      <c r="CH6" s="11">
        <f t="shared" si="5"/>
        <v>0</v>
      </c>
      <c r="CI6" s="11">
        <f t="shared" si="5"/>
        <v>0</v>
      </c>
      <c r="CJ6" s="11">
        <f t="shared" si="5"/>
        <v>0</v>
      </c>
      <c r="CK6" s="11">
        <f t="shared" si="5"/>
        <v>0</v>
      </c>
      <c r="CL6" s="11">
        <f t="shared" si="5"/>
        <v>0</v>
      </c>
      <c r="CM6" s="11">
        <f t="shared" si="5"/>
        <v>0</v>
      </c>
      <c r="CN6" s="11">
        <f t="shared" si="5"/>
        <v>0</v>
      </c>
      <c r="CO6" s="11">
        <f t="shared" si="5"/>
        <v>0</v>
      </c>
      <c r="CP6" s="11">
        <f t="shared" si="5"/>
        <v>0</v>
      </c>
      <c r="CQ6" s="11">
        <f t="shared" si="5"/>
        <v>0</v>
      </c>
      <c r="CR6" s="11">
        <f t="shared" si="5"/>
        <v>0</v>
      </c>
      <c r="CS6" s="11">
        <f t="shared" si="5"/>
        <v>0</v>
      </c>
      <c r="CT6" s="11">
        <f t="shared" si="5"/>
        <v>0</v>
      </c>
      <c r="CU6" s="11">
        <f t="shared" si="5"/>
        <v>0</v>
      </c>
      <c r="CV6" s="11">
        <f t="shared" si="5"/>
        <v>0</v>
      </c>
      <c r="CW6" s="11">
        <f t="shared" si="5"/>
        <v>0</v>
      </c>
      <c r="CX6" s="11">
        <f t="shared" si="5"/>
        <v>0</v>
      </c>
      <c r="CY6" s="11">
        <f t="shared" si="5"/>
        <v>0</v>
      </c>
      <c r="CZ6" s="11">
        <f t="shared" si="5"/>
        <v>0</v>
      </c>
      <c r="DA6" s="11">
        <f t="shared" si="5"/>
        <v>0</v>
      </c>
      <c r="DB6" s="11">
        <f t="shared" si="5"/>
        <v>0</v>
      </c>
      <c r="DC6" s="11">
        <f t="shared" si="5"/>
        <v>0</v>
      </c>
      <c r="DD6" s="11">
        <f t="shared" si="5"/>
        <v>0</v>
      </c>
      <c r="DE6" s="11">
        <f t="shared" si="5"/>
        <v>0</v>
      </c>
      <c r="DF6" s="11">
        <f t="shared" si="5"/>
        <v>0</v>
      </c>
      <c r="DG6" s="11">
        <f t="shared" si="5"/>
        <v>0</v>
      </c>
      <c r="DH6" s="11">
        <f t="shared" si="5"/>
        <v>0</v>
      </c>
      <c r="DI6" s="11">
        <f t="shared" si="5"/>
        <v>0</v>
      </c>
      <c r="DJ6" s="11">
        <f t="shared" si="5"/>
        <v>0</v>
      </c>
      <c r="DK6" s="11">
        <f t="shared" si="5"/>
        <v>0</v>
      </c>
      <c r="DL6" s="11">
        <f t="shared" si="5"/>
        <v>0</v>
      </c>
      <c r="DM6" s="11">
        <f t="shared" si="5"/>
        <v>0</v>
      </c>
      <c r="DN6" s="11">
        <f t="shared" si="5"/>
        <v>0</v>
      </c>
      <c r="DO6" s="11">
        <f t="shared" si="5"/>
        <v>0</v>
      </c>
      <c r="DP6" s="11">
        <f t="shared" si="5"/>
        <v>0</v>
      </c>
      <c r="DQ6" s="11">
        <f t="shared" si="5"/>
        <v>0</v>
      </c>
      <c r="DR6" s="11">
        <f t="shared" si="5"/>
        <v>0</v>
      </c>
      <c r="DS6" s="11">
        <f t="shared" si="5"/>
        <v>0</v>
      </c>
      <c r="DT6" s="11">
        <f t="shared" si="5"/>
        <v>0</v>
      </c>
      <c r="DU6" s="11">
        <f t="shared" si="5"/>
        <v>0</v>
      </c>
      <c r="DV6" s="11">
        <f t="shared" si="5"/>
        <v>0</v>
      </c>
      <c r="DW6" s="11">
        <f t="shared" si="5"/>
        <v>0</v>
      </c>
      <c r="DX6" s="11">
        <f t="shared" si="5"/>
        <v>0</v>
      </c>
      <c r="DY6" s="11">
        <f t="shared" si="5"/>
        <v>0</v>
      </c>
      <c r="DZ6" s="11">
        <f t="shared" si="5"/>
        <v>0</v>
      </c>
      <c r="EA6" s="11">
        <f t="shared" si="5"/>
        <v>0</v>
      </c>
      <c r="EB6" s="11">
        <f t="shared" si="5"/>
        <v>0</v>
      </c>
      <c r="EC6" s="11">
        <f t="shared" si="5"/>
        <v>0</v>
      </c>
      <c r="ED6" s="11">
        <f t="shared" si="5"/>
        <v>0</v>
      </c>
      <c r="EE6" s="11">
        <f t="shared" si="5"/>
        <v>0</v>
      </c>
      <c r="EF6" s="11">
        <f t="shared" si="5"/>
        <v>0</v>
      </c>
      <c r="EG6" s="11">
        <f t="shared" si="5"/>
        <v>0</v>
      </c>
      <c r="EH6" s="11">
        <f t="shared" si="5"/>
        <v>0</v>
      </c>
      <c r="EI6" s="11">
        <f t="shared" si="5"/>
        <v>0</v>
      </c>
      <c r="EJ6" s="11">
        <f t="shared" si="5"/>
        <v>0</v>
      </c>
      <c r="EK6" s="11">
        <f t="shared" si="6"/>
        <v>0</v>
      </c>
      <c r="EL6" s="11">
        <f t="shared" si="6"/>
        <v>0</v>
      </c>
      <c r="EM6" s="11">
        <f t="shared" si="6"/>
        <v>0</v>
      </c>
      <c r="EN6" s="11">
        <f t="shared" si="6"/>
        <v>0</v>
      </c>
      <c r="EO6" s="11">
        <f t="shared" si="6"/>
        <v>0</v>
      </c>
      <c r="EP6" s="11">
        <f t="shared" si="6"/>
        <v>0</v>
      </c>
      <c r="EQ6" s="11">
        <f t="shared" si="6"/>
        <v>0</v>
      </c>
      <c r="ER6" s="11">
        <f t="shared" si="6"/>
        <v>0</v>
      </c>
      <c r="ES6" s="11">
        <f t="shared" si="6"/>
        <v>0</v>
      </c>
      <c r="ET6" s="11">
        <f t="shared" si="6"/>
        <v>0</v>
      </c>
      <c r="EU6" s="11">
        <f t="shared" si="6"/>
        <v>0</v>
      </c>
      <c r="EV6" s="11">
        <f t="shared" si="6"/>
        <v>0</v>
      </c>
      <c r="EW6" s="11">
        <f t="shared" si="6"/>
        <v>0</v>
      </c>
      <c r="EX6" s="11">
        <f t="shared" si="6"/>
        <v>0</v>
      </c>
      <c r="EY6" s="11">
        <f t="shared" si="6"/>
        <v>0</v>
      </c>
      <c r="EZ6" s="11">
        <f t="shared" si="6"/>
        <v>0</v>
      </c>
      <c r="FA6" s="11">
        <f t="shared" si="6"/>
        <v>0</v>
      </c>
      <c r="FB6" s="11">
        <f t="shared" si="6"/>
        <v>0</v>
      </c>
      <c r="FC6" s="11">
        <f t="shared" si="6"/>
        <v>0</v>
      </c>
      <c r="FD6" s="11">
        <f t="shared" si="6"/>
        <v>0</v>
      </c>
      <c r="FE6" s="11">
        <f t="shared" si="6"/>
        <v>0</v>
      </c>
      <c r="FF6" s="11">
        <f t="shared" si="6"/>
        <v>0</v>
      </c>
      <c r="FG6" s="11">
        <f t="shared" si="6"/>
        <v>0</v>
      </c>
      <c r="FH6" s="11">
        <f t="shared" si="6"/>
        <v>0</v>
      </c>
      <c r="FI6" s="11">
        <f t="shared" si="6"/>
        <v>0</v>
      </c>
      <c r="FJ6" s="11">
        <f t="shared" si="6"/>
        <v>0</v>
      </c>
      <c r="FK6" s="11">
        <f t="shared" si="6"/>
        <v>0</v>
      </c>
      <c r="FL6" s="11">
        <f t="shared" si="6"/>
        <v>0</v>
      </c>
      <c r="FM6" s="11">
        <f t="shared" si="6"/>
        <v>0</v>
      </c>
      <c r="FN6" s="11">
        <f t="shared" si="6"/>
        <v>0</v>
      </c>
      <c r="FO6" s="11">
        <f t="shared" si="6"/>
        <v>0</v>
      </c>
      <c r="FP6" s="11">
        <f t="shared" si="6"/>
        <v>0</v>
      </c>
      <c r="FQ6" s="11">
        <f t="shared" si="6"/>
        <v>0</v>
      </c>
      <c r="FR6" s="11">
        <f t="shared" si="6"/>
        <v>0</v>
      </c>
      <c r="FS6" s="11">
        <f t="shared" si="6"/>
        <v>0</v>
      </c>
      <c r="FT6" s="11">
        <f t="shared" si="6"/>
        <v>0</v>
      </c>
      <c r="FU6" s="11">
        <f t="shared" si="6"/>
        <v>0</v>
      </c>
      <c r="FV6" s="11">
        <f t="shared" si="6"/>
        <v>0</v>
      </c>
      <c r="FW6" s="11">
        <f t="shared" si="6"/>
        <v>0</v>
      </c>
      <c r="FX6" s="11">
        <f t="shared" si="6"/>
        <v>0</v>
      </c>
      <c r="FY6" s="11">
        <f t="shared" si="6"/>
        <v>0</v>
      </c>
      <c r="FZ6" s="11">
        <f t="shared" si="6"/>
        <v>0</v>
      </c>
      <c r="GA6" s="11">
        <f t="shared" si="6"/>
        <v>0</v>
      </c>
      <c r="GB6" s="11">
        <f t="shared" si="6"/>
        <v>0</v>
      </c>
      <c r="GC6" s="11">
        <f t="shared" si="6"/>
        <v>0</v>
      </c>
      <c r="GD6" s="11">
        <f t="shared" si="6"/>
        <v>0</v>
      </c>
      <c r="GE6" s="11">
        <f t="shared" si="6"/>
        <v>0</v>
      </c>
      <c r="GF6" s="11">
        <f t="shared" si="6"/>
        <v>0</v>
      </c>
      <c r="GG6" s="11">
        <f t="shared" si="6"/>
        <v>0</v>
      </c>
      <c r="GH6" s="11">
        <f t="shared" si="6"/>
        <v>0</v>
      </c>
      <c r="GI6" s="11">
        <f t="shared" si="6"/>
        <v>0</v>
      </c>
      <c r="GJ6" s="11">
        <f t="shared" si="6"/>
        <v>0</v>
      </c>
      <c r="GK6" s="11">
        <f t="shared" si="6"/>
        <v>0</v>
      </c>
      <c r="GL6" s="11">
        <f t="shared" si="6"/>
        <v>0</v>
      </c>
      <c r="GM6" s="11">
        <f t="shared" si="6"/>
        <v>0</v>
      </c>
      <c r="GN6" s="11">
        <f t="shared" si="6"/>
        <v>0</v>
      </c>
      <c r="GO6" s="11">
        <f t="shared" si="6"/>
        <v>0</v>
      </c>
      <c r="GP6" s="11">
        <f t="shared" si="6"/>
        <v>0</v>
      </c>
      <c r="GQ6" s="11">
        <f t="shared" si="6"/>
        <v>0</v>
      </c>
      <c r="GR6" s="11">
        <f t="shared" si="6"/>
        <v>0</v>
      </c>
      <c r="GS6" s="11">
        <f t="shared" si="6"/>
        <v>0</v>
      </c>
      <c r="GT6" s="11">
        <f t="shared" si="6"/>
        <v>0</v>
      </c>
      <c r="GU6" s="11">
        <f t="shared" si="6"/>
        <v>0</v>
      </c>
      <c r="GV6" s="11">
        <f t="shared" si="6"/>
        <v>0</v>
      </c>
      <c r="GW6" s="11">
        <f t="shared" si="7"/>
        <v>0</v>
      </c>
      <c r="GX6" s="11">
        <f t="shared" si="7"/>
        <v>0</v>
      </c>
      <c r="GY6" s="11">
        <f t="shared" si="7"/>
        <v>0</v>
      </c>
      <c r="GZ6" s="11">
        <f t="shared" si="7"/>
        <v>0</v>
      </c>
      <c r="HA6" s="11">
        <f t="shared" si="7"/>
        <v>0</v>
      </c>
      <c r="HB6" s="11">
        <f t="shared" si="7"/>
        <v>0</v>
      </c>
      <c r="HC6" s="11">
        <f t="shared" si="7"/>
        <v>0</v>
      </c>
      <c r="HD6" s="11">
        <f t="shared" si="7"/>
        <v>0</v>
      </c>
      <c r="HE6" s="11">
        <f t="shared" si="7"/>
        <v>0</v>
      </c>
      <c r="HF6" s="11">
        <f t="shared" si="7"/>
        <v>0</v>
      </c>
      <c r="HG6" s="11">
        <f t="shared" si="7"/>
        <v>0</v>
      </c>
      <c r="HH6" s="11">
        <f t="shared" si="7"/>
        <v>0</v>
      </c>
      <c r="HI6" s="11">
        <f t="shared" si="7"/>
        <v>0</v>
      </c>
      <c r="HJ6" s="11">
        <f t="shared" si="7"/>
        <v>0</v>
      </c>
      <c r="HK6" s="11">
        <f t="shared" si="7"/>
        <v>0</v>
      </c>
      <c r="HL6" s="11">
        <f t="shared" si="7"/>
        <v>0</v>
      </c>
      <c r="HM6" s="11">
        <f t="shared" si="7"/>
        <v>0</v>
      </c>
      <c r="HN6" s="11">
        <f t="shared" si="7"/>
        <v>0</v>
      </c>
      <c r="HO6" s="11">
        <f t="shared" si="7"/>
        <v>0</v>
      </c>
      <c r="HP6" s="11">
        <f t="shared" si="7"/>
        <v>0</v>
      </c>
      <c r="HQ6" s="11">
        <f t="shared" si="7"/>
        <v>0</v>
      </c>
      <c r="HR6" s="11">
        <f t="shared" si="7"/>
        <v>0</v>
      </c>
      <c r="HS6" s="11">
        <f t="shared" si="7"/>
        <v>0</v>
      </c>
      <c r="HT6" s="11">
        <f t="shared" si="7"/>
        <v>0</v>
      </c>
      <c r="HU6" s="11">
        <f t="shared" si="7"/>
        <v>0</v>
      </c>
      <c r="HV6" s="11">
        <f t="shared" si="7"/>
        <v>0</v>
      </c>
      <c r="HW6" s="11">
        <f t="shared" si="7"/>
        <v>0</v>
      </c>
      <c r="HX6" s="11">
        <f t="shared" si="7"/>
        <v>0</v>
      </c>
      <c r="HY6" s="11">
        <f t="shared" si="7"/>
        <v>0</v>
      </c>
      <c r="HZ6" s="11">
        <f t="shared" si="7"/>
        <v>0</v>
      </c>
      <c r="IA6" s="11">
        <f t="shared" si="7"/>
        <v>0</v>
      </c>
      <c r="IB6" s="11">
        <f t="shared" si="7"/>
        <v>0</v>
      </c>
      <c r="IC6" s="11">
        <f t="shared" si="7"/>
        <v>0</v>
      </c>
      <c r="ID6" s="11">
        <f t="shared" si="7"/>
        <v>0</v>
      </c>
      <c r="IE6" s="11">
        <f t="shared" si="7"/>
        <v>0</v>
      </c>
      <c r="IF6" s="11">
        <f t="shared" si="7"/>
        <v>0</v>
      </c>
      <c r="IG6" s="11">
        <f t="shared" si="7"/>
        <v>0</v>
      </c>
      <c r="IH6" s="11">
        <f t="shared" si="7"/>
        <v>0</v>
      </c>
      <c r="II6" s="11">
        <f t="shared" si="7"/>
        <v>0</v>
      </c>
      <c r="IJ6" s="11">
        <f t="shared" si="7"/>
        <v>0</v>
      </c>
      <c r="IK6" s="11">
        <f t="shared" si="7"/>
        <v>0</v>
      </c>
      <c r="IL6" s="11">
        <f t="shared" si="7"/>
        <v>0</v>
      </c>
      <c r="IM6" s="11">
        <f t="shared" si="7"/>
        <v>0</v>
      </c>
      <c r="IN6" s="11">
        <f t="shared" si="7"/>
        <v>0</v>
      </c>
      <c r="IO6" s="11">
        <f t="shared" si="7"/>
        <v>0</v>
      </c>
      <c r="IP6" s="11">
        <f t="shared" si="7"/>
        <v>0</v>
      </c>
      <c r="IQ6" s="11">
        <f t="shared" si="7"/>
        <v>0</v>
      </c>
    </row>
    <row r="7" spans="1:281" x14ac:dyDescent="0.35">
      <c r="A7" s="11" t="s">
        <v>55</v>
      </c>
      <c r="B7" s="11">
        <v>0</v>
      </c>
      <c r="F7" s="11" t="s">
        <v>55</v>
      </c>
      <c r="G7" s="80">
        <f>+Skaičiuoklė!C49</f>
        <v>0</v>
      </c>
      <c r="H7" s="82"/>
      <c r="I7" s="92">
        <f>+Skaičiuoklė!E49</f>
        <v>0</v>
      </c>
      <c r="J7" s="63" t="str">
        <f t="shared" si="8"/>
        <v/>
      </c>
      <c r="L7" s="11">
        <f t="shared" si="9"/>
        <v>0</v>
      </c>
      <c r="M7" s="11">
        <f t="shared" si="4"/>
        <v>0</v>
      </c>
      <c r="N7" s="11">
        <f t="shared" si="4"/>
        <v>0</v>
      </c>
      <c r="O7" s="11">
        <f t="shared" si="4"/>
        <v>0</v>
      </c>
      <c r="P7" s="11">
        <f t="shared" si="4"/>
        <v>0</v>
      </c>
      <c r="Q7" s="11">
        <f t="shared" si="4"/>
        <v>0</v>
      </c>
      <c r="R7" s="11">
        <f t="shared" si="4"/>
        <v>0</v>
      </c>
      <c r="S7" s="11">
        <f t="shared" si="4"/>
        <v>0</v>
      </c>
      <c r="T7" s="11">
        <f t="shared" si="4"/>
        <v>0</v>
      </c>
      <c r="U7" s="11">
        <f t="shared" si="4"/>
        <v>0</v>
      </c>
      <c r="V7" s="11">
        <f t="shared" si="4"/>
        <v>0</v>
      </c>
      <c r="W7" s="11">
        <f t="shared" si="4"/>
        <v>0</v>
      </c>
      <c r="X7" s="11">
        <f t="shared" si="4"/>
        <v>0</v>
      </c>
      <c r="Y7" s="11">
        <f t="shared" si="4"/>
        <v>0</v>
      </c>
      <c r="Z7" s="11">
        <f t="shared" si="4"/>
        <v>0</v>
      </c>
      <c r="AA7" s="11">
        <f t="shared" si="4"/>
        <v>0</v>
      </c>
      <c r="AB7" s="11">
        <f t="shared" si="4"/>
        <v>0</v>
      </c>
      <c r="AC7" s="11">
        <f t="shared" si="4"/>
        <v>0</v>
      </c>
      <c r="AD7" s="11">
        <f t="shared" si="4"/>
        <v>0</v>
      </c>
      <c r="AE7" s="11">
        <f t="shared" si="4"/>
        <v>0</v>
      </c>
      <c r="AF7" s="11">
        <f t="shared" si="4"/>
        <v>0</v>
      </c>
      <c r="AG7" s="11">
        <f t="shared" si="4"/>
        <v>0</v>
      </c>
      <c r="AH7" s="11">
        <f t="shared" si="4"/>
        <v>0</v>
      </c>
      <c r="AI7" s="11">
        <f t="shared" si="4"/>
        <v>0</v>
      </c>
      <c r="AJ7" s="11">
        <f t="shared" si="4"/>
        <v>0</v>
      </c>
      <c r="AK7" s="11">
        <f t="shared" si="4"/>
        <v>0</v>
      </c>
      <c r="AL7" s="11">
        <f t="shared" si="4"/>
        <v>0</v>
      </c>
      <c r="AM7" s="11">
        <f t="shared" si="4"/>
        <v>0</v>
      </c>
      <c r="AN7" s="11">
        <f t="shared" si="4"/>
        <v>0</v>
      </c>
      <c r="AO7" s="11">
        <f t="shared" si="4"/>
        <v>0</v>
      </c>
      <c r="AP7" s="11">
        <f t="shared" si="4"/>
        <v>0</v>
      </c>
      <c r="AQ7" s="11">
        <f t="shared" si="4"/>
        <v>0</v>
      </c>
      <c r="AR7" s="11">
        <f t="shared" si="4"/>
        <v>0</v>
      </c>
      <c r="AS7" s="11">
        <f t="shared" si="4"/>
        <v>0</v>
      </c>
      <c r="AT7" s="11">
        <f t="shared" si="4"/>
        <v>0</v>
      </c>
      <c r="AU7" s="11">
        <f t="shared" si="4"/>
        <v>0</v>
      </c>
      <c r="AV7" s="11">
        <f t="shared" si="4"/>
        <v>0</v>
      </c>
      <c r="AW7" s="11">
        <f t="shared" si="4"/>
        <v>0</v>
      </c>
      <c r="AX7" s="11">
        <f t="shared" si="4"/>
        <v>0</v>
      </c>
      <c r="AY7" s="11">
        <f t="shared" si="4"/>
        <v>0</v>
      </c>
      <c r="AZ7" s="11">
        <f t="shared" si="4"/>
        <v>0</v>
      </c>
      <c r="BA7" s="11">
        <f t="shared" si="4"/>
        <v>0</v>
      </c>
      <c r="BB7" s="11">
        <f t="shared" si="4"/>
        <v>0</v>
      </c>
      <c r="BC7" s="11">
        <f t="shared" si="4"/>
        <v>0</v>
      </c>
      <c r="BD7" s="11">
        <f t="shared" si="4"/>
        <v>0</v>
      </c>
      <c r="BE7" s="11">
        <f t="shared" si="4"/>
        <v>0</v>
      </c>
      <c r="BF7" s="11">
        <f t="shared" si="4"/>
        <v>0</v>
      </c>
      <c r="BG7" s="11">
        <f t="shared" si="4"/>
        <v>0</v>
      </c>
      <c r="BH7" s="11">
        <f t="shared" si="4"/>
        <v>0</v>
      </c>
      <c r="BI7" s="11">
        <f t="shared" si="4"/>
        <v>0</v>
      </c>
      <c r="BJ7" s="11">
        <f t="shared" si="4"/>
        <v>0</v>
      </c>
      <c r="BK7" s="11">
        <f t="shared" si="4"/>
        <v>0</v>
      </c>
      <c r="BL7" s="11">
        <f t="shared" si="4"/>
        <v>0</v>
      </c>
      <c r="BM7" s="11">
        <f t="shared" si="4"/>
        <v>0</v>
      </c>
      <c r="BN7" s="11">
        <f t="shared" si="4"/>
        <v>0</v>
      </c>
      <c r="BO7" s="11">
        <f t="shared" si="4"/>
        <v>0</v>
      </c>
      <c r="BP7" s="11">
        <f t="shared" si="4"/>
        <v>0</v>
      </c>
      <c r="BQ7" s="11">
        <f t="shared" si="4"/>
        <v>0</v>
      </c>
      <c r="BR7" s="11">
        <f t="shared" si="4"/>
        <v>0</v>
      </c>
      <c r="BS7" s="11">
        <f t="shared" si="4"/>
        <v>0</v>
      </c>
      <c r="BT7" s="11">
        <f t="shared" si="4"/>
        <v>0</v>
      </c>
      <c r="BU7" s="11">
        <f t="shared" si="4"/>
        <v>0</v>
      </c>
      <c r="BV7" s="11">
        <f t="shared" si="4"/>
        <v>0</v>
      </c>
      <c r="BW7" s="11">
        <f t="shared" si="4"/>
        <v>0</v>
      </c>
      <c r="BX7" s="11">
        <f t="shared" si="4"/>
        <v>0</v>
      </c>
      <c r="BY7" s="11">
        <f t="shared" si="5"/>
        <v>0</v>
      </c>
      <c r="BZ7" s="11">
        <f t="shared" si="5"/>
        <v>0</v>
      </c>
      <c r="CA7" s="11">
        <f t="shared" si="5"/>
        <v>0</v>
      </c>
      <c r="CB7" s="11">
        <f t="shared" si="5"/>
        <v>0</v>
      </c>
      <c r="CC7" s="11">
        <f t="shared" si="5"/>
        <v>0</v>
      </c>
      <c r="CD7" s="11">
        <f t="shared" si="5"/>
        <v>0</v>
      </c>
      <c r="CE7" s="11">
        <f t="shared" si="5"/>
        <v>0</v>
      </c>
      <c r="CF7" s="11">
        <f t="shared" si="5"/>
        <v>0</v>
      </c>
      <c r="CG7" s="11">
        <f t="shared" si="5"/>
        <v>0</v>
      </c>
      <c r="CH7" s="11">
        <f t="shared" si="5"/>
        <v>0</v>
      </c>
      <c r="CI7" s="11">
        <f t="shared" si="5"/>
        <v>0</v>
      </c>
      <c r="CJ7" s="11">
        <f t="shared" si="5"/>
        <v>0</v>
      </c>
      <c r="CK7" s="11">
        <f t="shared" si="5"/>
        <v>0</v>
      </c>
      <c r="CL7" s="11">
        <f t="shared" si="5"/>
        <v>0</v>
      </c>
      <c r="CM7" s="11">
        <f t="shared" si="5"/>
        <v>0</v>
      </c>
      <c r="CN7" s="11">
        <f t="shared" si="5"/>
        <v>0</v>
      </c>
      <c r="CO7" s="11">
        <f t="shared" si="5"/>
        <v>0</v>
      </c>
      <c r="CP7" s="11">
        <f t="shared" si="5"/>
        <v>0</v>
      </c>
      <c r="CQ7" s="11">
        <f t="shared" si="5"/>
        <v>0</v>
      </c>
      <c r="CR7" s="11">
        <f t="shared" si="5"/>
        <v>0</v>
      </c>
      <c r="CS7" s="11">
        <f t="shared" si="5"/>
        <v>0</v>
      </c>
      <c r="CT7" s="11">
        <f t="shared" si="5"/>
        <v>0</v>
      </c>
      <c r="CU7" s="11">
        <f t="shared" si="5"/>
        <v>0</v>
      </c>
      <c r="CV7" s="11">
        <f t="shared" si="5"/>
        <v>0</v>
      </c>
      <c r="CW7" s="11">
        <f t="shared" si="5"/>
        <v>0</v>
      </c>
      <c r="CX7" s="11">
        <f t="shared" si="5"/>
        <v>0</v>
      </c>
      <c r="CY7" s="11">
        <f t="shared" si="5"/>
        <v>0</v>
      </c>
      <c r="CZ7" s="11">
        <f t="shared" si="5"/>
        <v>0</v>
      </c>
      <c r="DA7" s="11">
        <f t="shared" si="5"/>
        <v>0</v>
      </c>
      <c r="DB7" s="11">
        <f t="shared" si="5"/>
        <v>0</v>
      </c>
      <c r="DC7" s="11">
        <f t="shared" si="5"/>
        <v>0</v>
      </c>
      <c r="DD7" s="11">
        <f t="shared" si="5"/>
        <v>0</v>
      </c>
      <c r="DE7" s="11">
        <f t="shared" si="5"/>
        <v>0</v>
      </c>
      <c r="DF7" s="11">
        <f t="shared" si="5"/>
        <v>0</v>
      </c>
      <c r="DG7" s="11">
        <f t="shared" si="5"/>
        <v>0</v>
      </c>
      <c r="DH7" s="11">
        <f t="shared" si="5"/>
        <v>0</v>
      </c>
      <c r="DI7" s="11">
        <f t="shared" si="5"/>
        <v>0</v>
      </c>
      <c r="DJ7" s="11">
        <f t="shared" si="5"/>
        <v>0</v>
      </c>
      <c r="DK7" s="11">
        <f t="shared" si="5"/>
        <v>0</v>
      </c>
      <c r="DL7" s="11">
        <f t="shared" si="5"/>
        <v>0</v>
      </c>
      <c r="DM7" s="11">
        <f t="shared" si="5"/>
        <v>0</v>
      </c>
      <c r="DN7" s="11">
        <f t="shared" si="5"/>
        <v>0</v>
      </c>
      <c r="DO7" s="11">
        <f t="shared" si="5"/>
        <v>0</v>
      </c>
      <c r="DP7" s="11">
        <f t="shared" si="5"/>
        <v>0</v>
      </c>
      <c r="DQ7" s="11">
        <f t="shared" si="5"/>
        <v>0</v>
      </c>
      <c r="DR7" s="11">
        <f t="shared" si="5"/>
        <v>0</v>
      </c>
      <c r="DS7" s="11">
        <f t="shared" si="5"/>
        <v>0</v>
      </c>
      <c r="DT7" s="11">
        <f t="shared" si="5"/>
        <v>0</v>
      </c>
      <c r="DU7" s="11">
        <f t="shared" si="5"/>
        <v>0</v>
      </c>
      <c r="DV7" s="11">
        <f t="shared" si="5"/>
        <v>0</v>
      </c>
      <c r="DW7" s="11">
        <f t="shared" si="5"/>
        <v>0</v>
      </c>
      <c r="DX7" s="11">
        <f t="shared" si="5"/>
        <v>0</v>
      </c>
      <c r="DY7" s="11">
        <f t="shared" si="5"/>
        <v>0</v>
      </c>
      <c r="DZ7" s="11">
        <f t="shared" si="5"/>
        <v>0</v>
      </c>
      <c r="EA7" s="11">
        <f t="shared" si="5"/>
        <v>0</v>
      </c>
      <c r="EB7" s="11">
        <f t="shared" si="5"/>
        <v>0</v>
      </c>
      <c r="EC7" s="11">
        <f t="shared" si="5"/>
        <v>0</v>
      </c>
      <c r="ED7" s="11">
        <f t="shared" si="5"/>
        <v>0</v>
      </c>
      <c r="EE7" s="11">
        <f t="shared" si="5"/>
        <v>0</v>
      </c>
      <c r="EF7" s="11">
        <f t="shared" si="5"/>
        <v>0</v>
      </c>
      <c r="EG7" s="11">
        <f t="shared" si="5"/>
        <v>0</v>
      </c>
      <c r="EH7" s="11">
        <f t="shared" si="5"/>
        <v>0</v>
      </c>
      <c r="EI7" s="11">
        <f t="shared" si="5"/>
        <v>0</v>
      </c>
      <c r="EJ7" s="11">
        <f t="shared" ref="EJ7:GU11" si="10">IFERROR(ROUND(IF($F7="","",IF($I7&lt;EJ$3,$G7,0))*MAX(IF($B7=0,1,($B7*12-EJ$3+1+$I7)/($B7*12)),0),2),"")</f>
        <v>0</v>
      </c>
      <c r="EK7" s="11">
        <f t="shared" si="10"/>
        <v>0</v>
      </c>
      <c r="EL7" s="11">
        <f t="shared" si="10"/>
        <v>0</v>
      </c>
      <c r="EM7" s="11">
        <f t="shared" si="10"/>
        <v>0</v>
      </c>
      <c r="EN7" s="11">
        <f t="shared" si="10"/>
        <v>0</v>
      </c>
      <c r="EO7" s="11">
        <f t="shared" si="10"/>
        <v>0</v>
      </c>
      <c r="EP7" s="11">
        <f t="shared" si="10"/>
        <v>0</v>
      </c>
      <c r="EQ7" s="11">
        <f t="shared" si="10"/>
        <v>0</v>
      </c>
      <c r="ER7" s="11">
        <f t="shared" si="10"/>
        <v>0</v>
      </c>
      <c r="ES7" s="11">
        <f t="shared" si="10"/>
        <v>0</v>
      </c>
      <c r="ET7" s="11">
        <f t="shared" si="10"/>
        <v>0</v>
      </c>
      <c r="EU7" s="11">
        <f t="shared" si="10"/>
        <v>0</v>
      </c>
      <c r="EV7" s="11">
        <f t="shared" si="10"/>
        <v>0</v>
      </c>
      <c r="EW7" s="11">
        <f t="shared" si="10"/>
        <v>0</v>
      </c>
      <c r="EX7" s="11">
        <f t="shared" si="10"/>
        <v>0</v>
      </c>
      <c r="EY7" s="11">
        <f t="shared" si="10"/>
        <v>0</v>
      </c>
      <c r="EZ7" s="11">
        <f t="shared" si="10"/>
        <v>0</v>
      </c>
      <c r="FA7" s="11">
        <f t="shared" si="10"/>
        <v>0</v>
      </c>
      <c r="FB7" s="11">
        <f t="shared" si="10"/>
        <v>0</v>
      </c>
      <c r="FC7" s="11">
        <f t="shared" si="10"/>
        <v>0</v>
      </c>
      <c r="FD7" s="11">
        <f t="shared" si="10"/>
        <v>0</v>
      </c>
      <c r="FE7" s="11">
        <f t="shared" si="10"/>
        <v>0</v>
      </c>
      <c r="FF7" s="11">
        <f t="shared" si="10"/>
        <v>0</v>
      </c>
      <c r="FG7" s="11">
        <f t="shared" si="10"/>
        <v>0</v>
      </c>
      <c r="FH7" s="11">
        <f t="shared" si="10"/>
        <v>0</v>
      </c>
      <c r="FI7" s="11">
        <f t="shared" si="10"/>
        <v>0</v>
      </c>
      <c r="FJ7" s="11">
        <f t="shared" si="10"/>
        <v>0</v>
      </c>
      <c r="FK7" s="11">
        <f t="shared" si="10"/>
        <v>0</v>
      </c>
      <c r="FL7" s="11">
        <f t="shared" si="10"/>
        <v>0</v>
      </c>
      <c r="FM7" s="11">
        <f t="shared" si="10"/>
        <v>0</v>
      </c>
      <c r="FN7" s="11">
        <f t="shared" si="10"/>
        <v>0</v>
      </c>
      <c r="FO7" s="11">
        <f t="shared" si="10"/>
        <v>0</v>
      </c>
      <c r="FP7" s="11">
        <f t="shared" si="10"/>
        <v>0</v>
      </c>
      <c r="FQ7" s="11">
        <f t="shared" si="10"/>
        <v>0</v>
      </c>
      <c r="FR7" s="11">
        <f t="shared" si="10"/>
        <v>0</v>
      </c>
      <c r="FS7" s="11">
        <f t="shared" si="10"/>
        <v>0</v>
      </c>
      <c r="FT7" s="11">
        <f t="shared" si="10"/>
        <v>0</v>
      </c>
      <c r="FU7" s="11">
        <f t="shared" si="10"/>
        <v>0</v>
      </c>
      <c r="FV7" s="11">
        <f t="shared" si="10"/>
        <v>0</v>
      </c>
      <c r="FW7" s="11">
        <f t="shared" si="10"/>
        <v>0</v>
      </c>
      <c r="FX7" s="11">
        <f t="shared" si="10"/>
        <v>0</v>
      </c>
      <c r="FY7" s="11">
        <f t="shared" si="10"/>
        <v>0</v>
      </c>
      <c r="FZ7" s="11">
        <f t="shared" si="10"/>
        <v>0</v>
      </c>
      <c r="GA7" s="11">
        <f t="shared" si="10"/>
        <v>0</v>
      </c>
      <c r="GB7" s="11">
        <f t="shared" si="10"/>
        <v>0</v>
      </c>
      <c r="GC7" s="11">
        <f t="shared" si="10"/>
        <v>0</v>
      </c>
      <c r="GD7" s="11">
        <f t="shared" si="10"/>
        <v>0</v>
      </c>
      <c r="GE7" s="11">
        <f t="shared" si="10"/>
        <v>0</v>
      </c>
      <c r="GF7" s="11">
        <f t="shared" si="10"/>
        <v>0</v>
      </c>
      <c r="GG7" s="11">
        <f t="shared" si="10"/>
        <v>0</v>
      </c>
      <c r="GH7" s="11">
        <f t="shared" si="10"/>
        <v>0</v>
      </c>
      <c r="GI7" s="11">
        <f t="shared" si="10"/>
        <v>0</v>
      </c>
      <c r="GJ7" s="11">
        <f t="shared" si="10"/>
        <v>0</v>
      </c>
      <c r="GK7" s="11">
        <f t="shared" si="10"/>
        <v>0</v>
      </c>
      <c r="GL7" s="11">
        <f t="shared" si="10"/>
        <v>0</v>
      </c>
      <c r="GM7" s="11">
        <f t="shared" si="10"/>
        <v>0</v>
      </c>
      <c r="GN7" s="11">
        <f t="shared" si="10"/>
        <v>0</v>
      </c>
      <c r="GO7" s="11">
        <f t="shared" si="10"/>
        <v>0</v>
      </c>
      <c r="GP7" s="11">
        <f t="shared" si="10"/>
        <v>0</v>
      </c>
      <c r="GQ7" s="11">
        <f t="shared" si="10"/>
        <v>0</v>
      </c>
      <c r="GR7" s="11">
        <f t="shared" si="10"/>
        <v>0</v>
      </c>
      <c r="GS7" s="11">
        <f t="shared" si="10"/>
        <v>0</v>
      </c>
      <c r="GT7" s="11">
        <f t="shared" si="10"/>
        <v>0</v>
      </c>
      <c r="GU7" s="11">
        <f t="shared" si="10"/>
        <v>0</v>
      </c>
      <c r="GV7" s="11">
        <f t="shared" si="6"/>
        <v>0</v>
      </c>
      <c r="GW7" s="11">
        <f t="shared" si="7"/>
        <v>0</v>
      </c>
      <c r="GX7" s="11">
        <f t="shared" si="7"/>
        <v>0</v>
      </c>
      <c r="GY7" s="11">
        <f t="shared" si="7"/>
        <v>0</v>
      </c>
      <c r="GZ7" s="11">
        <f t="shared" si="7"/>
        <v>0</v>
      </c>
      <c r="HA7" s="11">
        <f t="shared" si="7"/>
        <v>0</v>
      </c>
      <c r="HB7" s="11">
        <f t="shared" si="7"/>
        <v>0</v>
      </c>
      <c r="HC7" s="11">
        <f t="shared" si="7"/>
        <v>0</v>
      </c>
      <c r="HD7" s="11">
        <f t="shared" si="7"/>
        <v>0</v>
      </c>
      <c r="HE7" s="11">
        <f t="shared" si="7"/>
        <v>0</v>
      </c>
      <c r="HF7" s="11">
        <f t="shared" si="7"/>
        <v>0</v>
      </c>
      <c r="HG7" s="11">
        <f t="shared" si="7"/>
        <v>0</v>
      </c>
      <c r="HH7" s="11">
        <f t="shared" si="7"/>
        <v>0</v>
      </c>
      <c r="HI7" s="11">
        <f t="shared" si="7"/>
        <v>0</v>
      </c>
      <c r="HJ7" s="11">
        <f t="shared" si="7"/>
        <v>0</v>
      </c>
      <c r="HK7" s="11">
        <f t="shared" si="7"/>
        <v>0</v>
      </c>
      <c r="HL7" s="11">
        <f t="shared" si="7"/>
        <v>0</v>
      </c>
      <c r="HM7" s="11">
        <f t="shared" si="7"/>
        <v>0</v>
      </c>
      <c r="HN7" s="11">
        <f t="shared" si="7"/>
        <v>0</v>
      </c>
      <c r="HO7" s="11">
        <f t="shared" si="7"/>
        <v>0</v>
      </c>
      <c r="HP7" s="11">
        <f t="shared" si="7"/>
        <v>0</v>
      </c>
      <c r="HQ7" s="11">
        <f t="shared" si="7"/>
        <v>0</v>
      </c>
      <c r="HR7" s="11">
        <f t="shared" si="7"/>
        <v>0</v>
      </c>
      <c r="HS7" s="11">
        <f t="shared" si="7"/>
        <v>0</v>
      </c>
      <c r="HT7" s="11">
        <f t="shared" si="7"/>
        <v>0</v>
      </c>
      <c r="HU7" s="11">
        <f t="shared" si="7"/>
        <v>0</v>
      </c>
      <c r="HV7" s="11">
        <f t="shared" si="7"/>
        <v>0</v>
      </c>
      <c r="HW7" s="11">
        <f t="shared" si="7"/>
        <v>0</v>
      </c>
      <c r="HX7" s="11">
        <f t="shared" si="7"/>
        <v>0</v>
      </c>
      <c r="HY7" s="11">
        <f t="shared" si="7"/>
        <v>0</v>
      </c>
      <c r="HZ7" s="11">
        <f t="shared" si="7"/>
        <v>0</v>
      </c>
      <c r="IA7" s="11">
        <f t="shared" si="7"/>
        <v>0</v>
      </c>
      <c r="IB7" s="11">
        <f t="shared" si="7"/>
        <v>0</v>
      </c>
      <c r="IC7" s="11">
        <f t="shared" si="7"/>
        <v>0</v>
      </c>
      <c r="ID7" s="11">
        <f t="shared" si="7"/>
        <v>0</v>
      </c>
      <c r="IE7" s="11">
        <f t="shared" si="7"/>
        <v>0</v>
      </c>
      <c r="IF7" s="11">
        <f t="shared" si="7"/>
        <v>0</v>
      </c>
      <c r="IG7" s="11">
        <f t="shared" si="7"/>
        <v>0</v>
      </c>
      <c r="IH7" s="11">
        <f t="shared" si="7"/>
        <v>0</v>
      </c>
      <c r="II7" s="11">
        <f t="shared" si="7"/>
        <v>0</v>
      </c>
      <c r="IJ7" s="11">
        <f t="shared" si="7"/>
        <v>0</v>
      </c>
      <c r="IK7" s="11">
        <f t="shared" si="7"/>
        <v>0</v>
      </c>
      <c r="IL7" s="11">
        <f t="shared" si="7"/>
        <v>0</v>
      </c>
      <c r="IM7" s="11">
        <f t="shared" si="7"/>
        <v>0</v>
      </c>
      <c r="IN7" s="11">
        <f t="shared" si="7"/>
        <v>0</v>
      </c>
      <c r="IO7" s="11">
        <f t="shared" si="7"/>
        <v>0</v>
      </c>
      <c r="IP7" s="11">
        <f t="shared" si="7"/>
        <v>0</v>
      </c>
      <c r="IQ7" s="11">
        <f t="shared" si="7"/>
        <v>0</v>
      </c>
    </row>
    <row r="8" spans="1:281" x14ac:dyDescent="0.35">
      <c r="A8" s="11" t="s">
        <v>57</v>
      </c>
      <c r="B8" s="11">
        <v>0</v>
      </c>
      <c r="F8" s="11" t="s">
        <v>57</v>
      </c>
      <c r="G8" s="80">
        <f>+Skaičiuoklė!C50</f>
        <v>0</v>
      </c>
      <c r="H8" s="82"/>
      <c r="I8" s="92">
        <f>+Skaičiuoklė!E50</f>
        <v>0</v>
      </c>
      <c r="J8" s="63" t="str">
        <f t="shared" si="8"/>
        <v/>
      </c>
      <c r="L8" s="11">
        <f t="shared" si="9"/>
        <v>0</v>
      </c>
      <c r="M8" s="11">
        <f t="shared" si="4"/>
        <v>0</v>
      </c>
      <c r="N8" s="11">
        <f t="shared" si="4"/>
        <v>0</v>
      </c>
      <c r="O8" s="11">
        <f t="shared" si="4"/>
        <v>0</v>
      </c>
      <c r="P8" s="11">
        <f t="shared" si="4"/>
        <v>0</v>
      </c>
      <c r="Q8" s="11">
        <f t="shared" si="4"/>
        <v>0</v>
      </c>
      <c r="R8" s="11">
        <f t="shared" si="4"/>
        <v>0</v>
      </c>
      <c r="S8" s="11">
        <f t="shared" si="4"/>
        <v>0</v>
      </c>
      <c r="T8" s="11">
        <f t="shared" si="4"/>
        <v>0</v>
      </c>
      <c r="U8" s="11">
        <f t="shared" si="4"/>
        <v>0</v>
      </c>
      <c r="V8" s="11">
        <f t="shared" si="4"/>
        <v>0</v>
      </c>
      <c r="W8" s="11">
        <f t="shared" si="4"/>
        <v>0</v>
      </c>
      <c r="X8" s="11">
        <f t="shared" si="4"/>
        <v>0</v>
      </c>
      <c r="Y8" s="11">
        <f t="shared" si="4"/>
        <v>0</v>
      </c>
      <c r="Z8" s="11">
        <f t="shared" si="4"/>
        <v>0</v>
      </c>
      <c r="AA8" s="11">
        <f t="shared" si="4"/>
        <v>0</v>
      </c>
      <c r="AB8" s="11">
        <f t="shared" si="4"/>
        <v>0</v>
      </c>
      <c r="AC8" s="11">
        <f t="shared" si="4"/>
        <v>0</v>
      </c>
      <c r="AD8" s="11">
        <f t="shared" si="4"/>
        <v>0</v>
      </c>
      <c r="AE8" s="11">
        <f t="shared" si="4"/>
        <v>0</v>
      </c>
      <c r="AF8" s="11">
        <f t="shared" si="4"/>
        <v>0</v>
      </c>
      <c r="AG8" s="11">
        <f t="shared" si="4"/>
        <v>0</v>
      </c>
      <c r="AH8" s="11">
        <f t="shared" si="4"/>
        <v>0</v>
      </c>
      <c r="AI8" s="11">
        <f t="shared" si="4"/>
        <v>0</v>
      </c>
      <c r="AJ8" s="11">
        <f t="shared" si="4"/>
        <v>0</v>
      </c>
      <c r="AK8" s="11">
        <f t="shared" si="4"/>
        <v>0</v>
      </c>
      <c r="AL8" s="11">
        <f t="shared" si="4"/>
        <v>0</v>
      </c>
      <c r="AM8" s="11">
        <f t="shared" si="4"/>
        <v>0</v>
      </c>
      <c r="AN8" s="11">
        <f t="shared" si="4"/>
        <v>0</v>
      </c>
      <c r="AO8" s="11">
        <f t="shared" si="4"/>
        <v>0</v>
      </c>
      <c r="AP8" s="11">
        <f t="shared" ref="AP8:DA11" si="11">IFERROR(ROUND(IF($F8="","",IF($I8&lt;AP$3,$G8,0))*MAX(IF($B8=0,1,($B8*12-AP$3+1+$I8)/($B8*12)),0),2),"")</f>
        <v>0</v>
      </c>
      <c r="AQ8" s="11">
        <f t="shared" si="11"/>
        <v>0</v>
      </c>
      <c r="AR8" s="11">
        <f t="shared" si="11"/>
        <v>0</v>
      </c>
      <c r="AS8" s="11">
        <f t="shared" si="11"/>
        <v>0</v>
      </c>
      <c r="AT8" s="11">
        <f t="shared" si="11"/>
        <v>0</v>
      </c>
      <c r="AU8" s="11">
        <f t="shared" si="11"/>
        <v>0</v>
      </c>
      <c r="AV8" s="11">
        <f t="shared" si="11"/>
        <v>0</v>
      </c>
      <c r="AW8" s="11">
        <f t="shared" si="11"/>
        <v>0</v>
      </c>
      <c r="AX8" s="11">
        <f t="shared" si="11"/>
        <v>0</v>
      </c>
      <c r="AY8" s="11">
        <f t="shared" si="11"/>
        <v>0</v>
      </c>
      <c r="AZ8" s="11">
        <f t="shared" si="11"/>
        <v>0</v>
      </c>
      <c r="BA8" s="11">
        <f t="shared" si="11"/>
        <v>0</v>
      </c>
      <c r="BB8" s="11">
        <f t="shared" si="11"/>
        <v>0</v>
      </c>
      <c r="BC8" s="11">
        <f t="shared" si="11"/>
        <v>0</v>
      </c>
      <c r="BD8" s="11">
        <f t="shared" si="11"/>
        <v>0</v>
      </c>
      <c r="BE8" s="11">
        <f t="shared" si="11"/>
        <v>0</v>
      </c>
      <c r="BF8" s="11">
        <f t="shared" si="11"/>
        <v>0</v>
      </c>
      <c r="BG8" s="11">
        <f t="shared" si="11"/>
        <v>0</v>
      </c>
      <c r="BH8" s="11">
        <f t="shared" si="11"/>
        <v>0</v>
      </c>
      <c r="BI8" s="11">
        <f t="shared" si="11"/>
        <v>0</v>
      </c>
      <c r="BJ8" s="11">
        <f t="shared" si="11"/>
        <v>0</v>
      </c>
      <c r="BK8" s="11">
        <f t="shared" si="11"/>
        <v>0</v>
      </c>
      <c r="BL8" s="11">
        <f t="shared" si="11"/>
        <v>0</v>
      </c>
      <c r="BM8" s="11">
        <f t="shared" si="11"/>
        <v>0</v>
      </c>
      <c r="BN8" s="11">
        <f t="shared" si="11"/>
        <v>0</v>
      </c>
      <c r="BO8" s="11">
        <f t="shared" si="11"/>
        <v>0</v>
      </c>
      <c r="BP8" s="11">
        <f t="shared" si="11"/>
        <v>0</v>
      </c>
      <c r="BQ8" s="11">
        <f t="shared" si="11"/>
        <v>0</v>
      </c>
      <c r="BR8" s="11">
        <f t="shared" si="11"/>
        <v>0</v>
      </c>
      <c r="BS8" s="11">
        <f t="shared" si="11"/>
        <v>0</v>
      </c>
      <c r="BT8" s="11">
        <f t="shared" si="11"/>
        <v>0</v>
      </c>
      <c r="BU8" s="11">
        <f t="shared" si="11"/>
        <v>0</v>
      </c>
      <c r="BV8" s="11">
        <f t="shared" si="11"/>
        <v>0</v>
      </c>
      <c r="BW8" s="11">
        <f t="shared" si="11"/>
        <v>0</v>
      </c>
      <c r="BX8" s="11">
        <f t="shared" si="11"/>
        <v>0</v>
      </c>
      <c r="BY8" s="11">
        <f t="shared" si="11"/>
        <v>0</v>
      </c>
      <c r="BZ8" s="11">
        <f t="shared" si="11"/>
        <v>0</v>
      </c>
      <c r="CA8" s="11">
        <f t="shared" si="11"/>
        <v>0</v>
      </c>
      <c r="CB8" s="11">
        <f t="shared" si="11"/>
        <v>0</v>
      </c>
      <c r="CC8" s="11">
        <f t="shared" si="11"/>
        <v>0</v>
      </c>
      <c r="CD8" s="11">
        <f t="shared" si="11"/>
        <v>0</v>
      </c>
      <c r="CE8" s="11">
        <f t="shared" si="11"/>
        <v>0</v>
      </c>
      <c r="CF8" s="11">
        <f t="shared" si="11"/>
        <v>0</v>
      </c>
      <c r="CG8" s="11">
        <f t="shared" si="11"/>
        <v>0</v>
      </c>
      <c r="CH8" s="11">
        <f t="shared" si="11"/>
        <v>0</v>
      </c>
      <c r="CI8" s="11">
        <f t="shared" si="11"/>
        <v>0</v>
      </c>
      <c r="CJ8" s="11">
        <f t="shared" si="11"/>
        <v>0</v>
      </c>
      <c r="CK8" s="11">
        <f t="shared" si="11"/>
        <v>0</v>
      </c>
      <c r="CL8" s="11">
        <f t="shared" si="11"/>
        <v>0</v>
      </c>
      <c r="CM8" s="11">
        <f t="shared" si="11"/>
        <v>0</v>
      </c>
      <c r="CN8" s="11">
        <f t="shared" si="11"/>
        <v>0</v>
      </c>
      <c r="CO8" s="11">
        <f t="shared" si="11"/>
        <v>0</v>
      </c>
      <c r="CP8" s="11">
        <f t="shared" si="11"/>
        <v>0</v>
      </c>
      <c r="CQ8" s="11">
        <f t="shared" si="11"/>
        <v>0</v>
      </c>
      <c r="CR8" s="11">
        <f t="shared" si="11"/>
        <v>0</v>
      </c>
      <c r="CS8" s="11">
        <f t="shared" si="11"/>
        <v>0</v>
      </c>
      <c r="CT8" s="11">
        <f t="shared" si="11"/>
        <v>0</v>
      </c>
      <c r="CU8" s="11">
        <f t="shared" si="11"/>
        <v>0</v>
      </c>
      <c r="CV8" s="11">
        <f t="shared" si="11"/>
        <v>0</v>
      </c>
      <c r="CW8" s="11">
        <f t="shared" si="11"/>
        <v>0</v>
      </c>
      <c r="CX8" s="11">
        <f t="shared" si="11"/>
        <v>0</v>
      </c>
      <c r="CY8" s="11">
        <f t="shared" si="11"/>
        <v>0</v>
      </c>
      <c r="CZ8" s="11">
        <f t="shared" si="11"/>
        <v>0</v>
      </c>
      <c r="DA8" s="11">
        <f t="shared" si="11"/>
        <v>0</v>
      </c>
      <c r="DB8" s="11">
        <f t="shared" ref="DB8:EJ11" si="12">IFERROR(ROUND(IF($F8="","",IF($I8&lt;DB$3,$G8,0))*MAX(IF($B8=0,1,($B8*12-DB$3+1+$I8)/($B8*12)),0),2),"")</f>
        <v>0</v>
      </c>
      <c r="DC8" s="11">
        <f t="shared" si="12"/>
        <v>0</v>
      </c>
      <c r="DD8" s="11">
        <f t="shared" si="12"/>
        <v>0</v>
      </c>
      <c r="DE8" s="11">
        <f t="shared" si="12"/>
        <v>0</v>
      </c>
      <c r="DF8" s="11">
        <f t="shared" si="12"/>
        <v>0</v>
      </c>
      <c r="DG8" s="11">
        <f t="shared" si="12"/>
        <v>0</v>
      </c>
      <c r="DH8" s="11">
        <f t="shared" si="12"/>
        <v>0</v>
      </c>
      <c r="DI8" s="11">
        <f t="shared" si="12"/>
        <v>0</v>
      </c>
      <c r="DJ8" s="11">
        <f t="shared" si="12"/>
        <v>0</v>
      </c>
      <c r="DK8" s="11">
        <f t="shared" si="12"/>
        <v>0</v>
      </c>
      <c r="DL8" s="11">
        <f t="shared" si="12"/>
        <v>0</v>
      </c>
      <c r="DM8" s="11">
        <f t="shared" si="12"/>
        <v>0</v>
      </c>
      <c r="DN8" s="11">
        <f t="shared" si="12"/>
        <v>0</v>
      </c>
      <c r="DO8" s="11">
        <f t="shared" si="12"/>
        <v>0</v>
      </c>
      <c r="DP8" s="11">
        <f t="shared" si="12"/>
        <v>0</v>
      </c>
      <c r="DQ8" s="11">
        <f t="shared" si="12"/>
        <v>0</v>
      </c>
      <c r="DR8" s="11">
        <f t="shared" si="12"/>
        <v>0</v>
      </c>
      <c r="DS8" s="11">
        <f t="shared" si="12"/>
        <v>0</v>
      </c>
      <c r="DT8" s="11">
        <f t="shared" si="12"/>
        <v>0</v>
      </c>
      <c r="DU8" s="11">
        <f t="shared" si="12"/>
        <v>0</v>
      </c>
      <c r="DV8" s="11">
        <f t="shared" si="12"/>
        <v>0</v>
      </c>
      <c r="DW8" s="11">
        <f t="shared" si="12"/>
        <v>0</v>
      </c>
      <c r="DX8" s="11">
        <f t="shared" si="12"/>
        <v>0</v>
      </c>
      <c r="DY8" s="11">
        <f t="shared" si="12"/>
        <v>0</v>
      </c>
      <c r="DZ8" s="11">
        <f t="shared" si="12"/>
        <v>0</v>
      </c>
      <c r="EA8" s="11">
        <f t="shared" si="12"/>
        <v>0</v>
      </c>
      <c r="EB8" s="11">
        <f t="shared" si="12"/>
        <v>0</v>
      </c>
      <c r="EC8" s="11">
        <f t="shared" si="12"/>
        <v>0</v>
      </c>
      <c r="ED8" s="11">
        <f t="shared" si="12"/>
        <v>0</v>
      </c>
      <c r="EE8" s="11">
        <f t="shared" si="12"/>
        <v>0</v>
      </c>
      <c r="EF8" s="11">
        <f t="shared" si="12"/>
        <v>0</v>
      </c>
      <c r="EG8" s="11">
        <f t="shared" si="12"/>
        <v>0</v>
      </c>
      <c r="EH8" s="11">
        <f t="shared" si="12"/>
        <v>0</v>
      </c>
      <c r="EI8" s="11">
        <f t="shared" si="12"/>
        <v>0</v>
      </c>
      <c r="EJ8" s="11">
        <f t="shared" si="12"/>
        <v>0</v>
      </c>
      <c r="EK8" s="11">
        <f t="shared" si="10"/>
        <v>0</v>
      </c>
      <c r="EL8" s="11">
        <f t="shared" si="10"/>
        <v>0</v>
      </c>
      <c r="EM8" s="11">
        <f t="shared" si="10"/>
        <v>0</v>
      </c>
      <c r="EN8" s="11">
        <f t="shared" si="10"/>
        <v>0</v>
      </c>
      <c r="EO8" s="11">
        <f t="shared" si="10"/>
        <v>0</v>
      </c>
      <c r="EP8" s="11">
        <f t="shared" si="10"/>
        <v>0</v>
      </c>
      <c r="EQ8" s="11">
        <f t="shared" si="10"/>
        <v>0</v>
      </c>
      <c r="ER8" s="11">
        <f t="shared" si="10"/>
        <v>0</v>
      </c>
      <c r="ES8" s="11">
        <f t="shared" si="10"/>
        <v>0</v>
      </c>
      <c r="ET8" s="11">
        <f t="shared" si="10"/>
        <v>0</v>
      </c>
      <c r="EU8" s="11">
        <f t="shared" si="10"/>
        <v>0</v>
      </c>
      <c r="EV8" s="11">
        <f t="shared" si="10"/>
        <v>0</v>
      </c>
      <c r="EW8" s="11">
        <f t="shared" si="10"/>
        <v>0</v>
      </c>
      <c r="EX8" s="11">
        <f t="shared" si="10"/>
        <v>0</v>
      </c>
      <c r="EY8" s="11">
        <f t="shared" si="10"/>
        <v>0</v>
      </c>
      <c r="EZ8" s="11">
        <f t="shared" si="10"/>
        <v>0</v>
      </c>
      <c r="FA8" s="11">
        <f t="shared" si="10"/>
        <v>0</v>
      </c>
      <c r="FB8" s="11">
        <f t="shared" si="10"/>
        <v>0</v>
      </c>
      <c r="FC8" s="11">
        <f t="shared" si="10"/>
        <v>0</v>
      </c>
      <c r="FD8" s="11">
        <f t="shared" si="10"/>
        <v>0</v>
      </c>
      <c r="FE8" s="11">
        <f t="shared" si="10"/>
        <v>0</v>
      </c>
      <c r="FF8" s="11">
        <f t="shared" si="10"/>
        <v>0</v>
      </c>
      <c r="FG8" s="11">
        <f t="shared" si="10"/>
        <v>0</v>
      </c>
      <c r="FH8" s="11">
        <f t="shared" si="10"/>
        <v>0</v>
      </c>
      <c r="FI8" s="11">
        <f t="shared" si="10"/>
        <v>0</v>
      </c>
      <c r="FJ8" s="11">
        <f t="shared" si="10"/>
        <v>0</v>
      </c>
      <c r="FK8" s="11">
        <f t="shared" si="10"/>
        <v>0</v>
      </c>
      <c r="FL8" s="11">
        <f t="shared" si="10"/>
        <v>0</v>
      </c>
      <c r="FM8" s="11">
        <f t="shared" si="10"/>
        <v>0</v>
      </c>
      <c r="FN8" s="11">
        <f t="shared" si="10"/>
        <v>0</v>
      </c>
      <c r="FO8" s="11">
        <f t="shared" si="10"/>
        <v>0</v>
      </c>
      <c r="FP8" s="11">
        <f t="shared" si="10"/>
        <v>0</v>
      </c>
      <c r="FQ8" s="11">
        <f t="shared" si="10"/>
        <v>0</v>
      </c>
      <c r="FR8" s="11">
        <f t="shared" si="10"/>
        <v>0</v>
      </c>
      <c r="FS8" s="11">
        <f t="shared" si="10"/>
        <v>0</v>
      </c>
      <c r="FT8" s="11">
        <f t="shared" si="10"/>
        <v>0</v>
      </c>
      <c r="FU8" s="11">
        <f t="shared" si="10"/>
        <v>0</v>
      </c>
      <c r="FV8" s="11">
        <f t="shared" si="10"/>
        <v>0</v>
      </c>
      <c r="FW8" s="11">
        <f t="shared" si="10"/>
        <v>0</v>
      </c>
      <c r="FX8" s="11">
        <f t="shared" si="10"/>
        <v>0</v>
      </c>
      <c r="FY8" s="11">
        <f t="shared" si="10"/>
        <v>0</v>
      </c>
      <c r="FZ8" s="11">
        <f t="shared" si="10"/>
        <v>0</v>
      </c>
      <c r="GA8" s="11">
        <f t="shared" si="10"/>
        <v>0</v>
      </c>
      <c r="GB8" s="11">
        <f t="shared" si="10"/>
        <v>0</v>
      </c>
      <c r="GC8" s="11">
        <f t="shared" si="10"/>
        <v>0</v>
      </c>
      <c r="GD8" s="11">
        <f t="shared" si="10"/>
        <v>0</v>
      </c>
      <c r="GE8" s="11">
        <f t="shared" si="10"/>
        <v>0</v>
      </c>
      <c r="GF8" s="11">
        <f t="shared" si="10"/>
        <v>0</v>
      </c>
      <c r="GG8" s="11">
        <f t="shared" si="10"/>
        <v>0</v>
      </c>
      <c r="GH8" s="11">
        <f t="shared" si="10"/>
        <v>0</v>
      </c>
      <c r="GI8" s="11">
        <f t="shared" si="10"/>
        <v>0</v>
      </c>
      <c r="GJ8" s="11">
        <f t="shared" si="10"/>
        <v>0</v>
      </c>
      <c r="GK8" s="11">
        <f t="shared" si="10"/>
        <v>0</v>
      </c>
      <c r="GL8" s="11">
        <f t="shared" si="10"/>
        <v>0</v>
      </c>
      <c r="GM8" s="11">
        <f t="shared" si="10"/>
        <v>0</v>
      </c>
      <c r="GN8" s="11">
        <f t="shared" si="10"/>
        <v>0</v>
      </c>
      <c r="GO8" s="11">
        <f t="shared" si="10"/>
        <v>0</v>
      </c>
      <c r="GP8" s="11">
        <f t="shared" si="10"/>
        <v>0</v>
      </c>
      <c r="GQ8" s="11">
        <f t="shared" si="10"/>
        <v>0</v>
      </c>
      <c r="GR8" s="11">
        <f t="shared" si="10"/>
        <v>0</v>
      </c>
      <c r="GS8" s="11">
        <f t="shared" si="10"/>
        <v>0</v>
      </c>
      <c r="GT8" s="11">
        <f t="shared" si="10"/>
        <v>0</v>
      </c>
      <c r="GU8" s="11">
        <f t="shared" si="10"/>
        <v>0</v>
      </c>
      <c r="GV8" s="11">
        <f t="shared" si="6"/>
        <v>0</v>
      </c>
      <c r="GW8" s="11">
        <f t="shared" si="7"/>
        <v>0</v>
      </c>
      <c r="GX8" s="11">
        <f t="shared" si="7"/>
        <v>0</v>
      </c>
      <c r="GY8" s="11">
        <f t="shared" si="7"/>
        <v>0</v>
      </c>
      <c r="GZ8" s="11">
        <f t="shared" si="7"/>
        <v>0</v>
      </c>
      <c r="HA8" s="11">
        <f t="shared" si="7"/>
        <v>0</v>
      </c>
      <c r="HB8" s="11">
        <f t="shared" si="7"/>
        <v>0</v>
      </c>
      <c r="HC8" s="11">
        <f t="shared" si="7"/>
        <v>0</v>
      </c>
      <c r="HD8" s="11">
        <f t="shared" si="7"/>
        <v>0</v>
      </c>
      <c r="HE8" s="11">
        <f t="shared" si="7"/>
        <v>0</v>
      </c>
      <c r="HF8" s="11">
        <f t="shared" si="7"/>
        <v>0</v>
      </c>
      <c r="HG8" s="11">
        <f t="shared" si="7"/>
        <v>0</v>
      </c>
      <c r="HH8" s="11">
        <f t="shared" si="7"/>
        <v>0</v>
      </c>
      <c r="HI8" s="11">
        <f t="shared" si="7"/>
        <v>0</v>
      </c>
      <c r="HJ8" s="11">
        <f t="shared" si="7"/>
        <v>0</v>
      </c>
      <c r="HK8" s="11">
        <f t="shared" si="7"/>
        <v>0</v>
      </c>
      <c r="HL8" s="11">
        <f t="shared" si="7"/>
        <v>0</v>
      </c>
      <c r="HM8" s="11">
        <f t="shared" si="7"/>
        <v>0</v>
      </c>
      <c r="HN8" s="11">
        <f t="shared" si="7"/>
        <v>0</v>
      </c>
      <c r="HO8" s="11">
        <f t="shared" si="7"/>
        <v>0</v>
      </c>
      <c r="HP8" s="11">
        <f t="shared" si="7"/>
        <v>0</v>
      </c>
      <c r="HQ8" s="11">
        <f t="shared" si="7"/>
        <v>0</v>
      </c>
      <c r="HR8" s="11">
        <f t="shared" si="7"/>
        <v>0</v>
      </c>
      <c r="HS8" s="11">
        <f t="shared" si="7"/>
        <v>0</v>
      </c>
      <c r="HT8" s="11">
        <f t="shared" si="7"/>
        <v>0</v>
      </c>
      <c r="HU8" s="11">
        <f t="shared" si="7"/>
        <v>0</v>
      </c>
      <c r="HV8" s="11">
        <f t="shared" si="7"/>
        <v>0</v>
      </c>
      <c r="HW8" s="11">
        <f t="shared" si="7"/>
        <v>0</v>
      </c>
      <c r="HX8" s="11">
        <f t="shared" si="7"/>
        <v>0</v>
      </c>
      <c r="HY8" s="11">
        <f t="shared" si="7"/>
        <v>0</v>
      </c>
      <c r="HZ8" s="11">
        <f t="shared" si="7"/>
        <v>0</v>
      </c>
      <c r="IA8" s="11">
        <f t="shared" si="7"/>
        <v>0</v>
      </c>
      <c r="IB8" s="11">
        <f t="shared" si="7"/>
        <v>0</v>
      </c>
      <c r="IC8" s="11">
        <f t="shared" si="7"/>
        <v>0</v>
      </c>
      <c r="ID8" s="11">
        <f t="shared" si="7"/>
        <v>0</v>
      </c>
      <c r="IE8" s="11">
        <f t="shared" si="7"/>
        <v>0</v>
      </c>
      <c r="IF8" s="11">
        <f t="shared" si="7"/>
        <v>0</v>
      </c>
      <c r="IG8" s="11">
        <f t="shared" si="7"/>
        <v>0</v>
      </c>
      <c r="IH8" s="11">
        <f t="shared" si="7"/>
        <v>0</v>
      </c>
      <c r="II8" s="11">
        <f t="shared" si="7"/>
        <v>0</v>
      </c>
      <c r="IJ8" s="11">
        <f t="shared" si="7"/>
        <v>0</v>
      </c>
      <c r="IK8" s="11">
        <f t="shared" si="7"/>
        <v>0</v>
      </c>
      <c r="IL8" s="11">
        <f t="shared" si="7"/>
        <v>0</v>
      </c>
      <c r="IM8" s="11">
        <f t="shared" si="7"/>
        <v>0</v>
      </c>
      <c r="IN8" s="11">
        <f t="shared" si="7"/>
        <v>0</v>
      </c>
      <c r="IO8" s="11">
        <f t="shared" si="7"/>
        <v>0</v>
      </c>
      <c r="IP8" s="11">
        <f t="shared" si="7"/>
        <v>0</v>
      </c>
      <c r="IQ8" s="11">
        <f t="shared" si="7"/>
        <v>0</v>
      </c>
    </row>
    <row r="9" spans="1:281" x14ac:dyDescent="0.35">
      <c r="A9" s="11" t="s">
        <v>59</v>
      </c>
      <c r="B9" s="11">
        <v>0</v>
      </c>
      <c r="F9" s="11" t="s">
        <v>59</v>
      </c>
      <c r="G9" s="80">
        <f>+Skaičiuoklė!C51</f>
        <v>0</v>
      </c>
      <c r="H9" s="82"/>
      <c r="I9" s="92">
        <f>+Skaičiuoklė!E51</f>
        <v>0</v>
      </c>
      <c r="J9" s="63" t="str">
        <f t="shared" si="8"/>
        <v/>
      </c>
      <c r="L9" s="11">
        <f t="shared" si="9"/>
        <v>0</v>
      </c>
      <c r="M9" s="11">
        <f t="shared" si="9"/>
        <v>0</v>
      </c>
      <c r="N9" s="11">
        <f t="shared" si="9"/>
        <v>0</v>
      </c>
      <c r="O9" s="11">
        <f t="shared" si="9"/>
        <v>0</v>
      </c>
      <c r="P9" s="11">
        <f t="shared" si="9"/>
        <v>0</v>
      </c>
      <c r="Q9" s="11">
        <f t="shared" si="9"/>
        <v>0</v>
      </c>
      <c r="R9" s="11">
        <f t="shared" si="9"/>
        <v>0</v>
      </c>
      <c r="S9" s="11">
        <f t="shared" si="9"/>
        <v>0</v>
      </c>
      <c r="T9" s="11">
        <f t="shared" si="9"/>
        <v>0</v>
      </c>
      <c r="U9" s="11">
        <f t="shared" si="9"/>
        <v>0</v>
      </c>
      <c r="V9" s="11">
        <f t="shared" si="9"/>
        <v>0</v>
      </c>
      <c r="W9" s="11">
        <f t="shared" si="9"/>
        <v>0</v>
      </c>
      <c r="X9" s="11">
        <f t="shared" si="9"/>
        <v>0</v>
      </c>
      <c r="Y9" s="11">
        <f t="shared" si="9"/>
        <v>0</v>
      </c>
      <c r="Z9" s="11">
        <f t="shared" si="9"/>
        <v>0</v>
      </c>
      <c r="AA9" s="11">
        <f t="shared" si="9"/>
        <v>0</v>
      </c>
      <c r="AB9" s="11">
        <f t="shared" ref="AB9:BX11" si="13">IFERROR(ROUND(IF($F9="","",IF($I9&lt;AB$3,$G9,0))*MAX(IF($B9=0,1,($B9*12-AB$3+1+$I9)/($B9*12)),0),2),"")</f>
        <v>0</v>
      </c>
      <c r="AC9" s="11">
        <f t="shared" si="13"/>
        <v>0</v>
      </c>
      <c r="AD9" s="11">
        <f t="shared" si="13"/>
        <v>0</v>
      </c>
      <c r="AE9" s="11">
        <f t="shared" si="13"/>
        <v>0</v>
      </c>
      <c r="AF9" s="11">
        <f t="shared" si="13"/>
        <v>0</v>
      </c>
      <c r="AG9" s="11">
        <f t="shared" si="13"/>
        <v>0</v>
      </c>
      <c r="AH9" s="11">
        <f t="shared" si="13"/>
        <v>0</v>
      </c>
      <c r="AI9" s="11">
        <f t="shared" si="13"/>
        <v>0</v>
      </c>
      <c r="AJ9" s="11">
        <f t="shared" si="13"/>
        <v>0</v>
      </c>
      <c r="AK9" s="11">
        <f t="shared" si="13"/>
        <v>0</v>
      </c>
      <c r="AL9" s="11">
        <f t="shared" si="13"/>
        <v>0</v>
      </c>
      <c r="AM9" s="11">
        <f t="shared" si="13"/>
        <v>0</v>
      </c>
      <c r="AN9" s="11">
        <f t="shared" si="13"/>
        <v>0</v>
      </c>
      <c r="AO9" s="11">
        <f t="shared" si="13"/>
        <v>0</v>
      </c>
      <c r="AP9" s="11">
        <f t="shared" si="13"/>
        <v>0</v>
      </c>
      <c r="AQ9" s="11">
        <f t="shared" si="13"/>
        <v>0</v>
      </c>
      <c r="AR9" s="11">
        <f t="shared" si="13"/>
        <v>0</v>
      </c>
      <c r="AS9" s="11">
        <f t="shared" si="13"/>
        <v>0</v>
      </c>
      <c r="AT9" s="11">
        <f t="shared" si="13"/>
        <v>0</v>
      </c>
      <c r="AU9" s="11">
        <f t="shared" si="13"/>
        <v>0</v>
      </c>
      <c r="AV9" s="11">
        <f t="shared" si="13"/>
        <v>0</v>
      </c>
      <c r="AW9" s="11">
        <f t="shared" si="13"/>
        <v>0</v>
      </c>
      <c r="AX9" s="11">
        <f t="shared" si="13"/>
        <v>0</v>
      </c>
      <c r="AY9" s="11">
        <f t="shared" si="13"/>
        <v>0</v>
      </c>
      <c r="AZ9" s="11">
        <f t="shared" si="13"/>
        <v>0</v>
      </c>
      <c r="BA9" s="11">
        <f t="shared" si="13"/>
        <v>0</v>
      </c>
      <c r="BB9" s="11">
        <f t="shared" si="13"/>
        <v>0</v>
      </c>
      <c r="BC9" s="11">
        <f t="shared" si="13"/>
        <v>0</v>
      </c>
      <c r="BD9" s="11">
        <f t="shared" si="13"/>
        <v>0</v>
      </c>
      <c r="BE9" s="11">
        <f t="shared" si="13"/>
        <v>0</v>
      </c>
      <c r="BF9" s="11">
        <f t="shared" si="13"/>
        <v>0</v>
      </c>
      <c r="BG9" s="11">
        <f t="shared" si="13"/>
        <v>0</v>
      </c>
      <c r="BH9" s="11">
        <f t="shared" si="13"/>
        <v>0</v>
      </c>
      <c r="BI9" s="11">
        <f t="shared" si="13"/>
        <v>0</v>
      </c>
      <c r="BJ9" s="11">
        <f t="shared" si="13"/>
        <v>0</v>
      </c>
      <c r="BK9" s="11">
        <f t="shared" si="13"/>
        <v>0</v>
      </c>
      <c r="BL9" s="11">
        <f t="shared" si="13"/>
        <v>0</v>
      </c>
      <c r="BM9" s="11">
        <f t="shared" si="13"/>
        <v>0</v>
      </c>
      <c r="BN9" s="11">
        <f t="shared" si="13"/>
        <v>0</v>
      </c>
      <c r="BO9" s="11">
        <f t="shared" si="13"/>
        <v>0</v>
      </c>
      <c r="BP9" s="11">
        <f t="shared" si="13"/>
        <v>0</v>
      </c>
      <c r="BQ9" s="11">
        <f t="shared" si="13"/>
        <v>0</v>
      </c>
      <c r="BR9" s="11">
        <f t="shared" si="13"/>
        <v>0</v>
      </c>
      <c r="BS9" s="11">
        <f t="shared" si="13"/>
        <v>0</v>
      </c>
      <c r="BT9" s="11">
        <f t="shared" si="13"/>
        <v>0</v>
      </c>
      <c r="BU9" s="11">
        <f t="shared" si="13"/>
        <v>0</v>
      </c>
      <c r="BV9" s="11">
        <f t="shared" si="13"/>
        <v>0</v>
      </c>
      <c r="BW9" s="11">
        <f t="shared" si="13"/>
        <v>0</v>
      </c>
      <c r="BX9" s="11">
        <f t="shared" si="11"/>
        <v>0</v>
      </c>
      <c r="BY9" s="11">
        <f t="shared" si="11"/>
        <v>0</v>
      </c>
      <c r="BZ9" s="11">
        <f t="shared" si="11"/>
        <v>0</v>
      </c>
      <c r="CA9" s="11">
        <f t="shared" si="11"/>
        <v>0</v>
      </c>
      <c r="CB9" s="11">
        <f t="shared" si="11"/>
        <v>0</v>
      </c>
      <c r="CC9" s="11">
        <f t="shared" si="11"/>
        <v>0</v>
      </c>
      <c r="CD9" s="11">
        <f t="shared" si="11"/>
        <v>0</v>
      </c>
      <c r="CE9" s="11">
        <f t="shared" si="11"/>
        <v>0</v>
      </c>
      <c r="CF9" s="11">
        <f t="shared" si="11"/>
        <v>0</v>
      </c>
      <c r="CG9" s="11">
        <f t="shared" si="11"/>
        <v>0</v>
      </c>
      <c r="CH9" s="11">
        <f t="shared" si="11"/>
        <v>0</v>
      </c>
      <c r="CI9" s="11">
        <f t="shared" si="11"/>
        <v>0</v>
      </c>
      <c r="CJ9" s="11">
        <f t="shared" si="11"/>
        <v>0</v>
      </c>
      <c r="CK9" s="11">
        <f t="shared" si="11"/>
        <v>0</v>
      </c>
      <c r="CL9" s="11">
        <f t="shared" si="11"/>
        <v>0</v>
      </c>
      <c r="CM9" s="11">
        <f t="shared" si="11"/>
        <v>0</v>
      </c>
      <c r="CN9" s="11">
        <f t="shared" si="11"/>
        <v>0</v>
      </c>
      <c r="CO9" s="11">
        <f t="shared" si="11"/>
        <v>0</v>
      </c>
      <c r="CP9" s="11">
        <f t="shared" si="11"/>
        <v>0</v>
      </c>
      <c r="CQ9" s="11">
        <f t="shared" si="11"/>
        <v>0</v>
      </c>
      <c r="CR9" s="11">
        <f t="shared" si="11"/>
        <v>0</v>
      </c>
      <c r="CS9" s="11">
        <f t="shared" si="11"/>
        <v>0</v>
      </c>
      <c r="CT9" s="11">
        <f t="shared" si="11"/>
        <v>0</v>
      </c>
      <c r="CU9" s="11">
        <f t="shared" si="11"/>
        <v>0</v>
      </c>
      <c r="CV9" s="11">
        <f t="shared" si="11"/>
        <v>0</v>
      </c>
      <c r="CW9" s="11">
        <f t="shared" si="11"/>
        <v>0</v>
      </c>
      <c r="CX9" s="11">
        <f t="shared" si="11"/>
        <v>0</v>
      </c>
      <c r="CY9" s="11">
        <f t="shared" si="11"/>
        <v>0</v>
      </c>
      <c r="CZ9" s="11">
        <f t="shared" si="11"/>
        <v>0</v>
      </c>
      <c r="DA9" s="11">
        <f t="shared" si="11"/>
        <v>0</v>
      </c>
      <c r="DB9" s="11">
        <f t="shared" si="12"/>
        <v>0</v>
      </c>
      <c r="DC9" s="11">
        <f t="shared" si="12"/>
        <v>0</v>
      </c>
      <c r="DD9" s="11">
        <f t="shared" si="12"/>
        <v>0</v>
      </c>
      <c r="DE9" s="11">
        <f t="shared" si="12"/>
        <v>0</v>
      </c>
      <c r="DF9" s="11">
        <f t="shared" si="12"/>
        <v>0</v>
      </c>
      <c r="DG9" s="11">
        <f t="shared" si="12"/>
        <v>0</v>
      </c>
      <c r="DH9" s="11">
        <f t="shared" si="12"/>
        <v>0</v>
      </c>
      <c r="DI9" s="11">
        <f t="shared" si="12"/>
        <v>0</v>
      </c>
      <c r="DJ9" s="11">
        <f t="shared" si="12"/>
        <v>0</v>
      </c>
      <c r="DK9" s="11">
        <f t="shared" si="12"/>
        <v>0</v>
      </c>
      <c r="DL9" s="11">
        <f t="shared" si="12"/>
        <v>0</v>
      </c>
      <c r="DM9" s="11">
        <f t="shared" si="12"/>
        <v>0</v>
      </c>
      <c r="DN9" s="11">
        <f t="shared" si="12"/>
        <v>0</v>
      </c>
      <c r="DO9" s="11">
        <f t="shared" si="12"/>
        <v>0</v>
      </c>
      <c r="DP9" s="11">
        <f t="shared" si="12"/>
        <v>0</v>
      </c>
      <c r="DQ9" s="11">
        <f t="shared" si="12"/>
        <v>0</v>
      </c>
      <c r="DR9" s="11">
        <f t="shared" si="12"/>
        <v>0</v>
      </c>
      <c r="DS9" s="11">
        <f t="shared" si="12"/>
        <v>0</v>
      </c>
      <c r="DT9" s="11">
        <f t="shared" si="12"/>
        <v>0</v>
      </c>
      <c r="DU9" s="11">
        <f t="shared" si="12"/>
        <v>0</v>
      </c>
      <c r="DV9" s="11">
        <f t="shared" si="12"/>
        <v>0</v>
      </c>
      <c r="DW9" s="11">
        <f t="shared" si="12"/>
        <v>0</v>
      </c>
      <c r="DX9" s="11">
        <f t="shared" si="12"/>
        <v>0</v>
      </c>
      <c r="DY9" s="11">
        <f t="shared" si="12"/>
        <v>0</v>
      </c>
      <c r="DZ9" s="11">
        <f t="shared" si="12"/>
        <v>0</v>
      </c>
      <c r="EA9" s="11">
        <f t="shared" si="12"/>
        <v>0</v>
      </c>
      <c r="EB9" s="11">
        <f t="shared" si="12"/>
        <v>0</v>
      </c>
      <c r="EC9" s="11">
        <f t="shared" si="12"/>
        <v>0</v>
      </c>
      <c r="ED9" s="11">
        <f t="shared" si="12"/>
        <v>0</v>
      </c>
      <c r="EE9" s="11">
        <f t="shared" si="12"/>
        <v>0</v>
      </c>
      <c r="EF9" s="11">
        <f t="shared" si="12"/>
        <v>0</v>
      </c>
      <c r="EG9" s="11">
        <f t="shared" si="12"/>
        <v>0</v>
      </c>
      <c r="EH9" s="11">
        <f t="shared" si="12"/>
        <v>0</v>
      </c>
      <c r="EI9" s="11">
        <f t="shared" si="12"/>
        <v>0</v>
      </c>
      <c r="EJ9" s="11">
        <f t="shared" si="12"/>
        <v>0</v>
      </c>
      <c r="EK9" s="11">
        <f t="shared" si="10"/>
        <v>0</v>
      </c>
      <c r="EL9" s="11">
        <f t="shared" si="10"/>
        <v>0</v>
      </c>
      <c r="EM9" s="11">
        <f t="shared" si="10"/>
        <v>0</v>
      </c>
      <c r="EN9" s="11">
        <f t="shared" si="10"/>
        <v>0</v>
      </c>
      <c r="EO9" s="11">
        <f t="shared" si="10"/>
        <v>0</v>
      </c>
      <c r="EP9" s="11">
        <f t="shared" si="10"/>
        <v>0</v>
      </c>
      <c r="EQ9" s="11">
        <f t="shared" si="10"/>
        <v>0</v>
      </c>
      <c r="ER9" s="11">
        <f t="shared" si="10"/>
        <v>0</v>
      </c>
      <c r="ES9" s="11">
        <f t="shared" si="10"/>
        <v>0</v>
      </c>
      <c r="ET9" s="11">
        <f t="shared" si="10"/>
        <v>0</v>
      </c>
      <c r="EU9" s="11">
        <f t="shared" si="10"/>
        <v>0</v>
      </c>
      <c r="EV9" s="11">
        <f t="shared" si="10"/>
        <v>0</v>
      </c>
      <c r="EW9" s="11">
        <f t="shared" si="10"/>
        <v>0</v>
      </c>
      <c r="EX9" s="11">
        <f t="shared" si="10"/>
        <v>0</v>
      </c>
      <c r="EY9" s="11">
        <f t="shared" si="10"/>
        <v>0</v>
      </c>
      <c r="EZ9" s="11">
        <f t="shared" si="10"/>
        <v>0</v>
      </c>
      <c r="FA9" s="11">
        <f t="shared" si="10"/>
        <v>0</v>
      </c>
      <c r="FB9" s="11">
        <f t="shared" si="10"/>
        <v>0</v>
      </c>
      <c r="FC9" s="11">
        <f t="shared" si="10"/>
        <v>0</v>
      </c>
      <c r="FD9" s="11">
        <f t="shared" si="10"/>
        <v>0</v>
      </c>
      <c r="FE9" s="11">
        <f t="shared" si="10"/>
        <v>0</v>
      </c>
      <c r="FF9" s="11">
        <f t="shared" si="10"/>
        <v>0</v>
      </c>
      <c r="FG9" s="11">
        <f t="shared" si="10"/>
        <v>0</v>
      </c>
      <c r="FH9" s="11">
        <f t="shared" si="10"/>
        <v>0</v>
      </c>
      <c r="FI9" s="11">
        <f t="shared" si="10"/>
        <v>0</v>
      </c>
      <c r="FJ9" s="11">
        <f t="shared" si="10"/>
        <v>0</v>
      </c>
      <c r="FK9" s="11">
        <f t="shared" si="10"/>
        <v>0</v>
      </c>
      <c r="FL9" s="11">
        <f t="shared" si="10"/>
        <v>0</v>
      </c>
      <c r="FM9" s="11">
        <f t="shared" si="10"/>
        <v>0</v>
      </c>
      <c r="FN9" s="11">
        <f t="shared" si="10"/>
        <v>0</v>
      </c>
      <c r="FO9" s="11">
        <f t="shared" si="10"/>
        <v>0</v>
      </c>
      <c r="FP9" s="11">
        <f t="shared" si="10"/>
        <v>0</v>
      </c>
      <c r="FQ9" s="11">
        <f t="shared" si="10"/>
        <v>0</v>
      </c>
      <c r="FR9" s="11">
        <f t="shared" si="10"/>
        <v>0</v>
      </c>
      <c r="FS9" s="11">
        <f t="shared" si="10"/>
        <v>0</v>
      </c>
      <c r="FT9" s="11">
        <f t="shared" si="10"/>
        <v>0</v>
      </c>
      <c r="FU9" s="11">
        <f t="shared" si="10"/>
        <v>0</v>
      </c>
      <c r="FV9" s="11">
        <f t="shared" si="10"/>
        <v>0</v>
      </c>
      <c r="FW9" s="11">
        <f t="shared" si="10"/>
        <v>0</v>
      </c>
      <c r="FX9" s="11">
        <f t="shared" si="10"/>
        <v>0</v>
      </c>
      <c r="FY9" s="11">
        <f t="shared" si="10"/>
        <v>0</v>
      </c>
      <c r="FZ9" s="11">
        <f t="shared" si="10"/>
        <v>0</v>
      </c>
      <c r="GA9" s="11">
        <f t="shared" si="10"/>
        <v>0</v>
      </c>
      <c r="GB9" s="11">
        <f t="shared" si="10"/>
        <v>0</v>
      </c>
      <c r="GC9" s="11">
        <f t="shared" si="10"/>
        <v>0</v>
      </c>
      <c r="GD9" s="11">
        <f t="shared" si="10"/>
        <v>0</v>
      </c>
      <c r="GE9" s="11">
        <f t="shared" si="10"/>
        <v>0</v>
      </c>
      <c r="GF9" s="11">
        <f t="shared" si="10"/>
        <v>0</v>
      </c>
      <c r="GG9" s="11">
        <f t="shared" si="10"/>
        <v>0</v>
      </c>
      <c r="GH9" s="11">
        <f t="shared" si="10"/>
        <v>0</v>
      </c>
      <c r="GI9" s="11">
        <f t="shared" si="10"/>
        <v>0</v>
      </c>
      <c r="GJ9" s="11">
        <f t="shared" si="10"/>
        <v>0</v>
      </c>
      <c r="GK9" s="11">
        <f t="shared" si="10"/>
        <v>0</v>
      </c>
      <c r="GL9" s="11">
        <f t="shared" si="10"/>
        <v>0</v>
      </c>
      <c r="GM9" s="11">
        <f t="shared" si="10"/>
        <v>0</v>
      </c>
      <c r="GN9" s="11">
        <f t="shared" si="10"/>
        <v>0</v>
      </c>
      <c r="GO9" s="11">
        <f t="shared" si="10"/>
        <v>0</v>
      </c>
      <c r="GP9" s="11">
        <f t="shared" si="10"/>
        <v>0</v>
      </c>
      <c r="GQ9" s="11">
        <f t="shared" si="10"/>
        <v>0</v>
      </c>
      <c r="GR9" s="11">
        <f t="shared" si="10"/>
        <v>0</v>
      </c>
      <c r="GS9" s="11">
        <f t="shared" si="10"/>
        <v>0</v>
      </c>
      <c r="GT9" s="11">
        <f t="shared" si="10"/>
        <v>0</v>
      </c>
      <c r="GU9" s="11">
        <f t="shared" si="10"/>
        <v>0</v>
      </c>
      <c r="GV9" s="11">
        <f t="shared" si="6"/>
        <v>0</v>
      </c>
      <c r="GW9" s="11">
        <f t="shared" si="7"/>
        <v>0</v>
      </c>
      <c r="GX9" s="11">
        <f t="shared" si="7"/>
        <v>0</v>
      </c>
      <c r="GY9" s="11">
        <f t="shared" si="7"/>
        <v>0</v>
      </c>
      <c r="GZ9" s="11">
        <f t="shared" si="7"/>
        <v>0</v>
      </c>
      <c r="HA9" s="11">
        <f t="shared" si="7"/>
        <v>0</v>
      </c>
      <c r="HB9" s="11">
        <f t="shared" si="7"/>
        <v>0</v>
      </c>
      <c r="HC9" s="11">
        <f t="shared" si="7"/>
        <v>0</v>
      </c>
      <c r="HD9" s="11">
        <f t="shared" si="7"/>
        <v>0</v>
      </c>
      <c r="HE9" s="11">
        <f t="shared" si="7"/>
        <v>0</v>
      </c>
      <c r="HF9" s="11">
        <f t="shared" si="7"/>
        <v>0</v>
      </c>
      <c r="HG9" s="11">
        <f t="shared" si="7"/>
        <v>0</v>
      </c>
      <c r="HH9" s="11">
        <f t="shared" si="7"/>
        <v>0</v>
      </c>
      <c r="HI9" s="11">
        <f t="shared" si="7"/>
        <v>0</v>
      </c>
      <c r="HJ9" s="11">
        <f t="shared" si="7"/>
        <v>0</v>
      </c>
      <c r="HK9" s="11">
        <f t="shared" si="7"/>
        <v>0</v>
      </c>
      <c r="HL9" s="11">
        <f t="shared" si="7"/>
        <v>0</v>
      </c>
      <c r="HM9" s="11">
        <f t="shared" si="7"/>
        <v>0</v>
      </c>
      <c r="HN9" s="11">
        <f t="shared" si="7"/>
        <v>0</v>
      </c>
      <c r="HO9" s="11">
        <f t="shared" si="7"/>
        <v>0</v>
      </c>
      <c r="HP9" s="11">
        <f t="shared" si="7"/>
        <v>0</v>
      </c>
      <c r="HQ9" s="11">
        <f t="shared" ref="HQ9:IQ9" si="14">IFERROR(ROUND(IF($F9="","",IF($I9&lt;HQ$3,$G9,0))*MAX(IF($B9=0,1,($B9*12-HQ$3+1+$I9)/($B9*12)),0),2),"")</f>
        <v>0</v>
      </c>
      <c r="HR9" s="11">
        <f t="shared" si="14"/>
        <v>0</v>
      </c>
      <c r="HS9" s="11">
        <f t="shared" si="14"/>
        <v>0</v>
      </c>
      <c r="HT9" s="11">
        <f t="shared" si="14"/>
        <v>0</v>
      </c>
      <c r="HU9" s="11">
        <f t="shared" si="14"/>
        <v>0</v>
      </c>
      <c r="HV9" s="11">
        <f t="shared" si="14"/>
        <v>0</v>
      </c>
      <c r="HW9" s="11">
        <f t="shared" si="14"/>
        <v>0</v>
      </c>
      <c r="HX9" s="11">
        <f t="shared" si="14"/>
        <v>0</v>
      </c>
      <c r="HY9" s="11">
        <f t="shared" si="14"/>
        <v>0</v>
      </c>
      <c r="HZ9" s="11">
        <f t="shared" si="14"/>
        <v>0</v>
      </c>
      <c r="IA9" s="11">
        <f t="shared" si="14"/>
        <v>0</v>
      </c>
      <c r="IB9" s="11">
        <f t="shared" si="14"/>
        <v>0</v>
      </c>
      <c r="IC9" s="11">
        <f t="shared" si="14"/>
        <v>0</v>
      </c>
      <c r="ID9" s="11">
        <f t="shared" si="14"/>
        <v>0</v>
      </c>
      <c r="IE9" s="11">
        <f t="shared" si="14"/>
        <v>0</v>
      </c>
      <c r="IF9" s="11">
        <f t="shared" si="14"/>
        <v>0</v>
      </c>
      <c r="IG9" s="11">
        <f t="shared" si="14"/>
        <v>0</v>
      </c>
      <c r="IH9" s="11">
        <f t="shared" si="14"/>
        <v>0</v>
      </c>
      <c r="II9" s="11">
        <f t="shared" si="14"/>
        <v>0</v>
      </c>
      <c r="IJ9" s="11">
        <f t="shared" si="14"/>
        <v>0</v>
      </c>
      <c r="IK9" s="11">
        <f t="shared" si="14"/>
        <v>0</v>
      </c>
      <c r="IL9" s="11">
        <f t="shared" si="14"/>
        <v>0</v>
      </c>
      <c r="IM9" s="11">
        <f t="shared" si="14"/>
        <v>0</v>
      </c>
      <c r="IN9" s="11">
        <f t="shared" si="14"/>
        <v>0</v>
      </c>
      <c r="IO9" s="11">
        <f t="shared" si="14"/>
        <v>0</v>
      </c>
      <c r="IP9" s="11">
        <f t="shared" si="14"/>
        <v>0</v>
      </c>
      <c r="IQ9" s="11">
        <f t="shared" si="14"/>
        <v>0</v>
      </c>
    </row>
    <row r="10" spans="1:281" x14ac:dyDescent="0.35">
      <c r="A10" s="11" t="s">
        <v>60</v>
      </c>
      <c r="B10" s="11">
        <v>0</v>
      </c>
      <c r="F10" s="11" t="s">
        <v>60</v>
      </c>
      <c r="G10" s="80">
        <f>+Skaičiuoklė!C52</f>
        <v>0</v>
      </c>
      <c r="H10" s="82"/>
      <c r="I10" s="92">
        <f>+Skaičiuoklė!E52</f>
        <v>0</v>
      </c>
      <c r="J10" s="63" t="str">
        <f t="shared" si="8"/>
        <v/>
      </c>
      <c r="L10" s="11">
        <f t="shared" si="9"/>
        <v>0</v>
      </c>
      <c r="M10" s="11">
        <f t="shared" si="9"/>
        <v>0</v>
      </c>
      <c r="N10" s="11">
        <f t="shared" si="9"/>
        <v>0</v>
      </c>
      <c r="O10" s="11">
        <f t="shared" si="9"/>
        <v>0</v>
      </c>
      <c r="P10" s="11">
        <f t="shared" si="9"/>
        <v>0</v>
      </c>
      <c r="Q10" s="11">
        <f t="shared" si="9"/>
        <v>0</v>
      </c>
      <c r="R10" s="11">
        <f t="shared" si="9"/>
        <v>0</v>
      </c>
      <c r="S10" s="11">
        <f t="shared" si="9"/>
        <v>0</v>
      </c>
      <c r="T10" s="11">
        <f t="shared" si="9"/>
        <v>0</v>
      </c>
      <c r="U10" s="11">
        <f t="shared" si="9"/>
        <v>0</v>
      </c>
      <c r="V10" s="11">
        <f t="shared" si="9"/>
        <v>0</v>
      </c>
      <c r="W10" s="11">
        <f t="shared" si="9"/>
        <v>0</v>
      </c>
      <c r="X10" s="11">
        <f t="shared" si="9"/>
        <v>0</v>
      </c>
      <c r="Y10" s="11">
        <f t="shared" si="9"/>
        <v>0</v>
      </c>
      <c r="Z10" s="11">
        <f t="shared" si="9"/>
        <v>0</v>
      </c>
      <c r="AA10" s="11">
        <f t="shared" si="9"/>
        <v>0</v>
      </c>
      <c r="AB10" s="11">
        <f t="shared" si="13"/>
        <v>0</v>
      </c>
      <c r="AC10" s="11">
        <f t="shared" si="13"/>
        <v>0</v>
      </c>
      <c r="AD10" s="11">
        <f t="shared" si="13"/>
        <v>0</v>
      </c>
      <c r="AE10" s="11">
        <f t="shared" si="13"/>
        <v>0</v>
      </c>
      <c r="AF10" s="11">
        <f t="shared" si="13"/>
        <v>0</v>
      </c>
      <c r="AG10" s="11">
        <f t="shared" si="13"/>
        <v>0</v>
      </c>
      <c r="AH10" s="11">
        <f t="shared" si="13"/>
        <v>0</v>
      </c>
      <c r="AI10" s="11">
        <f t="shared" si="13"/>
        <v>0</v>
      </c>
      <c r="AJ10" s="11">
        <f t="shared" si="13"/>
        <v>0</v>
      </c>
      <c r="AK10" s="11">
        <f t="shared" si="13"/>
        <v>0</v>
      </c>
      <c r="AL10" s="11">
        <f t="shared" si="13"/>
        <v>0</v>
      </c>
      <c r="AM10" s="11">
        <f t="shared" si="13"/>
        <v>0</v>
      </c>
      <c r="AN10" s="11">
        <f t="shared" si="13"/>
        <v>0</v>
      </c>
      <c r="AO10" s="11">
        <f t="shared" si="13"/>
        <v>0</v>
      </c>
      <c r="AP10" s="11">
        <f t="shared" si="13"/>
        <v>0</v>
      </c>
      <c r="AQ10" s="11">
        <f t="shared" si="13"/>
        <v>0</v>
      </c>
      <c r="AR10" s="11">
        <f t="shared" si="13"/>
        <v>0</v>
      </c>
      <c r="AS10" s="11">
        <f t="shared" si="13"/>
        <v>0</v>
      </c>
      <c r="AT10" s="11">
        <f t="shared" si="13"/>
        <v>0</v>
      </c>
      <c r="AU10" s="11">
        <f t="shared" si="13"/>
        <v>0</v>
      </c>
      <c r="AV10" s="11">
        <f t="shared" si="13"/>
        <v>0</v>
      </c>
      <c r="AW10" s="11">
        <f t="shared" si="13"/>
        <v>0</v>
      </c>
      <c r="AX10" s="11">
        <f t="shared" si="13"/>
        <v>0</v>
      </c>
      <c r="AY10" s="11">
        <f t="shared" si="13"/>
        <v>0</v>
      </c>
      <c r="AZ10" s="11">
        <f t="shared" si="13"/>
        <v>0</v>
      </c>
      <c r="BA10" s="11">
        <f t="shared" si="13"/>
        <v>0</v>
      </c>
      <c r="BB10" s="11">
        <f t="shared" si="13"/>
        <v>0</v>
      </c>
      <c r="BC10" s="11">
        <f t="shared" si="13"/>
        <v>0</v>
      </c>
      <c r="BD10" s="11">
        <f t="shared" si="13"/>
        <v>0</v>
      </c>
      <c r="BE10" s="11">
        <f t="shared" si="13"/>
        <v>0</v>
      </c>
      <c r="BF10" s="11">
        <f t="shared" si="13"/>
        <v>0</v>
      </c>
      <c r="BG10" s="11">
        <f t="shared" si="13"/>
        <v>0</v>
      </c>
      <c r="BH10" s="11">
        <f t="shared" si="13"/>
        <v>0</v>
      </c>
      <c r="BI10" s="11">
        <f t="shared" si="13"/>
        <v>0</v>
      </c>
      <c r="BJ10" s="11">
        <f t="shared" si="13"/>
        <v>0</v>
      </c>
      <c r="BK10" s="11">
        <f t="shared" si="13"/>
        <v>0</v>
      </c>
      <c r="BL10" s="11">
        <f t="shared" si="13"/>
        <v>0</v>
      </c>
      <c r="BM10" s="11">
        <f t="shared" si="13"/>
        <v>0</v>
      </c>
      <c r="BN10" s="11">
        <f t="shared" si="13"/>
        <v>0</v>
      </c>
      <c r="BO10" s="11">
        <f t="shared" si="13"/>
        <v>0</v>
      </c>
      <c r="BP10" s="11">
        <f t="shared" si="13"/>
        <v>0</v>
      </c>
      <c r="BQ10" s="11">
        <f t="shared" si="13"/>
        <v>0</v>
      </c>
      <c r="BR10" s="11">
        <f t="shared" si="13"/>
        <v>0</v>
      </c>
      <c r="BS10" s="11">
        <f t="shared" si="13"/>
        <v>0</v>
      </c>
      <c r="BT10" s="11">
        <f t="shared" si="13"/>
        <v>0</v>
      </c>
      <c r="BU10" s="11">
        <f t="shared" si="13"/>
        <v>0</v>
      </c>
      <c r="BV10" s="11">
        <f t="shared" si="13"/>
        <v>0</v>
      </c>
      <c r="BW10" s="11">
        <f t="shared" si="13"/>
        <v>0</v>
      </c>
      <c r="BX10" s="11">
        <f t="shared" si="13"/>
        <v>0</v>
      </c>
      <c r="BY10" s="11">
        <f t="shared" si="11"/>
        <v>0</v>
      </c>
      <c r="BZ10" s="11">
        <f t="shared" si="11"/>
        <v>0</v>
      </c>
      <c r="CA10" s="11">
        <f t="shared" si="11"/>
        <v>0</v>
      </c>
      <c r="CB10" s="11">
        <f t="shared" si="11"/>
        <v>0</v>
      </c>
      <c r="CC10" s="11">
        <f t="shared" si="11"/>
        <v>0</v>
      </c>
      <c r="CD10" s="11">
        <f t="shared" si="11"/>
        <v>0</v>
      </c>
      <c r="CE10" s="11">
        <f t="shared" si="11"/>
        <v>0</v>
      </c>
      <c r="CF10" s="11">
        <f t="shared" si="11"/>
        <v>0</v>
      </c>
      <c r="CG10" s="11">
        <f t="shared" si="11"/>
        <v>0</v>
      </c>
      <c r="CH10" s="11">
        <f t="shared" si="11"/>
        <v>0</v>
      </c>
      <c r="CI10" s="11">
        <f t="shared" si="11"/>
        <v>0</v>
      </c>
      <c r="CJ10" s="11">
        <f t="shared" si="11"/>
        <v>0</v>
      </c>
      <c r="CK10" s="11">
        <f t="shared" si="11"/>
        <v>0</v>
      </c>
      <c r="CL10" s="11">
        <f t="shared" si="11"/>
        <v>0</v>
      </c>
      <c r="CM10" s="11">
        <f t="shared" si="11"/>
        <v>0</v>
      </c>
      <c r="CN10" s="11">
        <f t="shared" si="11"/>
        <v>0</v>
      </c>
      <c r="CO10" s="11">
        <f t="shared" si="11"/>
        <v>0</v>
      </c>
      <c r="CP10" s="11">
        <f t="shared" si="11"/>
        <v>0</v>
      </c>
      <c r="CQ10" s="11">
        <f t="shared" si="11"/>
        <v>0</v>
      </c>
      <c r="CR10" s="11">
        <f t="shared" si="11"/>
        <v>0</v>
      </c>
      <c r="CS10" s="11">
        <f t="shared" si="11"/>
        <v>0</v>
      </c>
      <c r="CT10" s="11">
        <f t="shared" si="11"/>
        <v>0</v>
      </c>
      <c r="CU10" s="11">
        <f t="shared" si="11"/>
        <v>0</v>
      </c>
      <c r="CV10" s="11">
        <f t="shared" si="11"/>
        <v>0</v>
      </c>
      <c r="CW10" s="11">
        <f t="shared" si="11"/>
        <v>0</v>
      </c>
      <c r="CX10" s="11">
        <f t="shared" si="11"/>
        <v>0</v>
      </c>
      <c r="CY10" s="11">
        <f t="shared" si="11"/>
        <v>0</v>
      </c>
      <c r="CZ10" s="11">
        <f t="shared" si="11"/>
        <v>0</v>
      </c>
      <c r="DA10" s="11">
        <f t="shared" si="11"/>
        <v>0</v>
      </c>
      <c r="DB10" s="11">
        <f t="shared" si="12"/>
        <v>0</v>
      </c>
      <c r="DC10" s="11">
        <f t="shared" si="12"/>
        <v>0</v>
      </c>
      <c r="DD10" s="11">
        <f t="shared" si="12"/>
        <v>0</v>
      </c>
      <c r="DE10" s="11">
        <f t="shared" si="12"/>
        <v>0</v>
      </c>
      <c r="DF10" s="11">
        <f t="shared" si="12"/>
        <v>0</v>
      </c>
      <c r="DG10" s="11">
        <f t="shared" si="12"/>
        <v>0</v>
      </c>
      <c r="DH10" s="11">
        <f t="shared" si="12"/>
        <v>0</v>
      </c>
      <c r="DI10" s="11">
        <f t="shared" si="12"/>
        <v>0</v>
      </c>
      <c r="DJ10" s="11">
        <f t="shared" si="12"/>
        <v>0</v>
      </c>
      <c r="DK10" s="11">
        <f t="shared" si="12"/>
        <v>0</v>
      </c>
      <c r="DL10" s="11">
        <f t="shared" si="12"/>
        <v>0</v>
      </c>
      <c r="DM10" s="11">
        <f t="shared" si="12"/>
        <v>0</v>
      </c>
      <c r="DN10" s="11">
        <f t="shared" si="12"/>
        <v>0</v>
      </c>
      <c r="DO10" s="11">
        <f t="shared" si="12"/>
        <v>0</v>
      </c>
      <c r="DP10" s="11">
        <f t="shared" si="12"/>
        <v>0</v>
      </c>
      <c r="DQ10" s="11">
        <f t="shared" si="12"/>
        <v>0</v>
      </c>
      <c r="DR10" s="11">
        <f t="shared" si="12"/>
        <v>0</v>
      </c>
      <c r="DS10" s="11">
        <f t="shared" si="12"/>
        <v>0</v>
      </c>
      <c r="DT10" s="11">
        <f t="shared" si="12"/>
        <v>0</v>
      </c>
      <c r="DU10" s="11">
        <f t="shared" si="12"/>
        <v>0</v>
      </c>
      <c r="DV10" s="11">
        <f t="shared" si="12"/>
        <v>0</v>
      </c>
      <c r="DW10" s="11">
        <f t="shared" si="12"/>
        <v>0</v>
      </c>
      <c r="DX10" s="11">
        <f t="shared" si="12"/>
        <v>0</v>
      </c>
      <c r="DY10" s="11">
        <f t="shared" si="12"/>
        <v>0</v>
      </c>
      <c r="DZ10" s="11">
        <f t="shared" si="12"/>
        <v>0</v>
      </c>
      <c r="EA10" s="11">
        <f t="shared" si="12"/>
        <v>0</v>
      </c>
      <c r="EB10" s="11">
        <f t="shared" si="12"/>
        <v>0</v>
      </c>
      <c r="EC10" s="11">
        <f t="shared" si="12"/>
        <v>0</v>
      </c>
      <c r="ED10" s="11">
        <f t="shared" si="12"/>
        <v>0</v>
      </c>
      <c r="EE10" s="11">
        <f t="shared" si="12"/>
        <v>0</v>
      </c>
      <c r="EF10" s="11">
        <f t="shared" si="12"/>
        <v>0</v>
      </c>
      <c r="EG10" s="11">
        <f t="shared" si="12"/>
        <v>0</v>
      </c>
      <c r="EH10" s="11">
        <f t="shared" si="12"/>
        <v>0</v>
      </c>
      <c r="EI10" s="11">
        <f t="shared" si="12"/>
        <v>0</v>
      </c>
      <c r="EJ10" s="11">
        <f t="shared" si="12"/>
        <v>0</v>
      </c>
      <c r="EK10" s="11">
        <f t="shared" si="10"/>
        <v>0</v>
      </c>
      <c r="EL10" s="11">
        <f t="shared" si="10"/>
        <v>0</v>
      </c>
      <c r="EM10" s="11">
        <f t="shared" si="10"/>
        <v>0</v>
      </c>
      <c r="EN10" s="11">
        <f t="shared" si="10"/>
        <v>0</v>
      </c>
      <c r="EO10" s="11">
        <f t="shared" si="10"/>
        <v>0</v>
      </c>
      <c r="EP10" s="11">
        <f t="shared" si="10"/>
        <v>0</v>
      </c>
      <c r="EQ10" s="11">
        <f t="shared" si="10"/>
        <v>0</v>
      </c>
      <c r="ER10" s="11">
        <f t="shared" si="10"/>
        <v>0</v>
      </c>
      <c r="ES10" s="11">
        <f t="shared" si="10"/>
        <v>0</v>
      </c>
      <c r="ET10" s="11">
        <f t="shared" si="10"/>
        <v>0</v>
      </c>
      <c r="EU10" s="11">
        <f t="shared" si="10"/>
        <v>0</v>
      </c>
      <c r="EV10" s="11">
        <f t="shared" si="10"/>
        <v>0</v>
      </c>
      <c r="EW10" s="11">
        <f t="shared" si="10"/>
        <v>0</v>
      </c>
      <c r="EX10" s="11">
        <f t="shared" si="10"/>
        <v>0</v>
      </c>
      <c r="EY10" s="11">
        <f t="shared" si="10"/>
        <v>0</v>
      </c>
      <c r="EZ10" s="11">
        <f t="shared" si="10"/>
        <v>0</v>
      </c>
      <c r="FA10" s="11">
        <f t="shared" si="10"/>
        <v>0</v>
      </c>
      <c r="FB10" s="11">
        <f t="shared" si="10"/>
        <v>0</v>
      </c>
      <c r="FC10" s="11">
        <f t="shared" si="10"/>
        <v>0</v>
      </c>
      <c r="FD10" s="11">
        <f t="shared" si="10"/>
        <v>0</v>
      </c>
      <c r="FE10" s="11">
        <f t="shared" si="10"/>
        <v>0</v>
      </c>
      <c r="FF10" s="11">
        <f t="shared" si="10"/>
        <v>0</v>
      </c>
      <c r="FG10" s="11">
        <f t="shared" si="10"/>
        <v>0</v>
      </c>
      <c r="FH10" s="11">
        <f t="shared" si="10"/>
        <v>0</v>
      </c>
      <c r="FI10" s="11">
        <f t="shared" si="10"/>
        <v>0</v>
      </c>
      <c r="FJ10" s="11">
        <f t="shared" si="10"/>
        <v>0</v>
      </c>
      <c r="FK10" s="11">
        <f t="shared" si="10"/>
        <v>0</v>
      </c>
      <c r="FL10" s="11">
        <f t="shared" si="10"/>
        <v>0</v>
      </c>
      <c r="FM10" s="11">
        <f t="shared" si="10"/>
        <v>0</v>
      </c>
      <c r="FN10" s="11">
        <f t="shared" si="10"/>
        <v>0</v>
      </c>
      <c r="FO10" s="11">
        <f t="shared" si="10"/>
        <v>0</v>
      </c>
      <c r="FP10" s="11">
        <f t="shared" si="10"/>
        <v>0</v>
      </c>
      <c r="FQ10" s="11">
        <f t="shared" si="10"/>
        <v>0</v>
      </c>
      <c r="FR10" s="11">
        <f t="shared" si="10"/>
        <v>0</v>
      </c>
      <c r="FS10" s="11">
        <f t="shared" si="10"/>
        <v>0</v>
      </c>
      <c r="FT10" s="11">
        <f t="shared" si="10"/>
        <v>0</v>
      </c>
      <c r="FU10" s="11">
        <f t="shared" si="10"/>
        <v>0</v>
      </c>
      <c r="FV10" s="11">
        <f t="shared" si="10"/>
        <v>0</v>
      </c>
      <c r="FW10" s="11">
        <f t="shared" si="10"/>
        <v>0</v>
      </c>
      <c r="FX10" s="11">
        <f t="shared" si="10"/>
        <v>0</v>
      </c>
      <c r="FY10" s="11">
        <f t="shared" si="10"/>
        <v>0</v>
      </c>
      <c r="FZ10" s="11">
        <f t="shared" si="10"/>
        <v>0</v>
      </c>
      <c r="GA10" s="11">
        <f t="shared" si="10"/>
        <v>0</v>
      </c>
      <c r="GB10" s="11">
        <f t="shared" si="10"/>
        <v>0</v>
      </c>
      <c r="GC10" s="11">
        <f t="shared" si="10"/>
        <v>0</v>
      </c>
      <c r="GD10" s="11">
        <f t="shared" si="10"/>
        <v>0</v>
      </c>
      <c r="GE10" s="11">
        <f t="shared" si="10"/>
        <v>0</v>
      </c>
      <c r="GF10" s="11">
        <f t="shared" si="10"/>
        <v>0</v>
      </c>
      <c r="GG10" s="11">
        <f t="shared" si="10"/>
        <v>0</v>
      </c>
      <c r="GH10" s="11">
        <f t="shared" si="10"/>
        <v>0</v>
      </c>
      <c r="GI10" s="11">
        <f t="shared" si="10"/>
        <v>0</v>
      </c>
      <c r="GJ10" s="11">
        <f t="shared" si="10"/>
        <v>0</v>
      </c>
      <c r="GK10" s="11">
        <f t="shared" si="10"/>
        <v>0</v>
      </c>
      <c r="GL10" s="11">
        <f t="shared" si="10"/>
        <v>0</v>
      </c>
      <c r="GM10" s="11">
        <f t="shared" si="10"/>
        <v>0</v>
      </c>
      <c r="GN10" s="11">
        <f t="shared" si="10"/>
        <v>0</v>
      </c>
      <c r="GO10" s="11">
        <f t="shared" si="10"/>
        <v>0</v>
      </c>
      <c r="GP10" s="11">
        <f t="shared" si="10"/>
        <v>0</v>
      </c>
      <c r="GQ10" s="11">
        <f t="shared" si="10"/>
        <v>0</v>
      </c>
      <c r="GR10" s="11">
        <f t="shared" si="10"/>
        <v>0</v>
      </c>
      <c r="GS10" s="11">
        <f t="shared" si="10"/>
        <v>0</v>
      </c>
      <c r="GT10" s="11">
        <f t="shared" si="10"/>
        <v>0</v>
      </c>
      <c r="GU10" s="11">
        <f t="shared" si="10"/>
        <v>0</v>
      </c>
      <c r="GV10" s="11">
        <f t="shared" si="6"/>
        <v>0</v>
      </c>
      <c r="GW10" s="11">
        <f t="shared" ref="GW10:IQ11" si="15">IFERROR(ROUND(IF($F10="","",IF($I10&lt;GW$3,$G10,0))*MAX(IF($B10=0,1,($B10*12-GW$3+1+$I10)/($B10*12)),0),2),"")</f>
        <v>0</v>
      </c>
      <c r="GX10" s="11">
        <f t="shared" si="15"/>
        <v>0</v>
      </c>
      <c r="GY10" s="11">
        <f t="shared" si="15"/>
        <v>0</v>
      </c>
      <c r="GZ10" s="11">
        <f t="shared" si="15"/>
        <v>0</v>
      </c>
      <c r="HA10" s="11">
        <f t="shared" si="15"/>
        <v>0</v>
      </c>
      <c r="HB10" s="11">
        <f t="shared" si="15"/>
        <v>0</v>
      </c>
      <c r="HC10" s="11">
        <f t="shared" si="15"/>
        <v>0</v>
      </c>
      <c r="HD10" s="11">
        <f t="shared" si="15"/>
        <v>0</v>
      </c>
      <c r="HE10" s="11">
        <f t="shared" si="15"/>
        <v>0</v>
      </c>
      <c r="HF10" s="11">
        <f t="shared" si="15"/>
        <v>0</v>
      </c>
      <c r="HG10" s="11">
        <f t="shared" si="15"/>
        <v>0</v>
      </c>
      <c r="HH10" s="11">
        <f t="shared" si="15"/>
        <v>0</v>
      </c>
      <c r="HI10" s="11">
        <f t="shared" si="15"/>
        <v>0</v>
      </c>
      <c r="HJ10" s="11">
        <f t="shared" si="15"/>
        <v>0</v>
      </c>
      <c r="HK10" s="11">
        <f t="shared" si="15"/>
        <v>0</v>
      </c>
      <c r="HL10" s="11">
        <f t="shared" si="15"/>
        <v>0</v>
      </c>
      <c r="HM10" s="11">
        <f t="shared" si="15"/>
        <v>0</v>
      </c>
      <c r="HN10" s="11">
        <f t="shared" si="15"/>
        <v>0</v>
      </c>
      <c r="HO10" s="11">
        <f t="shared" si="15"/>
        <v>0</v>
      </c>
      <c r="HP10" s="11">
        <f t="shared" si="15"/>
        <v>0</v>
      </c>
      <c r="HQ10" s="11">
        <f t="shared" si="15"/>
        <v>0</v>
      </c>
      <c r="HR10" s="11">
        <f t="shared" si="15"/>
        <v>0</v>
      </c>
      <c r="HS10" s="11">
        <f t="shared" si="15"/>
        <v>0</v>
      </c>
      <c r="HT10" s="11">
        <f t="shared" si="15"/>
        <v>0</v>
      </c>
      <c r="HU10" s="11">
        <f t="shared" si="15"/>
        <v>0</v>
      </c>
      <c r="HV10" s="11">
        <f t="shared" si="15"/>
        <v>0</v>
      </c>
      <c r="HW10" s="11">
        <f t="shared" si="15"/>
        <v>0</v>
      </c>
      <c r="HX10" s="11">
        <f t="shared" si="15"/>
        <v>0</v>
      </c>
      <c r="HY10" s="11">
        <f t="shared" si="15"/>
        <v>0</v>
      </c>
      <c r="HZ10" s="11">
        <f t="shared" si="15"/>
        <v>0</v>
      </c>
      <c r="IA10" s="11">
        <f t="shared" si="15"/>
        <v>0</v>
      </c>
      <c r="IB10" s="11">
        <f t="shared" si="15"/>
        <v>0</v>
      </c>
      <c r="IC10" s="11">
        <f t="shared" si="15"/>
        <v>0</v>
      </c>
      <c r="ID10" s="11">
        <f t="shared" si="15"/>
        <v>0</v>
      </c>
      <c r="IE10" s="11">
        <f t="shared" si="15"/>
        <v>0</v>
      </c>
      <c r="IF10" s="11">
        <f t="shared" si="15"/>
        <v>0</v>
      </c>
      <c r="IG10" s="11">
        <f t="shared" si="15"/>
        <v>0</v>
      </c>
      <c r="IH10" s="11">
        <f t="shared" si="15"/>
        <v>0</v>
      </c>
      <c r="II10" s="11">
        <f t="shared" si="15"/>
        <v>0</v>
      </c>
      <c r="IJ10" s="11">
        <f t="shared" si="15"/>
        <v>0</v>
      </c>
      <c r="IK10" s="11">
        <f t="shared" si="15"/>
        <v>0</v>
      </c>
      <c r="IL10" s="11">
        <f t="shared" si="15"/>
        <v>0</v>
      </c>
      <c r="IM10" s="11">
        <f t="shared" si="15"/>
        <v>0</v>
      </c>
      <c r="IN10" s="11">
        <f t="shared" si="15"/>
        <v>0</v>
      </c>
      <c r="IO10" s="11">
        <f t="shared" si="15"/>
        <v>0</v>
      </c>
      <c r="IP10" s="11">
        <f t="shared" si="15"/>
        <v>0</v>
      </c>
      <c r="IQ10" s="11">
        <f t="shared" si="15"/>
        <v>0</v>
      </c>
    </row>
    <row r="11" spans="1:281" x14ac:dyDescent="0.35">
      <c r="A11" s="11" t="s">
        <v>61</v>
      </c>
      <c r="B11" s="11">
        <v>0</v>
      </c>
      <c r="F11" s="11" t="s">
        <v>61</v>
      </c>
      <c r="G11" s="31"/>
      <c r="H11" s="82" t="e">
        <f>+MAX(Skaičiuoklė!#REF!,0)</f>
        <v>#REF!</v>
      </c>
      <c r="I11" s="92">
        <f>+Skaičiuoklė!F53</f>
        <v>0</v>
      </c>
      <c r="J11" s="63" t="e">
        <f t="shared" si="8"/>
        <v>#REF!</v>
      </c>
      <c r="L11" s="11">
        <f t="shared" si="9"/>
        <v>0</v>
      </c>
      <c r="M11" s="11">
        <f t="shared" si="9"/>
        <v>0</v>
      </c>
      <c r="N11" s="11">
        <f t="shared" si="9"/>
        <v>0</v>
      </c>
      <c r="O11" s="11">
        <f t="shared" si="9"/>
        <v>0</v>
      </c>
      <c r="P11" s="11">
        <f t="shared" si="9"/>
        <v>0</v>
      </c>
      <c r="Q11" s="11">
        <f t="shared" si="9"/>
        <v>0</v>
      </c>
      <c r="R11" s="11">
        <f t="shared" si="9"/>
        <v>0</v>
      </c>
      <c r="S11" s="11">
        <f t="shared" si="9"/>
        <v>0</v>
      </c>
      <c r="T11" s="11">
        <f t="shared" si="9"/>
        <v>0</v>
      </c>
      <c r="U11" s="11">
        <f t="shared" si="9"/>
        <v>0</v>
      </c>
      <c r="V11" s="11">
        <f t="shared" si="9"/>
        <v>0</v>
      </c>
      <c r="W11" s="11">
        <f t="shared" si="9"/>
        <v>0</v>
      </c>
      <c r="X11" s="11">
        <f t="shared" si="9"/>
        <v>0</v>
      </c>
      <c r="Y11" s="11">
        <f t="shared" si="9"/>
        <v>0</v>
      </c>
      <c r="Z11" s="11">
        <f t="shared" si="9"/>
        <v>0</v>
      </c>
      <c r="AA11" s="11">
        <f t="shared" si="9"/>
        <v>0</v>
      </c>
      <c r="AB11" s="11">
        <f t="shared" si="13"/>
        <v>0</v>
      </c>
      <c r="AC11" s="11">
        <f t="shared" si="13"/>
        <v>0</v>
      </c>
      <c r="AD11" s="11">
        <f t="shared" si="13"/>
        <v>0</v>
      </c>
      <c r="AE11" s="11">
        <f t="shared" si="13"/>
        <v>0</v>
      </c>
      <c r="AF11" s="11">
        <f t="shared" si="13"/>
        <v>0</v>
      </c>
      <c r="AG11" s="11">
        <f t="shared" si="13"/>
        <v>0</v>
      </c>
      <c r="AH11" s="11">
        <f t="shared" si="13"/>
        <v>0</v>
      </c>
      <c r="AI11" s="11">
        <f t="shared" si="13"/>
        <v>0</v>
      </c>
      <c r="AJ11" s="11">
        <f t="shared" si="13"/>
        <v>0</v>
      </c>
      <c r="AK11" s="11">
        <f t="shared" si="13"/>
        <v>0</v>
      </c>
      <c r="AL11" s="11">
        <f t="shared" si="13"/>
        <v>0</v>
      </c>
      <c r="AM11" s="11">
        <f t="shared" si="13"/>
        <v>0</v>
      </c>
      <c r="AN11" s="11">
        <f t="shared" si="13"/>
        <v>0</v>
      </c>
      <c r="AO11" s="11">
        <f t="shared" si="13"/>
        <v>0</v>
      </c>
      <c r="AP11" s="11">
        <f t="shared" si="13"/>
        <v>0</v>
      </c>
      <c r="AQ11" s="11">
        <f t="shared" si="13"/>
        <v>0</v>
      </c>
      <c r="AR11" s="11">
        <f t="shared" si="13"/>
        <v>0</v>
      </c>
      <c r="AS11" s="11">
        <f t="shared" si="13"/>
        <v>0</v>
      </c>
      <c r="AT11" s="11">
        <f t="shared" si="13"/>
        <v>0</v>
      </c>
      <c r="AU11" s="11">
        <f t="shared" si="13"/>
        <v>0</v>
      </c>
      <c r="AV11" s="11">
        <f t="shared" si="13"/>
        <v>0</v>
      </c>
      <c r="AW11" s="11">
        <f t="shared" si="13"/>
        <v>0</v>
      </c>
      <c r="AX11" s="11">
        <f t="shared" si="13"/>
        <v>0</v>
      </c>
      <c r="AY11" s="11">
        <f t="shared" si="13"/>
        <v>0</v>
      </c>
      <c r="AZ11" s="11">
        <f t="shared" si="13"/>
        <v>0</v>
      </c>
      <c r="BA11" s="11">
        <f t="shared" si="13"/>
        <v>0</v>
      </c>
      <c r="BB11" s="11">
        <f t="shared" si="13"/>
        <v>0</v>
      </c>
      <c r="BC11" s="11">
        <f t="shared" si="13"/>
        <v>0</v>
      </c>
      <c r="BD11" s="11">
        <f t="shared" si="13"/>
        <v>0</v>
      </c>
      <c r="BE11" s="11">
        <f t="shared" si="13"/>
        <v>0</v>
      </c>
      <c r="BF11" s="11">
        <f t="shared" si="13"/>
        <v>0</v>
      </c>
      <c r="BG11" s="11">
        <f t="shared" si="13"/>
        <v>0</v>
      </c>
      <c r="BH11" s="11">
        <f t="shared" si="13"/>
        <v>0</v>
      </c>
      <c r="BI11" s="11">
        <f t="shared" si="13"/>
        <v>0</v>
      </c>
      <c r="BJ11" s="11">
        <f t="shared" si="13"/>
        <v>0</v>
      </c>
      <c r="BK11" s="11">
        <f t="shared" si="13"/>
        <v>0</v>
      </c>
      <c r="BL11" s="11">
        <f t="shared" si="13"/>
        <v>0</v>
      </c>
      <c r="BM11" s="11">
        <f t="shared" si="13"/>
        <v>0</v>
      </c>
      <c r="BN11" s="11">
        <f t="shared" si="13"/>
        <v>0</v>
      </c>
      <c r="BO11" s="11">
        <f t="shared" si="13"/>
        <v>0</v>
      </c>
      <c r="BP11" s="11">
        <f t="shared" si="13"/>
        <v>0</v>
      </c>
      <c r="BQ11" s="11">
        <f t="shared" si="13"/>
        <v>0</v>
      </c>
      <c r="BR11" s="11">
        <f t="shared" si="13"/>
        <v>0</v>
      </c>
      <c r="BS11" s="11">
        <f t="shared" si="13"/>
        <v>0</v>
      </c>
      <c r="BT11" s="11">
        <f t="shared" si="13"/>
        <v>0</v>
      </c>
      <c r="BU11" s="11">
        <f t="shared" si="13"/>
        <v>0</v>
      </c>
      <c r="BV11" s="11">
        <f t="shared" si="13"/>
        <v>0</v>
      </c>
      <c r="BW11" s="11">
        <f t="shared" si="13"/>
        <v>0</v>
      </c>
      <c r="BX11" s="11">
        <f t="shared" si="13"/>
        <v>0</v>
      </c>
      <c r="BY11" s="11">
        <f t="shared" si="11"/>
        <v>0</v>
      </c>
      <c r="BZ11" s="11">
        <f t="shared" si="11"/>
        <v>0</v>
      </c>
      <c r="CA11" s="11">
        <f t="shared" si="11"/>
        <v>0</v>
      </c>
      <c r="CB11" s="11">
        <f t="shared" si="11"/>
        <v>0</v>
      </c>
      <c r="CC11" s="11">
        <f t="shared" si="11"/>
        <v>0</v>
      </c>
      <c r="CD11" s="11">
        <f t="shared" si="11"/>
        <v>0</v>
      </c>
      <c r="CE11" s="11">
        <f t="shared" si="11"/>
        <v>0</v>
      </c>
      <c r="CF11" s="11">
        <f t="shared" si="11"/>
        <v>0</v>
      </c>
      <c r="CG11" s="11">
        <f t="shared" si="11"/>
        <v>0</v>
      </c>
      <c r="CH11" s="11">
        <f t="shared" si="11"/>
        <v>0</v>
      </c>
      <c r="CI11" s="11">
        <f t="shared" si="11"/>
        <v>0</v>
      </c>
      <c r="CJ11" s="11">
        <f t="shared" si="11"/>
        <v>0</v>
      </c>
      <c r="CK11" s="11">
        <f t="shared" si="11"/>
        <v>0</v>
      </c>
      <c r="CL11" s="11">
        <f t="shared" si="11"/>
        <v>0</v>
      </c>
      <c r="CM11" s="11">
        <f t="shared" si="11"/>
        <v>0</v>
      </c>
      <c r="CN11" s="11">
        <f t="shared" si="11"/>
        <v>0</v>
      </c>
      <c r="CO11" s="11">
        <f t="shared" si="11"/>
        <v>0</v>
      </c>
      <c r="CP11" s="11">
        <f t="shared" si="11"/>
        <v>0</v>
      </c>
      <c r="CQ11" s="11">
        <f t="shared" si="11"/>
        <v>0</v>
      </c>
      <c r="CR11" s="11">
        <f t="shared" si="11"/>
        <v>0</v>
      </c>
      <c r="CS11" s="11">
        <f t="shared" si="11"/>
        <v>0</v>
      </c>
      <c r="CT11" s="11">
        <f t="shared" si="11"/>
        <v>0</v>
      </c>
      <c r="CU11" s="11">
        <f t="shared" si="11"/>
        <v>0</v>
      </c>
      <c r="CV11" s="11">
        <f t="shared" si="11"/>
        <v>0</v>
      </c>
      <c r="CW11" s="11">
        <f t="shared" si="11"/>
        <v>0</v>
      </c>
      <c r="CX11" s="11">
        <f t="shared" si="11"/>
        <v>0</v>
      </c>
      <c r="CY11" s="11">
        <f t="shared" si="11"/>
        <v>0</v>
      </c>
      <c r="CZ11" s="11">
        <f t="shared" si="11"/>
        <v>0</v>
      </c>
      <c r="DA11" s="11">
        <f t="shared" si="11"/>
        <v>0</v>
      </c>
      <c r="DB11" s="11">
        <f t="shared" si="12"/>
        <v>0</v>
      </c>
      <c r="DC11" s="11">
        <f t="shared" si="12"/>
        <v>0</v>
      </c>
      <c r="DD11" s="11">
        <f t="shared" si="12"/>
        <v>0</v>
      </c>
      <c r="DE11" s="11">
        <f t="shared" si="12"/>
        <v>0</v>
      </c>
      <c r="DF11" s="11">
        <f t="shared" si="12"/>
        <v>0</v>
      </c>
      <c r="DG11" s="11">
        <f t="shared" si="12"/>
        <v>0</v>
      </c>
      <c r="DH11" s="11">
        <f t="shared" si="12"/>
        <v>0</v>
      </c>
      <c r="DI11" s="11">
        <f t="shared" si="12"/>
        <v>0</v>
      </c>
      <c r="DJ11" s="11">
        <f t="shared" si="12"/>
        <v>0</v>
      </c>
      <c r="DK11" s="11">
        <f t="shared" si="12"/>
        <v>0</v>
      </c>
      <c r="DL11" s="11">
        <f t="shared" si="12"/>
        <v>0</v>
      </c>
      <c r="DM11" s="11">
        <f t="shared" si="12"/>
        <v>0</v>
      </c>
      <c r="DN11" s="11">
        <f t="shared" si="12"/>
        <v>0</v>
      </c>
      <c r="DO11" s="11">
        <f t="shared" si="12"/>
        <v>0</v>
      </c>
      <c r="DP11" s="11">
        <f t="shared" si="12"/>
        <v>0</v>
      </c>
      <c r="DQ11" s="11">
        <f t="shared" si="12"/>
        <v>0</v>
      </c>
      <c r="DR11" s="11">
        <f t="shared" si="12"/>
        <v>0</v>
      </c>
      <c r="DS11" s="11">
        <f t="shared" si="12"/>
        <v>0</v>
      </c>
      <c r="DT11" s="11">
        <f t="shared" si="12"/>
        <v>0</v>
      </c>
      <c r="DU11" s="11">
        <f t="shared" si="12"/>
        <v>0</v>
      </c>
      <c r="DV11" s="11">
        <f t="shared" si="12"/>
        <v>0</v>
      </c>
      <c r="DW11" s="11">
        <f t="shared" si="12"/>
        <v>0</v>
      </c>
      <c r="DX11" s="11">
        <f t="shared" si="12"/>
        <v>0</v>
      </c>
      <c r="DY11" s="11">
        <f t="shared" si="12"/>
        <v>0</v>
      </c>
      <c r="DZ11" s="11">
        <f t="shared" si="12"/>
        <v>0</v>
      </c>
      <c r="EA11" s="11">
        <f t="shared" si="12"/>
        <v>0</v>
      </c>
      <c r="EB11" s="11">
        <f t="shared" si="12"/>
        <v>0</v>
      </c>
      <c r="EC11" s="11">
        <f t="shared" si="12"/>
        <v>0</v>
      </c>
      <c r="ED11" s="11">
        <f t="shared" si="12"/>
        <v>0</v>
      </c>
      <c r="EE11" s="11">
        <f t="shared" si="12"/>
        <v>0</v>
      </c>
      <c r="EF11" s="11">
        <f t="shared" si="12"/>
        <v>0</v>
      </c>
      <c r="EG11" s="11">
        <f t="shared" si="12"/>
        <v>0</v>
      </c>
      <c r="EH11" s="11">
        <f t="shared" si="12"/>
        <v>0</v>
      </c>
      <c r="EI11" s="11">
        <f t="shared" si="12"/>
        <v>0</v>
      </c>
      <c r="EJ11" s="11">
        <f t="shared" si="12"/>
        <v>0</v>
      </c>
      <c r="EK11" s="11">
        <f t="shared" si="10"/>
        <v>0</v>
      </c>
      <c r="EL11" s="11">
        <f t="shared" si="10"/>
        <v>0</v>
      </c>
      <c r="EM11" s="11">
        <f t="shared" ref="EM11:GX11" si="16">IFERROR(ROUND(IF($F11="","",IF($I11&lt;EM$3,$G11,0))*MAX(IF($B11=0,1,($B11*12-EM$3+1+$I11)/($B11*12)),0),2),"")</f>
        <v>0</v>
      </c>
      <c r="EN11" s="11">
        <f t="shared" si="16"/>
        <v>0</v>
      </c>
      <c r="EO11" s="11">
        <f t="shared" si="16"/>
        <v>0</v>
      </c>
      <c r="EP11" s="11">
        <f t="shared" si="16"/>
        <v>0</v>
      </c>
      <c r="EQ11" s="11">
        <f t="shared" si="16"/>
        <v>0</v>
      </c>
      <c r="ER11" s="11">
        <f t="shared" si="16"/>
        <v>0</v>
      </c>
      <c r="ES11" s="11">
        <f t="shared" si="16"/>
        <v>0</v>
      </c>
      <c r="ET11" s="11">
        <f t="shared" si="16"/>
        <v>0</v>
      </c>
      <c r="EU11" s="11">
        <f t="shared" si="16"/>
        <v>0</v>
      </c>
      <c r="EV11" s="11">
        <f t="shared" si="16"/>
        <v>0</v>
      </c>
      <c r="EW11" s="11">
        <f t="shared" si="16"/>
        <v>0</v>
      </c>
      <c r="EX11" s="11">
        <f t="shared" si="16"/>
        <v>0</v>
      </c>
      <c r="EY11" s="11">
        <f t="shared" si="16"/>
        <v>0</v>
      </c>
      <c r="EZ11" s="11">
        <f t="shared" si="16"/>
        <v>0</v>
      </c>
      <c r="FA11" s="11">
        <f t="shared" si="16"/>
        <v>0</v>
      </c>
      <c r="FB11" s="11">
        <f t="shared" si="16"/>
        <v>0</v>
      </c>
      <c r="FC11" s="11">
        <f t="shared" si="16"/>
        <v>0</v>
      </c>
      <c r="FD11" s="11">
        <f t="shared" si="16"/>
        <v>0</v>
      </c>
      <c r="FE11" s="11">
        <f t="shared" si="16"/>
        <v>0</v>
      </c>
      <c r="FF11" s="11">
        <f t="shared" si="16"/>
        <v>0</v>
      </c>
      <c r="FG11" s="11">
        <f t="shared" si="16"/>
        <v>0</v>
      </c>
      <c r="FH11" s="11">
        <f t="shared" si="16"/>
        <v>0</v>
      </c>
      <c r="FI11" s="11">
        <f t="shared" si="16"/>
        <v>0</v>
      </c>
      <c r="FJ11" s="11">
        <f t="shared" si="16"/>
        <v>0</v>
      </c>
      <c r="FK11" s="11">
        <f t="shared" si="16"/>
        <v>0</v>
      </c>
      <c r="FL11" s="11">
        <f t="shared" si="16"/>
        <v>0</v>
      </c>
      <c r="FM11" s="11">
        <f t="shared" si="16"/>
        <v>0</v>
      </c>
      <c r="FN11" s="11">
        <f t="shared" si="16"/>
        <v>0</v>
      </c>
      <c r="FO11" s="11">
        <f t="shared" si="16"/>
        <v>0</v>
      </c>
      <c r="FP11" s="11">
        <f t="shared" si="16"/>
        <v>0</v>
      </c>
      <c r="FQ11" s="11">
        <f t="shared" si="16"/>
        <v>0</v>
      </c>
      <c r="FR11" s="11">
        <f t="shared" si="16"/>
        <v>0</v>
      </c>
      <c r="FS11" s="11">
        <f t="shared" si="16"/>
        <v>0</v>
      </c>
      <c r="FT11" s="11">
        <f t="shared" si="16"/>
        <v>0</v>
      </c>
      <c r="FU11" s="11">
        <f t="shared" si="16"/>
        <v>0</v>
      </c>
      <c r="FV11" s="11">
        <f t="shared" si="16"/>
        <v>0</v>
      </c>
      <c r="FW11" s="11">
        <f t="shared" si="16"/>
        <v>0</v>
      </c>
      <c r="FX11" s="11">
        <f t="shared" si="16"/>
        <v>0</v>
      </c>
      <c r="FY11" s="11">
        <f t="shared" si="16"/>
        <v>0</v>
      </c>
      <c r="FZ11" s="11">
        <f t="shared" si="16"/>
        <v>0</v>
      </c>
      <c r="GA11" s="11">
        <f t="shared" si="16"/>
        <v>0</v>
      </c>
      <c r="GB11" s="11">
        <f t="shared" si="16"/>
        <v>0</v>
      </c>
      <c r="GC11" s="11">
        <f t="shared" si="16"/>
        <v>0</v>
      </c>
      <c r="GD11" s="11">
        <f t="shared" si="16"/>
        <v>0</v>
      </c>
      <c r="GE11" s="11">
        <f t="shared" si="16"/>
        <v>0</v>
      </c>
      <c r="GF11" s="11">
        <f t="shared" si="16"/>
        <v>0</v>
      </c>
      <c r="GG11" s="11">
        <f t="shared" si="16"/>
        <v>0</v>
      </c>
      <c r="GH11" s="11">
        <f t="shared" si="16"/>
        <v>0</v>
      </c>
      <c r="GI11" s="11">
        <f t="shared" si="16"/>
        <v>0</v>
      </c>
      <c r="GJ11" s="11">
        <f t="shared" si="16"/>
        <v>0</v>
      </c>
      <c r="GK11" s="11">
        <f t="shared" si="16"/>
        <v>0</v>
      </c>
      <c r="GL11" s="11">
        <f t="shared" si="16"/>
        <v>0</v>
      </c>
      <c r="GM11" s="11">
        <f t="shared" si="16"/>
        <v>0</v>
      </c>
      <c r="GN11" s="11">
        <f t="shared" si="16"/>
        <v>0</v>
      </c>
      <c r="GO11" s="11">
        <f t="shared" si="16"/>
        <v>0</v>
      </c>
      <c r="GP11" s="11">
        <f t="shared" si="16"/>
        <v>0</v>
      </c>
      <c r="GQ11" s="11">
        <f t="shared" si="16"/>
        <v>0</v>
      </c>
      <c r="GR11" s="11">
        <f t="shared" si="16"/>
        <v>0</v>
      </c>
      <c r="GS11" s="11">
        <f t="shared" si="16"/>
        <v>0</v>
      </c>
      <c r="GT11" s="11">
        <f t="shared" si="16"/>
        <v>0</v>
      </c>
      <c r="GU11" s="11">
        <f t="shared" si="16"/>
        <v>0</v>
      </c>
      <c r="GV11" s="11">
        <f t="shared" si="16"/>
        <v>0</v>
      </c>
      <c r="GW11" s="11">
        <f t="shared" si="16"/>
        <v>0</v>
      </c>
      <c r="GX11" s="11">
        <f t="shared" si="16"/>
        <v>0</v>
      </c>
      <c r="GY11" s="11">
        <f t="shared" si="15"/>
        <v>0</v>
      </c>
      <c r="GZ11" s="11">
        <f t="shared" si="15"/>
        <v>0</v>
      </c>
      <c r="HA11" s="11">
        <f t="shared" si="15"/>
        <v>0</v>
      </c>
      <c r="HB11" s="11">
        <f t="shared" si="15"/>
        <v>0</v>
      </c>
      <c r="HC11" s="11">
        <f t="shared" si="15"/>
        <v>0</v>
      </c>
      <c r="HD11" s="11">
        <f t="shared" si="15"/>
        <v>0</v>
      </c>
      <c r="HE11" s="11">
        <f t="shared" si="15"/>
        <v>0</v>
      </c>
      <c r="HF11" s="11">
        <f t="shared" si="15"/>
        <v>0</v>
      </c>
      <c r="HG11" s="11">
        <f t="shared" si="15"/>
        <v>0</v>
      </c>
      <c r="HH11" s="11">
        <f t="shared" si="15"/>
        <v>0</v>
      </c>
      <c r="HI11" s="11">
        <f t="shared" si="15"/>
        <v>0</v>
      </c>
      <c r="HJ11" s="11">
        <f t="shared" si="15"/>
        <v>0</v>
      </c>
      <c r="HK11" s="11">
        <f t="shared" si="15"/>
        <v>0</v>
      </c>
      <c r="HL11" s="11">
        <f t="shared" si="15"/>
        <v>0</v>
      </c>
      <c r="HM11" s="11">
        <f t="shared" si="15"/>
        <v>0</v>
      </c>
      <c r="HN11" s="11">
        <f t="shared" si="15"/>
        <v>0</v>
      </c>
      <c r="HO11" s="11">
        <f t="shared" si="15"/>
        <v>0</v>
      </c>
      <c r="HP11" s="11">
        <f t="shared" si="15"/>
        <v>0</v>
      </c>
      <c r="HQ11" s="11">
        <f t="shared" si="15"/>
        <v>0</v>
      </c>
      <c r="HR11" s="11">
        <f t="shared" si="15"/>
        <v>0</v>
      </c>
      <c r="HS11" s="11">
        <f t="shared" si="15"/>
        <v>0</v>
      </c>
      <c r="HT11" s="11">
        <f t="shared" si="15"/>
        <v>0</v>
      </c>
      <c r="HU11" s="11">
        <f t="shared" si="15"/>
        <v>0</v>
      </c>
      <c r="HV11" s="11">
        <f t="shared" si="15"/>
        <v>0</v>
      </c>
      <c r="HW11" s="11">
        <f t="shared" si="15"/>
        <v>0</v>
      </c>
      <c r="HX11" s="11">
        <f t="shared" si="15"/>
        <v>0</v>
      </c>
      <c r="HY11" s="11">
        <f t="shared" si="15"/>
        <v>0</v>
      </c>
      <c r="HZ11" s="11">
        <f t="shared" si="15"/>
        <v>0</v>
      </c>
      <c r="IA11" s="11">
        <f t="shared" si="15"/>
        <v>0</v>
      </c>
      <c r="IB11" s="11">
        <f t="shared" si="15"/>
        <v>0</v>
      </c>
      <c r="IC11" s="11">
        <f t="shared" si="15"/>
        <v>0</v>
      </c>
      <c r="ID11" s="11">
        <f t="shared" si="15"/>
        <v>0</v>
      </c>
      <c r="IE11" s="11">
        <f t="shared" si="15"/>
        <v>0</v>
      </c>
      <c r="IF11" s="11">
        <f t="shared" si="15"/>
        <v>0</v>
      </c>
      <c r="IG11" s="11">
        <f t="shared" si="15"/>
        <v>0</v>
      </c>
      <c r="IH11" s="11">
        <f t="shared" si="15"/>
        <v>0</v>
      </c>
      <c r="II11" s="11">
        <f t="shared" si="15"/>
        <v>0</v>
      </c>
      <c r="IJ11" s="11">
        <f t="shared" si="15"/>
        <v>0</v>
      </c>
      <c r="IK11" s="11">
        <f t="shared" si="15"/>
        <v>0</v>
      </c>
      <c r="IL11" s="11">
        <f t="shared" si="15"/>
        <v>0</v>
      </c>
      <c r="IM11" s="11">
        <f t="shared" si="15"/>
        <v>0</v>
      </c>
      <c r="IN11" s="11">
        <f t="shared" si="15"/>
        <v>0</v>
      </c>
      <c r="IO11" s="11">
        <f t="shared" si="15"/>
        <v>0</v>
      </c>
      <c r="IP11" s="11">
        <f t="shared" si="15"/>
        <v>0</v>
      </c>
      <c r="IQ11" s="11">
        <f t="shared" si="15"/>
        <v>0</v>
      </c>
    </row>
    <row r="15" spans="1:281" x14ac:dyDescent="0.35">
      <c r="F15" s="11" t="s">
        <v>75</v>
      </c>
    </row>
    <row r="16" spans="1:281" x14ac:dyDescent="0.35">
      <c r="G16" s="11" t="s">
        <v>76</v>
      </c>
      <c r="H16" s="11" t="s">
        <v>77</v>
      </c>
      <c r="I16" s="11" t="s">
        <v>78</v>
      </c>
    </row>
    <row r="17" spans="6:9" x14ac:dyDescent="0.35">
      <c r="F17" s="11" t="s">
        <v>51</v>
      </c>
      <c r="G17" s="11">
        <v>17</v>
      </c>
      <c r="H17" s="11">
        <v>11</v>
      </c>
      <c r="I17" s="79">
        <f>(G17-H17)/G17</f>
        <v>0.35294117647058826</v>
      </c>
    </row>
    <row r="18" spans="6:9" x14ac:dyDescent="0.35">
      <c r="F18" s="11" t="s">
        <v>79</v>
      </c>
      <c r="G18" s="11">
        <v>12</v>
      </c>
      <c r="H18" s="11">
        <v>11</v>
      </c>
      <c r="I18" s="79">
        <f t="shared" ref="I18:I22" si="17">(G18-H18)/G18</f>
        <v>8.3333333333333329E-2</v>
      </c>
    </row>
    <row r="19" spans="6:9" x14ac:dyDescent="0.35">
      <c r="F19" s="11" t="s">
        <v>80</v>
      </c>
      <c r="G19" s="11">
        <v>72</v>
      </c>
      <c r="H19" s="11">
        <v>61</v>
      </c>
      <c r="I19" s="79">
        <f t="shared" si="17"/>
        <v>0.15277777777777779</v>
      </c>
    </row>
    <row r="20" spans="6:9" x14ac:dyDescent="0.35">
      <c r="F20" s="11" t="s">
        <v>81</v>
      </c>
      <c r="G20" s="11">
        <v>27</v>
      </c>
      <c r="H20" s="11">
        <v>11</v>
      </c>
      <c r="I20" s="79">
        <f t="shared" si="17"/>
        <v>0.59259259259259256</v>
      </c>
    </row>
    <row r="21" spans="6:9" x14ac:dyDescent="0.35">
      <c r="F21" s="11" t="s">
        <v>82</v>
      </c>
      <c r="G21" s="11">
        <v>77</v>
      </c>
      <c r="H21" s="11">
        <v>11</v>
      </c>
      <c r="I21" s="79">
        <f t="shared" si="17"/>
        <v>0.8571428571428571</v>
      </c>
    </row>
    <row r="22" spans="6:9" x14ac:dyDescent="0.35">
      <c r="F22" s="11" t="s">
        <v>83</v>
      </c>
      <c r="G22" s="11">
        <v>96</v>
      </c>
      <c r="H22" s="11">
        <v>67</v>
      </c>
      <c r="I22" s="79">
        <f t="shared" si="17"/>
        <v>0.30208333333333331</v>
      </c>
    </row>
    <row r="23" spans="6:9" x14ac:dyDescent="0.35">
      <c r="H23" s="11"/>
      <c r="I23" s="11"/>
    </row>
    <row r="24" spans="6:9" x14ac:dyDescent="0.35">
      <c r="F24" s="11" t="s">
        <v>84</v>
      </c>
      <c r="H24" s="11"/>
      <c r="I24" s="11"/>
    </row>
    <row r="25" spans="6:9" x14ac:dyDescent="0.35">
      <c r="F25" s="11" t="s">
        <v>85</v>
      </c>
      <c r="H25" s="11"/>
      <c r="I25" s="11"/>
    </row>
    <row r="26" spans="6:9" x14ac:dyDescent="0.35">
      <c r="F26" s="11" t="s">
        <v>51</v>
      </c>
      <c r="G26" s="31">
        <v>0</v>
      </c>
      <c r="H26" s="11" t="s">
        <v>86</v>
      </c>
      <c r="I26" s="11"/>
    </row>
    <row r="27" spans="6:9" x14ac:dyDescent="0.35">
      <c r="F27" s="11" t="s">
        <v>87</v>
      </c>
      <c r="G27" s="31">
        <v>0.1</v>
      </c>
      <c r="H27" s="11"/>
      <c r="I27" s="11"/>
    </row>
    <row r="28" spans="6:9" x14ac:dyDescent="0.35">
      <c r="F28" s="11" t="s">
        <v>88</v>
      </c>
      <c r="G28" s="31">
        <v>0.3</v>
      </c>
      <c r="H28" s="11"/>
      <c r="I28" s="11"/>
    </row>
    <row r="29" spans="6:9" x14ac:dyDescent="0.35">
      <c r="F29" s="11" t="s">
        <v>89</v>
      </c>
      <c r="G29" s="31">
        <v>0.6</v>
      </c>
      <c r="H29" s="11"/>
      <c r="I29" s="11"/>
    </row>
    <row r="30" spans="6:9" x14ac:dyDescent="0.35">
      <c r="F30" s="11" t="s">
        <v>90</v>
      </c>
      <c r="G30" s="31">
        <v>0.9</v>
      </c>
      <c r="H30" s="11"/>
      <c r="I30" s="11"/>
    </row>
    <row r="33" spans="3:251" x14ac:dyDescent="0.35">
      <c r="G33" s="83">
        <f>IFERROR(D34/C34,0)</f>
        <v>0</v>
      </c>
      <c r="L33" s="104">
        <f>IFERROR(L34/L1,1)</f>
        <v>1</v>
      </c>
      <c r="M33" s="104">
        <f t="shared" ref="M33:BX33" si="18">IFERROR(M34/M1,1)</f>
        <v>1</v>
      </c>
      <c r="N33" s="104">
        <f t="shared" si="18"/>
        <v>1</v>
      </c>
      <c r="O33" s="104">
        <f t="shared" si="18"/>
        <v>1</v>
      </c>
      <c r="P33" s="104">
        <f t="shared" si="18"/>
        <v>1</v>
      </c>
      <c r="Q33" s="104">
        <f t="shared" si="18"/>
        <v>1</v>
      </c>
      <c r="R33" s="104">
        <f t="shared" si="18"/>
        <v>1</v>
      </c>
      <c r="S33" s="104">
        <f t="shared" si="18"/>
        <v>1</v>
      </c>
      <c r="T33" s="104">
        <f t="shared" si="18"/>
        <v>1</v>
      </c>
      <c r="U33" s="104">
        <f t="shared" si="18"/>
        <v>1</v>
      </c>
      <c r="V33" s="104">
        <f t="shared" si="18"/>
        <v>1</v>
      </c>
      <c r="W33" s="104">
        <f t="shared" si="18"/>
        <v>1</v>
      </c>
      <c r="X33" s="104">
        <f t="shared" si="18"/>
        <v>1</v>
      </c>
      <c r="Y33" s="104">
        <f t="shared" si="18"/>
        <v>1</v>
      </c>
      <c r="Z33" s="104">
        <f t="shared" si="18"/>
        <v>1</v>
      </c>
      <c r="AA33" s="104">
        <f t="shared" si="18"/>
        <v>1</v>
      </c>
      <c r="AB33" s="104">
        <f t="shared" si="18"/>
        <v>1</v>
      </c>
      <c r="AC33" s="104">
        <f t="shared" si="18"/>
        <v>1</v>
      </c>
      <c r="AD33" s="104">
        <f t="shared" si="18"/>
        <v>1</v>
      </c>
      <c r="AE33" s="104">
        <f t="shared" si="18"/>
        <v>1</v>
      </c>
      <c r="AF33" s="104">
        <f t="shared" si="18"/>
        <v>1</v>
      </c>
      <c r="AG33" s="104">
        <f t="shared" si="18"/>
        <v>1</v>
      </c>
      <c r="AH33" s="104">
        <f t="shared" si="18"/>
        <v>1</v>
      </c>
      <c r="AI33" s="104">
        <f t="shared" si="18"/>
        <v>1</v>
      </c>
      <c r="AJ33" s="104">
        <f t="shared" si="18"/>
        <v>1</v>
      </c>
      <c r="AK33" s="104">
        <f t="shared" si="18"/>
        <v>1</v>
      </c>
      <c r="AL33" s="104">
        <f t="shared" si="18"/>
        <v>1</v>
      </c>
      <c r="AM33" s="104">
        <f t="shared" si="18"/>
        <v>1</v>
      </c>
      <c r="AN33" s="104">
        <f t="shared" si="18"/>
        <v>1</v>
      </c>
      <c r="AO33" s="104">
        <f t="shared" si="18"/>
        <v>1</v>
      </c>
      <c r="AP33" s="104">
        <f t="shared" si="18"/>
        <v>1</v>
      </c>
      <c r="AQ33" s="104">
        <f t="shared" si="18"/>
        <v>1</v>
      </c>
      <c r="AR33" s="104">
        <f t="shared" si="18"/>
        <v>1</v>
      </c>
      <c r="AS33" s="104">
        <f t="shared" si="18"/>
        <v>1</v>
      </c>
      <c r="AT33" s="104">
        <f t="shared" si="18"/>
        <v>1</v>
      </c>
      <c r="AU33" s="104">
        <f t="shared" si="18"/>
        <v>1</v>
      </c>
      <c r="AV33" s="104">
        <f t="shared" si="18"/>
        <v>1</v>
      </c>
      <c r="AW33" s="104">
        <f t="shared" si="18"/>
        <v>1</v>
      </c>
      <c r="AX33" s="104">
        <f t="shared" si="18"/>
        <v>1</v>
      </c>
      <c r="AY33" s="104">
        <f>IFERROR(AY34/AY1,1)</f>
        <v>1</v>
      </c>
      <c r="AZ33" s="104">
        <f t="shared" si="18"/>
        <v>1</v>
      </c>
      <c r="BA33" s="104">
        <f t="shared" si="18"/>
        <v>1</v>
      </c>
      <c r="BB33" s="104">
        <f t="shared" si="18"/>
        <v>1</v>
      </c>
      <c r="BC33" s="104">
        <f t="shared" si="18"/>
        <v>1</v>
      </c>
      <c r="BD33" s="104">
        <f t="shared" si="18"/>
        <v>1</v>
      </c>
      <c r="BE33" s="104">
        <f t="shared" si="18"/>
        <v>1</v>
      </c>
      <c r="BF33" s="104">
        <f t="shared" si="18"/>
        <v>1</v>
      </c>
      <c r="BG33" s="104">
        <f t="shared" si="18"/>
        <v>1</v>
      </c>
      <c r="BH33" s="104">
        <f t="shared" si="18"/>
        <v>1</v>
      </c>
      <c r="BI33" s="104">
        <f t="shared" si="18"/>
        <v>1</v>
      </c>
      <c r="BJ33" s="104">
        <f t="shared" si="18"/>
        <v>1</v>
      </c>
      <c r="BK33" s="104">
        <f t="shared" si="18"/>
        <v>1</v>
      </c>
      <c r="BL33" s="104">
        <f t="shared" si="18"/>
        <v>1</v>
      </c>
      <c r="BM33" s="104">
        <f t="shared" si="18"/>
        <v>1</v>
      </c>
      <c r="BN33" s="104">
        <f t="shared" si="18"/>
        <v>1</v>
      </c>
      <c r="BO33" s="104">
        <f t="shared" si="18"/>
        <v>1</v>
      </c>
      <c r="BP33" s="104">
        <f t="shared" si="18"/>
        <v>1</v>
      </c>
      <c r="BQ33" s="104">
        <f t="shared" si="18"/>
        <v>1</v>
      </c>
      <c r="BR33" s="104">
        <f t="shared" si="18"/>
        <v>1</v>
      </c>
      <c r="BS33" s="104">
        <f t="shared" si="18"/>
        <v>1</v>
      </c>
      <c r="BT33" s="104">
        <f t="shared" si="18"/>
        <v>1</v>
      </c>
      <c r="BU33" s="104">
        <f t="shared" si="18"/>
        <v>1</v>
      </c>
      <c r="BV33" s="104">
        <f t="shared" si="18"/>
        <v>1</v>
      </c>
      <c r="BW33" s="104">
        <f t="shared" si="18"/>
        <v>1</v>
      </c>
      <c r="BX33" s="104">
        <f t="shared" si="18"/>
        <v>1</v>
      </c>
      <c r="BY33" s="104">
        <f t="shared" ref="BY33:EJ33" si="19">IFERROR(BY34/BY1,1)</f>
        <v>1</v>
      </c>
      <c r="BZ33" s="104">
        <f t="shared" si="19"/>
        <v>1</v>
      </c>
      <c r="CA33" s="104">
        <f t="shared" si="19"/>
        <v>1</v>
      </c>
      <c r="CB33" s="104">
        <f t="shared" si="19"/>
        <v>1</v>
      </c>
      <c r="CC33" s="104">
        <f t="shared" si="19"/>
        <v>1</v>
      </c>
      <c r="CD33" s="104">
        <f t="shared" si="19"/>
        <v>1</v>
      </c>
      <c r="CE33" s="104">
        <f t="shared" si="19"/>
        <v>1</v>
      </c>
      <c r="CF33" s="104">
        <f t="shared" si="19"/>
        <v>1</v>
      </c>
      <c r="CG33" s="104">
        <f t="shared" si="19"/>
        <v>1</v>
      </c>
      <c r="CH33" s="104">
        <f t="shared" si="19"/>
        <v>1</v>
      </c>
      <c r="CI33" s="104">
        <f t="shared" si="19"/>
        <v>1</v>
      </c>
      <c r="CJ33" s="104">
        <f t="shared" si="19"/>
        <v>1</v>
      </c>
      <c r="CK33" s="104">
        <f t="shared" si="19"/>
        <v>1</v>
      </c>
      <c r="CL33" s="104">
        <f t="shared" si="19"/>
        <v>1</v>
      </c>
      <c r="CM33" s="104">
        <f t="shared" si="19"/>
        <v>1</v>
      </c>
      <c r="CN33" s="104">
        <f t="shared" si="19"/>
        <v>1</v>
      </c>
      <c r="CO33" s="104">
        <f t="shared" si="19"/>
        <v>1</v>
      </c>
      <c r="CP33" s="104">
        <f t="shared" si="19"/>
        <v>1</v>
      </c>
      <c r="CQ33" s="104">
        <f t="shared" si="19"/>
        <v>1</v>
      </c>
      <c r="CR33" s="104">
        <f t="shared" si="19"/>
        <v>1</v>
      </c>
      <c r="CS33" s="104">
        <f t="shared" si="19"/>
        <v>1</v>
      </c>
      <c r="CT33" s="104">
        <f t="shared" si="19"/>
        <v>1</v>
      </c>
      <c r="CU33" s="104">
        <f t="shared" si="19"/>
        <v>1</v>
      </c>
      <c r="CV33" s="104">
        <f t="shared" si="19"/>
        <v>1</v>
      </c>
      <c r="CW33" s="104">
        <f t="shared" si="19"/>
        <v>1</v>
      </c>
      <c r="CX33" s="104">
        <f t="shared" si="19"/>
        <v>1</v>
      </c>
      <c r="CY33" s="104">
        <f t="shared" si="19"/>
        <v>1</v>
      </c>
      <c r="CZ33" s="104">
        <f t="shared" si="19"/>
        <v>1</v>
      </c>
      <c r="DA33" s="104">
        <f t="shared" si="19"/>
        <v>1</v>
      </c>
      <c r="DB33" s="104">
        <f t="shared" si="19"/>
        <v>1</v>
      </c>
      <c r="DC33" s="104">
        <f t="shared" si="19"/>
        <v>1</v>
      </c>
      <c r="DD33" s="104">
        <f t="shared" si="19"/>
        <v>1</v>
      </c>
      <c r="DE33" s="104">
        <f t="shared" si="19"/>
        <v>1</v>
      </c>
      <c r="DF33" s="104">
        <f t="shared" si="19"/>
        <v>1</v>
      </c>
      <c r="DG33" s="104">
        <f t="shared" si="19"/>
        <v>1</v>
      </c>
      <c r="DH33" s="104">
        <f t="shared" si="19"/>
        <v>1</v>
      </c>
      <c r="DI33" s="104">
        <f t="shared" si="19"/>
        <v>1</v>
      </c>
      <c r="DJ33" s="104">
        <f t="shared" si="19"/>
        <v>1</v>
      </c>
      <c r="DK33" s="104">
        <f t="shared" si="19"/>
        <v>1</v>
      </c>
      <c r="DL33" s="104">
        <f t="shared" si="19"/>
        <v>1</v>
      </c>
      <c r="DM33" s="104">
        <f t="shared" si="19"/>
        <v>1</v>
      </c>
      <c r="DN33" s="104">
        <f t="shared" si="19"/>
        <v>1</v>
      </c>
      <c r="DO33" s="104">
        <f t="shared" si="19"/>
        <v>1</v>
      </c>
      <c r="DP33" s="104">
        <f t="shared" si="19"/>
        <v>1</v>
      </c>
      <c r="DQ33" s="104">
        <f t="shared" si="19"/>
        <v>1</v>
      </c>
      <c r="DR33" s="104">
        <f t="shared" si="19"/>
        <v>1</v>
      </c>
      <c r="DS33" s="104">
        <f t="shared" si="19"/>
        <v>1</v>
      </c>
      <c r="DT33" s="104">
        <f t="shared" si="19"/>
        <v>1</v>
      </c>
      <c r="DU33" s="104">
        <f t="shared" si="19"/>
        <v>1</v>
      </c>
      <c r="DV33" s="104">
        <f t="shared" si="19"/>
        <v>1</v>
      </c>
      <c r="DW33" s="104">
        <f t="shared" si="19"/>
        <v>1</v>
      </c>
      <c r="DX33" s="104">
        <f t="shared" si="19"/>
        <v>1</v>
      </c>
      <c r="DY33" s="104">
        <f t="shared" si="19"/>
        <v>1</v>
      </c>
      <c r="DZ33" s="104">
        <f t="shared" si="19"/>
        <v>1</v>
      </c>
      <c r="EA33" s="104">
        <f t="shared" si="19"/>
        <v>1</v>
      </c>
      <c r="EB33" s="104">
        <f t="shared" si="19"/>
        <v>1</v>
      </c>
      <c r="EC33" s="104">
        <f t="shared" si="19"/>
        <v>1</v>
      </c>
      <c r="ED33" s="104">
        <f t="shared" si="19"/>
        <v>1</v>
      </c>
      <c r="EE33" s="104">
        <f t="shared" si="19"/>
        <v>1</v>
      </c>
      <c r="EF33" s="104">
        <f t="shared" si="19"/>
        <v>1</v>
      </c>
      <c r="EG33" s="104">
        <f t="shared" si="19"/>
        <v>1</v>
      </c>
      <c r="EH33" s="104">
        <f t="shared" si="19"/>
        <v>1</v>
      </c>
      <c r="EI33" s="104">
        <f t="shared" si="19"/>
        <v>1</v>
      </c>
      <c r="EJ33" s="104">
        <f t="shared" si="19"/>
        <v>1</v>
      </c>
      <c r="EK33" s="104">
        <f t="shared" ref="EK33:GV33" si="20">IFERROR(EK34/EK1,1)</f>
        <v>1</v>
      </c>
      <c r="EL33" s="104">
        <f t="shared" si="20"/>
        <v>1</v>
      </c>
      <c r="EM33" s="104">
        <f t="shared" si="20"/>
        <v>1</v>
      </c>
      <c r="EN33" s="104">
        <f t="shared" si="20"/>
        <v>1</v>
      </c>
      <c r="EO33" s="104">
        <f t="shared" si="20"/>
        <v>1</v>
      </c>
      <c r="EP33" s="104">
        <f t="shared" si="20"/>
        <v>1</v>
      </c>
      <c r="EQ33" s="104">
        <f t="shared" si="20"/>
        <v>1</v>
      </c>
      <c r="ER33" s="104">
        <f t="shared" si="20"/>
        <v>1</v>
      </c>
      <c r="ES33" s="104">
        <f t="shared" si="20"/>
        <v>1</v>
      </c>
      <c r="ET33" s="104">
        <f t="shared" si="20"/>
        <v>1</v>
      </c>
      <c r="EU33" s="104">
        <f t="shared" si="20"/>
        <v>1</v>
      </c>
      <c r="EV33" s="104">
        <f t="shared" si="20"/>
        <v>1</v>
      </c>
      <c r="EW33" s="104">
        <f t="shared" si="20"/>
        <v>1</v>
      </c>
      <c r="EX33" s="104">
        <f t="shared" si="20"/>
        <v>1</v>
      </c>
      <c r="EY33" s="104">
        <f t="shared" si="20"/>
        <v>1</v>
      </c>
      <c r="EZ33" s="104">
        <f t="shared" si="20"/>
        <v>1</v>
      </c>
      <c r="FA33" s="104">
        <f t="shared" si="20"/>
        <v>1</v>
      </c>
      <c r="FB33" s="104">
        <f t="shared" si="20"/>
        <v>1</v>
      </c>
      <c r="FC33" s="104">
        <f t="shared" si="20"/>
        <v>1</v>
      </c>
      <c r="FD33" s="104">
        <f t="shared" si="20"/>
        <v>1</v>
      </c>
      <c r="FE33" s="104">
        <f t="shared" si="20"/>
        <v>1</v>
      </c>
      <c r="FF33" s="104">
        <f t="shared" si="20"/>
        <v>1</v>
      </c>
      <c r="FG33" s="104">
        <f t="shared" si="20"/>
        <v>1</v>
      </c>
      <c r="FH33" s="104">
        <f t="shared" si="20"/>
        <v>1</v>
      </c>
      <c r="FI33" s="104">
        <f t="shared" si="20"/>
        <v>1</v>
      </c>
      <c r="FJ33" s="104">
        <f t="shared" si="20"/>
        <v>1</v>
      </c>
      <c r="FK33" s="104">
        <f t="shared" si="20"/>
        <v>1</v>
      </c>
      <c r="FL33" s="104">
        <f t="shared" si="20"/>
        <v>1</v>
      </c>
      <c r="FM33" s="104">
        <f t="shared" si="20"/>
        <v>1</v>
      </c>
      <c r="FN33" s="104">
        <f t="shared" si="20"/>
        <v>1</v>
      </c>
      <c r="FO33" s="104">
        <f t="shared" si="20"/>
        <v>1</v>
      </c>
      <c r="FP33" s="104">
        <f t="shared" si="20"/>
        <v>1</v>
      </c>
      <c r="FQ33" s="104">
        <f t="shared" si="20"/>
        <v>1</v>
      </c>
      <c r="FR33" s="104">
        <f t="shared" si="20"/>
        <v>1</v>
      </c>
      <c r="FS33" s="104">
        <f t="shared" si="20"/>
        <v>1</v>
      </c>
      <c r="FT33" s="104">
        <f t="shared" si="20"/>
        <v>1</v>
      </c>
      <c r="FU33" s="104">
        <f t="shared" si="20"/>
        <v>1</v>
      </c>
      <c r="FV33" s="104">
        <f t="shared" si="20"/>
        <v>1</v>
      </c>
      <c r="FW33" s="104">
        <f t="shared" si="20"/>
        <v>1</v>
      </c>
      <c r="FX33" s="104">
        <f t="shared" si="20"/>
        <v>1</v>
      </c>
      <c r="FY33" s="104">
        <f t="shared" si="20"/>
        <v>1</v>
      </c>
      <c r="FZ33" s="104">
        <f t="shared" si="20"/>
        <v>1</v>
      </c>
      <c r="GA33" s="104">
        <f t="shared" si="20"/>
        <v>1</v>
      </c>
      <c r="GB33" s="104">
        <f t="shared" si="20"/>
        <v>1</v>
      </c>
      <c r="GC33" s="104">
        <f t="shared" si="20"/>
        <v>1</v>
      </c>
      <c r="GD33" s="104">
        <f t="shared" si="20"/>
        <v>1</v>
      </c>
      <c r="GE33" s="104">
        <f t="shared" si="20"/>
        <v>1</v>
      </c>
      <c r="GF33" s="104">
        <f t="shared" si="20"/>
        <v>1</v>
      </c>
      <c r="GG33" s="104">
        <f t="shared" si="20"/>
        <v>1</v>
      </c>
      <c r="GH33" s="104">
        <f t="shared" si="20"/>
        <v>1</v>
      </c>
      <c r="GI33" s="104">
        <f t="shared" si="20"/>
        <v>1</v>
      </c>
      <c r="GJ33" s="104">
        <f t="shared" si="20"/>
        <v>1</v>
      </c>
      <c r="GK33" s="104">
        <f t="shared" si="20"/>
        <v>1</v>
      </c>
      <c r="GL33" s="104">
        <f t="shared" si="20"/>
        <v>1</v>
      </c>
      <c r="GM33" s="104">
        <f t="shared" si="20"/>
        <v>1</v>
      </c>
      <c r="GN33" s="104">
        <f t="shared" si="20"/>
        <v>1</v>
      </c>
      <c r="GO33" s="104">
        <f t="shared" si="20"/>
        <v>1</v>
      </c>
      <c r="GP33" s="104">
        <f t="shared" si="20"/>
        <v>1</v>
      </c>
      <c r="GQ33" s="104">
        <f t="shared" si="20"/>
        <v>1</v>
      </c>
      <c r="GR33" s="104">
        <f t="shared" si="20"/>
        <v>1</v>
      </c>
      <c r="GS33" s="104">
        <f t="shared" si="20"/>
        <v>1</v>
      </c>
      <c r="GT33" s="104">
        <f t="shared" si="20"/>
        <v>1</v>
      </c>
      <c r="GU33" s="104">
        <f t="shared" si="20"/>
        <v>1</v>
      </c>
      <c r="GV33" s="104">
        <f t="shared" si="20"/>
        <v>1</v>
      </c>
      <c r="GW33" s="104">
        <f t="shared" ref="GW33:IQ33" si="21">IFERROR(GW34/GW1,1)</f>
        <v>1</v>
      </c>
      <c r="GX33" s="104">
        <f t="shared" si="21"/>
        <v>1</v>
      </c>
      <c r="GY33" s="104">
        <f t="shared" si="21"/>
        <v>1</v>
      </c>
      <c r="GZ33" s="104">
        <f t="shared" si="21"/>
        <v>1</v>
      </c>
      <c r="HA33" s="104">
        <f t="shared" si="21"/>
        <v>1</v>
      </c>
      <c r="HB33" s="104">
        <f t="shared" si="21"/>
        <v>1</v>
      </c>
      <c r="HC33" s="104">
        <f t="shared" si="21"/>
        <v>1</v>
      </c>
      <c r="HD33" s="104">
        <f t="shared" si="21"/>
        <v>1</v>
      </c>
      <c r="HE33" s="104">
        <f t="shared" si="21"/>
        <v>1</v>
      </c>
      <c r="HF33" s="104">
        <f t="shared" si="21"/>
        <v>1</v>
      </c>
      <c r="HG33" s="104">
        <f t="shared" si="21"/>
        <v>1</v>
      </c>
      <c r="HH33" s="104">
        <f t="shared" si="21"/>
        <v>1</v>
      </c>
      <c r="HI33" s="104">
        <f t="shared" si="21"/>
        <v>1</v>
      </c>
      <c r="HJ33" s="104">
        <f t="shared" si="21"/>
        <v>1</v>
      </c>
      <c r="HK33" s="104">
        <f t="shared" si="21"/>
        <v>1</v>
      </c>
      <c r="HL33" s="104">
        <f t="shared" si="21"/>
        <v>1</v>
      </c>
      <c r="HM33" s="104">
        <f t="shared" si="21"/>
        <v>1</v>
      </c>
      <c r="HN33" s="104">
        <f t="shared" si="21"/>
        <v>1</v>
      </c>
      <c r="HO33" s="104">
        <f t="shared" si="21"/>
        <v>1</v>
      </c>
      <c r="HP33" s="104">
        <f t="shared" si="21"/>
        <v>1</v>
      </c>
      <c r="HQ33" s="104">
        <f t="shared" si="21"/>
        <v>1</v>
      </c>
      <c r="HR33" s="104">
        <f t="shared" si="21"/>
        <v>1</v>
      </c>
      <c r="HS33" s="104">
        <f t="shared" si="21"/>
        <v>1</v>
      </c>
      <c r="HT33" s="104">
        <f t="shared" si="21"/>
        <v>1</v>
      </c>
      <c r="HU33" s="104">
        <f t="shared" si="21"/>
        <v>1</v>
      </c>
      <c r="HV33" s="104">
        <f t="shared" si="21"/>
        <v>1</v>
      </c>
      <c r="HW33" s="104">
        <f t="shared" si="21"/>
        <v>1</v>
      </c>
      <c r="HX33" s="104">
        <f t="shared" si="21"/>
        <v>1</v>
      </c>
      <c r="HY33" s="104">
        <f t="shared" si="21"/>
        <v>1</v>
      </c>
      <c r="HZ33" s="104">
        <f t="shared" si="21"/>
        <v>1</v>
      </c>
      <c r="IA33" s="104">
        <f t="shared" si="21"/>
        <v>1</v>
      </c>
      <c r="IB33" s="104">
        <f t="shared" si="21"/>
        <v>1</v>
      </c>
      <c r="IC33" s="104">
        <f t="shared" si="21"/>
        <v>1</v>
      </c>
      <c r="ID33" s="104">
        <f t="shared" si="21"/>
        <v>1</v>
      </c>
      <c r="IE33" s="104">
        <f t="shared" si="21"/>
        <v>1</v>
      </c>
      <c r="IF33" s="104">
        <f t="shared" si="21"/>
        <v>1</v>
      </c>
      <c r="IG33" s="104">
        <f t="shared" si="21"/>
        <v>1</v>
      </c>
      <c r="IH33" s="104">
        <f t="shared" si="21"/>
        <v>1</v>
      </c>
      <c r="II33" s="104">
        <f t="shared" si="21"/>
        <v>1</v>
      </c>
      <c r="IJ33" s="104">
        <f t="shared" si="21"/>
        <v>1</v>
      </c>
      <c r="IK33" s="104">
        <f t="shared" si="21"/>
        <v>1</v>
      </c>
      <c r="IL33" s="104">
        <f t="shared" si="21"/>
        <v>1</v>
      </c>
      <c r="IM33" s="104">
        <f t="shared" si="21"/>
        <v>1</v>
      </c>
      <c r="IN33" s="104">
        <f t="shared" si="21"/>
        <v>1</v>
      </c>
      <c r="IO33" s="104">
        <f t="shared" si="21"/>
        <v>1</v>
      </c>
      <c r="IP33" s="104">
        <f t="shared" si="21"/>
        <v>1</v>
      </c>
      <c r="IQ33" s="104">
        <f t="shared" si="21"/>
        <v>1</v>
      </c>
    </row>
    <row r="34" spans="3:251" x14ac:dyDescent="0.35">
      <c r="C34" s="11">
        <f>SUM(C35:C41)</f>
        <v>0</v>
      </c>
      <c r="D34" s="11">
        <f>SUM(D35:D41)</f>
        <v>0</v>
      </c>
      <c r="G34" s="125" t="s">
        <v>149</v>
      </c>
      <c r="H34" s="11" t="s">
        <v>91</v>
      </c>
      <c r="L34" s="11">
        <f>SUM(L35:L41)</f>
        <v>0</v>
      </c>
      <c r="M34" s="11">
        <f t="shared" ref="M34:X34" si="22">SUM(M35:M41)</f>
        <v>0</v>
      </c>
      <c r="N34" s="11">
        <f t="shared" si="22"/>
        <v>0</v>
      </c>
      <c r="O34" s="11">
        <f t="shared" si="22"/>
        <v>0</v>
      </c>
      <c r="P34" s="11">
        <f t="shared" si="22"/>
        <v>0</v>
      </c>
      <c r="Q34" s="11">
        <f t="shared" si="22"/>
        <v>0</v>
      </c>
      <c r="R34" s="11">
        <f t="shared" si="22"/>
        <v>0</v>
      </c>
      <c r="S34" s="11">
        <f t="shared" si="22"/>
        <v>0</v>
      </c>
      <c r="T34" s="11">
        <f t="shared" si="22"/>
        <v>0</v>
      </c>
      <c r="U34" s="11">
        <f t="shared" si="22"/>
        <v>0</v>
      </c>
      <c r="V34" s="11">
        <f t="shared" si="22"/>
        <v>0</v>
      </c>
      <c r="W34" s="11">
        <f>SUM(W35:W41)</f>
        <v>0</v>
      </c>
      <c r="X34" s="11">
        <f t="shared" si="22"/>
        <v>0</v>
      </c>
      <c r="Y34" s="11">
        <f t="shared" ref="Y34" si="23">SUM(Y35:Y41)</f>
        <v>0</v>
      </c>
      <c r="Z34" s="11">
        <f t="shared" ref="Z34" si="24">SUM(Z35:Z41)</f>
        <v>0</v>
      </c>
      <c r="AA34" s="11">
        <f t="shared" ref="AA34" si="25">SUM(AA35:AA41)</f>
        <v>0</v>
      </c>
      <c r="AB34" s="11">
        <f t="shared" ref="AB34" si="26">SUM(AB35:AB41)</f>
        <v>0</v>
      </c>
      <c r="AC34" s="11">
        <f t="shared" ref="AC34" si="27">SUM(AC35:AC41)</f>
        <v>0</v>
      </c>
      <c r="AD34" s="11">
        <f t="shared" ref="AD34" si="28">SUM(AD35:AD41)</f>
        <v>0</v>
      </c>
      <c r="AE34" s="11">
        <f t="shared" ref="AE34" si="29">SUM(AE35:AE41)</f>
        <v>0</v>
      </c>
      <c r="AF34" s="11">
        <f t="shared" ref="AF34" si="30">SUM(AF35:AF41)</f>
        <v>0</v>
      </c>
      <c r="AG34" s="11">
        <f t="shared" ref="AG34" si="31">SUM(AG35:AG41)</f>
        <v>0</v>
      </c>
      <c r="AH34" s="11">
        <f t="shared" ref="AH34" si="32">SUM(AH35:AH41)</f>
        <v>0</v>
      </c>
      <c r="AI34" s="11">
        <f t="shared" ref="AI34:AJ34" si="33">SUM(AI35:AI41)</f>
        <v>0</v>
      </c>
      <c r="AJ34" s="11">
        <f t="shared" si="33"/>
        <v>0</v>
      </c>
      <c r="AK34" s="11">
        <f t="shared" ref="AK34" si="34">SUM(AK35:AK41)</f>
        <v>0</v>
      </c>
      <c r="AL34" s="11">
        <f t="shared" ref="AL34" si="35">SUM(AL35:AL41)</f>
        <v>0</v>
      </c>
      <c r="AM34" s="11">
        <f t="shared" ref="AM34" si="36">SUM(AM35:AM41)</f>
        <v>0</v>
      </c>
      <c r="AN34" s="11">
        <f t="shared" ref="AN34" si="37">SUM(AN35:AN41)</f>
        <v>0</v>
      </c>
      <c r="AO34" s="11">
        <f t="shared" ref="AO34" si="38">SUM(AO35:AO41)</f>
        <v>0</v>
      </c>
      <c r="AP34" s="11">
        <f t="shared" ref="AP34" si="39">SUM(AP35:AP41)</f>
        <v>0</v>
      </c>
      <c r="AQ34" s="11">
        <f t="shared" ref="AQ34" si="40">SUM(AQ35:AQ41)</f>
        <v>0</v>
      </c>
      <c r="AR34" s="11">
        <f t="shared" ref="AR34" si="41">SUM(AR35:AR41)</f>
        <v>0</v>
      </c>
      <c r="AS34" s="11">
        <f t="shared" ref="AS34" si="42">SUM(AS35:AS41)</f>
        <v>0</v>
      </c>
      <c r="AT34" s="11">
        <f t="shared" ref="AT34:AU34" si="43">SUM(AT35:AT41)</f>
        <v>0</v>
      </c>
      <c r="AU34" s="11">
        <f t="shared" si="43"/>
        <v>0</v>
      </c>
      <c r="AV34" s="11">
        <f t="shared" ref="AV34" si="44">SUM(AV35:AV41)</f>
        <v>0</v>
      </c>
      <c r="AW34" s="11">
        <f t="shared" ref="AW34" si="45">SUM(AW35:AW41)</f>
        <v>0</v>
      </c>
      <c r="AX34" s="11">
        <f>SUM(AX35:AX41)</f>
        <v>0</v>
      </c>
      <c r="AY34" s="11">
        <f t="shared" ref="AY34" si="46">SUM(AY35:AY41)</f>
        <v>0</v>
      </c>
      <c r="AZ34" s="11">
        <f t="shared" ref="AZ34" si="47">SUM(AZ35:AZ41)</f>
        <v>0</v>
      </c>
      <c r="BA34" s="11">
        <f t="shared" ref="BA34" si="48">SUM(BA35:BA41)</f>
        <v>0</v>
      </c>
      <c r="BB34" s="11">
        <f t="shared" ref="BB34" si="49">SUM(BB35:BB41)</f>
        <v>0</v>
      </c>
      <c r="BC34" s="11">
        <f t="shared" ref="BC34" si="50">SUM(BC35:BC41)</f>
        <v>0</v>
      </c>
      <c r="BD34" s="11">
        <f t="shared" ref="BD34" si="51">SUM(BD35:BD41)</f>
        <v>0</v>
      </c>
      <c r="BE34" s="11">
        <f t="shared" ref="BE34" si="52">SUM(BE35:BE41)</f>
        <v>0</v>
      </c>
      <c r="BF34" s="11">
        <f t="shared" ref="BF34" si="53">SUM(BF35:BF41)</f>
        <v>0</v>
      </c>
      <c r="BG34" s="11">
        <f t="shared" ref="BG34" si="54">SUM(BG35:BG41)</f>
        <v>0</v>
      </c>
      <c r="BH34" s="11">
        <f t="shared" ref="BH34" si="55">SUM(BH35:BH41)</f>
        <v>0</v>
      </c>
      <c r="BI34" s="11">
        <f t="shared" ref="BI34" si="56">SUM(BI35:BI41)</f>
        <v>0</v>
      </c>
      <c r="BJ34" s="11">
        <f t="shared" ref="BJ34" si="57">SUM(BJ35:BJ41)</f>
        <v>0</v>
      </c>
      <c r="BK34" s="11">
        <f t="shared" ref="BK34" si="58">SUM(BK35:BK41)</f>
        <v>0</v>
      </c>
      <c r="BL34" s="11">
        <f t="shared" ref="BL34" si="59">SUM(BL35:BL41)</f>
        <v>0</v>
      </c>
      <c r="BM34" s="11">
        <f t="shared" ref="BM34" si="60">SUM(BM35:BM41)</f>
        <v>0</v>
      </c>
      <c r="BN34" s="11">
        <f t="shared" ref="BN34" si="61">SUM(BN35:BN41)</f>
        <v>0</v>
      </c>
      <c r="BO34" s="11">
        <f t="shared" ref="BO34" si="62">SUM(BO35:BO41)</f>
        <v>0</v>
      </c>
      <c r="BP34" s="11">
        <f t="shared" ref="BP34" si="63">SUM(BP35:BP41)</f>
        <v>0</v>
      </c>
      <c r="BQ34" s="11">
        <f t="shared" ref="BQ34" si="64">SUM(BQ35:BQ41)</f>
        <v>0</v>
      </c>
      <c r="BR34" s="11">
        <f t="shared" ref="BR34" si="65">SUM(BR35:BR41)</f>
        <v>0</v>
      </c>
      <c r="BS34" s="11">
        <f t="shared" ref="BS34" si="66">SUM(BS35:BS41)</f>
        <v>0</v>
      </c>
      <c r="BT34" s="11">
        <f t="shared" ref="BT34" si="67">SUM(BT35:BT41)</f>
        <v>0</v>
      </c>
      <c r="BU34" s="11">
        <f t="shared" ref="BU34" si="68">SUM(BU35:BU41)</f>
        <v>0</v>
      </c>
      <c r="BV34" s="11">
        <f t="shared" ref="BV34" si="69">SUM(BV35:BV41)</f>
        <v>0</v>
      </c>
      <c r="BW34" s="11">
        <f t="shared" ref="BW34" si="70">SUM(BW35:BW41)</f>
        <v>0</v>
      </c>
      <c r="BX34" s="11">
        <f t="shared" ref="BX34" si="71">SUM(BX35:BX41)</f>
        <v>0</v>
      </c>
      <c r="BY34" s="11">
        <f t="shared" ref="BY34" si="72">SUM(BY35:BY41)</f>
        <v>0</v>
      </c>
      <c r="BZ34" s="11">
        <f t="shared" ref="BZ34" si="73">SUM(BZ35:BZ41)</f>
        <v>0</v>
      </c>
      <c r="CA34" s="11">
        <f t="shared" ref="CA34" si="74">SUM(CA35:CA41)</f>
        <v>0</v>
      </c>
      <c r="CB34" s="11">
        <f t="shared" ref="CB34" si="75">SUM(CB35:CB41)</f>
        <v>0</v>
      </c>
      <c r="CC34" s="11">
        <f t="shared" ref="CC34:CD34" si="76">SUM(CC35:CC41)</f>
        <v>0</v>
      </c>
      <c r="CD34" s="11">
        <f t="shared" si="76"/>
        <v>0</v>
      </c>
      <c r="CE34" s="11">
        <f t="shared" ref="CE34" si="77">SUM(CE35:CE41)</f>
        <v>0</v>
      </c>
      <c r="CF34" s="11">
        <f t="shared" ref="CF34" si="78">SUM(CF35:CF41)</f>
        <v>0</v>
      </c>
      <c r="CG34" s="11">
        <f t="shared" ref="CG34" si="79">SUM(CG35:CG41)</f>
        <v>0</v>
      </c>
      <c r="CH34" s="11">
        <f t="shared" ref="CH34" si="80">SUM(CH35:CH41)</f>
        <v>0</v>
      </c>
      <c r="CI34" s="11">
        <f t="shared" ref="CI34" si="81">SUM(CI35:CI41)</f>
        <v>0</v>
      </c>
      <c r="CJ34" s="11">
        <f t="shared" ref="CJ34" si="82">SUM(CJ35:CJ41)</f>
        <v>0</v>
      </c>
      <c r="CK34" s="11">
        <f t="shared" ref="CK34" si="83">SUM(CK35:CK41)</f>
        <v>0</v>
      </c>
      <c r="CL34" s="11">
        <f t="shared" ref="CL34" si="84">SUM(CL35:CL41)</f>
        <v>0</v>
      </c>
      <c r="CM34" s="11">
        <f t="shared" ref="CM34" si="85">SUM(CM35:CM41)</f>
        <v>0</v>
      </c>
      <c r="CN34" s="11">
        <f t="shared" ref="CN34" si="86">SUM(CN35:CN41)</f>
        <v>0</v>
      </c>
      <c r="CO34" s="11">
        <f t="shared" ref="CO34" si="87">SUM(CO35:CO41)</f>
        <v>0</v>
      </c>
      <c r="CP34" s="11">
        <f t="shared" ref="CP34" si="88">SUM(CP35:CP41)</f>
        <v>0</v>
      </c>
      <c r="CQ34" s="11">
        <f t="shared" ref="CQ34" si="89">SUM(CQ35:CQ41)</f>
        <v>0</v>
      </c>
      <c r="CR34" s="11">
        <f t="shared" ref="CR34" si="90">SUM(CR35:CR41)</f>
        <v>0</v>
      </c>
      <c r="CS34" s="11">
        <f t="shared" ref="CS34" si="91">SUM(CS35:CS41)</f>
        <v>0</v>
      </c>
      <c r="CT34" s="11">
        <f t="shared" ref="CT34" si="92">SUM(CT35:CT41)</f>
        <v>0</v>
      </c>
      <c r="CU34" s="11">
        <f t="shared" ref="CU34" si="93">SUM(CU35:CU41)</f>
        <v>0</v>
      </c>
      <c r="CV34" s="11">
        <f t="shared" ref="CV34" si="94">SUM(CV35:CV41)</f>
        <v>0</v>
      </c>
      <c r="CW34" s="11">
        <f t="shared" ref="CW34" si="95">SUM(CW35:CW41)</f>
        <v>0</v>
      </c>
      <c r="CX34" s="11">
        <f t="shared" ref="CX34" si="96">SUM(CX35:CX41)</f>
        <v>0</v>
      </c>
      <c r="CY34" s="11">
        <f t="shared" ref="CY34" si="97">SUM(CY35:CY41)</f>
        <v>0</v>
      </c>
      <c r="CZ34" s="11">
        <f t="shared" ref="CZ34" si="98">SUM(CZ35:CZ41)</f>
        <v>0</v>
      </c>
      <c r="DA34" s="11">
        <f t="shared" ref="DA34" si="99">SUM(DA35:DA41)</f>
        <v>0</v>
      </c>
      <c r="DB34" s="11">
        <f t="shared" ref="DB34" si="100">SUM(DB35:DB41)</f>
        <v>0</v>
      </c>
      <c r="DC34" s="11">
        <f t="shared" ref="DC34" si="101">SUM(DC35:DC41)</f>
        <v>0</v>
      </c>
      <c r="DD34" s="11">
        <f t="shared" ref="DD34" si="102">SUM(DD35:DD41)</f>
        <v>0</v>
      </c>
      <c r="DE34" s="11">
        <f t="shared" ref="DE34" si="103">SUM(DE35:DE41)</f>
        <v>0</v>
      </c>
      <c r="DF34" s="11">
        <f t="shared" ref="DF34" si="104">SUM(DF35:DF41)</f>
        <v>0</v>
      </c>
      <c r="DG34" s="11">
        <f t="shared" ref="DG34" si="105">SUM(DG35:DG41)</f>
        <v>0</v>
      </c>
      <c r="DH34" s="11">
        <f t="shared" ref="DH34" si="106">SUM(DH35:DH41)</f>
        <v>0</v>
      </c>
      <c r="DI34" s="11">
        <f t="shared" ref="DI34" si="107">SUM(DI35:DI41)</f>
        <v>0</v>
      </c>
      <c r="DJ34" s="11">
        <f t="shared" ref="DJ34" si="108">SUM(DJ35:DJ41)</f>
        <v>0</v>
      </c>
      <c r="DK34" s="11">
        <f t="shared" ref="DK34" si="109">SUM(DK35:DK41)</f>
        <v>0</v>
      </c>
      <c r="DL34" s="11">
        <f t="shared" ref="DL34:DM34" si="110">SUM(DL35:DL41)</f>
        <v>0</v>
      </c>
      <c r="DM34" s="11">
        <f t="shared" si="110"/>
        <v>0</v>
      </c>
      <c r="DN34" s="11">
        <f t="shared" ref="DN34" si="111">SUM(DN35:DN41)</f>
        <v>0</v>
      </c>
      <c r="DO34" s="11">
        <f t="shared" ref="DO34" si="112">SUM(DO35:DO41)</f>
        <v>0</v>
      </c>
      <c r="DP34" s="11">
        <f t="shared" ref="DP34" si="113">SUM(DP35:DP41)</f>
        <v>0</v>
      </c>
      <c r="DQ34" s="11">
        <f t="shared" ref="DQ34" si="114">SUM(DQ35:DQ41)</f>
        <v>0</v>
      </c>
      <c r="DR34" s="11">
        <f t="shared" ref="DR34" si="115">SUM(DR35:DR41)</f>
        <v>0</v>
      </c>
      <c r="DS34" s="11">
        <f t="shared" ref="DS34" si="116">SUM(DS35:DS41)</f>
        <v>0</v>
      </c>
      <c r="DT34" s="11">
        <f t="shared" ref="DT34" si="117">SUM(DT35:DT41)</f>
        <v>0</v>
      </c>
      <c r="DU34" s="11">
        <f t="shared" ref="DU34" si="118">SUM(DU35:DU41)</f>
        <v>0</v>
      </c>
      <c r="DV34" s="11">
        <f t="shared" ref="DV34" si="119">SUM(DV35:DV41)</f>
        <v>0</v>
      </c>
      <c r="DW34" s="11">
        <f t="shared" ref="DW34" si="120">SUM(DW35:DW41)</f>
        <v>0</v>
      </c>
      <c r="DX34" s="11">
        <f t="shared" ref="DX34" si="121">SUM(DX35:DX41)</f>
        <v>0</v>
      </c>
      <c r="DY34" s="11">
        <f t="shared" ref="DY34" si="122">SUM(DY35:DY41)</f>
        <v>0</v>
      </c>
      <c r="DZ34" s="11">
        <f t="shared" ref="DZ34" si="123">SUM(DZ35:DZ41)</f>
        <v>0</v>
      </c>
      <c r="EA34" s="11">
        <f t="shared" ref="EA34" si="124">SUM(EA35:EA41)</f>
        <v>0</v>
      </c>
      <c r="EB34" s="11">
        <f t="shared" ref="EB34" si="125">SUM(EB35:EB41)</f>
        <v>0</v>
      </c>
      <c r="EC34" s="11">
        <f t="shared" ref="EC34" si="126">SUM(EC35:EC41)</f>
        <v>0</v>
      </c>
      <c r="ED34" s="11">
        <f t="shared" ref="ED34" si="127">SUM(ED35:ED41)</f>
        <v>0</v>
      </c>
      <c r="EE34" s="11">
        <f t="shared" ref="EE34" si="128">SUM(EE35:EE41)</f>
        <v>0</v>
      </c>
      <c r="EF34" s="11">
        <f t="shared" ref="EF34" si="129">SUM(EF35:EF41)</f>
        <v>0</v>
      </c>
      <c r="EG34" s="11">
        <f t="shared" ref="EG34" si="130">SUM(EG35:EG41)</f>
        <v>0</v>
      </c>
      <c r="EH34" s="11">
        <f t="shared" ref="EH34" si="131">SUM(EH35:EH41)</f>
        <v>0</v>
      </c>
      <c r="EI34" s="11">
        <f t="shared" ref="EI34" si="132">SUM(EI35:EI41)</f>
        <v>0</v>
      </c>
      <c r="EJ34" s="11">
        <f t="shared" ref="EJ34" si="133">SUM(EJ35:EJ41)</f>
        <v>0</v>
      </c>
      <c r="EK34" s="11">
        <f t="shared" ref="EK34" si="134">SUM(EK35:EK41)</f>
        <v>0</v>
      </c>
      <c r="EL34" s="11">
        <f t="shared" ref="EL34" si="135">SUM(EL35:EL41)</f>
        <v>0</v>
      </c>
      <c r="EM34" s="11">
        <f t="shared" ref="EM34" si="136">SUM(EM35:EM41)</f>
        <v>0</v>
      </c>
      <c r="EN34" s="11">
        <f t="shared" ref="EN34" si="137">SUM(EN35:EN41)</f>
        <v>0</v>
      </c>
      <c r="EO34" s="11">
        <f t="shared" ref="EO34" si="138">SUM(EO35:EO41)</f>
        <v>0</v>
      </c>
      <c r="EP34" s="11">
        <f t="shared" ref="EP34" si="139">SUM(EP35:EP41)</f>
        <v>0</v>
      </c>
      <c r="EQ34" s="11">
        <f t="shared" ref="EQ34" si="140">SUM(EQ35:EQ41)</f>
        <v>0</v>
      </c>
      <c r="ER34" s="11">
        <f t="shared" ref="ER34" si="141">SUM(ER35:ER41)</f>
        <v>0</v>
      </c>
      <c r="ES34" s="11">
        <f t="shared" ref="ES34" si="142">SUM(ES35:ES41)</f>
        <v>0</v>
      </c>
      <c r="ET34" s="11">
        <f t="shared" ref="ET34" si="143">SUM(ET35:ET41)</f>
        <v>0</v>
      </c>
      <c r="EU34" s="11">
        <f t="shared" ref="EU34:EV34" si="144">SUM(EU35:EU41)</f>
        <v>0</v>
      </c>
      <c r="EV34" s="11">
        <f t="shared" si="144"/>
        <v>0</v>
      </c>
      <c r="EW34" s="11">
        <f t="shared" ref="EW34" si="145">SUM(EW35:EW41)</f>
        <v>0</v>
      </c>
      <c r="EX34" s="11">
        <f t="shared" ref="EX34" si="146">SUM(EX35:EX41)</f>
        <v>0</v>
      </c>
      <c r="EY34" s="11">
        <f t="shared" ref="EY34" si="147">SUM(EY35:EY41)</f>
        <v>0</v>
      </c>
      <c r="EZ34" s="11">
        <f t="shared" ref="EZ34" si="148">SUM(EZ35:EZ41)</f>
        <v>0</v>
      </c>
      <c r="FA34" s="11">
        <f t="shared" ref="FA34" si="149">SUM(FA35:FA41)</f>
        <v>0</v>
      </c>
      <c r="FB34" s="11">
        <f t="shared" ref="FB34" si="150">SUM(FB35:FB41)</f>
        <v>0</v>
      </c>
      <c r="FC34" s="11">
        <f t="shared" ref="FC34" si="151">SUM(FC35:FC41)</f>
        <v>0</v>
      </c>
      <c r="FD34" s="11">
        <f t="shared" ref="FD34" si="152">SUM(FD35:FD41)</f>
        <v>0</v>
      </c>
      <c r="FE34" s="11">
        <f t="shared" ref="FE34" si="153">SUM(FE35:FE41)</f>
        <v>0</v>
      </c>
      <c r="FF34" s="11">
        <f t="shared" ref="FF34" si="154">SUM(FF35:FF41)</f>
        <v>0</v>
      </c>
      <c r="FG34" s="11">
        <f t="shared" ref="FG34" si="155">SUM(FG35:FG41)</f>
        <v>0</v>
      </c>
      <c r="FH34" s="11">
        <f t="shared" ref="FH34" si="156">SUM(FH35:FH41)</f>
        <v>0</v>
      </c>
      <c r="FI34" s="11">
        <f t="shared" ref="FI34" si="157">SUM(FI35:FI41)</f>
        <v>0</v>
      </c>
      <c r="FJ34" s="11">
        <f t="shared" ref="FJ34" si="158">SUM(FJ35:FJ41)</f>
        <v>0</v>
      </c>
      <c r="FK34" s="11">
        <f t="shared" ref="FK34" si="159">SUM(FK35:FK41)</f>
        <v>0</v>
      </c>
      <c r="FL34" s="11">
        <f t="shared" ref="FL34" si="160">SUM(FL35:FL41)</f>
        <v>0</v>
      </c>
      <c r="FM34" s="11">
        <f t="shared" ref="FM34" si="161">SUM(FM35:FM41)</f>
        <v>0</v>
      </c>
      <c r="FN34" s="11">
        <f t="shared" ref="FN34" si="162">SUM(FN35:FN41)</f>
        <v>0</v>
      </c>
      <c r="FO34" s="11">
        <f t="shared" ref="FO34" si="163">SUM(FO35:FO41)</f>
        <v>0</v>
      </c>
      <c r="FP34" s="11">
        <f t="shared" ref="FP34" si="164">SUM(FP35:FP41)</f>
        <v>0</v>
      </c>
      <c r="FQ34" s="11">
        <f t="shared" ref="FQ34" si="165">SUM(FQ35:FQ41)</f>
        <v>0</v>
      </c>
      <c r="FR34" s="11">
        <f t="shared" ref="FR34" si="166">SUM(FR35:FR41)</f>
        <v>0</v>
      </c>
      <c r="FS34" s="11">
        <f t="shared" ref="FS34" si="167">SUM(FS35:FS41)</f>
        <v>0</v>
      </c>
      <c r="FT34" s="11">
        <f t="shared" ref="FT34" si="168">SUM(FT35:FT41)</f>
        <v>0</v>
      </c>
      <c r="FU34" s="11">
        <f t="shared" ref="FU34" si="169">SUM(FU35:FU41)</f>
        <v>0</v>
      </c>
      <c r="FV34" s="11">
        <f t="shared" ref="FV34" si="170">SUM(FV35:FV41)</f>
        <v>0</v>
      </c>
      <c r="FW34" s="11">
        <f t="shared" ref="FW34" si="171">SUM(FW35:FW41)</f>
        <v>0</v>
      </c>
      <c r="FX34" s="11">
        <f t="shared" ref="FX34" si="172">SUM(FX35:FX41)</f>
        <v>0</v>
      </c>
      <c r="FY34" s="11">
        <f t="shared" ref="FY34" si="173">SUM(FY35:FY41)</f>
        <v>0</v>
      </c>
      <c r="FZ34" s="11">
        <f t="shared" ref="FZ34" si="174">SUM(FZ35:FZ41)</f>
        <v>0</v>
      </c>
      <c r="GA34" s="11">
        <f t="shared" ref="GA34" si="175">SUM(GA35:GA41)</f>
        <v>0</v>
      </c>
      <c r="GB34" s="11">
        <f t="shared" ref="GB34" si="176">SUM(GB35:GB41)</f>
        <v>0</v>
      </c>
      <c r="GC34" s="11">
        <f t="shared" ref="GC34" si="177">SUM(GC35:GC41)</f>
        <v>0</v>
      </c>
      <c r="GD34" s="11">
        <f t="shared" ref="GD34:GE34" si="178">SUM(GD35:GD41)</f>
        <v>0</v>
      </c>
      <c r="GE34" s="11">
        <f t="shared" si="178"/>
        <v>0</v>
      </c>
      <c r="GF34" s="11">
        <f t="shared" ref="GF34" si="179">SUM(GF35:GF41)</f>
        <v>0</v>
      </c>
      <c r="GG34" s="11">
        <f t="shared" ref="GG34" si="180">SUM(GG35:GG41)</f>
        <v>0</v>
      </c>
      <c r="GH34" s="11">
        <f t="shared" ref="GH34" si="181">SUM(GH35:GH41)</f>
        <v>0</v>
      </c>
      <c r="GI34" s="11">
        <f t="shared" ref="GI34" si="182">SUM(GI35:GI41)</f>
        <v>0</v>
      </c>
      <c r="GJ34" s="11">
        <f t="shared" ref="GJ34" si="183">SUM(GJ35:GJ41)</f>
        <v>0</v>
      </c>
      <c r="GK34" s="11">
        <f t="shared" ref="GK34" si="184">SUM(GK35:GK41)</f>
        <v>0</v>
      </c>
      <c r="GL34" s="11">
        <f t="shared" ref="GL34" si="185">SUM(GL35:GL41)</f>
        <v>0</v>
      </c>
      <c r="GM34" s="11">
        <f t="shared" ref="GM34" si="186">SUM(GM35:GM41)</f>
        <v>0</v>
      </c>
      <c r="GN34" s="11">
        <f t="shared" ref="GN34" si="187">SUM(GN35:GN41)</f>
        <v>0</v>
      </c>
      <c r="GO34" s="11">
        <f t="shared" ref="GO34" si="188">SUM(GO35:GO41)</f>
        <v>0</v>
      </c>
      <c r="GP34" s="11">
        <f t="shared" ref="GP34" si="189">SUM(GP35:GP41)</f>
        <v>0</v>
      </c>
      <c r="GQ34" s="11">
        <f t="shared" ref="GQ34" si="190">SUM(GQ35:GQ41)</f>
        <v>0</v>
      </c>
      <c r="GR34" s="11">
        <f t="shared" ref="GR34" si="191">SUM(GR35:GR41)</f>
        <v>0</v>
      </c>
      <c r="GS34" s="11">
        <f t="shared" ref="GS34" si="192">SUM(GS35:GS41)</f>
        <v>0</v>
      </c>
      <c r="GT34" s="11">
        <f t="shared" ref="GT34" si="193">SUM(GT35:GT41)</f>
        <v>0</v>
      </c>
      <c r="GU34" s="11">
        <f t="shared" ref="GU34" si="194">SUM(GU35:GU41)</f>
        <v>0</v>
      </c>
      <c r="GV34" s="11">
        <f t="shared" ref="GV34" si="195">SUM(GV35:GV41)</f>
        <v>0</v>
      </c>
      <c r="GW34" s="11">
        <f t="shared" ref="GW34" si="196">SUM(GW35:GW41)</f>
        <v>0</v>
      </c>
      <c r="GX34" s="11">
        <f t="shared" ref="GX34" si="197">SUM(GX35:GX41)</f>
        <v>0</v>
      </c>
      <c r="GY34" s="11">
        <f t="shared" ref="GY34" si="198">SUM(GY35:GY41)</f>
        <v>0</v>
      </c>
      <c r="GZ34" s="11">
        <f t="shared" ref="GZ34" si="199">SUM(GZ35:GZ41)</f>
        <v>0</v>
      </c>
      <c r="HA34" s="11">
        <f t="shared" ref="HA34" si="200">SUM(HA35:HA41)</f>
        <v>0</v>
      </c>
      <c r="HB34" s="11">
        <f t="shared" ref="HB34" si="201">SUM(HB35:HB41)</f>
        <v>0</v>
      </c>
      <c r="HC34" s="11">
        <f t="shared" ref="HC34" si="202">SUM(HC35:HC41)</f>
        <v>0</v>
      </c>
      <c r="HD34" s="11">
        <f t="shared" ref="HD34" si="203">SUM(HD35:HD41)</f>
        <v>0</v>
      </c>
      <c r="HE34" s="11">
        <f t="shared" ref="HE34" si="204">SUM(HE35:HE41)</f>
        <v>0</v>
      </c>
      <c r="HF34" s="11">
        <f t="shared" ref="HF34" si="205">SUM(HF35:HF41)</f>
        <v>0</v>
      </c>
      <c r="HG34" s="11">
        <f t="shared" ref="HG34" si="206">SUM(HG35:HG41)</f>
        <v>0</v>
      </c>
      <c r="HH34" s="11">
        <f t="shared" ref="HH34" si="207">SUM(HH35:HH41)</f>
        <v>0</v>
      </c>
      <c r="HI34" s="11">
        <f t="shared" ref="HI34" si="208">SUM(HI35:HI41)</f>
        <v>0</v>
      </c>
      <c r="HJ34" s="11">
        <f t="shared" ref="HJ34" si="209">SUM(HJ35:HJ41)</f>
        <v>0</v>
      </c>
      <c r="HK34" s="11">
        <f t="shared" ref="HK34" si="210">SUM(HK35:HK41)</f>
        <v>0</v>
      </c>
      <c r="HL34" s="11">
        <f t="shared" ref="HL34" si="211">SUM(HL35:HL41)</f>
        <v>0</v>
      </c>
      <c r="HM34" s="11">
        <f t="shared" ref="HM34:HN34" si="212">SUM(HM35:HM41)</f>
        <v>0</v>
      </c>
      <c r="HN34" s="11">
        <f t="shared" si="212"/>
        <v>0</v>
      </c>
      <c r="HO34" s="11">
        <f t="shared" ref="HO34" si="213">SUM(HO35:HO41)</f>
        <v>0</v>
      </c>
      <c r="HP34" s="11">
        <f t="shared" ref="HP34" si="214">SUM(HP35:HP41)</f>
        <v>0</v>
      </c>
      <c r="HQ34" s="11">
        <f t="shared" ref="HQ34" si="215">SUM(HQ35:HQ41)</f>
        <v>0</v>
      </c>
      <c r="HR34" s="11">
        <f t="shared" ref="HR34" si="216">SUM(HR35:HR41)</f>
        <v>0</v>
      </c>
      <c r="HS34" s="11">
        <f t="shared" ref="HS34" si="217">SUM(HS35:HS41)</f>
        <v>0</v>
      </c>
      <c r="HT34" s="11">
        <f t="shared" ref="HT34" si="218">SUM(HT35:HT41)</f>
        <v>0</v>
      </c>
      <c r="HU34" s="11">
        <f t="shared" ref="HU34" si="219">SUM(HU35:HU41)</f>
        <v>0</v>
      </c>
      <c r="HV34" s="11">
        <f t="shared" ref="HV34" si="220">SUM(HV35:HV41)</f>
        <v>0</v>
      </c>
      <c r="HW34" s="11">
        <f t="shared" ref="HW34" si="221">SUM(HW35:HW41)</f>
        <v>0</v>
      </c>
      <c r="HX34" s="11">
        <f t="shared" ref="HX34" si="222">SUM(HX35:HX41)</f>
        <v>0</v>
      </c>
      <c r="HY34" s="11">
        <f t="shared" ref="HY34" si="223">SUM(HY35:HY41)</f>
        <v>0</v>
      </c>
      <c r="HZ34" s="11">
        <f t="shared" ref="HZ34" si="224">SUM(HZ35:HZ41)</f>
        <v>0</v>
      </c>
      <c r="IA34" s="11">
        <f t="shared" ref="IA34" si="225">SUM(IA35:IA41)</f>
        <v>0</v>
      </c>
      <c r="IB34" s="11">
        <f t="shared" ref="IB34" si="226">SUM(IB35:IB41)</f>
        <v>0</v>
      </c>
      <c r="IC34" s="11">
        <f t="shared" ref="IC34" si="227">SUM(IC35:IC41)</f>
        <v>0</v>
      </c>
      <c r="ID34" s="11">
        <f t="shared" ref="ID34" si="228">SUM(ID35:ID41)</f>
        <v>0</v>
      </c>
      <c r="IE34" s="11">
        <f t="shared" ref="IE34" si="229">SUM(IE35:IE41)</f>
        <v>0</v>
      </c>
      <c r="IF34" s="11">
        <f t="shared" ref="IF34" si="230">SUM(IF35:IF41)</f>
        <v>0</v>
      </c>
      <c r="IG34" s="11">
        <f t="shared" ref="IG34" si="231">SUM(IG35:IG41)</f>
        <v>0</v>
      </c>
      <c r="IH34" s="11">
        <f t="shared" ref="IH34" si="232">SUM(IH35:IH41)</f>
        <v>0</v>
      </c>
      <c r="II34" s="11">
        <f t="shared" ref="II34" si="233">SUM(II35:II41)</f>
        <v>0</v>
      </c>
      <c r="IJ34" s="11">
        <f t="shared" ref="IJ34" si="234">SUM(IJ35:IJ41)</f>
        <v>0</v>
      </c>
      <c r="IK34" s="11">
        <f t="shared" ref="IK34" si="235">SUM(IK35:IK41)</f>
        <v>0</v>
      </c>
      <c r="IL34" s="11">
        <f t="shared" ref="IL34" si="236">SUM(IL35:IL41)</f>
        <v>0</v>
      </c>
      <c r="IM34" s="11">
        <f t="shared" ref="IM34" si="237">SUM(IM35:IM41)</f>
        <v>0</v>
      </c>
      <c r="IN34" s="11">
        <f t="shared" ref="IN34" si="238">SUM(IN35:IN41)</f>
        <v>0</v>
      </c>
      <c r="IO34" s="11">
        <f t="shared" ref="IO34" si="239">SUM(IO35:IO41)</f>
        <v>0</v>
      </c>
      <c r="IP34" s="11">
        <f t="shared" ref="IP34" si="240">SUM(IP35:IP41)</f>
        <v>0</v>
      </c>
      <c r="IQ34" s="11">
        <f t="shared" ref="IQ34" si="241">SUM(IQ35:IQ41)</f>
        <v>0</v>
      </c>
    </row>
    <row r="35" spans="3:251" x14ac:dyDescent="0.35">
      <c r="C35" s="11">
        <f>+SUMIF($F$4:$F$11,$F35,$G$4:$G$11)</f>
        <v>0</v>
      </c>
      <c r="D35" s="11">
        <f>+C35*(1-H35)</f>
        <v>0</v>
      </c>
      <c r="F35" s="125" t="s">
        <v>45</v>
      </c>
      <c r="G35" s="31">
        <f>1-H35</f>
        <v>0.7</v>
      </c>
      <c r="H35" s="31">
        <f>+G28</f>
        <v>0.3</v>
      </c>
      <c r="L35" s="11">
        <f>+L4*$G35</f>
        <v>0</v>
      </c>
      <c r="M35" s="11">
        <f t="shared" ref="M35:X35" si="242">+M4*$G35</f>
        <v>0</v>
      </c>
      <c r="N35" s="11">
        <f t="shared" si="242"/>
        <v>0</v>
      </c>
      <c r="O35" s="11">
        <f t="shared" si="242"/>
        <v>0</v>
      </c>
      <c r="P35" s="11">
        <f t="shared" si="242"/>
        <v>0</v>
      </c>
      <c r="Q35" s="11">
        <f t="shared" si="242"/>
        <v>0</v>
      </c>
      <c r="R35" s="11">
        <f t="shared" si="242"/>
        <v>0</v>
      </c>
      <c r="S35" s="11">
        <f t="shared" si="242"/>
        <v>0</v>
      </c>
      <c r="T35" s="11">
        <f t="shared" si="242"/>
        <v>0</v>
      </c>
      <c r="U35" s="11">
        <f t="shared" si="242"/>
        <v>0</v>
      </c>
      <c r="V35" s="11">
        <f t="shared" si="242"/>
        <v>0</v>
      </c>
      <c r="W35" s="11">
        <f>+W4*$G35</f>
        <v>0</v>
      </c>
      <c r="X35" s="11">
        <f t="shared" si="242"/>
        <v>0</v>
      </c>
      <c r="Y35" s="11">
        <f t="shared" ref="Y35:BG35" si="243">+Y4*$G35</f>
        <v>0</v>
      </c>
      <c r="Z35" s="11">
        <f t="shared" si="243"/>
        <v>0</v>
      </c>
      <c r="AA35" s="11">
        <f t="shared" si="243"/>
        <v>0</v>
      </c>
      <c r="AB35" s="11">
        <f t="shared" si="243"/>
        <v>0</v>
      </c>
      <c r="AC35" s="11">
        <f t="shared" si="243"/>
        <v>0</v>
      </c>
      <c r="AD35" s="11">
        <f t="shared" si="243"/>
        <v>0</v>
      </c>
      <c r="AE35" s="11">
        <f t="shared" si="243"/>
        <v>0</v>
      </c>
      <c r="AF35" s="11">
        <f t="shared" si="243"/>
        <v>0</v>
      </c>
      <c r="AG35" s="11">
        <f t="shared" si="243"/>
        <v>0</v>
      </c>
      <c r="AH35" s="11">
        <f t="shared" si="243"/>
        <v>0</v>
      </c>
      <c r="AI35" s="11">
        <f t="shared" si="243"/>
        <v>0</v>
      </c>
      <c r="AJ35" s="11">
        <f t="shared" si="243"/>
        <v>0</v>
      </c>
      <c r="AK35" s="11">
        <f t="shared" si="243"/>
        <v>0</v>
      </c>
      <c r="AL35" s="11">
        <f t="shared" si="243"/>
        <v>0</v>
      </c>
      <c r="AM35" s="11">
        <f t="shared" si="243"/>
        <v>0</v>
      </c>
      <c r="AN35" s="11">
        <f t="shared" si="243"/>
        <v>0</v>
      </c>
      <c r="AO35" s="11">
        <f t="shared" si="243"/>
        <v>0</v>
      </c>
      <c r="AP35" s="11">
        <f t="shared" si="243"/>
        <v>0</v>
      </c>
      <c r="AQ35" s="11">
        <f t="shared" si="243"/>
        <v>0</v>
      </c>
      <c r="AR35" s="11">
        <f t="shared" si="243"/>
        <v>0</v>
      </c>
      <c r="AS35" s="11">
        <f t="shared" si="243"/>
        <v>0</v>
      </c>
      <c r="AT35" s="11">
        <f t="shared" si="243"/>
        <v>0</v>
      </c>
      <c r="AU35" s="11">
        <f t="shared" si="243"/>
        <v>0</v>
      </c>
      <c r="AV35" s="11">
        <f t="shared" si="243"/>
        <v>0</v>
      </c>
      <c r="AW35" s="11">
        <f t="shared" si="243"/>
        <v>0</v>
      </c>
      <c r="AX35" s="11">
        <f>+AX4*$G35</f>
        <v>0</v>
      </c>
      <c r="AY35" s="11">
        <f t="shared" si="243"/>
        <v>0</v>
      </c>
      <c r="AZ35" s="11">
        <f t="shared" si="243"/>
        <v>0</v>
      </c>
      <c r="BA35" s="11">
        <f t="shared" si="243"/>
        <v>0</v>
      </c>
      <c r="BB35" s="11">
        <f t="shared" si="243"/>
        <v>0</v>
      </c>
      <c r="BC35" s="11">
        <f t="shared" si="243"/>
        <v>0</v>
      </c>
      <c r="BD35" s="11">
        <f t="shared" si="243"/>
        <v>0</v>
      </c>
      <c r="BE35" s="11">
        <f t="shared" si="243"/>
        <v>0</v>
      </c>
      <c r="BF35" s="11">
        <f t="shared" si="243"/>
        <v>0</v>
      </c>
      <c r="BG35" s="11">
        <f t="shared" si="243"/>
        <v>0</v>
      </c>
      <c r="BH35" s="11">
        <f t="shared" ref="BH35:DS35" si="244">+BH4*$G35</f>
        <v>0</v>
      </c>
      <c r="BI35" s="11">
        <f t="shared" si="244"/>
        <v>0</v>
      </c>
      <c r="BJ35" s="11">
        <f t="shared" si="244"/>
        <v>0</v>
      </c>
      <c r="BK35" s="11">
        <f t="shared" si="244"/>
        <v>0</v>
      </c>
      <c r="BL35" s="11">
        <f t="shared" si="244"/>
        <v>0</v>
      </c>
      <c r="BM35" s="11">
        <f t="shared" si="244"/>
        <v>0</v>
      </c>
      <c r="BN35" s="11">
        <f t="shared" si="244"/>
        <v>0</v>
      </c>
      <c r="BO35" s="11">
        <f t="shared" si="244"/>
        <v>0</v>
      </c>
      <c r="BP35" s="11">
        <f t="shared" si="244"/>
        <v>0</v>
      </c>
      <c r="BQ35" s="11">
        <f t="shared" si="244"/>
        <v>0</v>
      </c>
      <c r="BR35" s="11">
        <f t="shared" si="244"/>
        <v>0</v>
      </c>
      <c r="BS35" s="11">
        <f t="shared" si="244"/>
        <v>0</v>
      </c>
      <c r="BT35" s="11">
        <f t="shared" si="244"/>
        <v>0</v>
      </c>
      <c r="BU35" s="11">
        <f t="shared" si="244"/>
        <v>0</v>
      </c>
      <c r="BV35" s="11">
        <f t="shared" si="244"/>
        <v>0</v>
      </c>
      <c r="BW35" s="11">
        <f t="shared" si="244"/>
        <v>0</v>
      </c>
      <c r="BX35" s="11">
        <f t="shared" si="244"/>
        <v>0</v>
      </c>
      <c r="BY35" s="11">
        <f t="shared" si="244"/>
        <v>0</v>
      </c>
      <c r="BZ35" s="11">
        <f t="shared" si="244"/>
        <v>0</v>
      </c>
      <c r="CA35" s="11">
        <f t="shared" si="244"/>
        <v>0</v>
      </c>
      <c r="CB35" s="11">
        <f t="shared" si="244"/>
        <v>0</v>
      </c>
      <c r="CC35" s="11">
        <f t="shared" si="244"/>
        <v>0</v>
      </c>
      <c r="CD35" s="11">
        <f t="shared" si="244"/>
        <v>0</v>
      </c>
      <c r="CE35" s="11">
        <f t="shared" si="244"/>
        <v>0</v>
      </c>
      <c r="CF35" s="11">
        <f t="shared" si="244"/>
        <v>0</v>
      </c>
      <c r="CG35" s="11">
        <f t="shared" si="244"/>
        <v>0</v>
      </c>
      <c r="CH35" s="11">
        <f t="shared" si="244"/>
        <v>0</v>
      </c>
      <c r="CI35" s="11">
        <f t="shared" si="244"/>
        <v>0</v>
      </c>
      <c r="CJ35" s="11">
        <f t="shared" si="244"/>
        <v>0</v>
      </c>
      <c r="CK35" s="11">
        <f t="shared" si="244"/>
        <v>0</v>
      </c>
      <c r="CL35" s="11">
        <f t="shared" si="244"/>
        <v>0</v>
      </c>
      <c r="CM35" s="11">
        <f t="shared" si="244"/>
        <v>0</v>
      </c>
      <c r="CN35" s="11">
        <f t="shared" si="244"/>
        <v>0</v>
      </c>
      <c r="CO35" s="11">
        <f t="shared" si="244"/>
        <v>0</v>
      </c>
      <c r="CP35" s="11">
        <f t="shared" si="244"/>
        <v>0</v>
      </c>
      <c r="CQ35" s="11">
        <f t="shared" si="244"/>
        <v>0</v>
      </c>
      <c r="CR35" s="11">
        <f t="shared" si="244"/>
        <v>0</v>
      </c>
      <c r="CS35" s="11">
        <f t="shared" si="244"/>
        <v>0</v>
      </c>
      <c r="CT35" s="11">
        <f t="shared" si="244"/>
        <v>0</v>
      </c>
      <c r="CU35" s="11">
        <f t="shared" si="244"/>
        <v>0</v>
      </c>
      <c r="CV35" s="11">
        <f t="shared" si="244"/>
        <v>0</v>
      </c>
      <c r="CW35" s="11">
        <f t="shared" si="244"/>
        <v>0</v>
      </c>
      <c r="CX35" s="11">
        <f t="shared" si="244"/>
        <v>0</v>
      </c>
      <c r="CY35" s="11">
        <f t="shared" si="244"/>
        <v>0</v>
      </c>
      <c r="CZ35" s="11">
        <f t="shared" si="244"/>
        <v>0</v>
      </c>
      <c r="DA35" s="11">
        <f t="shared" si="244"/>
        <v>0</v>
      </c>
      <c r="DB35" s="11">
        <f t="shared" si="244"/>
        <v>0</v>
      </c>
      <c r="DC35" s="11">
        <f t="shared" si="244"/>
        <v>0</v>
      </c>
      <c r="DD35" s="11">
        <f t="shared" si="244"/>
        <v>0</v>
      </c>
      <c r="DE35" s="11">
        <f t="shared" si="244"/>
        <v>0</v>
      </c>
      <c r="DF35" s="11">
        <f t="shared" si="244"/>
        <v>0</v>
      </c>
      <c r="DG35" s="11">
        <f t="shared" si="244"/>
        <v>0</v>
      </c>
      <c r="DH35" s="11">
        <f t="shared" si="244"/>
        <v>0</v>
      </c>
      <c r="DI35" s="11">
        <f t="shared" si="244"/>
        <v>0</v>
      </c>
      <c r="DJ35" s="11">
        <f t="shared" si="244"/>
        <v>0</v>
      </c>
      <c r="DK35" s="11">
        <f t="shared" si="244"/>
        <v>0</v>
      </c>
      <c r="DL35" s="11">
        <f t="shared" si="244"/>
        <v>0</v>
      </c>
      <c r="DM35" s="11">
        <f t="shared" si="244"/>
        <v>0</v>
      </c>
      <c r="DN35" s="11">
        <f t="shared" si="244"/>
        <v>0</v>
      </c>
      <c r="DO35" s="11">
        <f t="shared" si="244"/>
        <v>0</v>
      </c>
      <c r="DP35" s="11">
        <f t="shared" si="244"/>
        <v>0</v>
      </c>
      <c r="DQ35" s="11">
        <f t="shared" si="244"/>
        <v>0</v>
      </c>
      <c r="DR35" s="11">
        <f t="shared" si="244"/>
        <v>0</v>
      </c>
      <c r="DS35" s="11">
        <f t="shared" si="244"/>
        <v>0</v>
      </c>
      <c r="DT35" s="11">
        <f t="shared" ref="DT35:GE35" si="245">+DT4*$G35</f>
        <v>0</v>
      </c>
      <c r="DU35" s="11">
        <f t="shared" si="245"/>
        <v>0</v>
      </c>
      <c r="DV35" s="11">
        <f t="shared" si="245"/>
        <v>0</v>
      </c>
      <c r="DW35" s="11">
        <f t="shared" si="245"/>
        <v>0</v>
      </c>
      <c r="DX35" s="11">
        <f t="shared" si="245"/>
        <v>0</v>
      </c>
      <c r="DY35" s="11">
        <f t="shared" si="245"/>
        <v>0</v>
      </c>
      <c r="DZ35" s="11">
        <f t="shared" si="245"/>
        <v>0</v>
      </c>
      <c r="EA35" s="11">
        <f t="shared" si="245"/>
        <v>0</v>
      </c>
      <c r="EB35" s="11">
        <f t="shared" si="245"/>
        <v>0</v>
      </c>
      <c r="EC35" s="11">
        <f t="shared" si="245"/>
        <v>0</v>
      </c>
      <c r="ED35" s="11">
        <f t="shared" si="245"/>
        <v>0</v>
      </c>
      <c r="EE35" s="11">
        <f t="shared" si="245"/>
        <v>0</v>
      </c>
      <c r="EF35" s="11">
        <f t="shared" si="245"/>
        <v>0</v>
      </c>
      <c r="EG35" s="11">
        <f t="shared" si="245"/>
        <v>0</v>
      </c>
      <c r="EH35" s="11">
        <f t="shared" si="245"/>
        <v>0</v>
      </c>
      <c r="EI35" s="11">
        <f t="shared" si="245"/>
        <v>0</v>
      </c>
      <c r="EJ35" s="11">
        <f t="shared" si="245"/>
        <v>0</v>
      </c>
      <c r="EK35" s="11">
        <f t="shared" si="245"/>
        <v>0</v>
      </c>
      <c r="EL35" s="11">
        <f t="shared" si="245"/>
        <v>0</v>
      </c>
      <c r="EM35" s="11">
        <f t="shared" si="245"/>
        <v>0</v>
      </c>
      <c r="EN35" s="11">
        <f t="shared" si="245"/>
        <v>0</v>
      </c>
      <c r="EO35" s="11">
        <f t="shared" si="245"/>
        <v>0</v>
      </c>
      <c r="EP35" s="11">
        <f t="shared" si="245"/>
        <v>0</v>
      </c>
      <c r="EQ35" s="11">
        <f t="shared" si="245"/>
        <v>0</v>
      </c>
      <c r="ER35" s="11">
        <f t="shared" si="245"/>
        <v>0</v>
      </c>
      <c r="ES35" s="11">
        <f t="shared" si="245"/>
        <v>0</v>
      </c>
      <c r="ET35" s="11">
        <f t="shared" si="245"/>
        <v>0</v>
      </c>
      <c r="EU35" s="11">
        <f t="shared" si="245"/>
        <v>0</v>
      </c>
      <c r="EV35" s="11">
        <f t="shared" si="245"/>
        <v>0</v>
      </c>
      <c r="EW35" s="11">
        <f t="shared" si="245"/>
        <v>0</v>
      </c>
      <c r="EX35" s="11">
        <f t="shared" si="245"/>
        <v>0</v>
      </c>
      <c r="EY35" s="11">
        <f t="shared" si="245"/>
        <v>0</v>
      </c>
      <c r="EZ35" s="11">
        <f t="shared" si="245"/>
        <v>0</v>
      </c>
      <c r="FA35" s="11">
        <f t="shared" si="245"/>
        <v>0</v>
      </c>
      <c r="FB35" s="11">
        <f t="shared" si="245"/>
        <v>0</v>
      </c>
      <c r="FC35" s="11">
        <f t="shared" si="245"/>
        <v>0</v>
      </c>
      <c r="FD35" s="11">
        <f t="shared" si="245"/>
        <v>0</v>
      </c>
      <c r="FE35" s="11">
        <f t="shared" si="245"/>
        <v>0</v>
      </c>
      <c r="FF35" s="11">
        <f t="shared" si="245"/>
        <v>0</v>
      </c>
      <c r="FG35" s="11">
        <f t="shared" si="245"/>
        <v>0</v>
      </c>
      <c r="FH35" s="11">
        <f t="shared" si="245"/>
        <v>0</v>
      </c>
      <c r="FI35" s="11">
        <f t="shared" si="245"/>
        <v>0</v>
      </c>
      <c r="FJ35" s="11">
        <f t="shared" si="245"/>
        <v>0</v>
      </c>
      <c r="FK35" s="11">
        <f t="shared" si="245"/>
        <v>0</v>
      </c>
      <c r="FL35" s="11">
        <f t="shared" si="245"/>
        <v>0</v>
      </c>
      <c r="FM35" s="11">
        <f t="shared" si="245"/>
        <v>0</v>
      </c>
      <c r="FN35" s="11">
        <f t="shared" si="245"/>
        <v>0</v>
      </c>
      <c r="FO35" s="11">
        <f t="shared" si="245"/>
        <v>0</v>
      </c>
      <c r="FP35" s="11">
        <f t="shared" si="245"/>
        <v>0</v>
      </c>
      <c r="FQ35" s="11">
        <f t="shared" si="245"/>
        <v>0</v>
      </c>
      <c r="FR35" s="11">
        <f t="shared" si="245"/>
        <v>0</v>
      </c>
      <c r="FS35" s="11">
        <f t="shared" si="245"/>
        <v>0</v>
      </c>
      <c r="FT35" s="11">
        <f t="shared" si="245"/>
        <v>0</v>
      </c>
      <c r="FU35" s="11">
        <f t="shared" si="245"/>
        <v>0</v>
      </c>
      <c r="FV35" s="11">
        <f t="shared" si="245"/>
        <v>0</v>
      </c>
      <c r="FW35" s="11">
        <f t="shared" si="245"/>
        <v>0</v>
      </c>
      <c r="FX35" s="11">
        <f t="shared" si="245"/>
        <v>0</v>
      </c>
      <c r="FY35" s="11">
        <f t="shared" si="245"/>
        <v>0</v>
      </c>
      <c r="FZ35" s="11">
        <f t="shared" si="245"/>
        <v>0</v>
      </c>
      <c r="GA35" s="11">
        <f t="shared" si="245"/>
        <v>0</v>
      </c>
      <c r="GB35" s="11">
        <f t="shared" si="245"/>
        <v>0</v>
      </c>
      <c r="GC35" s="11">
        <f t="shared" si="245"/>
        <v>0</v>
      </c>
      <c r="GD35" s="11">
        <f t="shared" si="245"/>
        <v>0</v>
      </c>
      <c r="GE35" s="11">
        <f t="shared" si="245"/>
        <v>0</v>
      </c>
      <c r="GF35" s="11">
        <f t="shared" ref="GF35:IQ35" si="246">+GF4*$G35</f>
        <v>0</v>
      </c>
      <c r="GG35" s="11">
        <f t="shared" si="246"/>
        <v>0</v>
      </c>
      <c r="GH35" s="11">
        <f t="shared" si="246"/>
        <v>0</v>
      </c>
      <c r="GI35" s="11">
        <f t="shared" si="246"/>
        <v>0</v>
      </c>
      <c r="GJ35" s="11">
        <f t="shared" si="246"/>
        <v>0</v>
      </c>
      <c r="GK35" s="11">
        <f t="shared" si="246"/>
        <v>0</v>
      </c>
      <c r="GL35" s="11">
        <f t="shared" si="246"/>
        <v>0</v>
      </c>
      <c r="GM35" s="11">
        <f t="shared" si="246"/>
        <v>0</v>
      </c>
      <c r="GN35" s="11">
        <f t="shared" si="246"/>
        <v>0</v>
      </c>
      <c r="GO35" s="11">
        <f t="shared" si="246"/>
        <v>0</v>
      </c>
      <c r="GP35" s="11">
        <f t="shared" si="246"/>
        <v>0</v>
      </c>
      <c r="GQ35" s="11">
        <f t="shared" si="246"/>
        <v>0</v>
      </c>
      <c r="GR35" s="11">
        <f t="shared" si="246"/>
        <v>0</v>
      </c>
      <c r="GS35" s="11">
        <f t="shared" si="246"/>
        <v>0</v>
      </c>
      <c r="GT35" s="11">
        <f t="shared" si="246"/>
        <v>0</v>
      </c>
      <c r="GU35" s="11">
        <f t="shared" si="246"/>
        <v>0</v>
      </c>
      <c r="GV35" s="11">
        <f t="shared" si="246"/>
        <v>0</v>
      </c>
      <c r="GW35" s="11">
        <f t="shared" si="246"/>
        <v>0</v>
      </c>
      <c r="GX35" s="11">
        <f t="shared" si="246"/>
        <v>0</v>
      </c>
      <c r="GY35" s="11">
        <f t="shared" si="246"/>
        <v>0</v>
      </c>
      <c r="GZ35" s="11">
        <f t="shared" si="246"/>
        <v>0</v>
      </c>
      <c r="HA35" s="11">
        <f t="shared" si="246"/>
        <v>0</v>
      </c>
      <c r="HB35" s="11">
        <f t="shared" si="246"/>
        <v>0</v>
      </c>
      <c r="HC35" s="11">
        <f t="shared" si="246"/>
        <v>0</v>
      </c>
      <c r="HD35" s="11">
        <f t="shared" si="246"/>
        <v>0</v>
      </c>
      <c r="HE35" s="11">
        <f t="shared" si="246"/>
        <v>0</v>
      </c>
      <c r="HF35" s="11">
        <f t="shared" si="246"/>
        <v>0</v>
      </c>
      <c r="HG35" s="11">
        <f t="shared" si="246"/>
        <v>0</v>
      </c>
      <c r="HH35" s="11">
        <f t="shared" si="246"/>
        <v>0</v>
      </c>
      <c r="HI35" s="11">
        <f t="shared" si="246"/>
        <v>0</v>
      </c>
      <c r="HJ35" s="11">
        <f t="shared" si="246"/>
        <v>0</v>
      </c>
      <c r="HK35" s="11">
        <f t="shared" si="246"/>
        <v>0</v>
      </c>
      <c r="HL35" s="11">
        <f t="shared" si="246"/>
        <v>0</v>
      </c>
      <c r="HM35" s="11">
        <f t="shared" si="246"/>
        <v>0</v>
      </c>
      <c r="HN35" s="11">
        <f t="shared" si="246"/>
        <v>0</v>
      </c>
      <c r="HO35" s="11">
        <f t="shared" si="246"/>
        <v>0</v>
      </c>
      <c r="HP35" s="11">
        <f t="shared" si="246"/>
        <v>0</v>
      </c>
      <c r="HQ35" s="11">
        <f t="shared" si="246"/>
        <v>0</v>
      </c>
      <c r="HR35" s="11">
        <f t="shared" si="246"/>
        <v>0</v>
      </c>
      <c r="HS35" s="11">
        <f t="shared" si="246"/>
        <v>0</v>
      </c>
      <c r="HT35" s="11">
        <f t="shared" si="246"/>
        <v>0</v>
      </c>
      <c r="HU35" s="11">
        <f t="shared" si="246"/>
        <v>0</v>
      </c>
      <c r="HV35" s="11">
        <f t="shared" si="246"/>
        <v>0</v>
      </c>
      <c r="HW35" s="11">
        <f t="shared" si="246"/>
        <v>0</v>
      </c>
      <c r="HX35" s="11">
        <f t="shared" si="246"/>
        <v>0</v>
      </c>
      <c r="HY35" s="11">
        <f t="shared" si="246"/>
        <v>0</v>
      </c>
      <c r="HZ35" s="11">
        <f t="shared" si="246"/>
        <v>0</v>
      </c>
      <c r="IA35" s="11">
        <f t="shared" si="246"/>
        <v>0</v>
      </c>
      <c r="IB35" s="11">
        <f t="shared" si="246"/>
        <v>0</v>
      </c>
      <c r="IC35" s="11">
        <f t="shared" si="246"/>
        <v>0</v>
      </c>
      <c r="ID35" s="11">
        <f t="shared" si="246"/>
        <v>0</v>
      </c>
      <c r="IE35" s="11">
        <f t="shared" si="246"/>
        <v>0</v>
      </c>
      <c r="IF35" s="11">
        <f t="shared" si="246"/>
        <v>0</v>
      </c>
      <c r="IG35" s="11">
        <f t="shared" si="246"/>
        <v>0</v>
      </c>
      <c r="IH35" s="11">
        <f t="shared" si="246"/>
        <v>0</v>
      </c>
      <c r="II35" s="11">
        <f t="shared" si="246"/>
        <v>0</v>
      </c>
      <c r="IJ35" s="11">
        <f t="shared" si="246"/>
        <v>0</v>
      </c>
      <c r="IK35" s="11">
        <f t="shared" si="246"/>
        <v>0</v>
      </c>
      <c r="IL35" s="11">
        <f t="shared" si="246"/>
        <v>0</v>
      </c>
      <c r="IM35" s="11">
        <f t="shared" si="246"/>
        <v>0</v>
      </c>
      <c r="IN35" s="11">
        <f t="shared" si="246"/>
        <v>0</v>
      </c>
      <c r="IO35" s="11">
        <f t="shared" si="246"/>
        <v>0</v>
      </c>
      <c r="IP35" s="11">
        <f t="shared" si="246"/>
        <v>0</v>
      </c>
      <c r="IQ35" s="11">
        <f t="shared" si="246"/>
        <v>0</v>
      </c>
    </row>
    <row r="36" spans="3:251" x14ac:dyDescent="0.35">
      <c r="C36" s="11">
        <f t="shared" ref="C36:C42" si="247">+SUMIF($F$4:$F$11,$F36,$G$4:$G$11)</f>
        <v>0</v>
      </c>
      <c r="D36" s="11">
        <f t="shared" ref="D36:D42" si="248">+C36*(1-H36)</f>
        <v>0</v>
      </c>
      <c r="F36" s="125" t="s">
        <v>48</v>
      </c>
      <c r="G36" s="31">
        <f t="shared" ref="G36:G41" si="249">1-H36</f>
        <v>0.9</v>
      </c>
      <c r="H36" s="31">
        <f>+G27</f>
        <v>0.1</v>
      </c>
      <c r="L36" s="11">
        <f t="shared" ref="L36:L41" si="250">+L5*$G36</f>
        <v>0</v>
      </c>
      <c r="M36" s="11">
        <f t="shared" ref="M36:X36" si="251">+M5*$G36</f>
        <v>0</v>
      </c>
      <c r="N36" s="11">
        <f t="shared" si="251"/>
        <v>0</v>
      </c>
      <c r="O36" s="11">
        <f t="shared" si="251"/>
        <v>0</v>
      </c>
      <c r="P36" s="11">
        <f t="shared" si="251"/>
        <v>0</v>
      </c>
      <c r="Q36" s="11">
        <f t="shared" si="251"/>
        <v>0</v>
      </c>
      <c r="R36" s="11">
        <f t="shared" si="251"/>
        <v>0</v>
      </c>
      <c r="S36" s="11">
        <f t="shared" si="251"/>
        <v>0</v>
      </c>
      <c r="T36" s="11">
        <f t="shared" si="251"/>
        <v>0</v>
      </c>
      <c r="U36" s="11">
        <f t="shared" si="251"/>
        <v>0</v>
      </c>
      <c r="V36" s="11">
        <f t="shared" si="251"/>
        <v>0</v>
      </c>
      <c r="W36" s="11">
        <f t="shared" si="251"/>
        <v>0</v>
      </c>
      <c r="X36" s="11">
        <f t="shared" si="251"/>
        <v>0</v>
      </c>
      <c r="Y36" s="11">
        <f t="shared" ref="Y36:BG36" si="252">+Y5*$G36</f>
        <v>0</v>
      </c>
      <c r="Z36" s="11">
        <f t="shared" si="252"/>
        <v>0</v>
      </c>
      <c r="AA36" s="11">
        <f t="shared" si="252"/>
        <v>0</v>
      </c>
      <c r="AB36" s="11">
        <f t="shared" si="252"/>
        <v>0</v>
      </c>
      <c r="AC36" s="11">
        <f t="shared" si="252"/>
        <v>0</v>
      </c>
      <c r="AD36" s="11">
        <f t="shared" si="252"/>
        <v>0</v>
      </c>
      <c r="AE36" s="11">
        <f t="shared" si="252"/>
        <v>0</v>
      </c>
      <c r="AF36" s="11">
        <f t="shared" si="252"/>
        <v>0</v>
      </c>
      <c r="AG36" s="11">
        <f t="shared" si="252"/>
        <v>0</v>
      </c>
      <c r="AH36" s="11">
        <f t="shared" si="252"/>
        <v>0</v>
      </c>
      <c r="AI36" s="11">
        <f t="shared" si="252"/>
        <v>0</v>
      </c>
      <c r="AJ36" s="11">
        <f t="shared" si="252"/>
        <v>0</v>
      </c>
      <c r="AK36" s="11">
        <f t="shared" si="252"/>
        <v>0</v>
      </c>
      <c r="AL36" s="11">
        <f t="shared" si="252"/>
        <v>0</v>
      </c>
      <c r="AM36" s="11">
        <f t="shared" si="252"/>
        <v>0</v>
      </c>
      <c r="AN36" s="11">
        <f t="shared" si="252"/>
        <v>0</v>
      </c>
      <c r="AO36" s="11">
        <f t="shared" si="252"/>
        <v>0</v>
      </c>
      <c r="AP36" s="11">
        <f t="shared" si="252"/>
        <v>0</v>
      </c>
      <c r="AQ36" s="11">
        <f t="shared" si="252"/>
        <v>0</v>
      </c>
      <c r="AR36" s="11">
        <f t="shared" si="252"/>
        <v>0</v>
      </c>
      <c r="AS36" s="11">
        <f t="shared" si="252"/>
        <v>0</v>
      </c>
      <c r="AT36" s="11">
        <f t="shared" si="252"/>
        <v>0</v>
      </c>
      <c r="AU36" s="11">
        <f t="shared" si="252"/>
        <v>0</v>
      </c>
      <c r="AV36" s="11">
        <f t="shared" si="252"/>
        <v>0</v>
      </c>
      <c r="AW36" s="11">
        <f t="shared" si="252"/>
        <v>0</v>
      </c>
      <c r="AX36" s="11">
        <f t="shared" si="252"/>
        <v>0</v>
      </c>
      <c r="AY36" s="11">
        <f t="shared" si="252"/>
        <v>0</v>
      </c>
      <c r="AZ36" s="11">
        <f t="shared" si="252"/>
        <v>0</v>
      </c>
      <c r="BA36" s="11">
        <f t="shared" si="252"/>
        <v>0</v>
      </c>
      <c r="BB36" s="11">
        <f t="shared" si="252"/>
        <v>0</v>
      </c>
      <c r="BC36" s="11">
        <f t="shared" si="252"/>
        <v>0</v>
      </c>
      <c r="BD36" s="11">
        <f t="shared" si="252"/>
        <v>0</v>
      </c>
      <c r="BE36" s="11">
        <f t="shared" si="252"/>
        <v>0</v>
      </c>
      <c r="BF36" s="11">
        <f t="shared" si="252"/>
        <v>0</v>
      </c>
      <c r="BG36" s="11">
        <f t="shared" si="252"/>
        <v>0</v>
      </c>
      <c r="BH36" s="11">
        <f t="shared" ref="BH36:DS36" si="253">+BH5*$G36</f>
        <v>0</v>
      </c>
      <c r="BI36" s="11">
        <f t="shared" si="253"/>
        <v>0</v>
      </c>
      <c r="BJ36" s="11">
        <f t="shared" si="253"/>
        <v>0</v>
      </c>
      <c r="BK36" s="11">
        <f t="shared" si="253"/>
        <v>0</v>
      </c>
      <c r="BL36" s="11">
        <f t="shared" si="253"/>
        <v>0</v>
      </c>
      <c r="BM36" s="11">
        <f t="shared" si="253"/>
        <v>0</v>
      </c>
      <c r="BN36" s="11">
        <f t="shared" si="253"/>
        <v>0</v>
      </c>
      <c r="BO36" s="11">
        <f t="shared" si="253"/>
        <v>0</v>
      </c>
      <c r="BP36" s="11">
        <f t="shared" si="253"/>
        <v>0</v>
      </c>
      <c r="BQ36" s="11">
        <f t="shared" si="253"/>
        <v>0</v>
      </c>
      <c r="BR36" s="11">
        <f t="shared" si="253"/>
        <v>0</v>
      </c>
      <c r="BS36" s="11">
        <f t="shared" si="253"/>
        <v>0</v>
      </c>
      <c r="BT36" s="11">
        <f t="shared" si="253"/>
        <v>0</v>
      </c>
      <c r="BU36" s="11">
        <f t="shared" si="253"/>
        <v>0</v>
      </c>
      <c r="BV36" s="11">
        <f t="shared" si="253"/>
        <v>0</v>
      </c>
      <c r="BW36" s="11">
        <f t="shared" si="253"/>
        <v>0</v>
      </c>
      <c r="BX36" s="11">
        <f t="shared" si="253"/>
        <v>0</v>
      </c>
      <c r="BY36" s="11">
        <f t="shared" si="253"/>
        <v>0</v>
      </c>
      <c r="BZ36" s="11">
        <f t="shared" si="253"/>
        <v>0</v>
      </c>
      <c r="CA36" s="11">
        <f t="shared" si="253"/>
        <v>0</v>
      </c>
      <c r="CB36" s="11">
        <f t="shared" si="253"/>
        <v>0</v>
      </c>
      <c r="CC36" s="11">
        <f t="shared" si="253"/>
        <v>0</v>
      </c>
      <c r="CD36" s="11">
        <f t="shared" si="253"/>
        <v>0</v>
      </c>
      <c r="CE36" s="11">
        <f t="shared" si="253"/>
        <v>0</v>
      </c>
      <c r="CF36" s="11">
        <f t="shared" si="253"/>
        <v>0</v>
      </c>
      <c r="CG36" s="11">
        <f t="shared" si="253"/>
        <v>0</v>
      </c>
      <c r="CH36" s="11">
        <f t="shared" si="253"/>
        <v>0</v>
      </c>
      <c r="CI36" s="11">
        <f t="shared" si="253"/>
        <v>0</v>
      </c>
      <c r="CJ36" s="11">
        <f t="shared" si="253"/>
        <v>0</v>
      </c>
      <c r="CK36" s="11">
        <f t="shared" si="253"/>
        <v>0</v>
      </c>
      <c r="CL36" s="11">
        <f t="shared" si="253"/>
        <v>0</v>
      </c>
      <c r="CM36" s="11">
        <f t="shared" si="253"/>
        <v>0</v>
      </c>
      <c r="CN36" s="11">
        <f t="shared" si="253"/>
        <v>0</v>
      </c>
      <c r="CO36" s="11">
        <f t="shared" si="253"/>
        <v>0</v>
      </c>
      <c r="CP36" s="11">
        <f t="shared" si="253"/>
        <v>0</v>
      </c>
      <c r="CQ36" s="11">
        <f t="shared" si="253"/>
        <v>0</v>
      </c>
      <c r="CR36" s="11">
        <f t="shared" si="253"/>
        <v>0</v>
      </c>
      <c r="CS36" s="11">
        <f t="shared" si="253"/>
        <v>0</v>
      </c>
      <c r="CT36" s="11">
        <f t="shared" si="253"/>
        <v>0</v>
      </c>
      <c r="CU36" s="11">
        <f t="shared" si="253"/>
        <v>0</v>
      </c>
      <c r="CV36" s="11">
        <f t="shared" si="253"/>
        <v>0</v>
      </c>
      <c r="CW36" s="11">
        <f t="shared" si="253"/>
        <v>0</v>
      </c>
      <c r="CX36" s="11">
        <f t="shared" si="253"/>
        <v>0</v>
      </c>
      <c r="CY36" s="11">
        <f t="shared" si="253"/>
        <v>0</v>
      </c>
      <c r="CZ36" s="11">
        <f t="shared" si="253"/>
        <v>0</v>
      </c>
      <c r="DA36" s="11">
        <f t="shared" si="253"/>
        <v>0</v>
      </c>
      <c r="DB36" s="11">
        <f t="shared" si="253"/>
        <v>0</v>
      </c>
      <c r="DC36" s="11">
        <f t="shared" si="253"/>
        <v>0</v>
      </c>
      <c r="DD36" s="11">
        <f t="shared" si="253"/>
        <v>0</v>
      </c>
      <c r="DE36" s="11">
        <f t="shared" si="253"/>
        <v>0</v>
      </c>
      <c r="DF36" s="11">
        <f t="shared" si="253"/>
        <v>0</v>
      </c>
      <c r="DG36" s="11">
        <f t="shared" si="253"/>
        <v>0</v>
      </c>
      <c r="DH36" s="11">
        <f t="shared" si="253"/>
        <v>0</v>
      </c>
      <c r="DI36" s="11">
        <f t="shared" si="253"/>
        <v>0</v>
      </c>
      <c r="DJ36" s="11">
        <f t="shared" si="253"/>
        <v>0</v>
      </c>
      <c r="DK36" s="11">
        <f t="shared" si="253"/>
        <v>0</v>
      </c>
      <c r="DL36" s="11">
        <f t="shared" si="253"/>
        <v>0</v>
      </c>
      <c r="DM36" s="11">
        <f t="shared" si="253"/>
        <v>0</v>
      </c>
      <c r="DN36" s="11">
        <f t="shared" si="253"/>
        <v>0</v>
      </c>
      <c r="DO36" s="11">
        <f t="shared" si="253"/>
        <v>0</v>
      </c>
      <c r="DP36" s="11">
        <f t="shared" si="253"/>
        <v>0</v>
      </c>
      <c r="DQ36" s="11">
        <f t="shared" si="253"/>
        <v>0</v>
      </c>
      <c r="DR36" s="11">
        <f t="shared" si="253"/>
        <v>0</v>
      </c>
      <c r="DS36" s="11">
        <f t="shared" si="253"/>
        <v>0</v>
      </c>
      <c r="DT36" s="11">
        <f t="shared" ref="DT36:GE36" si="254">+DT5*$G36</f>
        <v>0</v>
      </c>
      <c r="DU36" s="11">
        <f t="shared" si="254"/>
        <v>0</v>
      </c>
      <c r="DV36" s="11">
        <f t="shared" si="254"/>
        <v>0</v>
      </c>
      <c r="DW36" s="11">
        <f t="shared" si="254"/>
        <v>0</v>
      </c>
      <c r="DX36" s="11">
        <f t="shared" si="254"/>
        <v>0</v>
      </c>
      <c r="DY36" s="11">
        <f t="shared" si="254"/>
        <v>0</v>
      </c>
      <c r="DZ36" s="11">
        <f t="shared" si="254"/>
        <v>0</v>
      </c>
      <c r="EA36" s="11">
        <f t="shared" si="254"/>
        <v>0</v>
      </c>
      <c r="EB36" s="11">
        <f t="shared" si="254"/>
        <v>0</v>
      </c>
      <c r="EC36" s="11">
        <f t="shared" si="254"/>
        <v>0</v>
      </c>
      <c r="ED36" s="11">
        <f t="shared" si="254"/>
        <v>0</v>
      </c>
      <c r="EE36" s="11">
        <f t="shared" si="254"/>
        <v>0</v>
      </c>
      <c r="EF36" s="11">
        <f t="shared" si="254"/>
        <v>0</v>
      </c>
      <c r="EG36" s="11">
        <f t="shared" si="254"/>
        <v>0</v>
      </c>
      <c r="EH36" s="11">
        <f t="shared" si="254"/>
        <v>0</v>
      </c>
      <c r="EI36" s="11">
        <f t="shared" si="254"/>
        <v>0</v>
      </c>
      <c r="EJ36" s="11">
        <f t="shared" si="254"/>
        <v>0</v>
      </c>
      <c r="EK36" s="11">
        <f t="shared" si="254"/>
        <v>0</v>
      </c>
      <c r="EL36" s="11">
        <f t="shared" si="254"/>
        <v>0</v>
      </c>
      <c r="EM36" s="11">
        <f t="shared" si="254"/>
        <v>0</v>
      </c>
      <c r="EN36" s="11">
        <f t="shared" si="254"/>
        <v>0</v>
      </c>
      <c r="EO36" s="11">
        <f t="shared" si="254"/>
        <v>0</v>
      </c>
      <c r="EP36" s="11">
        <f t="shared" si="254"/>
        <v>0</v>
      </c>
      <c r="EQ36" s="11">
        <f t="shared" si="254"/>
        <v>0</v>
      </c>
      <c r="ER36" s="11">
        <f t="shared" si="254"/>
        <v>0</v>
      </c>
      <c r="ES36" s="11">
        <f t="shared" si="254"/>
        <v>0</v>
      </c>
      <c r="ET36" s="11">
        <f t="shared" si="254"/>
        <v>0</v>
      </c>
      <c r="EU36" s="11">
        <f t="shared" si="254"/>
        <v>0</v>
      </c>
      <c r="EV36" s="11">
        <f t="shared" si="254"/>
        <v>0</v>
      </c>
      <c r="EW36" s="11">
        <f t="shared" si="254"/>
        <v>0</v>
      </c>
      <c r="EX36" s="11">
        <f t="shared" si="254"/>
        <v>0</v>
      </c>
      <c r="EY36" s="11">
        <f t="shared" si="254"/>
        <v>0</v>
      </c>
      <c r="EZ36" s="11">
        <f t="shared" si="254"/>
        <v>0</v>
      </c>
      <c r="FA36" s="11">
        <f t="shared" si="254"/>
        <v>0</v>
      </c>
      <c r="FB36" s="11">
        <f t="shared" si="254"/>
        <v>0</v>
      </c>
      <c r="FC36" s="11">
        <f t="shared" si="254"/>
        <v>0</v>
      </c>
      <c r="FD36" s="11">
        <f t="shared" si="254"/>
        <v>0</v>
      </c>
      <c r="FE36" s="11">
        <f t="shared" si="254"/>
        <v>0</v>
      </c>
      <c r="FF36" s="11">
        <f t="shared" si="254"/>
        <v>0</v>
      </c>
      <c r="FG36" s="11">
        <f t="shared" si="254"/>
        <v>0</v>
      </c>
      <c r="FH36" s="11">
        <f t="shared" si="254"/>
        <v>0</v>
      </c>
      <c r="FI36" s="11">
        <f t="shared" si="254"/>
        <v>0</v>
      </c>
      <c r="FJ36" s="11">
        <f t="shared" si="254"/>
        <v>0</v>
      </c>
      <c r="FK36" s="11">
        <f t="shared" si="254"/>
        <v>0</v>
      </c>
      <c r="FL36" s="11">
        <f t="shared" si="254"/>
        <v>0</v>
      </c>
      <c r="FM36" s="11">
        <f t="shared" si="254"/>
        <v>0</v>
      </c>
      <c r="FN36" s="11">
        <f t="shared" si="254"/>
        <v>0</v>
      </c>
      <c r="FO36" s="11">
        <f t="shared" si="254"/>
        <v>0</v>
      </c>
      <c r="FP36" s="11">
        <f t="shared" si="254"/>
        <v>0</v>
      </c>
      <c r="FQ36" s="11">
        <f t="shared" si="254"/>
        <v>0</v>
      </c>
      <c r="FR36" s="11">
        <f t="shared" si="254"/>
        <v>0</v>
      </c>
      <c r="FS36" s="11">
        <f t="shared" si="254"/>
        <v>0</v>
      </c>
      <c r="FT36" s="11">
        <f t="shared" si="254"/>
        <v>0</v>
      </c>
      <c r="FU36" s="11">
        <f t="shared" si="254"/>
        <v>0</v>
      </c>
      <c r="FV36" s="11">
        <f t="shared" si="254"/>
        <v>0</v>
      </c>
      <c r="FW36" s="11">
        <f t="shared" si="254"/>
        <v>0</v>
      </c>
      <c r="FX36" s="11">
        <f t="shared" si="254"/>
        <v>0</v>
      </c>
      <c r="FY36" s="11">
        <f t="shared" si="254"/>
        <v>0</v>
      </c>
      <c r="FZ36" s="11">
        <f t="shared" si="254"/>
        <v>0</v>
      </c>
      <c r="GA36" s="11">
        <f t="shared" si="254"/>
        <v>0</v>
      </c>
      <c r="GB36" s="11">
        <f t="shared" si="254"/>
        <v>0</v>
      </c>
      <c r="GC36" s="11">
        <f t="shared" si="254"/>
        <v>0</v>
      </c>
      <c r="GD36" s="11">
        <f t="shared" si="254"/>
        <v>0</v>
      </c>
      <c r="GE36" s="11">
        <f t="shared" si="254"/>
        <v>0</v>
      </c>
      <c r="GF36" s="11">
        <f t="shared" ref="GF36:IQ36" si="255">+GF5*$G36</f>
        <v>0</v>
      </c>
      <c r="GG36" s="11">
        <f t="shared" si="255"/>
        <v>0</v>
      </c>
      <c r="GH36" s="11">
        <f t="shared" si="255"/>
        <v>0</v>
      </c>
      <c r="GI36" s="11">
        <f t="shared" si="255"/>
        <v>0</v>
      </c>
      <c r="GJ36" s="11">
        <f t="shared" si="255"/>
        <v>0</v>
      </c>
      <c r="GK36" s="11">
        <f t="shared" si="255"/>
        <v>0</v>
      </c>
      <c r="GL36" s="11">
        <f t="shared" si="255"/>
        <v>0</v>
      </c>
      <c r="GM36" s="11">
        <f t="shared" si="255"/>
        <v>0</v>
      </c>
      <c r="GN36" s="11">
        <f t="shared" si="255"/>
        <v>0</v>
      </c>
      <c r="GO36" s="11">
        <f t="shared" si="255"/>
        <v>0</v>
      </c>
      <c r="GP36" s="11">
        <f t="shared" si="255"/>
        <v>0</v>
      </c>
      <c r="GQ36" s="11">
        <f t="shared" si="255"/>
        <v>0</v>
      </c>
      <c r="GR36" s="11">
        <f t="shared" si="255"/>
        <v>0</v>
      </c>
      <c r="GS36" s="11">
        <f t="shared" si="255"/>
        <v>0</v>
      </c>
      <c r="GT36" s="11">
        <f t="shared" si="255"/>
        <v>0</v>
      </c>
      <c r="GU36" s="11">
        <f t="shared" si="255"/>
        <v>0</v>
      </c>
      <c r="GV36" s="11">
        <f t="shared" si="255"/>
        <v>0</v>
      </c>
      <c r="GW36" s="11">
        <f t="shared" si="255"/>
        <v>0</v>
      </c>
      <c r="GX36" s="11">
        <f t="shared" si="255"/>
        <v>0</v>
      </c>
      <c r="GY36" s="11">
        <f t="shared" si="255"/>
        <v>0</v>
      </c>
      <c r="GZ36" s="11">
        <f t="shared" si="255"/>
        <v>0</v>
      </c>
      <c r="HA36" s="11">
        <f t="shared" si="255"/>
        <v>0</v>
      </c>
      <c r="HB36" s="11">
        <f t="shared" si="255"/>
        <v>0</v>
      </c>
      <c r="HC36" s="11">
        <f t="shared" si="255"/>
        <v>0</v>
      </c>
      <c r="HD36" s="11">
        <f t="shared" si="255"/>
        <v>0</v>
      </c>
      <c r="HE36" s="11">
        <f t="shared" si="255"/>
        <v>0</v>
      </c>
      <c r="HF36" s="11">
        <f t="shared" si="255"/>
        <v>0</v>
      </c>
      <c r="HG36" s="11">
        <f t="shared" si="255"/>
        <v>0</v>
      </c>
      <c r="HH36" s="11">
        <f t="shared" si="255"/>
        <v>0</v>
      </c>
      <c r="HI36" s="11">
        <f t="shared" si="255"/>
        <v>0</v>
      </c>
      <c r="HJ36" s="11">
        <f t="shared" si="255"/>
        <v>0</v>
      </c>
      <c r="HK36" s="11">
        <f t="shared" si="255"/>
        <v>0</v>
      </c>
      <c r="HL36" s="11">
        <f t="shared" si="255"/>
        <v>0</v>
      </c>
      <c r="HM36" s="11">
        <f t="shared" si="255"/>
        <v>0</v>
      </c>
      <c r="HN36" s="11">
        <f t="shared" si="255"/>
        <v>0</v>
      </c>
      <c r="HO36" s="11">
        <f t="shared" si="255"/>
        <v>0</v>
      </c>
      <c r="HP36" s="11">
        <f t="shared" si="255"/>
        <v>0</v>
      </c>
      <c r="HQ36" s="11">
        <f t="shared" si="255"/>
        <v>0</v>
      </c>
      <c r="HR36" s="11">
        <f t="shared" si="255"/>
        <v>0</v>
      </c>
      <c r="HS36" s="11">
        <f t="shared" si="255"/>
        <v>0</v>
      </c>
      <c r="HT36" s="11">
        <f t="shared" si="255"/>
        <v>0</v>
      </c>
      <c r="HU36" s="11">
        <f t="shared" si="255"/>
        <v>0</v>
      </c>
      <c r="HV36" s="11">
        <f t="shared" si="255"/>
        <v>0</v>
      </c>
      <c r="HW36" s="11">
        <f t="shared" si="255"/>
        <v>0</v>
      </c>
      <c r="HX36" s="11">
        <f t="shared" si="255"/>
        <v>0</v>
      </c>
      <c r="HY36" s="11">
        <f t="shared" si="255"/>
        <v>0</v>
      </c>
      <c r="HZ36" s="11">
        <f t="shared" si="255"/>
        <v>0</v>
      </c>
      <c r="IA36" s="11">
        <f t="shared" si="255"/>
        <v>0</v>
      </c>
      <c r="IB36" s="11">
        <f t="shared" si="255"/>
        <v>0</v>
      </c>
      <c r="IC36" s="11">
        <f t="shared" si="255"/>
        <v>0</v>
      </c>
      <c r="ID36" s="11">
        <f t="shared" si="255"/>
        <v>0</v>
      </c>
      <c r="IE36" s="11">
        <f t="shared" si="255"/>
        <v>0</v>
      </c>
      <c r="IF36" s="11">
        <f t="shared" si="255"/>
        <v>0</v>
      </c>
      <c r="IG36" s="11">
        <f t="shared" si="255"/>
        <v>0</v>
      </c>
      <c r="IH36" s="11">
        <f t="shared" si="255"/>
        <v>0</v>
      </c>
      <c r="II36" s="11">
        <f t="shared" si="255"/>
        <v>0</v>
      </c>
      <c r="IJ36" s="11">
        <f t="shared" si="255"/>
        <v>0</v>
      </c>
      <c r="IK36" s="11">
        <f t="shared" si="255"/>
        <v>0</v>
      </c>
      <c r="IL36" s="11">
        <f t="shared" si="255"/>
        <v>0</v>
      </c>
      <c r="IM36" s="11">
        <f t="shared" si="255"/>
        <v>0</v>
      </c>
      <c r="IN36" s="11">
        <f t="shared" si="255"/>
        <v>0</v>
      </c>
      <c r="IO36" s="11">
        <f t="shared" si="255"/>
        <v>0</v>
      </c>
      <c r="IP36" s="11">
        <f t="shared" si="255"/>
        <v>0</v>
      </c>
      <c r="IQ36" s="11">
        <f t="shared" si="255"/>
        <v>0</v>
      </c>
    </row>
    <row r="37" spans="3:251" x14ac:dyDescent="0.35">
      <c r="C37" s="11">
        <f t="shared" si="247"/>
        <v>0</v>
      </c>
      <c r="D37" s="11">
        <f t="shared" si="248"/>
        <v>0</v>
      </c>
      <c r="F37" s="125" t="s">
        <v>51</v>
      </c>
      <c r="G37" s="31">
        <f t="shared" si="249"/>
        <v>1</v>
      </c>
      <c r="H37" s="31">
        <f>+G26</f>
        <v>0</v>
      </c>
      <c r="I37" s="31"/>
      <c r="L37" s="11">
        <f t="shared" si="250"/>
        <v>0</v>
      </c>
      <c r="M37" s="11">
        <f t="shared" ref="M37:X37" si="256">+M6*$G37</f>
        <v>0</v>
      </c>
      <c r="N37" s="11">
        <f t="shared" si="256"/>
        <v>0</v>
      </c>
      <c r="O37" s="11">
        <f t="shared" si="256"/>
        <v>0</v>
      </c>
      <c r="P37" s="11">
        <f t="shared" si="256"/>
        <v>0</v>
      </c>
      <c r="Q37" s="11">
        <f t="shared" si="256"/>
        <v>0</v>
      </c>
      <c r="R37" s="11">
        <f t="shared" si="256"/>
        <v>0</v>
      </c>
      <c r="S37" s="11">
        <f t="shared" si="256"/>
        <v>0</v>
      </c>
      <c r="T37" s="11">
        <f t="shared" si="256"/>
        <v>0</v>
      </c>
      <c r="U37" s="11">
        <f t="shared" si="256"/>
        <v>0</v>
      </c>
      <c r="V37" s="11">
        <f t="shared" si="256"/>
        <v>0</v>
      </c>
      <c r="W37" s="11">
        <f t="shared" si="256"/>
        <v>0</v>
      </c>
      <c r="X37" s="11">
        <f t="shared" si="256"/>
        <v>0</v>
      </c>
      <c r="Y37" s="11">
        <f t="shared" ref="Y37:BG37" si="257">+Y6*$G37</f>
        <v>0</v>
      </c>
      <c r="Z37" s="11">
        <f t="shared" si="257"/>
        <v>0</v>
      </c>
      <c r="AA37" s="11">
        <f t="shared" si="257"/>
        <v>0</v>
      </c>
      <c r="AB37" s="11">
        <f t="shared" si="257"/>
        <v>0</v>
      </c>
      <c r="AC37" s="11">
        <f t="shared" si="257"/>
        <v>0</v>
      </c>
      <c r="AD37" s="11">
        <f t="shared" si="257"/>
        <v>0</v>
      </c>
      <c r="AE37" s="11">
        <f t="shared" si="257"/>
        <v>0</v>
      </c>
      <c r="AF37" s="11">
        <f t="shared" si="257"/>
        <v>0</v>
      </c>
      <c r="AG37" s="11">
        <f t="shared" si="257"/>
        <v>0</v>
      </c>
      <c r="AH37" s="11">
        <f t="shared" si="257"/>
        <v>0</v>
      </c>
      <c r="AI37" s="11">
        <f t="shared" si="257"/>
        <v>0</v>
      </c>
      <c r="AJ37" s="11">
        <f t="shared" si="257"/>
        <v>0</v>
      </c>
      <c r="AK37" s="11">
        <f t="shared" si="257"/>
        <v>0</v>
      </c>
      <c r="AL37" s="11">
        <f t="shared" si="257"/>
        <v>0</v>
      </c>
      <c r="AM37" s="11">
        <f t="shared" si="257"/>
        <v>0</v>
      </c>
      <c r="AN37" s="11">
        <f t="shared" si="257"/>
        <v>0</v>
      </c>
      <c r="AO37" s="11">
        <f t="shared" si="257"/>
        <v>0</v>
      </c>
      <c r="AP37" s="11">
        <f t="shared" si="257"/>
        <v>0</v>
      </c>
      <c r="AQ37" s="11">
        <f t="shared" si="257"/>
        <v>0</v>
      </c>
      <c r="AR37" s="11">
        <f t="shared" si="257"/>
        <v>0</v>
      </c>
      <c r="AS37" s="11">
        <f t="shared" si="257"/>
        <v>0</v>
      </c>
      <c r="AT37" s="11">
        <f t="shared" si="257"/>
        <v>0</v>
      </c>
      <c r="AU37" s="11">
        <f t="shared" si="257"/>
        <v>0</v>
      </c>
      <c r="AV37" s="11">
        <f t="shared" si="257"/>
        <v>0</v>
      </c>
      <c r="AW37" s="11">
        <f t="shared" si="257"/>
        <v>0</v>
      </c>
      <c r="AX37" s="11">
        <f t="shared" si="257"/>
        <v>0</v>
      </c>
      <c r="AY37" s="11">
        <f t="shared" si="257"/>
        <v>0</v>
      </c>
      <c r="AZ37" s="11">
        <f t="shared" si="257"/>
        <v>0</v>
      </c>
      <c r="BA37" s="11">
        <f t="shared" si="257"/>
        <v>0</v>
      </c>
      <c r="BB37" s="11">
        <f t="shared" si="257"/>
        <v>0</v>
      </c>
      <c r="BC37" s="11">
        <f t="shared" si="257"/>
        <v>0</v>
      </c>
      <c r="BD37" s="11">
        <f t="shared" si="257"/>
        <v>0</v>
      </c>
      <c r="BE37" s="11">
        <f t="shared" si="257"/>
        <v>0</v>
      </c>
      <c r="BF37" s="11">
        <f t="shared" si="257"/>
        <v>0</v>
      </c>
      <c r="BG37" s="11">
        <f t="shared" si="257"/>
        <v>0</v>
      </c>
      <c r="BH37" s="11">
        <f t="shared" ref="BH37:DS37" si="258">+BH6*$G37</f>
        <v>0</v>
      </c>
      <c r="BI37" s="11">
        <f t="shared" si="258"/>
        <v>0</v>
      </c>
      <c r="BJ37" s="11">
        <f t="shared" si="258"/>
        <v>0</v>
      </c>
      <c r="BK37" s="11">
        <f t="shared" si="258"/>
        <v>0</v>
      </c>
      <c r="BL37" s="11">
        <f t="shared" si="258"/>
        <v>0</v>
      </c>
      <c r="BM37" s="11">
        <f t="shared" si="258"/>
        <v>0</v>
      </c>
      <c r="BN37" s="11">
        <f t="shared" si="258"/>
        <v>0</v>
      </c>
      <c r="BO37" s="11">
        <f t="shared" si="258"/>
        <v>0</v>
      </c>
      <c r="BP37" s="11">
        <f t="shared" si="258"/>
        <v>0</v>
      </c>
      <c r="BQ37" s="11">
        <f t="shared" si="258"/>
        <v>0</v>
      </c>
      <c r="BR37" s="11">
        <f t="shared" si="258"/>
        <v>0</v>
      </c>
      <c r="BS37" s="11">
        <f t="shared" si="258"/>
        <v>0</v>
      </c>
      <c r="BT37" s="11">
        <f t="shared" si="258"/>
        <v>0</v>
      </c>
      <c r="BU37" s="11">
        <f t="shared" si="258"/>
        <v>0</v>
      </c>
      <c r="BV37" s="11">
        <f t="shared" si="258"/>
        <v>0</v>
      </c>
      <c r="BW37" s="11">
        <f t="shared" si="258"/>
        <v>0</v>
      </c>
      <c r="BX37" s="11">
        <f t="shared" si="258"/>
        <v>0</v>
      </c>
      <c r="BY37" s="11">
        <f t="shared" si="258"/>
        <v>0</v>
      </c>
      <c r="BZ37" s="11">
        <f t="shared" si="258"/>
        <v>0</v>
      </c>
      <c r="CA37" s="11">
        <f t="shared" si="258"/>
        <v>0</v>
      </c>
      <c r="CB37" s="11">
        <f t="shared" si="258"/>
        <v>0</v>
      </c>
      <c r="CC37" s="11">
        <f t="shared" si="258"/>
        <v>0</v>
      </c>
      <c r="CD37" s="11">
        <f t="shared" si="258"/>
        <v>0</v>
      </c>
      <c r="CE37" s="11">
        <f t="shared" si="258"/>
        <v>0</v>
      </c>
      <c r="CF37" s="11">
        <f t="shared" si="258"/>
        <v>0</v>
      </c>
      <c r="CG37" s="11">
        <f t="shared" si="258"/>
        <v>0</v>
      </c>
      <c r="CH37" s="11">
        <f t="shared" si="258"/>
        <v>0</v>
      </c>
      <c r="CI37" s="11">
        <f t="shared" si="258"/>
        <v>0</v>
      </c>
      <c r="CJ37" s="11">
        <f t="shared" si="258"/>
        <v>0</v>
      </c>
      <c r="CK37" s="11">
        <f t="shared" si="258"/>
        <v>0</v>
      </c>
      <c r="CL37" s="11">
        <f t="shared" si="258"/>
        <v>0</v>
      </c>
      <c r="CM37" s="11">
        <f t="shared" si="258"/>
        <v>0</v>
      </c>
      <c r="CN37" s="11">
        <f t="shared" si="258"/>
        <v>0</v>
      </c>
      <c r="CO37" s="11">
        <f t="shared" si="258"/>
        <v>0</v>
      </c>
      <c r="CP37" s="11">
        <f t="shared" si="258"/>
        <v>0</v>
      </c>
      <c r="CQ37" s="11">
        <f t="shared" si="258"/>
        <v>0</v>
      </c>
      <c r="CR37" s="11">
        <f t="shared" si="258"/>
        <v>0</v>
      </c>
      <c r="CS37" s="11">
        <f t="shared" si="258"/>
        <v>0</v>
      </c>
      <c r="CT37" s="11">
        <f t="shared" si="258"/>
        <v>0</v>
      </c>
      <c r="CU37" s="11">
        <f t="shared" si="258"/>
        <v>0</v>
      </c>
      <c r="CV37" s="11">
        <f t="shared" si="258"/>
        <v>0</v>
      </c>
      <c r="CW37" s="11">
        <f t="shared" si="258"/>
        <v>0</v>
      </c>
      <c r="CX37" s="11">
        <f t="shared" si="258"/>
        <v>0</v>
      </c>
      <c r="CY37" s="11">
        <f t="shared" si="258"/>
        <v>0</v>
      </c>
      <c r="CZ37" s="11">
        <f t="shared" si="258"/>
        <v>0</v>
      </c>
      <c r="DA37" s="11">
        <f t="shared" si="258"/>
        <v>0</v>
      </c>
      <c r="DB37" s="11">
        <f t="shared" si="258"/>
        <v>0</v>
      </c>
      <c r="DC37" s="11">
        <f t="shared" si="258"/>
        <v>0</v>
      </c>
      <c r="DD37" s="11">
        <f t="shared" si="258"/>
        <v>0</v>
      </c>
      <c r="DE37" s="11">
        <f t="shared" si="258"/>
        <v>0</v>
      </c>
      <c r="DF37" s="11">
        <f t="shared" si="258"/>
        <v>0</v>
      </c>
      <c r="DG37" s="11">
        <f t="shared" si="258"/>
        <v>0</v>
      </c>
      <c r="DH37" s="11">
        <f t="shared" si="258"/>
        <v>0</v>
      </c>
      <c r="DI37" s="11">
        <f t="shared" si="258"/>
        <v>0</v>
      </c>
      <c r="DJ37" s="11">
        <f t="shared" si="258"/>
        <v>0</v>
      </c>
      <c r="DK37" s="11">
        <f t="shared" si="258"/>
        <v>0</v>
      </c>
      <c r="DL37" s="11">
        <f t="shared" si="258"/>
        <v>0</v>
      </c>
      <c r="DM37" s="11">
        <f t="shared" si="258"/>
        <v>0</v>
      </c>
      <c r="DN37" s="11">
        <f t="shared" si="258"/>
        <v>0</v>
      </c>
      <c r="DO37" s="11">
        <f t="shared" si="258"/>
        <v>0</v>
      </c>
      <c r="DP37" s="11">
        <f t="shared" si="258"/>
        <v>0</v>
      </c>
      <c r="DQ37" s="11">
        <f t="shared" si="258"/>
        <v>0</v>
      </c>
      <c r="DR37" s="11">
        <f t="shared" si="258"/>
        <v>0</v>
      </c>
      <c r="DS37" s="11">
        <f t="shared" si="258"/>
        <v>0</v>
      </c>
      <c r="DT37" s="11">
        <f t="shared" ref="DT37:GE37" si="259">+DT6*$G37</f>
        <v>0</v>
      </c>
      <c r="DU37" s="11">
        <f t="shared" si="259"/>
        <v>0</v>
      </c>
      <c r="DV37" s="11">
        <f t="shared" si="259"/>
        <v>0</v>
      </c>
      <c r="DW37" s="11">
        <f t="shared" si="259"/>
        <v>0</v>
      </c>
      <c r="DX37" s="11">
        <f t="shared" si="259"/>
        <v>0</v>
      </c>
      <c r="DY37" s="11">
        <f t="shared" si="259"/>
        <v>0</v>
      </c>
      <c r="DZ37" s="11">
        <f t="shared" si="259"/>
        <v>0</v>
      </c>
      <c r="EA37" s="11">
        <f t="shared" si="259"/>
        <v>0</v>
      </c>
      <c r="EB37" s="11">
        <f t="shared" si="259"/>
        <v>0</v>
      </c>
      <c r="EC37" s="11">
        <f t="shared" si="259"/>
        <v>0</v>
      </c>
      <c r="ED37" s="11">
        <f t="shared" si="259"/>
        <v>0</v>
      </c>
      <c r="EE37" s="11">
        <f t="shared" si="259"/>
        <v>0</v>
      </c>
      <c r="EF37" s="11">
        <f t="shared" si="259"/>
        <v>0</v>
      </c>
      <c r="EG37" s="11">
        <f t="shared" si="259"/>
        <v>0</v>
      </c>
      <c r="EH37" s="11">
        <f t="shared" si="259"/>
        <v>0</v>
      </c>
      <c r="EI37" s="11">
        <f t="shared" si="259"/>
        <v>0</v>
      </c>
      <c r="EJ37" s="11">
        <f t="shared" si="259"/>
        <v>0</v>
      </c>
      <c r="EK37" s="11">
        <f t="shared" si="259"/>
        <v>0</v>
      </c>
      <c r="EL37" s="11">
        <f t="shared" si="259"/>
        <v>0</v>
      </c>
      <c r="EM37" s="11">
        <f t="shared" si="259"/>
        <v>0</v>
      </c>
      <c r="EN37" s="11">
        <f t="shared" si="259"/>
        <v>0</v>
      </c>
      <c r="EO37" s="11">
        <f t="shared" si="259"/>
        <v>0</v>
      </c>
      <c r="EP37" s="11">
        <f t="shared" si="259"/>
        <v>0</v>
      </c>
      <c r="EQ37" s="11">
        <f t="shared" si="259"/>
        <v>0</v>
      </c>
      <c r="ER37" s="11">
        <f t="shared" si="259"/>
        <v>0</v>
      </c>
      <c r="ES37" s="11">
        <f t="shared" si="259"/>
        <v>0</v>
      </c>
      <c r="ET37" s="11">
        <f t="shared" si="259"/>
        <v>0</v>
      </c>
      <c r="EU37" s="11">
        <f t="shared" si="259"/>
        <v>0</v>
      </c>
      <c r="EV37" s="11">
        <f t="shared" si="259"/>
        <v>0</v>
      </c>
      <c r="EW37" s="11">
        <f t="shared" si="259"/>
        <v>0</v>
      </c>
      <c r="EX37" s="11">
        <f t="shared" si="259"/>
        <v>0</v>
      </c>
      <c r="EY37" s="11">
        <f t="shared" si="259"/>
        <v>0</v>
      </c>
      <c r="EZ37" s="11">
        <f t="shared" si="259"/>
        <v>0</v>
      </c>
      <c r="FA37" s="11">
        <f t="shared" si="259"/>
        <v>0</v>
      </c>
      <c r="FB37" s="11">
        <f t="shared" si="259"/>
        <v>0</v>
      </c>
      <c r="FC37" s="11">
        <f t="shared" si="259"/>
        <v>0</v>
      </c>
      <c r="FD37" s="11">
        <f t="shared" si="259"/>
        <v>0</v>
      </c>
      <c r="FE37" s="11">
        <f t="shared" si="259"/>
        <v>0</v>
      </c>
      <c r="FF37" s="11">
        <f t="shared" si="259"/>
        <v>0</v>
      </c>
      <c r="FG37" s="11">
        <f t="shared" si="259"/>
        <v>0</v>
      </c>
      <c r="FH37" s="11">
        <f t="shared" si="259"/>
        <v>0</v>
      </c>
      <c r="FI37" s="11">
        <f t="shared" si="259"/>
        <v>0</v>
      </c>
      <c r="FJ37" s="11">
        <f t="shared" si="259"/>
        <v>0</v>
      </c>
      <c r="FK37" s="11">
        <f t="shared" si="259"/>
        <v>0</v>
      </c>
      <c r="FL37" s="11">
        <f t="shared" si="259"/>
        <v>0</v>
      </c>
      <c r="FM37" s="11">
        <f t="shared" si="259"/>
        <v>0</v>
      </c>
      <c r="FN37" s="11">
        <f t="shared" si="259"/>
        <v>0</v>
      </c>
      <c r="FO37" s="11">
        <f t="shared" si="259"/>
        <v>0</v>
      </c>
      <c r="FP37" s="11">
        <f t="shared" si="259"/>
        <v>0</v>
      </c>
      <c r="FQ37" s="11">
        <f t="shared" si="259"/>
        <v>0</v>
      </c>
      <c r="FR37" s="11">
        <f t="shared" si="259"/>
        <v>0</v>
      </c>
      <c r="FS37" s="11">
        <f t="shared" si="259"/>
        <v>0</v>
      </c>
      <c r="FT37" s="11">
        <f t="shared" si="259"/>
        <v>0</v>
      </c>
      <c r="FU37" s="11">
        <f t="shared" si="259"/>
        <v>0</v>
      </c>
      <c r="FV37" s="11">
        <f t="shared" si="259"/>
        <v>0</v>
      </c>
      <c r="FW37" s="11">
        <f t="shared" si="259"/>
        <v>0</v>
      </c>
      <c r="FX37" s="11">
        <f t="shared" si="259"/>
        <v>0</v>
      </c>
      <c r="FY37" s="11">
        <f t="shared" si="259"/>
        <v>0</v>
      </c>
      <c r="FZ37" s="11">
        <f t="shared" si="259"/>
        <v>0</v>
      </c>
      <c r="GA37" s="11">
        <f t="shared" si="259"/>
        <v>0</v>
      </c>
      <c r="GB37" s="11">
        <f t="shared" si="259"/>
        <v>0</v>
      </c>
      <c r="GC37" s="11">
        <f t="shared" si="259"/>
        <v>0</v>
      </c>
      <c r="GD37" s="11">
        <f t="shared" si="259"/>
        <v>0</v>
      </c>
      <c r="GE37" s="11">
        <f t="shared" si="259"/>
        <v>0</v>
      </c>
      <c r="GF37" s="11">
        <f t="shared" ref="GF37:IQ37" si="260">+GF6*$G37</f>
        <v>0</v>
      </c>
      <c r="GG37" s="11">
        <f t="shared" si="260"/>
        <v>0</v>
      </c>
      <c r="GH37" s="11">
        <f t="shared" si="260"/>
        <v>0</v>
      </c>
      <c r="GI37" s="11">
        <f t="shared" si="260"/>
        <v>0</v>
      </c>
      <c r="GJ37" s="11">
        <f t="shared" si="260"/>
        <v>0</v>
      </c>
      <c r="GK37" s="11">
        <f t="shared" si="260"/>
        <v>0</v>
      </c>
      <c r="GL37" s="11">
        <f t="shared" si="260"/>
        <v>0</v>
      </c>
      <c r="GM37" s="11">
        <f t="shared" si="260"/>
        <v>0</v>
      </c>
      <c r="GN37" s="11">
        <f t="shared" si="260"/>
        <v>0</v>
      </c>
      <c r="GO37" s="11">
        <f t="shared" si="260"/>
        <v>0</v>
      </c>
      <c r="GP37" s="11">
        <f t="shared" si="260"/>
        <v>0</v>
      </c>
      <c r="GQ37" s="11">
        <f t="shared" si="260"/>
        <v>0</v>
      </c>
      <c r="GR37" s="11">
        <f t="shared" si="260"/>
        <v>0</v>
      </c>
      <c r="GS37" s="11">
        <f t="shared" si="260"/>
        <v>0</v>
      </c>
      <c r="GT37" s="11">
        <f t="shared" si="260"/>
        <v>0</v>
      </c>
      <c r="GU37" s="11">
        <f t="shared" si="260"/>
        <v>0</v>
      </c>
      <c r="GV37" s="11">
        <f t="shared" si="260"/>
        <v>0</v>
      </c>
      <c r="GW37" s="11">
        <f t="shared" si="260"/>
        <v>0</v>
      </c>
      <c r="GX37" s="11">
        <f t="shared" si="260"/>
        <v>0</v>
      </c>
      <c r="GY37" s="11">
        <f t="shared" si="260"/>
        <v>0</v>
      </c>
      <c r="GZ37" s="11">
        <f t="shared" si="260"/>
        <v>0</v>
      </c>
      <c r="HA37" s="11">
        <f t="shared" si="260"/>
        <v>0</v>
      </c>
      <c r="HB37" s="11">
        <f t="shared" si="260"/>
        <v>0</v>
      </c>
      <c r="HC37" s="11">
        <f t="shared" si="260"/>
        <v>0</v>
      </c>
      <c r="HD37" s="11">
        <f t="shared" si="260"/>
        <v>0</v>
      </c>
      <c r="HE37" s="11">
        <f t="shared" si="260"/>
        <v>0</v>
      </c>
      <c r="HF37" s="11">
        <f t="shared" si="260"/>
        <v>0</v>
      </c>
      <c r="HG37" s="11">
        <f t="shared" si="260"/>
        <v>0</v>
      </c>
      <c r="HH37" s="11">
        <f t="shared" si="260"/>
        <v>0</v>
      </c>
      <c r="HI37" s="11">
        <f t="shared" si="260"/>
        <v>0</v>
      </c>
      <c r="HJ37" s="11">
        <f t="shared" si="260"/>
        <v>0</v>
      </c>
      <c r="HK37" s="11">
        <f t="shared" si="260"/>
        <v>0</v>
      </c>
      <c r="HL37" s="11">
        <f t="shared" si="260"/>
        <v>0</v>
      </c>
      <c r="HM37" s="11">
        <f t="shared" si="260"/>
        <v>0</v>
      </c>
      <c r="HN37" s="11">
        <f t="shared" si="260"/>
        <v>0</v>
      </c>
      <c r="HO37" s="11">
        <f t="shared" si="260"/>
        <v>0</v>
      </c>
      <c r="HP37" s="11">
        <f t="shared" si="260"/>
        <v>0</v>
      </c>
      <c r="HQ37" s="11">
        <f t="shared" si="260"/>
        <v>0</v>
      </c>
      <c r="HR37" s="11">
        <f t="shared" si="260"/>
        <v>0</v>
      </c>
      <c r="HS37" s="11">
        <f t="shared" si="260"/>
        <v>0</v>
      </c>
      <c r="HT37" s="11">
        <f t="shared" si="260"/>
        <v>0</v>
      </c>
      <c r="HU37" s="11">
        <f t="shared" si="260"/>
        <v>0</v>
      </c>
      <c r="HV37" s="11">
        <f t="shared" si="260"/>
        <v>0</v>
      </c>
      <c r="HW37" s="11">
        <f t="shared" si="260"/>
        <v>0</v>
      </c>
      <c r="HX37" s="11">
        <f t="shared" si="260"/>
        <v>0</v>
      </c>
      <c r="HY37" s="11">
        <f t="shared" si="260"/>
        <v>0</v>
      </c>
      <c r="HZ37" s="11">
        <f t="shared" si="260"/>
        <v>0</v>
      </c>
      <c r="IA37" s="11">
        <f t="shared" si="260"/>
        <v>0</v>
      </c>
      <c r="IB37" s="11">
        <f t="shared" si="260"/>
        <v>0</v>
      </c>
      <c r="IC37" s="11">
        <f t="shared" si="260"/>
        <v>0</v>
      </c>
      <c r="ID37" s="11">
        <f t="shared" si="260"/>
        <v>0</v>
      </c>
      <c r="IE37" s="11">
        <f t="shared" si="260"/>
        <v>0</v>
      </c>
      <c r="IF37" s="11">
        <f t="shared" si="260"/>
        <v>0</v>
      </c>
      <c r="IG37" s="11">
        <f t="shared" si="260"/>
        <v>0</v>
      </c>
      <c r="IH37" s="11">
        <f t="shared" si="260"/>
        <v>0</v>
      </c>
      <c r="II37" s="11">
        <f t="shared" si="260"/>
        <v>0</v>
      </c>
      <c r="IJ37" s="11">
        <f t="shared" si="260"/>
        <v>0</v>
      </c>
      <c r="IK37" s="11">
        <f t="shared" si="260"/>
        <v>0</v>
      </c>
      <c r="IL37" s="11">
        <f t="shared" si="260"/>
        <v>0</v>
      </c>
      <c r="IM37" s="11">
        <f t="shared" si="260"/>
        <v>0</v>
      </c>
      <c r="IN37" s="11">
        <f t="shared" si="260"/>
        <v>0</v>
      </c>
      <c r="IO37" s="11">
        <f t="shared" si="260"/>
        <v>0</v>
      </c>
      <c r="IP37" s="11">
        <f t="shared" si="260"/>
        <v>0</v>
      </c>
      <c r="IQ37" s="11">
        <f t="shared" si="260"/>
        <v>0</v>
      </c>
    </row>
    <row r="38" spans="3:251" x14ac:dyDescent="0.35">
      <c r="C38" s="11">
        <f t="shared" si="247"/>
        <v>0</v>
      </c>
      <c r="D38" s="11">
        <f t="shared" si="248"/>
        <v>0</v>
      </c>
      <c r="F38" s="24" t="s">
        <v>55</v>
      </c>
      <c r="G38" s="31">
        <f t="shared" si="249"/>
        <v>1</v>
      </c>
      <c r="H38" s="31">
        <v>0</v>
      </c>
      <c r="L38" s="11">
        <f t="shared" si="250"/>
        <v>0</v>
      </c>
      <c r="M38" s="11">
        <f t="shared" ref="M38:X38" si="261">+M7*$G38</f>
        <v>0</v>
      </c>
      <c r="N38" s="11">
        <f t="shared" si="261"/>
        <v>0</v>
      </c>
      <c r="O38" s="11">
        <f t="shared" si="261"/>
        <v>0</v>
      </c>
      <c r="P38" s="11">
        <f t="shared" si="261"/>
        <v>0</v>
      </c>
      <c r="Q38" s="11">
        <f t="shared" si="261"/>
        <v>0</v>
      </c>
      <c r="R38" s="11">
        <f t="shared" si="261"/>
        <v>0</v>
      </c>
      <c r="S38" s="11">
        <f t="shared" si="261"/>
        <v>0</v>
      </c>
      <c r="T38" s="11">
        <f t="shared" si="261"/>
        <v>0</v>
      </c>
      <c r="U38" s="11">
        <f t="shared" si="261"/>
        <v>0</v>
      </c>
      <c r="V38" s="11">
        <f t="shared" si="261"/>
        <v>0</v>
      </c>
      <c r="W38" s="11">
        <f t="shared" si="261"/>
        <v>0</v>
      </c>
      <c r="X38" s="11">
        <f t="shared" si="261"/>
        <v>0</v>
      </c>
      <c r="Y38" s="11">
        <f t="shared" ref="Y38:BG38" si="262">+Y7*$G38</f>
        <v>0</v>
      </c>
      <c r="Z38" s="11">
        <f t="shared" si="262"/>
        <v>0</v>
      </c>
      <c r="AA38" s="11">
        <f t="shared" si="262"/>
        <v>0</v>
      </c>
      <c r="AB38" s="11">
        <f t="shared" si="262"/>
        <v>0</v>
      </c>
      <c r="AC38" s="11">
        <f t="shared" si="262"/>
        <v>0</v>
      </c>
      <c r="AD38" s="11">
        <f t="shared" si="262"/>
        <v>0</v>
      </c>
      <c r="AE38" s="11">
        <f t="shared" si="262"/>
        <v>0</v>
      </c>
      <c r="AF38" s="11">
        <f t="shared" si="262"/>
        <v>0</v>
      </c>
      <c r="AG38" s="11">
        <f t="shared" si="262"/>
        <v>0</v>
      </c>
      <c r="AH38" s="11">
        <f t="shared" si="262"/>
        <v>0</v>
      </c>
      <c r="AI38" s="11">
        <f t="shared" si="262"/>
        <v>0</v>
      </c>
      <c r="AJ38" s="11">
        <f t="shared" si="262"/>
        <v>0</v>
      </c>
      <c r="AK38" s="11">
        <f t="shared" si="262"/>
        <v>0</v>
      </c>
      <c r="AL38" s="11">
        <f t="shared" si="262"/>
        <v>0</v>
      </c>
      <c r="AM38" s="11">
        <f t="shared" si="262"/>
        <v>0</v>
      </c>
      <c r="AN38" s="11">
        <f t="shared" si="262"/>
        <v>0</v>
      </c>
      <c r="AO38" s="11">
        <f t="shared" si="262"/>
        <v>0</v>
      </c>
      <c r="AP38" s="11">
        <f t="shared" si="262"/>
        <v>0</v>
      </c>
      <c r="AQ38" s="11">
        <f t="shared" si="262"/>
        <v>0</v>
      </c>
      <c r="AR38" s="11">
        <f t="shared" si="262"/>
        <v>0</v>
      </c>
      <c r="AS38" s="11">
        <f t="shared" si="262"/>
        <v>0</v>
      </c>
      <c r="AT38" s="11">
        <f t="shared" si="262"/>
        <v>0</v>
      </c>
      <c r="AU38" s="11">
        <f t="shared" si="262"/>
        <v>0</v>
      </c>
      <c r="AV38" s="11">
        <f t="shared" si="262"/>
        <v>0</v>
      </c>
      <c r="AW38" s="11">
        <f t="shared" si="262"/>
        <v>0</v>
      </c>
      <c r="AX38" s="11">
        <f t="shared" si="262"/>
        <v>0</v>
      </c>
      <c r="AY38" s="11">
        <f t="shared" si="262"/>
        <v>0</v>
      </c>
      <c r="AZ38" s="11">
        <f t="shared" si="262"/>
        <v>0</v>
      </c>
      <c r="BA38" s="11">
        <f t="shared" si="262"/>
        <v>0</v>
      </c>
      <c r="BB38" s="11">
        <f t="shared" si="262"/>
        <v>0</v>
      </c>
      <c r="BC38" s="11">
        <f t="shared" si="262"/>
        <v>0</v>
      </c>
      <c r="BD38" s="11">
        <f t="shared" si="262"/>
        <v>0</v>
      </c>
      <c r="BE38" s="11">
        <f t="shared" si="262"/>
        <v>0</v>
      </c>
      <c r="BF38" s="11">
        <f t="shared" si="262"/>
        <v>0</v>
      </c>
      <c r="BG38" s="11">
        <f t="shared" si="262"/>
        <v>0</v>
      </c>
      <c r="BH38" s="11">
        <f t="shared" ref="BH38:DS38" si="263">+BH7*$G38</f>
        <v>0</v>
      </c>
      <c r="BI38" s="11">
        <f t="shared" si="263"/>
        <v>0</v>
      </c>
      <c r="BJ38" s="11">
        <f t="shared" si="263"/>
        <v>0</v>
      </c>
      <c r="BK38" s="11">
        <f t="shared" si="263"/>
        <v>0</v>
      </c>
      <c r="BL38" s="11">
        <f t="shared" si="263"/>
        <v>0</v>
      </c>
      <c r="BM38" s="11">
        <f t="shared" si="263"/>
        <v>0</v>
      </c>
      <c r="BN38" s="11">
        <f t="shared" si="263"/>
        <v>0</v>
      </c>
      <c r="BO38" s="11">
        <f t="shared" si="263"/>
        <v>0</v>
      </c>
      <c r="BP38" s="11">
        <f t="shared" si="263"/>
        <v>0</v>
      </c>
      <c r="BQ38" s="11">
        <f t="shared" si="263"/>
        <v>0</v>
      </c>
      <c r="BR38" s="11">
        <f t="shared" si="263"/>
        <v>0</v>
      </c>
      <c r="BS38" s="11">
        <f t="shared" si="263"/>
        <v>0</v>
      </c>
      <c r="BT38" s="11">
        <f t="shared" si="263"/>
        <v>0</v>
      </c>
      <c r="BU38" s="11">
        <f t="shared" si="263"/>
        <v>0</v>
      </c>
      <c r="BV38" s="11">
        <f t="shared" si="263"/>
        <v>0</v>
      </c>
      <c r="BW38" s="11">
        <f t="shared" si="263"/>
        <v>0</v>
      </c>
      <c r="BX38" s="11">
        <f t="shared" si="263"/>
        <v>0</v>
      </c>
      <c r="BY38" s="11">
        <f t="shared" si="263"/>
        <v>0</v>
      </c>
      <c r="BZ38" s="11">
        <f t="shared" si="263"/>
        <v>0</v>
      </c>
      <c r="CA38" s="11">
        <f t="shared" si="263"/>
        <v>0</v>
      </c>
      <c r="CB38" s="11">
        <f t="shared" si="263"/>
        <v>0</v>
      </c>
      <c r="CC38" s="11">
        <f t="shared" si="263"/>
        <v>0</v>
      </c>
      <c r="CD38" s="11">
        <f t="shared" si="263"/>
        <v>0</v>
      </c>
      <c r="CE38" s="11">
        <f t="shared" si="263"/>
        <v>0</v>
      </c>
      <c r="CF38" s="11">
        <f t="shared" si="263"/>
        <v>0</v>
      </c>
      <c r="CG38" s="11">
        <f t="shared" si="263"/>
        <v>0</v>
      </c>
      <c r="CH38" s="11">
        <f t="shared" si="263"/>
        <v>0</v>
      </c>
      <c r="CI38" s="11">
        <f t="shared" si="263"/>
        <v>0</v>
      </c>
      <c r="CJ38" s="11">
        <f t="shared" si="263"/>
        <v>0</v>
      </c>
      <c r="CK38" s="11">
        <f t="shared" si="263"/>
        <v>0</v>
      </c>
      <c r="CL38" s="11">
        <f t="shared" si="263"/>
        <v>0</v>
      </c>
      <c r="CM38" s="11">
        <f t="shared" si="263"/>
        <v>0</v>
      </c>
      <c r="CN38" s="11">
        <f t="shared" si="263"/>
        <v>0</v>
      </c>
      <c r="CO38" s="11">
        <f t="shared" si="263"/>
        <v>0</v>
      </c>
      <c r="CP38" s="11">
        <f t="shared" si="263"/>
        <v>0</v>
      </c>
      <c r="CQ38" s="11">
        <f t="shared" si="263"/>
        <v>0</v>
      </c>
      <c r="CR38" s="11">
        <f t="shared" si="263"/>
        <v>0</v>
      </c>
      <c r="CS38" s="11">
        <f t="shared" si="263"/>
        <v>0</v>
      </c>
      <c r="CT38" s="11">
        <f t="shared" si="263"/>
        <v>0</v>
      </c>
      <c r="CU38" s="11">
        <f t="shared" si="263"/>
        <v>0</v>
      </c>
      <c r="CV38" s="11">
        <f t="shared" si="263"/>
        <v>0</v>
      </c>
      <c r="CW38" s="11">
        <f t="shared" si="263"/>
        <v>0</v>
      </c>
      <c r="CX38" s="11">
        <f t="shared" si="263"/>
        <v>0</v>
      </c>
      <c r="CY38" s="11">
        <f t="shared" si="263"/>
        <v>0</v>
      </c>
      <c r="CZ38" s="11">
        <f t="shared" si="263"/>
        <v>0</v>
      </c>
      <c r="DA38" s="11">
        <f t="shared" si="263"/>
        <v>0</v>
      </c>
      <c r="DB38" s="11">
        <f t="shared" si="263"/>
        <v>0</v>
      </c>
      <c r="DC38" s="11">
        <f t="shared" si="263"/>
        <v>0</v>
      </c>
      <c r="DD38" s="11">
        <f t="shared" si="263"/>
        <v>0</v>
      </c>
      <c r="DE38" s="11">
        <f t="shared" si="263"/>
        <v>0</v>
      </c>
      <c r="DF38" s="11">
        <f t="shared" si="263"/>
        <v>0</v>
      </c>
      <c r="DG38" s="11">
        <f t="shared" si="263"/>
        <v>0</v>
      </c>
      <c r="DH38" s="11">
        <f t="shared" si="263"/>
        <v>0</v>
      </c>
      <c r="DI38" s="11">
        <f t="shared" si="263"/>
        <v>0</v>
      </c>
      <c r="DJ38" s="11">
        <f t="shared" si="263"/>
        <v>0</v>
      </c>
      <c r="DK38" s="11">
        <f t="shared" si="263"/>
        <v>0</v>
      </c>
      <c r="DL38" s="11">
        <f t="shared" si="263"/>
        <v>0</v>
      </c>
      <c r="DM38" s="11">
        <f t="shared" si="263"/>
        <v>0</v>
      </c>
      <c r="DN38" s="11">
        <f t="shared" si="263"/>
        <v>0</v>
      </c>
      <c r="DO38" s="11">
        <f t="shared" si="263"/>
        <v>0</v>
      </c>
      <c r="DP38" s="11">
        <f t="shared" si="263"/>
        <v>0</v>
      </c>
      <c r="DQ38" s="11">
        <f t="shared" si="263"/>
        <v>0</v>
      </c>
      <c r="DR38" s="11">
        <f t="shared" si="263"/>
        <v>0</v>
      </c>
      <c r="DS38" s="11">
        <f t="shared" si="263"/>
        <v>0</v>
      </c>
      <c r="DT38" s="11">
        <f t="shared" ref="DT38:GE38" si="264">+DT7*$G38</f>
        <v>0</v>
      </c>
      <c r="DU38" s="11">
        <f t="shared" si="264"/>
        <v>0</v>
      </c>
      <c r="DV38" s="11">
        <f t="shared" si="264"/>
        <v>0</v>
      </c>
      <c r="DW38" s="11">
        <f t="shared" si="264"/>
        <v>0</v>
      </c>
      <c r="DX38" s="11">
        <f t="shared" si="264"/>
        <v>0</v>
      </c>
      <c r="DY38" s="11">
        <f t="shared" si="264"/>
        <v>0</v>
      </c>
      <c r="DZ38" s="11">
        <f t="shared" si="264"/>
        <v>0</v>
      </c>
      <c r="EA38" s="11">
        <f t="shared" si="264"/>
        <v>0</v>
      </c>
      <c r="EB38" s="11">
        <f t="shared" si="264"/>
        <v>0</v>
      </c>
      <c r="EC38" s="11">
        <f t="shared" si="264"/>
        <v>0</v>
      </c>
      <c r="ED38" s="11">
        <f t="shared" si="264"/>
        <v>0</v>
      </c>
      <c r="EE38" s="11">
        <f t="shared" si="264"/>
        <v>0</v>
      </c>
      <c r="EF38" s="11">
        <f t="shared" si="264"/>
        <v>0</v>
      </c>
      <c r="EG38" s="11">
        <f t="shared" si="264"/>
        <v>0</v>
      </c>
      <c r="EH38" s="11">
        <f t="shared" si="264"/>
        <v>0</v>
      </c>
      <c r="EI38" s="11">
        <f t="shared" si="264"/>
        <v>0</v>
      </c>
      <c r="EJ38" s="11">
        <f t="shared" si="264"/>
        <v>0</v>
      </c>
      <c r="EK38" s="11">
        <f t="shared" si="264"/>
        <v>0</v>
      </c>
      <c r="EL38" s="11">
        <f t="shared" si="264"/>
        <v>0</v>
      </c>
      <c r="EM38" s="11">
        <f t="shared" si="264"/>
        <v>0</v>
      </c>
      <c r="EN38" s="11">
        <f t="shared" si="264"/>
        <v>0</v>
      </c>
      <c r="EO38" s="11">
        <f t="shared" si="264"/>
        <v>0</v>
      </c>
      <c r="EP38" s="11">
        <f t="shared" si="264"/>
        <v>0</v>
      </c>
      <c r="EQ38" s="11">
        <f t="shared" si="264"/>
        <v>0</v>
      </c>
      <c r="ER38" s="11">
        <f t="shared" si="264"/>
        <v>0</v>
      </c>
      <c r="ES38" s="11">
        <f t="shared" si="264"/>
        <v>0</v>
      </c>
      <c r="ET38" s="11">
        <f t="shared" si="264"/>
        <v>0</v>
      </c>
      <c r="EU38" s="11">
        <f t="shared" si="264"/>
        <v>0</v>
      </c>
      <c r="EV38" s="11">
        <f t="shared" si="264"/>
        <v>0</v>
      </c>
      <c r="EW38" s="11">
        <f t="shared" si="264"/>
        <v>0</v>
      </c>
      <c r="EX38" s="11">
        <f t="shared" si="264"/>
        <v>0</v>
      </c>
      <c r="EY38" s="11">
        <f t="shared" si="264"/>
        <v>0</v>
      </c>
      <c r="EZ38" s="11">
        <f t="shared" si="264"/>
        <v>0</v>
      </c>
      <c r="FA38" s="11">
        <f t="shared" si="264"/>
        <v>0</v>
      </c>
      <c r="FB38" s="11">
        <f t="shared" si="264"/>
        <v>0</v>
      </c>
      <c r="FC38" s="11">
        <f t="shared" si="264"/>
        <v>0</v>
      </c>
      <c r="FD38" s="11">
        <f t="shared" si="264"/>
        <v>0</v>
      </c>
      <c r="FE38" s="11">
        <f t="shared" si="264"/>
        <v>0</v>
      </c>
      <c r="FF38" s="11">
        <f t="shared" si="264"/>
        <v>0</v>
      </c>
      <c r="FG38" s="11">
        <f t="shared" si="264"/>
        <v>0</v>
      </c>
      <c r="FH38" s="11">
        <f t="shared" si="264"/>
        <v>0</v>
      </c>
      <c r="FI38" s="11">
        <f t="shared" si="264"/>
        <v>0</v>
      </c>
      <c r="FJ38" s="11">
        <f t="shared" si="264"/>
        <v>0</v>
      </c>
      <c r="FK38" s="11">
        <f t="shared" si="264"/>
        <v>0</v>
      </c>
      <c r="FL38" s="11">
        <f t="shared" si="264"/>
        <v>0</v>
      </c>
      <c r="FM38" s="11">
        <f t="shared" si="264"/>
        <v>0</v>
      </c>
      <c r="FN38" s="11">
        <f t="shared" si="264"/>
        <v>0</v>
      </c>
      <c r="FO38" s="11">
        <f t="shared" si="264"/>
        <v>0</v>
      </c>
      <c r="FP38" s="11">
        <f t="shared" si="264"/>
        <v>0</v>
      </c>
      <c r="FQ38" s="11">
        <f t="shared" si="264"/>
        <v>0</v>
      </c>
      <c r="FR38" s="11">
        <f t="shared" si="264"/>
        <v>0</v>
      </c>
      <c r="FS38" s="11">
        <f t="shared" si="264"/>
        <v>0</v>
      </c>
      <c r="FT38" s="11">
        <f t="shared" si="264"/>
        <v>0</v>
      </c>
      <c r="FU38" s="11">
        <f t="shared" si="264"/>
        <v>0</v>
      </c>
      <c r="FV38" s="11">
        <f t="shared" si="264"/>
        <v>0</v>
      </c>
      <c r="FW38" s="11">
        <f t="shared" si="264"/>
        <v>0</v>
      </c>
      <c r="FX38" s="11">
        <f t="shared" si="264"/>
        <v>0</v>
      </c>
      <c r="FY38" s="11">
        <f t="shared" si="264"/>
        <v>0</v>
      </c>
      <c r="FZ38" s="11">
        <f t="shared" si="264"/>
        <v>0</v>
      </c>
      <c r="GA38" s="11">
        <f t="shared" si="264"/>
        <v>0</v>
      </c>
      <c r="GB38" s="11">
        <f t="shared" si="264"/>
        <v>0</v>
      </c>
      <c r="GC38" s="11">
        <f t="shared" si="264"/>
        <v>0</v>
      </c>
      <c r="GD38" s="11">
        <f t="shared" si="264"/>
        <v>0</v>
      </c>
      <c r="GE38" s="11">
        <f t="shared" si="264"/>
        <v>0</v>
      </c>
      <c r="GF38" s="11">
        <f t="shared" ref="GF38:IQ38" si="265">+GF7*$G38</f>
        <v>0</v>
      </c>
      <c r="GG38" s="11">
        <f t="shared" si="265"/>
        <v>0</v>
      </c>
      <c r="GH38" s="11">
        <f t="shared" si="265"/>
        <v>0</v>
      </c>
      <c r="GI38" s="11">
        <f t="shared" si="265"/>
        <v>0</v>
      </c>
      <c r="GJ38" s="11">
        <f t="shared" si="265"/>
        <v>0</v>
      </c>
      <c r="GK38" s="11">
        <f t="shared" si="265"/>
        <v>0</v>
      </c>
      <c r="GL38" s="11">
        <f t="shared" si="265"/>
        <v>0</v>
      </c>
      <c r="GM38" s="11">
        <f t="shared" si="265"/>
        <v>0</v>
      </c>
      <c r="GN38" s="11">
        <f t="shared" si="265"/>
        <v>0</v>
      </c>
      <c r="GO38" s="11">
        <f t="shared" si="265"/>
        <v>0</v>
      </c>
      <c r="GP38" s="11">
        <f t="shared" si="265"/>
        <v>0</v>
      </c>
      <c r="GQ38" s="11">
        <f t="shared" si="265"/>
        <v>0</v>
      </c>
      <c r="GR38" s="11">
        <f t="shared" si="265"/>
        <v>0</v>
      </c>
      <c r="GS38" s="11">
        <f t="shared" si="265"/>
        <v>0</v>
      </c>
      <c r="GT38" s="11">
        <f t="shared" si="265"/>
        <v>0</v>
      </c>
      <c r="GU38" s="11">
        <f t="shared" si="265"/>
        <v>0</v>
      </c>
      <c r="GV38" s="11">
        <f t="shared" si="265"/>
        <v>0</v>
      </c>
      <c r="GW38" s="11">
        <f t="shared" si="265"/>
        <v>0</v>
      </c>
      <c r="GX38" s="11">
        <f t="shared" si="265"/>
        <v>0</v>
      </c>
      <c r="GY38" s="11">
        <f t="shared" si="265"/>
        <v>0</v>
      </c>
      <c r="GZ38" s="11">
        <f t="shared" si="265"/>
        <v>0</v>
      </c>
      <c r="HA38" s="11">
        <f t="shared" si="265"/>
        <v>0</v>
      </c>
      <c r="HB38" s="11">
        <f t="shared" si="265"/>
        <v>0</v>
      </c>
      <c r="HC38" s="11">
        <f t="shared" si="265"/>
        <v>0</v>
      </c>
      <c r="HD38" s="11">
        <f t="shared" si="265"/>
        <v>0</v>
      </c>
      <c r="HE38" s="11">
        <f t="shared" si="265"/>
        <v>0</v>
      </c>
      <c r="HF38" s="11">
        <f t="shared" si="265"/>
        <v>0</v>
      </c>
      <c r="HG38" s="11">
        <f t="shared" si="265"/>
        <v>0</v>
      </c>
      <c r="HH38" s="11">
        <f t="shared" si="265"/>
        <v>0</v>
      </c>
      <c r="HI38" s="11">
        <f t="shared" si="265"/>
        <v>0</v>
      </c>
      <c r="HJ38" s="11">
        <f t="shared" si="265"/>
        <v>0</v>
      </c>
      <c r="HK38" s="11">
        <f t="shared" si="265"/>
        <v>0</v>
      </c>
      <c r="HL38" s="11">
        <f t="shared" si="265"/>
        <v>0</v>
      </c>
      <c r="HM38" s="11">
        <f t="shared" si="265"/>
        <v>0</v>
      </c>
      <c r="HN38" s="11">
        <f t="shared" si="265"/>
        <v>0</v>
      </c>
      <c r="HO38" s="11">
        <f t="shared" si="265"/>
        <v>0</v>
      </c>
      <c r="HP38" s="11">
        <f t="shared" si="265"/>
        <v>0</v>
      </c>
      <c r="HQ38" s="11">
        <f t="shared" si="265"/>
        <v>0</v>
      </c>
      <c r="HR38" s="11">
        <f t="shared" si="265"/>
        <v>0</v>
      </c>
      <c r="HS38" s="11">
        <f t="shared" si="265"/>
        <v>0</v>
      </c>
      <c r="HT38" s="11">
        <f t="shared" si="265"/>
        <v>0</v>
      </c>
      <c r="HU38" s="11">
        <f t="shared" si="265"/>
        <v>0</v>
      </c>
      <c r="HV38" s="11">
        <f t="shared" si="265"/>
        <v>0</v>
      </c>
      <c r="HW38" s="11">
        <f t="shared" si="265"/>
        <v>0</v>
      </c>
      <c r="HX38" s="11">
        <f t="shared" si="265"/>
        <v>0</v>
      </c>
      <c r="HY38" s="11">
        <f t="shared" si="265"/>
        <v>0</v>
      </c>
      <c r="HZ38" s="11">
        <f t="shared" si="265"/>
        <v>0</v>
      </c>
      <c r="IA38" s="11">
        <f t="shared" si="265"/>
        <v>0</v>
      </c>
      <c r="IB38" s="11">
        <f t="shared" si="265"/>
        <v>0</v>
      </c>
      <c r="IC38" s="11">
        <f t="shared" si="265"/>
        <v>0</v>
      </c>
      <c r="ID38" s="11">
        <f t="shared" si="265"/>
        <v>0</v>
      </c>
      <c r="IE38" s="11">
        <f t="shared" si="265"/>
        <v>0</v>
      </c>
      <c r="IF38" s="11">
        <f t="shared" si="265"/>
        <v>0</v>
      </c>
      <c r="IG38" s="11">
        <f t="shared" si="265"/>
        <v>0</v>
      </c>
      <c r="IH38" s="11">
        <f t="shared" si="265"/>
        <v>0</v>
      </c>
      <c r="II38" s="11">
        <f t="shared" si="265"/>
        <v>0</v>
      </c>
      <c r="IJ38" s="11">
        <f t="shared" si="265"/>
        <v>0</v>
      </c>
      <c r="IK38" s="11">
        <f t="shared" si="265"/>
        <v>0</v>
      </c>
      <c r="IL38" s="11">
        <f t="shared" si="265"/>
        <v>0</v>
      </c>
      <c r="IM38" s="11">
        <f t="shared" si="265"/>
        <v>0</v>
      </c>
      <c r="IN38" s="11">
        <f t="shared" si="265"/>
        <v>0</v>
      </c>
      <c r="IO38" s="11">
        <f t="shared" si="265"/>
        <v>0</v>
      </c>
      <c r="IP38" s="11">
        <f t="shared" si="265"/>
        <v>0</v>
      </c>
      <c r="IQ38" s="11">
        <f t="shared" si="265"/>
        <v>0</v>
      </c>
    </row>
    <row r="39" spans="3:251" x14ac:dyDescent="0.35">
      <c r="C39" s="11">
        <f t="shared" si="247"/>
        <v>0</v>
      </c>
      <c r="D39" s="11">
        <f t="shared" si="248"/>
        <v>0</v>
      </c>
      <c r="F39" s="24" t="s">
        <v>57</v>
      </c>
      <c r="G39" s="31">
        <f t="shared" si="249"/>
        <v>0.4</v>
      </c>
      <c r="H39" s="31">
        <f>+G29</f>
        <v>0.6</v>
      </c>
      <c r="L39" s="11">
        <f t="shared" si="250"/>
        <v>0</v>
      </c>
      <c r="M39" s="11">
        <f t="shared" ref="M39:X39" si="266">+M8*$G39</f>
        <v>0</v>
      </c>
      <c r="N39" s="11">
        <f t="shared" si="266"/>
        <v>0</v>
      </c>
      <c r="O39" s="11">
        <f t="shared" si="266"/>
        <v>0</v>
      </c>
      <c r="P39" s="11">
        <f t="shared" si="266"/>
        <v>0</v>
      </c>
      <c r="Q39" s="11">
        <f t="shared" si="266"/>
        <v>0</v>
      </c>
      <c r="R39" s="11">
        <f t="shared" si="266"/>
        <v>0</v>
      </c>
      <c r="S39" s="11">
        <f t="shared" si="266"/>
        <v>0</v>
      </c>
      <c r="T39" s="11">
        <f t="shared" si="266"/>
        <v>0</v>
      </c>
      <c r="U39" s="11">
        <f t="shared" si="266"/>
        <v>0</v>
      </c>
      <c r="V39" s="11">
        <f t="shared" si="266"/>
        <v>0</v>
      </c>
      <c r="W39" s="11">
        <f t="shared" si="266"/>
        <v>0</v>
      </c>
      <c r="X39" s="11">
        <f t="shared" si="266"/>
        <v>0</v>
      </c>
      <c r="Y39" s="11">
        <f t="shared" ref="Y39:BG39" si="267">+Y8*$G39</f>
        <v>0</v>
      </c>
      <c r="Z39" s="11">
        <f t="shared" si="267"/>
        <v>0</v>
      </c>
      <c r="AA39" s="11">
        <f t="shared" si="267"/>
        <v>0</v>
      </c>
      <c r="AB39" s="11">
        <f t="shared" si="267"/>
        <v>0</v>
      </c>
      <c r="AC39" s="11">
        <f t="shared" si="267"/>
        <v>0</v>
      </c>
      <c r="AD39" s="11">
        <f t="shared" si="267"/>
        <v>0</v>
      </c>
      <c r="AE39" s="11">
        <f t="shared" si="267"/>
        <v>0</v>
      </c>
      <c r="AF39" s="11">
        <f t="shared" si="267"/>
        <v>0</v>
      </c>
      <c r="AG39" s="11">
        <f t="shared" si="267"/>
        <v>0</v>
      </c>
      <c r="AH39" s="11">
        <f t="shared" si="267"/>
        <v>0</v>
      </c>
      <c r="AI39" s="11">
        <f t="shared" si="267"/>
        <v>0</v>
      </c>
      <c r="AJ39" s="11">
        <f t="shared" si="267"/>
        <v>0</v>
      </c>
      <c r="AK39" s="11">
        <f t="shared" si="267"/>
        <v>0</v>
      </c>
      <c r="AL39" s="11">
        <f t="shared" si="267"/>
        <v>0</v>
      </c>
      <c r="AM39" s="11">
        <f t="shared" si="267"/>
        <v>0</v>
      </c>
      <c r="AN39" s="11">
        <f t="shared" si="267"/>
        <v>0</v>
      </c>
      <c r="AO39" s="11">
        <f t="shared" si="267"/>
        <v>0</v>
      </c>
      <c r="AP39" s="11">
        <f t="shared" si="267"/>
        <v>0</v>
      </c>
      <c r="AQ39" s="11">
        <f t="shared" si="267"/>
        <v>0</v>
      </c>
      <c r="AR39" s="11">
        <f t="shared" si="267"/>
        <v>0</v>
      </c>
      <c r="AS39" s="11">
        <f t="shared" si="267"/>
        <v>0</v>
      </c>
      <c r="AT39" s="11">
        <f t="shared" si="267"/>
        <v>0</v>
      </c>
      <c r="AU39" s="11">
        <f t="shared" si="267"/>
        <v>0</v>
      </c>
      <c r="AV39" s="11">
        <f t="shared" si="267"/>
        <v>0</v>
      </c>
      <c r="AW39" s="11">
        <f t="shared" si="267"/>
        <v>0</v>
      </c>
      <c r="AX39" s="11">
        <f t="shared" si="267"/>
        <v>0</v>
      </c>
      <c r="AY39" s="11">
        <f t="shared" si="267"/>
        <v>0</v>
      </c>
      <c r="AZ39" s="11">
        <f t="shared" si="267"/>
        <v>0</v>
      </c>
      <c r="BA39" s="11">
        <f t="shared" si="267"/>
        <v>0</v>
      </c>
      <c r="BB39" s="11">
        <f t="shared" si="267"/>
        <v>0</v>
      </c>
      <c r="BC39" s="11">
        <f t="shared" si="267"/>
        <v>0</v>
      </c>
      <c r="BD39" s="11">
        <f t="shared" si="267"/>
        <v>0</v>
      </c>
      <c r="BE39" s="11">
        <f t="shared" si="267"/>
        <v>0</v>
      </c>
      <c r="BF39" s="11">
        <f t="shared" si="267"/>
        <v>0</v>
      </c>
      <c r="BG39" s="11">
        <f t="shared" si="267"/>
        <v>0</v>
      </c>
      <c r="BH39" s="11">
        <f t="shared" ref="BH39:DS39" si="268">+BH8*$G39</f>
        <v>0</v>
      </c>
      <c r="BI39" s="11">
        <f t="shared" si="268"/>
        <v>0</v>
      </c>
      <c r="BJ39" s="11">
        <f t="shared" si="268"/>
        <v>0</v>
      </c>
      <c r="BK39" s="11">
        <f t="shared" si="268"/>
        <v>0</v>
      </c>
      <c r="BL39" s="11">
        <f t="shared" si="268"/>
        <v>0</v>
      </c>
      <c r="BM39" s="11">
        <f t="shared" si="268"/>
        <v>0</v>
      </c>
      <c r="BN39" s="11">
        <f t="shared" si="268"/>
        <v>0</v>
      </c>
      <c r="BO39" s="11">
        <f t="shared" si="268"/>
        <v>0</v>
      </c>
      <c r="BP39" s="11">
        <f t="shared" si="268"/>
        <v>0</v>
      </c>
      <c r="BQ39" s="11">
        <f t="shared" si="268"/>
        <v>0</v>
      </c>
      <c r="BR39" s="11">
        <f t="shared" si="268"/>
        <v>0</v>
      </c>
      <c r="BS39" s="11">
        <f t="shared" si="268"/>
        <v>0</v>
      </c>
      <c r="BT39" s="11">
        <f t="shared" si="268"/>
        <v>0</v>
      </c>
      <c r="BU39" s="11">
        <f t="shared" si="268"/>
        <v>0</v>
      </c>
      <c r="BV39" s="11">
        <f t="shared" si="268"/>
        <v>0</v>
      </c>
      <c r="BW39" s="11">
        <f t="shared" si="268"/>
        <v>0</v>
      </c>
      <c r="BX39" s="11">
        <f t="shared" si="268"/>
        <v>0</v>
      </c>
      <c r="BY39" s="11">
        <f t="shared" si="268"/>
        <v>0</v>
      </c>
      <c r="BZ39" s="11">
        <f t="shared" si="268"/>
        <v>0</v>
      </c>
      <c r="CA39" s="11">
        <f t="shared" si="268"/>
        <v>0</v>
      </c>
      <c r="CB39" s="11">
        <f t="shared" si="268"/>
        <v>0</v>
      </c>
      <c r="CC39" s="11">
        <f t="shared" si="268"/>
        <v>0</v>
      </c>
      <c r="CD39" s="11">
        <f t="shared" si="268"/>
        <v>0</v>
      </c>
      <c r="CE39" s="11">
        <f t="shared" si="268"/>
        <v>0</v>
      </c>
      <c r="CF39" s="11">
        <f t="shared" si="268"/>
        <v>0</v>
      </c>
      <c r="CG39" s="11">
        <f t="shared" si="268"/>
        <v>0</v>
      </c>
      <c r="CH39" s="11">
        <f t="shared" si="268"/>
        <v>0</v>
      </c>
      <c r="CI39" s="11">
        <f t="shared" si="268"/>
        <v>0</v>
      </c>
      <c r="CJ39" s="11">
        <f t="shared" si="268"/>
        <v>0</v>
      </c>
      <c r="CK39" s="11">
        <f t="shared" si="268"/>
        <v>0</v>
      </c>
      <c r="CL39" s="11">
        <f t="shared" si="268"/>
        <v>0</v>
      </c>
      <c r="CM39" s="11">
        <f t="shared" si="268"/>
        <v>0</v>
      </c>
      <c r="CN39" s="11">
        <f t="shared" si="268"/>
        <v>0</v>
      </c>
      <c r="CO39" s="11">
        <f t="shared" si="268"/>
        <v>0</v>
      </c>
      <c r="CP39" s="11">
        <f t="shared" si="268"/>
        <v>0</v>
      </c>
      <c r="CQ39" s="11">
        <f t="shared" si="268"/>
        <v>0</v>
      </c>
      <c r="CR39" s="11">
        <f t="shared" si="268"/>
        <v>0</v>
      </c>
      <c r="CS39" s="11">
        <f t="shared" si="268"/>
        <v>0</v>
      </c>
      <c r="CT39" s="11">
        <f t="shared" si="268"/>
        <v>0</v>
      </c>
      <c r="CU39" s="11">
        <f t="shared" si="268"/>
        <v>0</v>
      </c>
      <c r="CV39" s="11">
        <f t="shared" si="268"/>
        <v>0</v>
      </c>
      <c r="CW39" s="11">
        <f t="shared" si="268"/>
        <v>0</v>
      </c>
      <c r="CX39" s="11">
        <f t="shared" si="268"/>
        <v>0</v>
      </c>
      <c r="CY39" s="11">
        <f t="shared" si="268"/>
        <v>0</v>
      </c>
      <c r="CZ39" s="11">
        <f t="shared" si="268"/>
        <v>0</v>
      </c>
      <c r="DA39" s="11">
        <f t="shared" si="268"/>
        <v>0</v>
      </c>
      <c r="DB39" s="11">
        <f t="shared" si="268"/>
        <v>0</v>
      </c>
      <c r="DC39" s="11">
        <f t="shared" si="268"/>
        <v>0</v>
      </c>
      <c r="DD39" s="11">
        <f t="shared" si="268"/>
        <v>0</v>
      </c>
      <c r="DE39" s="11">
        <f t="shared" si="268"/>
        <v>0</v>
      </c>
      <c r="DF39" s="11">
        <f t="shared" si="268"/>
        <v>0</v>
      </c>
      <c r="DG39" s="11">
        <f t="shared" si="268"/>
        <v>0</v>
      </c>
      <c r="DH39" s="11">
        <f t="shared" si="268"/>
        <v>0</v>
      </c>
      <c r="DI39" s="11">
        <f t="shared" si="268"/>
        <v>0</v>
      </c>
      <c r="DJ39" s="11">
        <f t="shared" si="268"/>
        <v>0</v>
      </c>
      <c r="DK39" s="11">
        <f t="shared" si="268"/>
        <v>0</v>
      </c>
      <c r="DL39" s="11">
        <f t="shared" si="268"/>
        <v>0</v>
      </c>
      <c r="DM39" s="11">
        <f t="shared" si="268"/>
        <v>0</v>
      </c>
      <c r="DN39" s="11">
        <f t="shared" si="268"/>
        <v>0</v>
      </c>
      <c r="DO39" s="11">
        <f t="shared" si="268"/>
        <v>0</v>
      </c>
      <c r="DP39" s="11">
        <f t="shared" si="268"/>
        <v>0</v>
      </c>
      <c r="DQ39" s="11">
        <f t="shared" si="268"/>
        <v>0</v>
      </c>
      <c r="DR39" s="11">
        <f t="shared" si="268"/>
        <v>0</v>
      </c>
      <c r="DS39" s="11">
        <f t="shared" si="268"/>
        <v>0</v>
      </c>
      <c r="DT39" s="11">
        <f t="shared" ref="DT39:GE39" si="269">+DT8*$G39</f>
        <v>0</v>
      </c>
      <c r="DU39" s="11">
        <f t="shared" si="269"/>
        <v>0</v>
      </c>
      <c r="DV39" s="11">
        <f t="shared" si="269"/>
        <v>0</v>
      </c>
      <c r="DW39" s="11">
        <f t="shared" si="269"/>
        <v>0</v>
      </c>
      <c r="DX39" s="11">
        <f t="shared" si="269"/>
        <v>0</v>
      </c>
      <c r="DY39" s="11">
        <f t="shared" si="269"/>
        <v>0</v>
      </c>
      <c r="DZ39" s="11">
        <f t="shared" si="269"/>
        <v>0</v>
      </c>
      <c r="EA39" s="11">
        <f t="shared" si="269"/>
        <v>0</v>
      </c>
      <c r="EB39" s="11">
        <f t="shared" si="269"/>
        <v>0</v>
      </c>
      <c r="EC39" s="11">
        <f t="shared" si="269"/>
        <v>0</v>
      </c>
      <c r="ED39" s="11">
        <f t="shared" si="269"/>
        <v>0</v>
      </c>
      <c r="EE39" s="11">
        <f t="shared" si="269"/>
        <v>0</v>
      </c>
      <c r="EF39" s="11">
        <f t="shared" si="269"/>
        <v>0</v>
      </c>
      <c r="EG39" s="11">
        <f t="shared" si="269"/>
        <v>0</v>
      </c>
      <c r="EH39" s="11">
        <f t="shared" si="269"/>
        <v>0</v>
      </c>
      <c r="EI39" s="11">
        <f t="shared" si="269"/>
        <v>0</v>
      </c>
      <c r="EJ39" s="11">
        <f t="shared" si="269"/>
        <v>0</v>
      </c>
      <c r="EK39" s="11">
        <f t="shared" si="269"/>
        <v>0</v>
      </c>
      <c r="EL39" s="11">
        <f t="shared" si="269"/>
        <v>0</v>
      </c>
      <c r="EM39" s="11">
        <f t="shared" si="269"/>
        <v>0</v>
      </c>
      <c r="EN39" s="11">
        <f t="shared" si="269"/>
        <v>0</v>
      </c>
      <c r="EO39" s="11">
        <f t="shared" si="269"/>
        <v>0</v>
      </c>
      <c r="EP39" s="11">
        <f t="shared" si="269"/>
        <v>0</v>
      </c>
      <c r="EQ39" s="11">
        <f t="shared" si="269"/>
        <v>0</v>
      </c>
      <c r="ER39" s="11">
        <f t="shared" si="269"/>
        <v>0</v>
      </c>
      <c r="ES39" s="11">
        <f t="shared" si="269"/>
        <v>0</v>
      </c>
      <c r="ET39" s="11">
        <f t="shared" si="269"/>
        <v>0</v>
      </c>
      <c r="EU39" s="11">
        <f t="shared" si="269"/>
        <v>0</v>
      </c>
      <c r="EV39" s="11">
        <f t="shared" si="269"/>
        <v>0</v>
      </c>
      <c r="EW39" s="11">
        <f t="shared" si="269"/>
        <v>0</v>
      </c>
      <c r="EX39" s="11">
        <f t="shared" si="269"/>
        <v>0</v>
      </c>
      <c r="EY39" s="11">
        <f t="shared" si="269"/>
        <v>0</v>
      </c>
      <c r="EZ39" s="11">
        <f t="shared" si="269"/>
        <v>0</v>
      </c>
      <c r="FA39" s="11">
        <f t="shared" si="269"/>
        <v>0</v>
      </c>
      <c r="FB39" s="11">
        <f t="shared" si="269"/>
        <v>0</v>
      </c>
      <c r="FC39" s="11">
        <f t="shared" si="269"/>
        <v>0</v>
      </c>
      <c r="FD39" s="11">
        <f t="shared" si="269"/>
        <v>0</v>
      </c>
      <c r="FE39" s="11">
        <f t="shared" si="269"/>
        <v>0</v>
      </c>
      <c r="FF39" s="11">
        <f t="shared" si="269"/>
        <v>0</v>
      </c>
      <c r="FG39" s="11">
        <f t="shared" si="269"/>
        <v>0</v>
      </c>
      <c r="FH39" s="11">
        <f t="shared" si="269"/>
        <v>0</v>
      </c>
      <c r="FI39" s="11">
        <f t="shared" si="269"/>
        <v>0</v>
      </c>
      <c r="FJ39" s="11">
        <f t="shared" si="269"/>
        <v>0</v>
      </c>
      <c r="FK39" s="11">
        <f t="shared" si="269"/>
        <v>0</v>
      </c>
      <c r="FL39" s="11">
        <f t="shared" si="269"/>
        <v>0</v>
      </c>
      <c r="FM39" s="11">
        <f t="shared" si="269"/>
        <v>0</v>
      </c>
      <c r="FN39" s="11">
        <f t="shared" si="269"/>
        <v>0</v>
      </c>
      <c r="FO39" s="11">
        <f t="shared" si="269"/>
        <v>0</v>
      </c>
      <c r="FP39" s="11">
        <f t="shared" si="269"/>
        <v>0</v>
      </c>
      <c r="FQ39" s="11">
        <f t="shared" si="269"/>
        <v>0</v>
      </c>
      <c r="FR39" s="11">
        <f t="shared" si="269"/>
        <v>0</v>
      </c>
      <c r="FS39" s="11">
        <f t="shared" si="269"/>
        <v>0</v>
      </c>
      <c r="FT39" s="11">
        <f t="shared" si="269"/>
        <v>0</v>
      </c>
      <c r="FU39" s="11">
        <f t="shared" si="269"/>
        <v>0</v>
      </c>
      <c r="FV39" s="11">
        <f t="shared" si="269"/>
        <v>0</v>
      </c>
      <c r="FW39" s="11">
        <f t="shared" si="269"/>
        <v>0</v>
      </c>
      <c r="FX39" s="11">
        <f t="shared" si="269"/>
        <v>0</v>
      </c>
      <c r="FY39" s="11">
        <f t="shared" si="269"/>
        <v>0</v>
      </c>
      <c r="FZ39" s="11">
        <f t="shared" si="269"/>
        <v>0</v>
      </c>
      <c r="GA39" s="11">
        <f t="shared" si="269"/>
        <v>0</v>
      </c>
      <c r="GB39" s="11">
        <f t="shared" si="269"/>
        <v>0</v>
      </c>
      <c r="GC39" s="11">
        <f t="shared" si="269"/>
        <v>0</v>
      </c>
      <c r="GD39" s="11">
        <f t="shared" si="269"/>
        <v>0</v>
      </c>
      <c r="GE39" s="11">
        <f t="shared" si="269"/>
        <v>0</v>
      </c>
      <c r="GF39" s="11">
        <f t="shared" ref="GF39:IQ39" si="270">+GF8*$G39</f>
        <v>0</v>
      </c>
      <c r="GG39" s="11">
        <f t="shared" si="270"/>
        <v>0</v>
      </c>
      <c r="GH39" s="11">
        <f t="shared" si="270"/>
        <v>0</v>
      </c>
      <c r="GI39" s="11">
        <f t="shared" si="270"/>
        <v>0</v>
      </c>
      <c r="GJ39" s="11">
        <f t="shared" si="270"/>
        <v>0</v>
      </c>
      <c r="GK39" s="11">
        <f t="shared" si="270"/>
        <v>0</v>
      </c>
      <c r="GL39" s="11">
        <f t="shared" si="270"/>
        <v>0</v>
      </c>
      <c r="GM39" s="11">
        <f t="shared" si="270"/>
        <v>0</v>
      </c>
      <c r="GN39" s="11">
        <f t="shared" si="270"/>
        <v>0</v>
      </c>
      <c r="GO39" s="11">
        <f t="shared" si="270"/>
        <v>0</v>
      </c>
      <c r="GP39" s="11">
        <f t="shared" si="270"/>
        <v>0</v>
      </c>
      <c r="GQ39" s="11">
        <f t="shared" si="270"/>
        <v>0</v>
      </c>
      <c r="GR39" s="11">
        <f t="shared" si="270"/>
        <v>0</v>
      </c>
      <c r="GS39" s="11">
        <f t="shared" si="270"/>
        <v>0</v>
      </c>
      <c r="GT39" s="11">
        <f t="shared" si="270"/>
        <v>0</v>
      </c>
      <c r="GU39" s="11">
        <f t="shared" si="270"/>
        <v>0</v>
      </c>
      <c r="GV39" s="11">
        <f t="shared" si="270"/>
        <v>0</v>
      </c>
      <c r="GW39" s="11">
        <f t="shared" si="270"/>
        <v>0</v>
      </c>
      <c r="GX39" s="11">
        <f t="shared" si="270"/>
        <v>0</v>
      </c>
      <c r="GY39" s="11">
        <f t="shared" si="270"/>
        <v>0</v>
      </c>
      <c r="GZ39" s="11">
        <f t="shared" si="270"/>
        <v>0</v>
      </c>
      <c r="HA39" s="11">
        <f t="shared" si="270"/>
        <v>0</v>
      </c>
      <c r="HB39" s="11">
        <f t="shared" si="270"/>
        <v>0</v>
      </c>
      <c r="HC39" s="11">
        <f t="shared" si="270"/>
        <v>0</v>
      </c>
      <c r="HD39" s="11">
        <f t="shared" si="270"/>
        <v>0</v>
      </c>
      <c r="HE39" s="11">
        <f t="shared" si="270"/>
        <v>0</v>
      </c>
      <c r="HF39" s="11">
        <f t="shared" si="270"/>
        <v>0</v>
      </c>
      <c r="HG39" s="11">
        <f t="shared" si="270"/>
        <v>0</v>
      </c>
      <c r="HH39" s="11">
        <f t="shared" si="270"/>
        <v>0</v>
      </c>
      <c r="HI39" s="11">
        <f t="shared" si="270"/>
        <v>0</v>
      </c>
      <c r="HJ39" s="11">
        <f t="shared" si="270"/>
        <v>0</v>
      </c>
      <c r="HK39" s="11">
        <f t="shared" si="270"/>
        <v>0</v>
      </c>
      <c r="HL39" s="11">
        <f t="shared" si="270"/>
        <v>0</v>
      </c>
      <c r="HM39" s="11">
        <f t="shared" si="270"/>
        <v>0</v>
      </c>
      <c r="HN39" s="11">
        <f t="shared" si="270"/>
        <v>0</v>
      </c>
      <c r="HO39" s="11">
        <f t="shared" si="270"/>
        <v>0</v>
      </c>
      <c r="HP39" s="11">
        <f t="shared" si="270"/>
        <v>0</v>
      </c>
      <c r="HQ39" s="11">
        <f t="shared" si="270"/>
        <v>0</v>
      </c>
      <c r="HR39" s="11">
        <f t="shared" si="270"/>
        <v>0</v>
      </c>
      <c r="HS39" s="11">
        <f t="shared" si="270"/>
        <v>0</v>
      </c>
      <c r="HT39" s="11">
        <f t="shared" si="270"/>
        <v>0</v>
      </c>
      <c r="HU39" s="11">
        <f t="shared" si="270"/>
        <v>0</v>
      </c>
      <c r="HV39" s="11">
        <f t="shared" si="270"/>
        <v>0</v>
      </c>
      <c r="HW39" s="11">
        <f t="shared" si="270"/>
        <v>0</v>
      </c>
      <c r="HX39" s="11">
        <f t="shared" si="270"/>
        <v>0</v>
      </c>
      <c r="HY39" s="11">
        <f t="shared" si="270"/>
        <v>0</v>
      </c>
      <c r="HZ39" s="11">
        <f t="shared" si="270"/>
        <v>0</v>
      </c>
      <c r="IA39" s="11">
        <f t="shared" si="270"/>
        <v>0</v>
      </c>
      <c r="IB39" s="11">
        <f t="shared" si="270"/>
        <v>0</v>
      </c>
      <c r="IC39" s="11">
        <f t="shared" si="270"/>
        <v>0</v>
      </c>
      <c r="ID39" s="11">
        <f t="shared" si="270"/>
        <v>0</v>
      </c>
      <c r="IE39" s="11">
        <f t="shared" si="270"/>
        <v>0</v>
      </c>
      <c r="IF39" s="11">
        <f t="shared" si="270"/>
        <v>0</v>
      </c>
      <c r="IG39" s="11">
        <f t="shared" si="270"/>
        <v>0</v>
      </c>
      <c r="IH39" s="11">
        <f t="shared" si="270"/>
        <v>0</v>
      </c>
      <c r="II39" s="11">
        <f t="shared" si="270"/>
        <v>0</v>
      </c>
      <c r="IJ39" s="11">
        <f t="shared" si="270"/>
        <v>0</v>
      </c>
      <c r="IK39" s="11">
        <f t="shared" si="270"/>
        <v>0</v>
      </c>
      <c r="IL39" s="11">
        <f t="shared" si="270"/>
        <v>0</v>
      </c>
      <c r="IM39" s="11">
        <f t="shared" si="270"/>
        <v>0</v>
      </c>
      <c r="IN39" s="11">
        <f t="shared" si="270"/>
        <v>0</v>
      </c>
      <c r="IO39" s="11">
        <f t="shared" si="270"/>
        <v>0</v>
      </c>
      <c r="IP39" s="11">
        <f t="shared" si="270"/>
        <v>0</v>
      </c>
      <c r="IQ39" s="11">
        <f t="shared" si="270"/>
        <v>0</v>
      </c>
    </row>
    <row r="40" spans="3:251" x14ac:dyDescent="0.35">
      <c r="C40" s="11">
        <f t="shared" si="247"/>
        <v>0</v>
      </c>
      <c r="D40" s="11">
        <f t="shared" si="248"/>
        <v>0</v>
      </c>
      <c r="F40" s="11" t="s">
        <v>59</v>
      </c>
      <c r="G40" s="31">
        <f t="shared" si="249"/>
        <v>9.9999999999999978E-2</v>
      </c>
      <c r="H40" s="31">
        <f>+G30</f>
        <v>0.9</v>
      </c>
      <c r="L40" s="11">
        <f t="shared" si="250"/>
        <v>0</v>
      </c>
      <c r="M40" s="11">
        <f t="shared" ref="M40:X40" si="271">+M9*$G40</f>
        <v>0</v>
      </c>
      <c r="N40" s="11">
        <f t="shared" si="271"/>
        <v>0</v>
      </c>
      <c r="O40" s="11">
        <f t="shared" si="271"/>
        <v>0</v>
      </c>
      <c r="P40" s="11">
        <f t="shared" si="271"/>
        <v>0</v>
      </c>
      <c r="Q40" s="11">
        <f t="shared" si="271"/>
        <v>0</v>
      </c>
      <c r="R40" s="11">
        <f t="shared" si="271"/>
        <v>0</v>
      </c>
      <c r="S40" s="11">
        <f t="shared" si="271"/>
        <v>0</v>
      </c>
      <c r="T40" s="11">
        <f t="shared" si="271"/>
        <v>0</v>
      </c>
      <c r="U40" s="11">
        <f t="shared" si="271"/>
        <v>0</v>
      </c>
      <c r="V40" s="11">
        <f t="shared" si="271"/>
        <v>0</v>
      </c>
      <c r="W40" s="11">
        <f t="shared" si="271"/>
        <v>0</v>
      </c>
      <c r="X40" s="11">
        <f t="shared" si="271"/>
        <v>0</v>
      </c>
      <c r="Y40" s="11">
        <f t="shared" ref="Y40:BG40" si="272">+Y9*$G40</f>
        <v>0</v>
      </c>
      <c r="Z40" s="11">
        <f t="shared" si="272"/>
        <v>0</v>
      </c>
      <c r="AA40" s="11">
        <f t="shared" si="272"/>
        <v>0</v>
      </c>
      <c r="AB40" s="11">
        <f t="shared" si="272"/>
        <v>0</v>
      </c>
      <c r="AC40" s="11">
        <f t="shared" si="272"/>
        <v>0</v>
      </c>
      <c r="AD40" s="11">
        <f t="shared" si="272"/>
        <v>0</v>
      </c>
      <c r="AE40" s="11">
        <f t="shared" si="272"/>
        <v>0</v>
      </c>
      <c r="AF40" s="11">
        <f t="shared" si="272"/>
        <v>0</v>
      </c>
      <c r="AG40" s="11">
        <f t="shared" si="272"/>
        <v>0</v>
      </c>
      <c r="AH40" s="11">
        <f t="shared" si="272"/>
        <v>0</v>
      </c>
      <c r="AI40" s="11">
        <f t="shared" si="272"/>
        <v>0</v>
      </c>
      <c r="AJ40" s="11">
        <f t="shared" si="272"/>
        <v>0</v>
      </c>
      <c r="AK40" s="11">
        <f t="shared" si="272"/>
        <v>0</v>
      </c>
      <c r="AL40" s="11">
        <f t="shared" si="272"/>
        <v>0</v>
      </c>
      <c r="AM40" s="11">
        <f t="shared" si="272"/>
        <v>0</v>
      </c>
      <c r="AN40" s="11">
        <f t="shared" si="272"/>
        <v>0</v>
      </c>
      <c r="AO40" s="11">
        <f t="shared" si="272"/>
        <v>0</v>
      </c>
      <c r="AP40" s="11">
        <f t="shared" si="272"/>
        <v>0</v>
      </c>
      <c r="AQ40" s="11">
        <f t="shared" si="272"/>
        <v>0</v>
      </c>
      <c r="AR40" s="11">
        <f t="shared" si="272"/>
        <v>0</v>
      </c>
      <c r="AS40" s="11">
        <f t="shared" si="272"/>
        <v>0</v>
      </c>
      <c r="AT40" s="11">
        <f t="shared" si="272"/>
        <v>0</v>
      </c>
      <c r="AU40" s="11">
        <f t="shared" si="272"/>
        <v>0</v>
      </c>
      <c r="AV40" s="11">
        <f t="shared" si="272"/>
        <v>0</v>
      </c>
      <c r="AW40" s="11">
        <f t="shared" si="272"/>
        <v>0</v>
      </c>
      <c r="AX40" s="11">
        <f t="shared" si="272"/>
        <v>0</v>
      </c>
      <c r="AY40" s="11">
        <f t="shared" si="272"/>
        <v>0</v>
      </c>
      <c r="AZ40" s="11">
        <f t="shared" si="272"/>
        <v>0</v>
      </c>
      <c r="BA40" s="11">
        <f t="shared" si="272"/>
        <v>0</v>
      </c>
      <c r="BB40" s="11">
        <f t="shared" si="272"/>
        <v>0</v>
      </c>
      <c r="BC40" s="11">
        <f t="shared" si="272"/>
        <v>0</v>
      </c>
      <c r="BD40" s="11">
        <f t="shared" si="272"/>
        <v>0</v>
      </c>
      <c r="BE40" s="11">
        <f t="shared" si="272"/>
        <v>0</v>
      </c>
      <c r="BF40" s="11">
        <f t="shared" si="272"/>
        <v>0</v>
      </c>
      <c r="BG40" s="11">
        <f t="shared" si="272"/>
        <v>0</v>
      </c>
      <c r="BH40" s="11">
        <f t="shared" ref="BH40:DS40" si="273">+BH9*$G40</f>
        <v>0</v>
      </c>
      <c r="BI40" s="11">
        <f t="shared" si="273"/>
        <v>0</v>
      </c>
      <c r="BJ40" s="11">
        <f t="shared" si="273"/>
        <v>0</v>
      </c>
      <c r="BK40" s="11">
        <f t="shared" si="273"/>
        <v>0</v>
      </c>
      <c r="BL40" s="11">
        <f t="shared" si="273"/>
        <v>0</v>
      </c>
      <c r="BM40" s="11">
        <f t="shared" si="273"/>
        <v>0</v>
      </c>
      <c r="BN40" s="11">
        <f t="shared" si="273"/>
        <v>0</v>
      </c>
      <c r="BO40" s="11">
        <f t="shared" si="273"/>
        <v>0</v>
      </c>
      <c r="BP40" s="11">
        <f t="shared" si="273"/>
        <v>0</v>
      </c>
      <c r="BQ40" s="11">
        <f t="shared" si="273"/>
        <v>0</v>
      </c>
      <c r="BR40" s="11">
        <f t="shared" si="273"/>
        <v>0</v>
      </c>
      <c r="BS40" s="11">
        <f t="shared" si="273"/>
        <v>0</v>
      </c>
      <c r="BT40" s="11">
        <f t="shared" si="273"/>
        <v>0</v>
      </c>
      <c r="BU40" s="11">
        <f t="shared" si="273"/>
        <v>0</v>
      </c>
      <c r="BV40" s="11">
        <f t="shared" si="273"/>
        <v>0</v>
      </c>
      <c r="BW40" s="11">
        <f t="shared" si="273"/>
        <v>0</v>
      </c>
      <c r="BX40" s="11">
        <f t="shared" si="273"/>
        <v>0</v>
      </c>
      <c r="BY40" s="11">
        <f t="shared" si="273"/>
        <v>0</v>
      </c>
      <c r="BZ40" s="11">
        <f t="shared" si="273"/>
        <v>0</v>
      </c>
      <c r="CA40" s="11">
        <f t="shared" si="273"/>
        <v>0</v>
      </c>
      <c r="CB40" s="11">
        <f t="shared" si="273"/>
        <v>0</v>
      </c>
      <c r="CC40" s="11">
        <f t="shared" si="273"/>
        <v>0</v>
      </c>
      <c r="CD40" s="11">
        <f t="shared" si="273"/>
        <v>0</v>
      </c>
      <c r="CE40" s="11">
        <f t="shared" si="273"/>
        <v>0</v>
      </c>
      <c r="CF40" s="11">
        <f t="shared" si="273"/>
        <v>0</v>
      </c>
      <c r="CG40" s="11">
        <f t="shared" si="273"/>
        <v>0</v>
      </c>
      <c r="CH40" s="11">
        <f t="shared" si="273"/>
        <v>0</v>
      </c>
      <c r="CI40" s="11">
        <f t="shared" si="273"/>
        <v>0</v>
      </c>
      <c r="CJ40" s="11">
        <f t="shared" si="273"/>
        <v>0</v>
      </c>
      <c r="CK40" s="11">
        <f t="shared" si="273"/>
        <v>0</v>
      </c>
      <c r="CL40" s="11">
        <f t="shared" si="273"/>
        <v>0</v>
      </c>
      <c r="CM40" s="11">
        <f t="shared" si="273"/>
        <v>0</v>
      </c>
      <c r="CN40" s="11">
        <f t="shared" si="273"/>
        <v>0</v>
      </c>
      <c r="CO40" s="11">
        <f t="shared" si="273"/>
        <v>0</v>
      </c>
      <c r="CP40" s="11">
        <f t="shared" si="273"/>
        <v>0</v>
      </c>
      <c r="CQ40" s="11">
        <f t="shared" si="273"/>
        <v>0</v>
      </c>
      <c r="CR40" s="11">
        <f t="shared" si="273"/>
        <v>0</v>
      </c>
      <c r="CS40" s="11">
        <f t="shared" si="273"/>
        <v>0</v>
      </c>
      <c r="CT40" s="11">
        <f t="shared" si="273"/>
        <v>0</v>
      </c>
      <c r="CU40" s="11">
        <f t="shared" si="273"/>
        <v>0</v>
      </c>
      <c r="CV40" s="11">
        <f t="shared" si="273"/>
        <v>0</v>
      </c>
      <c r="CW40" s="11">
        <f t="shared" si="273"/>
        <v>0</v>
      </c>
      <c r="CX40" s="11">
        <f t="shared" si="273"/>
        <v>0</v>
      </c>
      <c r="CY40" s="11">
        <f t="shared" si="273"/>
        <v>0</v>
      </c>
      <c r="CZ40" s="11">
        <f t="shared" si="273"/>
        <v>0</v>
      </c>
      <c r="DA40" s="11">
        <f t="shared" si="273"/>
        <v>0</v>
      </c>
      <c r="DB40" s="11">
        <f t="shared" si="273"/>
        <v>0</v>
      </c>
      <c r="DC40" s="11">
        <f t="shared" si="273"/>
        <v>0</v>
      </c>
      <c r="DD40" s="11">
        <f t="shared" si="273"/>
        <v>0</v>
      </c>
      <c r="DE40" s="11">
        <f t="shared" si="273"/>
        <v>0</v>
      </c>
      <c r="DF40" s="11">
        <f t="shared" si="273"/>
        <v>0</v>
      </c>
      <c r="DG40" s="11">
        <f t="shared" si="273"/>
        <v>0</v>
      </c>
      <c r="DH40" s="11">
        <f t="shared" si="273"/>
        <v>0</v>
      </c>
      <c r="DI40" s="11">
        <f t="shared" si="273"/>
        <v>0</v>
      </c>
      <c r="DJ40" s="11">
        <f t="shared" si="273"/>
        <v>0</v>
      </c>
      <c r="DK40" s="11">
        <f t="shared" si="273"/>
        <v>0</v>
      </c>
      <c r="DL40" s="11">
        <f t="shared" si="273"/>
        <v>0</v>
      </c>
      <c r="DM40" s="11">
        <f t="shared" si="273"/>
        <v>0</v>
      </c>
      <c r="DN40" s="11">
        <f t="shared" si="273"/>
        <v>0</v>
      </c>
      <c r="DO40" s="11">
        <f t="shared" si="273"/>
        <v>0</v>
      </c>
      <c r="DP40" s="11">
        <f t="shared" si="273"/>
        <v>0</v>
      </c>
      <c r="DQ40" s="11">
        <f t="shared" si="273"/>
        <v>0</v>
      </c>
      <c r="DR40" s="11">
        <f t="shared" si="273"/>
        <v>0</v>
      </c>
      <c r="DS40" s="11">
        <f t="shared" si="273"/>
        <v>0</v>
      </c>
      <c r="DT40" s="11">
        <f t="shared" ref="DT40:GE40" si="274">+DT9*$G40</f>
        <v>0</v>
      </c>
      <c r="DU40" s="11">
        <f t="shared" si="274"/>
        <v>0</v>
      </c>
      <c r="DV40" s="11">
        <f t="shared" si="274"/>
        <v>0</v>
      </c>
      <c r="DW40" s="11">
        <f t="shared" si="274"/>
        <v>0</v>
      </c>
      <c r="DX40" s="11">
        <f t="shared" si="274"/>
        <v>0</v>
      </c>
      <c r="DY40" s="11">
        <f t="shared" si="274"/>
        <v>0</v>
      </c>
      <c r="DZ40" s="11">
        <f t="shared" si="274"/>
        <v>0</v>
      </c>
      <c r="EA40" s="11">
        <f t="shared" si="274"/>
        <v>0</v>
      </c>
      <c r="EB40" s="11">
        <f t="shared" si="274"/>
        <v>0</v>
      </c>
      <c r="EC40" s="11">
        <f t="shared" si="274"/>
        <v>0</v>
      </c>
      <c r="ED40" s="11">
        <f t="shared" si="274"/>
        <v>0</v>
      </c>
      <c r="EE40" s="11">
        <f t="shared" si="274"/>
        <v>0</v>
      </c>
      <c r="EF40" s="11">
        <f t="shared" si="274"/>
        <v>0</v>
      </c>
      <c r="EG40" s="11">
        <f t="shared" si="274"/>
        <v>0</v>
      </c>
      <c r="EH40" s="11">
        <f t="shared" si="274"/>
        <v>0</v>
      </c>
      <c r="EI40" s="11">
        <f t="shared" si="274"/>
        <v>0</v>
      </c>
      <c r="EJ40" s="11">
        <f t="shared" si="274"/>
        <v>0</v>
      </c>
      <c r="EK40" s="11">
        <f t="shared" si="274"/>
        <v>0</v>
      </c>
      <c r="EL40" s="11">
        <f t="shared" si="274"/>
        <v>0</v>
      </c>
      <c r="EM40" s="11">
        <f t="shared" si="274"/>
        <v>0</v>
      </c>
      <c r="EN40" s="11">
        <f t="shared" si="274"/>
        <v>0</v>
      </c>
      <c r="EO40" s="11">
        <f t="shared" si="274"/>
        <v>0</v>
      </c>
      <c r="EP40" s="11">
        <f t="shared" si="274"/>
        <v>0</v>
      </c>
      <c r="EQ40" s="11">
        <f t="shared" si="274"/>
        <v>0</v>
      </c>
      <c r="ER40" s="11">
        <f t="shared" si="274"/>
        <v>0</v>
      </c>
      <c r="ES40" s="11">
        <f t="shared" si="274"/>
        <v>0</v>
      </c>
      <c r="ET40" s="11">
        <f t="shared" si="274"/>
        <v>0</v>
      </c>
      <c r="EU40" s="11">
        <f t="shared" si="274"/>
        <v>0</v>
      </c>
      <c r="EV40" s="11">
        <f t="shared" si="274"/>
        <v>0</v>
      </c>
      <c r="EW40" s="11">
        <f t="shared" si="274"/>
        <v>0</v>
      </c>
      <c r="EX40" s="11">
        <f t="shared" si="274"/>
        <v>0</v>
      </c>
      <c r="EY40" s="11">
        <f t="shared" si="274"/>
        <v>0</v>
      </c>
      <c r="EZ40" s="11">
        <f t="shared" si="274"/>
        <v>0</v>
      </c>
      <c r="FA40" s="11">
        <f t="shared" si="274"/>
        <v>0</v>
      </c>
      <c r="FB40" s="11">
        <f t="shared" si="274"/>
        <v>0</v>
      </c>
      <c r="FC40" s="11">
        <f t="shared" si="274"/>
        <v>0</v>
      </c>
      <c r="FD40" s="11">
        <f t="shared" si="274"/>
        <v>0</v>
      </c>
      <c r="FE40" s="11">
        <f t="shared" si="274"/>
        <v>0</v>
      </c>
      <c r="FF40" s="11">
        <f t="shared" si="274"/>
        <v>0</v>
      </c>
      <c r="FG40" s="11">
        <f t="shared" si="274"/>
        <v>0</v>
      </c>
      <c r="FH40" s="11">
        <f t="shared" si="274"/>
        <v>0</v>
      </c>
      <c r="FI40" s="11">
        <f t="shared" si="274"/>
        <v>0</v>
      </c>
      <c r="FJ40" s="11">
        <f t="shared" si="274"/>
        <v>0</v>
      </c>
      <c r="FK40" s="11">
        <f t="shared" si="274"/>
        <v>0</v>
      </c>
      <c r="FL40" s="11">
        <f t="shared" si="274"/>
        <v>0</v>
      </c>
      <c r="FM40" s="11">
        <f t="shared" si="274"/>
        <v>0</v>
      </c>
      <c r="FN40" s="11">
        <f t="shared" si="274"/>
        <v>0</v>
      </c>
      <c r="FO40" s="11">
        <f t="shared" si="274"/>
        <v>0</v>
      </c>
      <c r="FP40" s="11">
        <f t="shared" si="274"/>
        <v>0</v>
      </c>
      <c r="FQ40" s="11">
        <f t="shared" si="274"/>
        <v>0</v>
      </c>
      <c r="FR40" s="11">
        <f t="shared" si="274"/>
        <v>0</v>
      </c>
      <c r="FS40" s="11">
        <f t="shared" si="274"/>
        <v>0</v>
      </c>
      <c r="FT40" s="11">
        <f t="shared" si="274"/>
        <v>0</v>
      </c>
      <c r="FU40" s="11">
        <f t="shared" si="274"/>
        <v>0</v>
      </c>
      <c r="FV40" s="11">
        <f t="shared" si="274"/>
        <v>0</v>
      </c>
      <c r="FW40" s="11">
        <f t="shared" si="274"/>
        <v>0</v>
      </c>
      <c r="FX40" s="11">
        <f t="shared" si="274"/>
        <v>0</v>
      </c>
      <c r="FY40" s="11">
        <f t="shared" si="274"/>
        <v>0</v>
      </c>
      <c r="FZ40" s="11">
        <f t="shared" si="274"/>
        <v>0</v>
      </c>
      <c r="GA40" s="11">
        <f t="shared" si="274"/>
        <v>0</v>
      </c>
      <c r="GB40" s="11">
        <f t="shared" si="274"/>
        <v>0</v>
      </c>
      <c r="GC40" s="11">
        <f t="shared" si="274"/>
        <v>0</v>
      </c>
      <c r="GD40" s="11">
        <f t="shared" si="274"/>
        <v>0</v>
      </c>
      <c r="GE40" s="11">
        <f t="shared" si="274"/>
        <v>0</v>
      </c>
      <c r="GF40" s="11">
        <f t="shared" ref="GF40:IQ40" si="275">+GF9*$G40</f>
        <v>0</v>
      </c>
      <c r="GG40" s="11">
        <f t="shared" si="275"/>
        <v>0</v>
      </c>
      <c r="GH40" s="11">
        <f t="shared" si="275"/>
        <v>0</v>
      </c>
      <c r="GI40" s="11">
        <f t="shared" si="275"/>
        <v>0</v>
      </c>
      <c r="GJ40" s="11">
        <f t="shared" si="275"/>
        <v>0</v>
      </c>
      <c r="GK40" s="11">
        <f t="shared" si="275"/>
        <v>0</v>
      </c>
      <c r="GL40" s="11">
        <f t="shared" si="275"/>
        <v>0</v>
      </c>
      <c r="GM40" s="11">
        <f t="shared" si="275"/>
        <v>0</v>
      </c>
      <c r="GN40" s="11">
        <f t="shared" si="275"/>
        <v>0</v>
      </c>
      <c r="GO40" s="11">
        <f t="shared" si="275"/>
        <v>0</v>
      </c>
      <c r="GP40" s="11">
        <f t="shared" si="275"/>
        <v>0</v>
      </c>
      <c r="GQ40" s="11">
        <f t="shared" si="275"/>
        <v>0</v>
      </c>
      <c r="GR40" s="11">
        <f t="shared" si="275"/>
        <v>0</v>
      </c>
      <c r="GS40" s="11">
        <f t="shared" si="275"/>
        <v>0</v>
      </c>
      <c r="GT40" s="11">
        <f t="shared" si="275"/>
        <v>0</v>
      </c>
      <c r="GU40" s="11">
        <f t="shared" si="275"/>
        <v>0</v>
      </c>
      <c r="GV40" s="11">
        <f t="shared" si="275"/>
        <v>0</v>
      </c>
      <c r="GW40" s="11">
        <f t="shared" si="275"/>
        <v>0</v>
      </c>
      <c r="GX40" s="11">
        <f t="shared" si="275"/>
        <v>0</v>
      </c>
      <c r="GY40" s="11">
        <f t="shared" si="275"/>
        <v>0</v>
      </c>
      <c r="GZ40" s="11">
        <f t="shared" si="275"/>
        <v>0</v>
      </c>
      <c r="HA40" s="11">
        <f t="shared" si="275"/>
        <v>0</v>
      </c>
      <c r="HB40" s="11">
        <f t="shared" si="275"/>
        <v>0</v>
      </c>
      <c r="HC40" s="11">
        <f t="shared" si="275"/>
        <v>0</v>
      </c>
      <c r="HD40" s="11">
        <f t="shared" si="275"/>
        <v>0</v>
      </c>
      <c r="HE40" s="11">
        <f t="shared" si="275"/>
        <v>0</v>
      </c>
      <c r="HF40" s="11">
        <f t="shared" si="275"/>
        <v>0</v>
      </c>
      <c r="HG40" s="11">
        <f t="shared" si="275"/>
        <v>0</v>
      </c>
      <c r="HH40" s="11">
        <f t="shared" si="275"/>
        <v>0</v>
      </c>
      <c r="HI40" s="11">
        <f t="shared" si="275"/>
        <v>0</v>
      </c>
      <c r="HJ40" s="11">
        <f t="shared" si="275"/>
        <v>0</v>
      </c>
      <c r="HK40" s="11">
        <f t="shared" si="275"/>
        <v>0</v>
      </c>
      <c r="HL40" s="11">
        <f t="shared" si="275"/>
        <v>0</v>
      </c>
      <c r="HM40" s="11">
        <f t="shared" si="275"/>
        <v>0</v>
      </c>
      <c r="HN40" s="11">
        <f t="shared" si="275"/>
        <v>0</v>
      </c>
      <c r="HO40" s="11">
        <f t="shared" si="275"/>
        <v>0</v>
      </c>
      <c r="HP40" s="11">
        <f t="shared" si="275"/>
        <v>0</v>
      </c>
      <c r="HQ40" s="11">
        <f t="shared" si="275"/>
        <v>0</v>
      </c>
      <c r="HR40" s="11">
        <f t="shared" si="275"/>
        <v>0</v>
      </c>
      <c r="HS40" s="11">
        <f t="shared" si="275"/>
        <v>0</v>
      </c>
      <c r="HT40" s="11">
        <f t="shared" si="275"/>
        <v>0</v>
      </c>
      <c r="HU40" s="11">
        <f t="shared" si="275"/>
        <v>0</v>
      </c>
      <c r="HV40" s="11">
        <f t="shared" si="275"/>
        <v>0</v>
      </c>
      <c r="HW40" s="11">
        <f t="shared" si="275"/>
        <v>0</v>
      </c>
      <c r="HX40" s="11">
        <f t="shared" si="275"/>
        <v>0</v>
      </c>
      <c r="HY40" s="11">
        <f t="shared" si="275"/>
        <v>0</v>
      </c>
      <c r="HZ40" s="11">
        <f t="shared" si="275"/>
        <v>0</v>
      </c>
      <c r="IA40" s="11">
        <f t="shared" si="275"/>
        <v>0</v>
      </c>
      <c r="IB40" s="11">
        <f t="shared" si="275"/>
        <v>0</v>
      </c>
      <c r="IC40" s="11">
        <f t="shared" si="275"/>
        <v>0</v>
      </c>
      <c r="ID40" s="11">
        <f t="shared" si="275"/>
        <v>0</v>
      </c>
      <c r="IE40" s="11">
        <f t="shared" si="275"/>
        <v>0</v>
      </c>
      <c r="IF40" s="11">
        <f t="shared" si="275"/>
        <v>0</v>
      </c>
      <c r="IG40" s="11">
        <f t="shared" si="275"/>
        <v>0</v>
      </c>
      <c r="IH40" s="11">
        <f t="shared" si="275"/>
        <v>0</v>
      </c>
      <c r="II40" s="11">
        <f t="shared" si="275"/>
        <v>0</v>
      </c>
      <c r="IJ40" s="11">
        <f t="shared" si="275"/>
        <v>0</v>
      </c>
      <c r="IK40" s="11">
        <f t="shared" si="275"/>
        <v>0</v>
      </c>
      <c r="IL40" s="11">
        <f t="shared" si="275"/>
        <v>0</v>
      </c>
      <c r="IM40" s="11">
        <f t="shared" si="275"/>
        <v>0</v>
      </c>
      <c r="IN40" s="11">
        <f t="shared" si="275"/>
        <v>0</v>
      </c>
      <c r="IO40" s="11">
        <f t="shared" si="275"/>
        <v>0</v>
      </c>
      <c r="IP40" s="11">
        <f t="shared" si="275"/>
        <v>0</v>
      </c>
      <c r="IQ40" s="11">
        <f t="shared" si="275"/>
        <v>0</v>
      </c>
    </row>
    <row r="41" spans="3:251" x14ac:dyDescent="0.35">
      <c r="C41" s="11">
        <f t="shared" si="247"/>
        <v>0</v>
      </c>
      <c r="D41" s="11">
        <f t="shared" si="248"/>
        <v>0</v>
      </c>
      <c r="F41" s="11" t="s">
        <v>60</v>
      </c>
      <c r="G41" s="31">
        <f t="shared" si="249"/>
        <v>9.9999999999999978E-2</v>
      </c>
      <c r="H41" s="31">
        <f>+G30</f>
        <v>0.9</v>
      </c>
      <c r="L41" s="11">
        <f t="shared" si="250"/>
        <v>0</v>
      </c>
      <c r="M41" s="11">
        <f t="shared" ref="M41:X41" si="276">+M10*$G41</f>
        <v>0</v>
      </c>
      <c r="N41" s="11">
        <f t="shared" si="276"/>
        <v>0</v>
      </c>
      <c r="O41" s="11">
        <f t="shared" si="276"/>
        <v>0</v>
      </c>
      <c r="P41" s="11">
        <f t="shared" si="276"/>
        <v>0</v>
      </c>
      <c r="Q41" s="11">
        <f t="shared" si="276"/>
        <v>0</v>
      </c>
      <c r="R41" s="11">
        <f t="shared" si="276"/>
        <v>0</v>
      </c>
      <c r="S41" s="11">
        <f t="shared" si="276"/>
        <v>0</v>
      </c>
      <c r="T41" s="11">
        <f t="shared" si="276"/>
        <v>0</v>
      </c>
      <c r="U41" s="11">
        <f t="shared" si="276"/>
        <v>0</v>
      </c>
      <c r="V41" s="11">
        <f t="shared" si="276"/>
        <v>0</v>
      </c>
      <c r="W41" s="11">
        <f t="shared" si="276"/>
        <v>0</v>
      </c>
      <c r="X41" s="11">
        <f t="shared" si="276"/>
        <v>0</v>
      </c>
      <c r="Y41" s="11">
        <f t="shared" ref="Y41:BG41" si="277">+Y10*$G41</f>
        <v>0</v>
      </c>
      <c r="Z41" s="11">
        <f t="shared" si="277"/>
        <v>0</v>
      </c>
      <c r="AA41" s="11">
        <f t="shared" si="277"/>
        <v>0</v>
      </c>
      <c r="AB41" s="11">
        <f t="shared" si="277"/>
        <v>0</v>
      </c>
      <c r="AC41" s="11">
        <f t="shared" si="277"/>
        <v>0</v>
      </c>
      <c r="AD41" s="11">
        <f t="shared" si="277"/>
        <v>0</v>
      </c>
      <c r="AE41" s="11">
        <f t="shared" si="277"/>
        <v>0</v>
      </c>
      <c r="AF41" s="11">
        <f t="shared" si="277"/>
        <v>0</v>
      </c>
      <c r="AG41" s="11">
        <f t="shared" si="277"/>
        <v>0</v>
      </c>
      <c r="AH41" s="11">
        <f t="shared" si="277"/>
        <v>0</v>
      </c>
      <c r="AI41" s="11">
        <f t="shared" si="277"/>
        <v>0</v>
      </c>
      <c r="AJ41" s="11">
        <f t="shared" si="277"/>
        <v>0</v>
      </c>
      <c r="AK41" s="11">
        <f t="shared" si="277"/>
        <v>0</v>
      </c>
      <c r="AL41" s="11">
        <f t="shared" si="277"/>
        <v>0</v>
      </c>
      <c r="AM41" s="11">
        <f t="shared" si="277"/>
        <v>0</v>
      </c>
      <c r="AN41" s="11">
        <f t="shared" si="277"/>
        <v>0</v>
      </c>
      <c r="AO41" s="11">
        <f t="shared" si="277"/>
        <v>0</v>
      </c>
      <c r="AP41" s="11">
        <f t="shared" si="277"/>
        <v>0</v>
      </c>
      <c r="AQ41" s="11">
        <f t="shared" si="277"/>
        <v>0</v>
      </c>
      <c r="AR41" s="11">
        <f t="shared" si="277"/>
        <v>0</v>
      </c>
      <c r="AS41" s="11">
        <f t="shared" si="277"/>
        <v>0</v>
      </c>
      <c r="AT41" s="11">
        <f t="shared" si="277"/>
        <v>0</v>
      </c>
      <c r="AU41" s="11">
        <f t="shared" si="277"/>
        <v>0</v>
      </c>
      <c r="AV41" s="11">
        <f t="shared" si="277"/>
        <v>0</v>
      </c>
      <c r="AW41" s="11">
        <f t="shared" si="277"/>
        <v>0</v>
      </c>
      <c r="AX41" s="11">
        <f t="shared" si="277"/>
        <v>0</v>
      </c>
      <c r="AY41" s="11">
        <f t="shared" si="277"/>
        <v>0</v>
      </c>
      <c r="AZ41" s="11">
        <f t="shared" si="277"/>
        <v>0</v>
      </c>
      <c r="BA41" s="11">
        <f t="shared" si="277"/>
        <v>0</v>
      </c>
      <c r="BB41" s="11">
        <f t="shared" si="277"/>
        <v>0</v>
      </c>
      <c r="BC41" s="11">
        <f t="shared" si="277"/>
        <v>0</v>
      </c>
      <c r="BD41" s="11">
        <f t="shared" si="277"/>
        <v>0</v>
      </c>
      <c r="BE41" s="11">
        <f t="shared" si="277"/>
        <v>0</v>
      </c>
      <c r="BF41" s="11">
        <f t="shared" si="277"/>
        <v>0</v>
      </c>
      <c r="BG41" s="11">
        <f t="shared" si="277"/>
        <v>0</v>
      </c>
      <c r="BH41" s="11">
        <f t="shared" ref="BH41:DS41" si="278">+BH10*$G41</f>
        <v>0</v>
      </c>
      <c r="BI41" s="11">
        <f t="shared" si="278"/>
        <v>0</v>
      </c>
      <c r="BJ41" s="11">
        <f t="shared" si="278"/>
        <v>0</v>
      </c>
      <c r="BK41" s="11">
        <f t="shared" si="278"/>
        <v>0</v>
      </c>
      <c r="BL41" s="11">
        <f t="shared" si="278"/>
        <v>0</v>
      </c>
      <c r="BM41" s="11">
        <f t="shared" si="278"/>
        <v>0</v>
      </c>
      <c r="BN41" s="11">
        <f t="shared" si="278"/>
        <v>0</v>
      </c>
      <c r="BO41" s="11">
        <f t="shared" si="278"/>
        <v>0</v>
      </c>
      <c r="BP41" s="11">
        <f t="shared" si="278"/>
        <v>0</v>
      </c>
      <c r="BQ41" s="11">
        <f t="shared" si="278"/>
        <v>0</v>
      </c>
      <c r="BR41" s="11">
        <f t="shared" si="278"/>
        <v>0</v>
      </c>
      <c r="BS41" s="11">
        <f t="shared" si="278"/>
        <v>0</v>
      </c>
      <c r="BT41" s="11">
        <f t="shared" si="278"/>
        <v>0</v>
      </c>
      <c r="BU41" s="11">
        <f t="shared" si="278"/>
        <v>0</v>
      </c>
      <c r="BV41" s="11">
        <f t="shared" si="278"/>
        <v>0</v>
      </c>
      <c r="BW41" s="11">
        <f t="shared" si="278"/>
        <v>0</v>
      </c>
      <c r="BX41" s="11">
        <f t="shared" si="278"/>
        <v>0</v>
      </c>
      <c r="BY41" s="11">
        <f t="shared" si="278"/>
        <v>0</v>
      </c>
      <c r="BZ41" s="11">
        <f t="shared" si="278"/>
        <v>0</v>
      </c>
      <c r="CA41" s="11">
        <f t="shared" si="278"/>
        <v>0</v>
      </c>
      <c r="CB41" s="11">
        <f t="shared" si="278"/>
        <v>0</v>
      </c>
      <c r="CC41" s="11">
        <f t="shared" si="278"/>
        <v>0</v>
      </c>
      <c r="CD41" s="11">
        <f t="shared" si="278"/>
        <v>0</v>
      </c>
      <c r="CE41" s="11">
        <f t="shared" si="278"/>
        <v>0</v>
      </c>
      <c r="CF41" s="11">
        <f t="shared" si="278"/>
        <v>0</v>
      </c>
      <c r="CG41" s="11">
        <f t="shared" si="278"/>
        <v>0</v>
      </c>
      <c r="CH41" s="11">
        <f t="shared" si="278"/>
        <v>0</v>
      </c>
      <c r="CI41" s="11">
        <f t="shared" si="278"/>
        <v>0</v>
      </c>
      <c r="CJ41" s="11">
        <f t="shared" si="278"/>
        <v>0</v>
      </c>
      <c r="CK41" s="11">
        <f t="shared" si="278"/>
        <v>0</v>
      </c>
      <c r="CL41" s="11">
        <f t="shared" si="278"/>
        <v>0</v>
      </c>
      <c r="CM41" s="11">
        <f t="shared" si="278"/>
        <v>0</v>
      </c>
      <c r="CN41" s="11">
        <f t="shared" si="278"/>
        <v>0</v>
      </c>
      <c r="CO41" s="11">
        <f t="shared" si="278"/>
        <v>0</v>
      </c>
      <c r="CP41" s="11">
        <f t="shared" si="278"/>
        <v>0</v>
      </c>
      <c r="CQ41" s="11">
        <f t="shared" si="278"/>
        <v>0</v>
      </c>
      <c r="CR41" s="11">
        <f t="shared" si="278"/>
        <v>0</v>
      </c>
      <c r="CS41" s="11">
        <f t="shared" si="278"/>
        <v>0</v>
      </c>
      <c r="CT41" s="11">
        <f t="shared" si="278"/>
        <v>0</v>
      </c>
      <c r="CU41" s="11">
        <f t="shared" si="278"/>
        <v>0</v>
      </c>
      <c r="CV41" s="11">
        <f t="shared" si="278"/>
        <v>0</v>
      </c>
      <c r="CW41" s="11">
        <f t="shared" si="278"/>
        <v>0</v>
      </c>
      <c r="CX41" s="11">
        <f t="shared" si="278"/>
        <v>0</v>
      </c>
      <c r="CY41" s="11">
        <f t="shared" si="278"/>
        <v>0</v>
      </c>
      <c r="CZ41" s="11">
        <f t="shared" si="278"/>
        <v>0</v>
      </c>
      <c r="DA41" s="11">
        <f t="shared" si="278"/>
        <v>0</v>
      </c>
      <c r="DB41" s="11">
        <f t="shared" si="278"/>
        <v>0</v>
      </c>
      <c r="DC41" s="11">
        <f t="shared" si="278"/>
        <v>0</v>
      </c>
      <c r="DD41" s="11">
        <f t="shared" si="278"/>
        <v>0</v>
      </c>
      <c r="DE41" s="11">
        <f t="shared" si="278"/>
        <v>0</v>
      </c>
      <c r="DF41" s="11">
        <f t="shared" si="278"/>
        <v>0</v>
      </c>
      <c r="DG41" s="11">
        <f t="shared" si="278"/>
        <v>0</v>
      </c>
      <c r="DH41" s="11">
        <f t="shared" si="278"/>
        <v>0</v>
      </c>
      <c r="DI41" s="11">
        <f t="shared" si="278"/>
        <v>0</v>
      </c>
      <c r="DJ41" s="11">
        <f t="shared" si="278"/>
        <v>0</v>
      </c>
      <c r="DK41" s="11">
        <f t="shared" si="278"/>
        <v>0</v>
      </c>
      <c r="DL41" s="11">
        <f t="shared" si="278"/>
        <v>0</v>
      </c>
      <c r="DM41" s="11">
        <f t="shared" si="278"/>
        <v>0</v>
      </c>
      <c r="DN41" s="11">
        <f t="shared" si="278"/>
        <v>0</v>
      </c>
      <c r="DO41" s="11">
        <f t="shared" si="278"/>
        <v>0</v>
      </c>
      <c r="DP41" s="11">
        <f t="shared" si="278"/>
        <v>0</v>
      </c>
      <c r="DQ41" s="11">
        <f t="shared" si="278"/>
        <v>0</v>
      </c>
      <c r="DR41" s="11">
        <f t="shared" si="278"/>
        <v>0</v>
      </c>
      <c r="DS41" s="11">
        <f t="shared" si="278"/>
        <v>0</v>
      </c>
      <c r="DT41" s="11">
        <f t="shared" ref="DT41:GE41" si="279">+DT10*$G41</f>
        <v>0</v>
      </c>
      <c r="DU41" s="11">
        <f t="shared" si="279"/>
        <v>0</v>
      </c>
      <c r="DV41" s="11">
        <f t="shared" si="279"/>
        <v>0</v>
      </c>
      <c r="DW41" s="11">
        <f t="shared" si="279"/>
        <v>0</v>
      </c>
      <c r="DX41" s="11">
        <f t="shared" si="279"/>
        <v>0</v>
      </c>
      <c r="DY41" s="11">
        <f t="shared" si="279"/>
        <v>0</v>
      </c>
      <c r="DZ41" s="11">
        <f t="shared" si="279"/>
        <v>0</v>
      </c>
      <c r="EA41" s="11">
        <f t="shared" si="279"/>
        <v>0</v>
      </c>
      <c r="EB41" s="11">
        <f t="shared" si="279"/>
        <v>0</v>
      </c>
      <c r="EC41" s="11">
        <f t="shared" si="279"/>
        <v>0</v>
      </c>
      <c r="ED41" s="11">
        <f t="shared" si="279"/>
        <v>0</v>
      </c>
      <c r="EE41" s="11">
        <f t="shared" si="279"/>
        <v>0</v>
      </c>
      <c r="EF41" s="11">
        <f t="shared" si="279"/>
        <v>0</v>
      </c>
      <c r="EG41" s="11">
        <f t="shared" si="279"/>
        <v>0</v>
      </c>
      <c r="EH41" s="11">
        <f t="shared" si="279"/>
        <v>0</v>
      </c>
      <c r="EI41" s="11">
        <f t="shared" si="279"/>
        <v>0</v>
      </c>
      <c r="EJ41" s="11">
        <f t="shared" si="279"/>
        <v>0</v>
      </c>
      <c r="EK41" s="11">
        <f t="shared" si="279"/>
        <v>0</v>
      </c>
      <c r="EL41" s="11">
        <f t="shared" si="279"/>
        <v>0</v>
      </c>
      <c r="EM41" s="11">
        <f t="shared" si="279"/>
        <v>0</v>
      </c>
      <c r="EN41" s="11">
        <f t="shared" si="279"/>
        <v>0</v>
      </c>
      <c r="EO41" s="11">
        <f t="shared" si="279"/>
        <v>0</v>
      </c>
      <c r="EP41" s="11">
        <f t="shared" si="279"/>
        <v>0</v>
      </c>
      <c r="EQ41" s="11">
        <f t="shared" si="279"/>
        <v>0</v>
      </c>
      <c r="ER41" s="11">
        <f t="shared" si="279"/>
        <v>0</v>
      </c>
      <c r="ES41" s="11">
        <f t="shared" si="279"/>
        <v>0</v>
      </c>
      <c r="ET41" s="11">
        <f t="shared" si="279"/>
        <v>0</v>
      </c>
      <c r="EU41" s="11">
        <f t="shared" si="279"/>
        <v>0</v>
      </c>
      <c r="EV41" s="11">
        <f t="shared" si="279"/>
        <v>0</v>
      </c>
      <c r="EW41" s="11">
        <f t="shared" si="279"/>
        <v>0</v>
      </c>
      <c r="EX41" s="11">
        <f t="shared" si="279"/>
        <v>0</v>
      </c>
      <c r="EY41" s="11">
        <f t="shared" si="279"/>
        <v>0</v>
      </c>
      <c r="EZ41" s="11">
        <f t="shared" si="279"/>
        <v>0</v>
      </c>
      <c r="FA41" s="11">
        <f t="shared" si="279"/>
        <v>0</v>
      </c>
      <c r="FB41" s="11">
        <f t="shared" si="279"/>
        <v>0</v>
      </c>
      <c r="FC41" s="11">
        <f t="shared" si="279"/>
        <v>0</v>
      </c>
      <c r="FD41" s="11">
        <f t="shared" si="279"/>
        <v>0</v>
      </c>
      <c r="FE41" s="11">
        <f t="shared" si="279"/>
        <v>0</v>
      </c>
      <c r="FF41" s="11">
        <f t="shared" si="279"/>
        <v>0</v>
      </c>
      <c r="FG41" s="11">
        <f t="shared" si="279"/>
        <v>0</v>
      </c>
      <c r="FH41" s="11">
        <f t="shared" si="279"/>
        <v>0</v>
      </c>
      <c r="FI41" s="11">
        <f t="shared" si="279"/>
        <v>0</v>
      </c>
      <c r="FJ41" s="11">
        <f t="shared" si="279"/>
        <v>0</v>
      </c>
      <c r="FK41" s="11">
        <f t="shared" si="279"/>
        <v>0</v>
      </c>
      <c r="FL41" s="11">
        <f t="shared" si="279"/>
        <v>0</v>
      </c>
      <c r="FM41" s="11">
        <f t="shared" si="279"/>
        <v>0</v>
      </c>
      <c r="FN41" s="11">
        <f t="shared" si="279"/>
        <v>0</v>
      </c>
      <c r="FO41" s="11">
        <f t="shared" si="279"/>
        <v>0</v>
      </c>
      <c r="FP41" s="11">
        <f t="shared" si="279"/>
        <v>0</v>
      </c>
      <c r="FQ41" s="11">
        <f t="shared" si="279"/>
        <v>0</v>
      </c>
      <c r="FR41" s="11">
        <f t="shared" si="279"/>
        <v>0</v>
      </c>
      <c r="FS41" s="11">
        <f t="shared" si="279"/>
        <v>0</v>
      </c>
      <c r="FT41" s="11">
        <f t="shared" si="279"/>
        <v>0</v>
      </c>
      <c r="FU41" s="11">
        <f t="shared" si="279"/>
        <v>0</v>
      </c>
      <c r="FV41" s="11">
        <f t="shared" si="279"/>
        <v>0</v>
      </c>
      <c r="FW41" s="11">
        <f t="shared" si="279"/>
        <v>0</v>
      </c>
      <c r="FX41" s="11">
        <f t="shared" si="279"/>
        <v>0</v>
      </c>
      <c r="FY41" s="11">
        <f t="shared" si="279"/>
        <v>0</v>
      </c>
      <c r="FZ41" s="11">
        <f t="shared" si="279"/>
        <v>0</v>
      </c>
      <c r="GA41" s="11">
        <f t="shared" si="279"/>
        <v>0</v>
      </c>
      <c r="GB41" s="11">
        <f t="shared" si="279"/>
        <v>0</v>
      </c>
      <c r="GC41" s="11">
        <f t="shared" si="279"/>
        <v>0</v>
      </c>
      <c r="GD41" s="11">
        <f t="shared" si="279"/>
        <v>0</v>
      </c>
      <c r="GE41" s="11">
        <f t="shared" si="279"/>
        <v>0</v>
      </c>
      <c r="GF41" s="11">
        <f t="shared" ref="GF41:IQ41" si="280">+GF10*$G41</f>
        <v>0</v>
      </c>
      <c r="GG41" s="11">
        <f t="shared" si="280"/>
        <v>0</v>
      </c>
      <c r="GH41" s="11">
        <f t="shared" si="280"/>
        <v>0</v>
      </c>
      <c r="GI41" s="11">
        <f t="shared" si="280"/>
        <v>0</v>
      </c>
      <c r="GJ41" s="11">
        <f t="shared" si="280"/>
        <v>0</v>
      </c>
      <c r="GK41" s="11">
        <f t="shared" si="280"/>
        <v>0</v>
      </c>
      <c r="GL41" s="11">
        <f t="shared" si="280"/>
        <v>0</v>
      </c>
      <c r="GM41" s="11">
        <f t="shared" si="280"/>
        <v>0</v>
      </c>
      <c r="GN41" s="11">
        <f t="shared" si="280"/>
        <v>0</v>
      </c>
      <c r="GO41" s="11">
        <f t="shared" si="280"/>
        <v>0</v>
      </c>
      <c r="GP41" s="11">
        <f t="shared" si="280"/>
        <v>0</v>
      </c>
      <c r="GQ41" s="11">
        <f t="shared" si="280"/>
        <v>0</v>
      </c>
      <c r="GR41" s="11">
        <f t="shared" si="280"/>
        <v>0</v>
      </c>
      <c r="GS41" s="11">
        <f t="shared" si="280"/>
        <v>0</v>
      </c>
      <c r="GT41" s="11">
        <f t="shared" si="280"/>
        <v>0</v>
      </c>
      <c r="GU41" s="11">
        <f t="shared" si="280"/>
        <v>0</v>
      </c>
      <c r="GV41" s="11">
        <f t="shared" si="280"/>
        <v>0</v>
      </c>
      <c r="GW41" s="11">
        <f t="shared" si="280"/>
        <v>0</v>
      </c>
      <c r="GX41" s="11">
        <f t="shared" si="280"/>
        <v>0</v>
      </c>
      <c r="GY41" s="11">
        <f t="shared" si="280"/>
        <v>0</v>
      </c>
      <c r="GZ41" s="11">
        <f t="shared" si="280"/>
        <v>0</v>
      </c>
      <c r="HA41" s="11">
        <f t="shared" si="280"/>
        <v>0</v>
      </c>
      <c r="HB41" s="11">
        <f t="shared" si="280"/>
        <v>0</v>
      </c>
      <c r="HC41" s="11">
        <f t="shared" si="280"/>
        <v>0</v>
      </c>
      <c r="HD41" s="11">
        <f t="shared" si="280"/>
        <v>0</v>
      </c>
      <c r="HE41" s="11">
        <f t="shared" si="280"/>
        <v>0</v>
      </c>
      <c r="HF41" s="11">
        <f t="shared" si="280"/>
        <v>0</v>
      </c>
      <c r="HG41" s="11">
        <f t="shared" si="280"/>
        <v>0</v>
      </c>
      <c r="HH41" s="11">
        <f t="shared" si="280"/>
        <v>0</v>
      </c>
      <c r="HI41" s="11">
        <f t="shared" si="280"/>
        <v>0</v>
      </c>
      <c r="HJ41" s="11">
        <f t="shared" si="280"/>
        <v>0</v>
      </c>
      <c r="HK41" s="11">
        <f t="shared" si="280"/>
        <v>0</v>
      </c>
      <c r="HL41" s="11">
        <f t="shared" si="280"/>
        <v>0</v>
      </c>
      <c r="HM41" s="11">
        <f t="shared" si="280"/>
        <v>0</v>
      </c>
      <c r="HN41" s="11">
        <f t="shared" si="280"/>
        <v>0</v>
      </c>
      <c r="HO41" s="11">
        <f t="shared" si="280"/>
        <v>0</v>
      </c>
      <c r="HP41" s="11">
        <f t="shared" si="280"/>
        <v>0</v>
      </c>
      <c r="HQ41" s="11">
        <f t="shared" si="280"/>
        <v>0</v>
      </c>
      <c r="HR41" s="11">
        <f t="shared" si="280"/>
        <v>0</v>
      </c>
      <c r="HS41" s="11">
        <f t="shared" si="280"/>
        <v>0</v>
      </c>
      <c r="HT41" s="11">
        <f t="shared" si="280"/>
        <v>0</v>
      </c>
      <c r="HU41" s="11">
        <f t="shared" si="280"/>
        <v>0</v>
      </c>
      <c r="HV41" s="11">
        <f t="shared" si="280"/>
        <v>0</v>
      </c>
      <c r="HW41" s="11">
        <f t="shared" si="280"/>
        <v>0</v>
      </c>
      <c r="HX41" s="11">
        <f t="shared" si="280"/>
        <v>0</v>
      </c>
      <c r="HY41" s="11">
        <f t="shared" si="280"/>
        <v>0</v>
      </c>
      <c r="HZ41" s="11">
        <f t="shared" si="280"/>
        <v>0</v>
      </c>
      <c r="IA41" s="11">
        <f t="shared" si="280"/>
        <v>0</v>
      </c>
      <c r="IB41" s="11">
        <f t="shared" si="280"/>
        <v>0</v>
      </c>
      <c r="IC41" s="11">
        <f t="shared" si="280"/>
        <v>0</v>
      </c>
      <c r="ID41" s="11">
        <f t="shared" si="280"/>
        <v>0</v>
      </c>
      <c r="IE41" s="11">
        <f t="shared" si="280"/>
        <v>0</v>
      </c>
      <c r="IF41" s="11">
        <f t="shared" si="280"/>
        <v>0</v>
      </c>
      <c r="IG41" s="11">
        <f t="shared" si="280"/>
        <v>0</v>
      </c>
      <c r="IH41" s="11">
        <f t="shared" si="280"/>
        <v>0</v>
      </c>
      <c r="II41" s="11">
        <f t="shared" si="280"/>
        <v>0</v>
      </c>
      <c r="IJ41" s="11">
        <f t="shared" si="280"/>
        <v>0</v>
      </c>
      <c r="IK41" s="11">
        <f t="shared" si="280"/>
        <v>0</v>
      </c>
      <c r="IL41" s="11">
        <f t="shared" si="280"/>
        <v>0</v>
      </c>
      <c r="IM41" s="11">
        <f t="shared" si="280"/>
        <v>0</v>
      </c>
      <c r="IN41" s="11">
        <f t="shared" si="280"/>
        <v>0</v>
      </c>
      <c r="IO41" s="11">
        <f t="shared" si="280"/>
        <v>0</v>
      </c>
      <c r="IP41" s="11">
        <f t="shared" si="280"/>
        <v>0</v>
      </c>
      <c r="IQ41" s="11">
        <f t="shared" si="280"/>
        <v>0</v>
      </c>
    </row>
    <row r="42" spans="3:251" x14ac:dyDescent="0.35">
      <c r="C42" s="11">
        <f t="shared" si="247"/>
        <v>0</v>
      </c>
      <c r="D42" s="11">
        <f t="shared" si="248"/>
        <v>0</v>
      </c>
      <c r="F42" s="11" t="s">
        <v>61</v>
      </c>
      <c r="G42" s="31">
        <v>0</v>
      </c>
      <c r="H42" s="31">
        <v>0</v>
      </c>
      <c r="I42" s="79" t="s">
        <v>92</v>
      </c>
    </row>
    <row r="43" spans="3:251" x14ac:dyDescent="0.35">
      <c r="H43" s="11"/>
    </row>
  </sheetData>
  <mergeCells count="1">
    <mergeCell ref="K2:AI2"/>
  </mergeCells>
  <dataValidations count="1">
    <dataValidation type="list" allowBlank="1" showInputMessage="1" showErrorMessage="1" sqref="F4:F11 A4:A11" xr:uid="{69147B5C-2AA6-4FE1-8AC1-2197C2B3BB17}">
      <formula1>#REF!</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6EAE9-A498-47B7-A67F-3AFFB15CF36F}">
  <dimension ref="A1:X2064"/>
  <sheetViews>
    <sheetView workbookViewId="0">
      <selection sqref="A1:C1048576"/>
    </sheetView>
  </sheetViews>
  <sheetFormatPr defaultRowHeight="14.5" x14ac:dyDescent="0.35"/>
  <cols>
    <col min="1" max="1" width="12.90625" style="11" customWidth="1"/>
    <col min="2" max="2" width="13.90625" style="11" customWidth="1"/>
    <col min="3" max="3" width="12.6328125" style="11" bestFit="1" customWidth="1"/>
    <col min="4" max="4" width="14.54296875" style="11" bestFit="1" customWidth="1"/>
    <col min="5" max="5" width="12.453125" style="11" customWidth="1"/>
    <col min="6" max="6" width="13.54296875" style="128" customWidth="1"/>
    <col min="7" max="7" width="1.6328125" style="128" customWidth="1"/>
    <col min="8" max="9" width="13.54296875" style="128" bestFit="1" customWidth="1"/>
    <col min="10" max="17" width="13.08984375" style="128" customWidth="1"/>
    <col min="18" max="18" width="1.36328125" style="128" customWidth="1"/>
    <col min="19" max="19" width="14.54296875" style="128" bestFit="1" customWidth="1"/>
    <col min="20" max="20" width="13.26953125" style="128" customWidth="1"/>
    <col min="21" max="21" width="1.1796875" style="128" customWidth="1"/>
    <col min="22" max="22" width="11.1796875" style="11" customWidth="1"/>
    <col min="23" max="23" width="14.36328125" style="128" customWidth="1"/>
    <col min="24" max="24" width="16.81640625" style="11" customWidth="1"/>
  </cols>
  <sheetData>
    <row r="1" spans="1:24" ht="58" x14ac:dyDescent="0.35">
      <c r="C1" s="132">
        <f>+SUM(C4:C243)</f>
        <v>0</v>
      </c>
      <c r="F1" s="128">
        <f>SUM(F4:F243)</f>
        <v>0</v>
      </c>
      <c r="H1" s="129"/>
      <c r="I1" s="129"/>
      <c r="J1" s="129"/>
      <c r="K1" s="129"/>
      <c r="L1" s="129"/>
      <c r="M1" s="129"/>
      <c r="N1" s="129"/>
      <c r="O1" s="129"/>
      <c r="P1" s="180" t="e">
        <f>Q1/F1</f>
        <v>#DIV/0!</v>
      </c>
      <c r="Q1" s="129">
        <f>SUM(Q4:Q243)</f>
        <v>0</v>
      </c>
      <c r="R1" s="184"/>
      <c r="T1" s="128">
        <f>+SUBTOTAL(9,T4:T243)</f>
        <v>0</v>
      </c>
      <c r="U1" s="179"/>
      <c r="V1" s="181" t="s">
        <v>246</v>
      </c>
      <c r="W1" s="186">
        <f>INDEX(V4:V2064,MATCH(1,X4:X2064,0))</f>
        <v>0</v>
      </c>
      <c r="X1" s="185"/>
    </row>
    <row r="2" spans="1:24" ht="58" x14ac:dyDescent="0.35">
      <c r="A2" s="127" t="s">
        <v>18</v>
      </c>
      <c r="B2" s="22" t="s">
        <v>35</v>
      </c>
      <c r="C2" s="30" t="s">
        <v>36</v>
      </c>
      <c r="D2" s="127" t="s">
        <v>206</v>
      </c>
      <c r="E2" s="191" t="s">
        <v>244</v>
      </c>
      <c r="F2" s="177" t="s">
        <v>242</v>
      </c>
      <c r="G2" s="178"/>
      <c r="H2" s="130" t="s">
        <v>205</v>
      </c>
      <c r="I2" s="130" t="s">
        <v>256</v>
      </c>
      <c r="J2" s="130" t="s">
        <v>257</v>
      </c>
      <c r="K2" s="130" t="s">
        <v>258</v>
      </c>
      <c r="L2" s="130" t="s">
        <v>259</v>
      </c>
      <c r="M2" s="130" t="s">
        <v>260</v>
      </c>
      <c r="N2" s="130" t="s">
        <v>261</v>
      </c>
      <c r="O2" s="130" t="s">
        <v>262</v>
      </c>
      <c r="P2" s="192" t="s">
        <v>190</v>
      </c>
      <c r="Q2" s="192" t="s">
        <v>243</v>
      </c>
      <c r="R2" s="182"/>
      <c r="S2" s="177" t="s">
        <v>245</v>
      </c>
      <c r="T2" s="131" t="s">
        <v>151</v>
      </c>
      <c r="U2" s="178"/>
      <c r="W2" s="187"/>
      <c r="X2" s="188"/>
    </row>
    <row r="3" spans="1:24" ht="29" x14ac:dyDescent="0.35">
      <c r="B3" s="22"/>
      <c r="C3" s="30"/>
      <c r="D3" s="101"/>
      <c r="E3" s="31"/>
      <c r="F3" s="128">
        <f>+SUM(F4:F243)</f>
        <v>0</v>
      </c>
      <c r="G3" s="179"/>
      <c r="H3" s="130" t="s">
        <v>150</v>
      </c>
      <c r="I3" s="80">
        <f>Skaičiuoklė!D46</f>
        <v>15</v>
      </c>
      <c r="J3" s="80">
        <f>Skaičiuoklė!D47</f>
        <v>10</v>
      </c>
      <c r="K3" s="80">
        <f>Skaičiuoklė!D48</f>
        <v>0</v>
      </c>
      <c r="L3" s="80">
        <f>Skaičiuoklė!D49</f>
        <v>0</v>
      </c>
      <c r="M3" s="80">
        <f>Skaičiuoklė!D50</f>
        <v>0</v>
      </c>
      <c r="N3" s="80">
        <f>Skaičiuoklė!D51</f>
        <v>0</v>
      </c>
      <c r="O3" s="80">
        <f>Skaičiuoklė!D52</f>
        <v>0</v>
      </c>
      <c r="P3" s="11"/>
      <c r="Q3" s="11"/>
      <c r="R3" s="183"/>
      <c r="U3" s="179"/>
      <c r="V3" s="22"/>
      <c r="X3" s="32"/>
    </row>
    <row r="4" spans="1:24" x14ac:dyDescent="0.35">
      <c r="A4" s="11">
        <v>1</v>
      </c>
      <c r="B4" s="40">
        <f>+Skaičiuoklė!E7</f>
        <v>0</v>
      </c>
      <c r="C4" s="128">
        <f>ROUND(IF(Skaičiuoklė!$E$61&gt;0,Skaičiuoklė!E63,IF(A4&lt;=Skaičiuoklė!$E$10,0,IF(A4&gt;Skaičiuoklė!$E$8,0,1/(Skaičiuoklė!$E$8-Skaičiuoklė!$E$10)*(Skaičiuoklė!$E$7)))),2)</f>
        <v>0</v>
      </c>
      <c r="D4" s="128">
        <f>MAX(B4-H4,0)</f>
        <v>0</v>
      </c>
      <c r="E4" s="24">
        <f>1-(1-Skaičiuoklė!$E$19)^(A4/12)</f>
        <v>0</v>
      </c>
      <c r="F4" s="128">
        <f>ROUND(B4*(E4-0),2)</f>
        <v>0</v>
      </c>
      <c r="G4" s="179"/>
      <c r="H4" s="128">
        <f t="shared" ref="H4:H35" si="0">SUM(I4:O4)</f>
        <v>0</v>
      </c>
      <c r="I4" s="128">
        <f>MAX(0,ROUND(IF(Skaičiuoklė!$E$46&lt;$A4,Skaičiuoklė!$C$46,0)*IF(I$3=0,1,(I$3*12-$A4+1+Skaičiuoklė!$E$46)/(I$3*12)),2))</f>
        <v>0</v>
      </c>
      <c r="J4" s="128">
        <f>MAX(0,ROUND(IF(Skaičiuoklė!$E$47&lt;$A4,Skaičiuoklė!$C$47,0)*IF(J$3=0,1,(J$3*12-$A4+1+Skaičiuoklė!$E$47)/(J$3*12)),2))</f>
        <v>0</v>
      </c>
      <c r="K4" s="128">
        <f>MAX(0,ROUND(IF(Skaičiuoklė!$E$48&lt;$A4,Skaičiuoklė!$C$48,0)*IF(K$3=0,1,(K$3*12-$A4+1+Skaičiuoklė!$E$48)/(K$3*12)),2))</f>
        <v>0</v>
      </c>
      <c r="L4" s="128">
        <f>MAX(0,ROUND(IF(Skaičiuoklė!$E$49&lt;$A4,Skaičiuoklė!$C$49,0)*IF(L$3=0,1,(L$3*12-$A4+1+Skaičiuoklė!$E$49)/(L$3*12)),2))</f>
        <v>0</v>
      </c>
      <c r="M4" s="128">
        <f>MAX(0,ROUND(IF(Skaičiuoklė!$E$50&lt;$A4,Skaičiuoklė!$C$50,0)*IF(M$3=0,1,(M$3*12-$A4+1+Skaičiuoklė!$E$50)/(M$3*12)),2))</f>
        <v>0</v>
      </c>
      <c r="N4" s="128">
        <f>MAX(0,ROUND(IF(Skaičiuoklė!$E$51&lt;$A4,Skaičiuoklė!$C$51,0)*IF(N$3=0,1,(N$3*12-$A4+1+Skaičiuoklė!$E$51)/(N$3*12)),2))</f>
        <v>0</v>
      </c>
      <c r="O4" s="128">
        <f>MAX(0,ROUND(IF(Skaičiuoklė!$E$52&lt;$A4,Skaičiuoklė!$C$52,0)*IF(O$3=0,1,(O$3*12-$A4+1+Skaičiuoklė!$E$52)/(O$3*12)),2))</f>
        <v>0</v>
      </c>
      <c r="P4" s="128">
        <f>MAX(0.15,IF(B4&lt;=0,0,MAX(0,1-H4/B4)))</f>
        <v>0.15</v>
      </c>
      <c r="Q4" s="128">
        <f t="shared" ref="Q4:Q35" si="1">F4*P4</f>
        <v>0</v>
      </c>
      <c r="R4" s="179"/>
      <c r="S4" s="128">
        <f t="shared" ref="S4:S67" si="2">B4*(1-E4)</f>
        <v>0</v>
      </c>
      <c r="T4" s="128">
        <f t="shared" ref="T4:T35" si="3">ROUND(S4*$W$1/12,2)</f>
        <v>0</v>
      </c>
      <c r="U4" s="179"/>
      <c r="V4" s="23">
        <v>0</v>
      </c>
      <c r="W4" s="128">
        <f t="shared" ref="W4:W35" si="4">SUM($S$4:$S$243)*V4/12</f>
        <v>0</v>
      </c>
      <c r="X4" s="11">
        <f>IF(W4&lt;$Q$1,0,1)</f>
        <v>1</v>
      </c>
    </row>
    <row r="5" spans="1:24" x14ac:dyDescent="0.35">
      <c r="A5" s="11">
        <f t="shared" ref="A5:A36" si="5">+A4+1</f>
        <v>2</v>
      </c>
      <c r="B5" s="40">
        <f t="shared" ref="B5:B36" si="6">IF(MAX(ROUND(B4-C4,2),0)&lt;0.5,0,MAX(ROUND(B4-C4,2),0))</f>
        <v>0</v>
      </c>
      <c r="C5" s="128">
        <f>ROUND(IF(Skaičiuoklė!$E$61&gt;0,Skaičiuoklė!E64,IF(A5&lt;=Skaičiuoklė!$E$10,0,IF(A5&gt;Skaičiuoklė!$E$8,0,1/(Skaičiuoklė!$E$8-Skaičiuoklė!$E$10)*(Skaičiuoklė!$E$7)))),2)</f>
        <v>0</v>
      </c>
      <c r="D5" s="128">
        <f t="shared" ref="D5:D68" si="7">MAX(B5-H5,0)</f>
        <v>0</v>
      </c>
      <c r="E5" s="24">
        <f>1-(1-Skaičiuoklė!$E$19)^(A5/12)</f>
        <v>0</v>
      </c>
      <c r="F5" s="128">
        <f t="shared" ref="F5:F36" si="8">ROUND(B5*(E5-E4),2)</f>
        <v>0</v>
      </c>
      <c r="G5" s="179"/>
      <c r="H5" s="128">
        <f t="shared" si="0"/>
        <v>0</v>
      </c>
      <c r="I5" s="128">
        <f>MAX(0,ROUND(IF(Skaičiuoklė!$E$46&lt;$A5,Skaičiuoklė!$C$46,0)*IF(I$3=0,1,(I$3*12-$A5+1+Skaičiuoklė!$E$46)/(I$3*12)),2))</f>
        <v>0</v>
      </c>
      <c r="J5" s="128">
        <f>MAX(0,ROUND(IF(Skaičiuoklė!$E$47&lt;$A5,Skaičiuoklė!$C$47,0)*IF(J$3=0,1,(J$3*12-$A5+1+Skaičiuoklė!$E$47)/(J$3*12)),2))</f>
        <v>0</v>
      </c>
      <c r="K5" s="128">
        <f>MAX(0,ROUND(IF(Skaičiuoklė!$E$48&lt;$A5,Skaičiuoklė!$C$48,0)*IF(K$3=0,1,(K$3*12-$A5+1+Skaičiuoklė!$E$48)/(K$3*12)),2))</f>
        <v>0</v>
      </c>
      <c r="L5" s="128">
        <f>MAX(0,ROUND(IF(Skaičiuoklė!$E$49&lt;$A5,Skaičiuoklė!$C$49,0)*IF(L$3=0,1,(L$3*12-$A5+1+Skaičiuoklė!$E$49)/(L$3*12)),2))</f>
        <v>0</v>
      </c>
      <c r="M5" s="128">
        <f>MAX(0,ROUND(IF(Skaičiuoklė!$E$50&lt;$A5,Skaičiuoklė!$C$50,0)*IF(M$3=0,1,(M$3*12-$A5+1+Skaičiuoklė!$E$50)/(M$3*12)),2))</f>
        <v>0</v>
      </c>
      <c r="N5" s="128">
        <f>MAX(0,ROUND(IF(Skaičiuoklė!$E$51&lt;$A5,Skaičiuoklė!$C$51,0)*IF(N$3=0,1,(N$3*12-$A5+1+Skaičiuoklė!$E$51)/(N$3*12)),2))</f>
        <v>0</v>
      </c>
      <c r="O5" s="128">
        <f>MAX(0,ROUND(IF(Skaičiuoklė!$E$52&lt;$A5,Skaičiuoklė!$C$52,0)*IF(O$3=0,1,(O$3*12-$A5+1+Skaičiuoklė!$E$52)/(O$3*12)),2))</f>
        <v>0</v>
      </c>
      <c r="P5" s="128">
        <f t="shared" ref="P5:P68" si="9">MAX(0.15,IF(B5&lt;=0,0,MAX(0,1-H5/B5)))</f>
        <v>0.15</v>
      </c>
      <c r="Q5" s="128">
        <f t="shared" si="1"/>
        <v>0</v>
      </c>
      <c r="R5" s="179"/>
      <c r="S5" s="128">
        <f t="shared" si="2"/>
        <v>0</v>
      </c>
      <c r="T5" s="128">
        <f t="shared" si="3"/>
        <v>0</v>
      </c>
      <c r="U5" s="179"/>
      <c r="V5" s="23">
        <f t="shared" ref="V5:V36" si="10">+V4+0.0001</f>
        <v>1E-4</v>
      </c>
      <c r="W5" s="128">
        <f t="shared" si="4"/>
        <v>0</v>
      </c>
      <c r="X5" s="11">
        <f t="shared" ref="X5:X68" si="11">IF(W5&lt;$Q$1,0,1)</f>
        <v>1</v>
      </c>
    </row>
    <row r="6" spans="1:24" x14ac:dyDescent="0.35">
      <c r="A6" s="11">
        <f t="shared" si="5"/>
        <v>3</v>
      </c>
      <c r="B6" s="40">
        <f t="shared" si="6"/>
        <v>0</v>
      </c>
      <c r="C6" s="128">
        <f>ROUND(IF(Skaičiuoklė!$E$61&gt;0,Skaičiuoklė!E65,IF(A6&lt;=Skaičiuoklė!$E$10,0,IF(A6&gt;Skaičiuoklė!$E$8,0,1/(Skaičiuoklė!$E$8-Skaičiuoklė!$E$10)*(Skaičiuoklė!$E$7)))),2)</f>
        <v>0</v>
      </c>
      <c r="D6" s="128">
        <f t="shared" si="7"/>
        <v>0</v>
      </c>
      <c r="E6" s="24">
        <f>1-(1-Skaičiuoklė!$E$19)^(A6/12)</f>
        <v>0</v>
      </c>
      <c r="F6" s="128">
        <f t="shared" si="8"/>
        <v>0</v>
      </c>
      <c r="G6" s="179"/>
      <c r="H6" s="128">
        <f t="shared" si="0"/>
        <v>0</v>
      </c>
      <c r="I6" s="128">
        <f>MAX(0,ROUND(IF(Skaičiuoklė!$E$46&lt;$A6,Skaičiuoklė!$C$46,0)*IF(I$3=0,1,(I$3*12-$A6+1+Skaičiuoklė!$E$46)/(I$3*12)),2))</f>
        <v>0</v>
      </c>
      <c r="J6" s="128">
        <f>MAX(0,ROUND(IF(Skaičiuoklė!$E$47&lt;$A6,Skaičiuoklė!$C$47,0)*IF(J$3=0,1,(J$3*12-$A6+1+Skaičiuoklė!$E$47)/(J$3*12)),2))</f>
        <v>0</v>
      </c>
      <c r="K6" s="128">
        <f>MAX(0,ROUND(IF(Skaičiuoklė!$E$48&lt;$A6,Skaičiuoklė!$C$48,0)*IF(K$3=0,1,(K$3*12-$A6+1+Skaičiuoklė!$E$48)/(K$3*12)),2))</f>
        <v>0</v>
      </c>
      <c r="L6" s="128">
        <f>MAX(0,ROUND(IF(Skaičiuoklė!$E$49&lt;$A6,Skaičiuoklė!$C$49,0)*IF(L$3=0,1,(L$3*12-$A6+1+Skaičiuoklė!$E$49)/(L$3*12)),2))</f>
        <v>0</v>
      </c>
      <c r="M6" s="128">
        <f>MAX(0,ROUND(IF(Skaičiuoklė!$E$50&lt;$A6,Skaičiuoklė!$C$50,0)*IF(M$3=0,1,(M$3*12-$A6+1+Skaičiuoklė!$E$50)/(M$3*12)),2))</f>
        <v>0</v>
      </c>
      <c r="N6" s="128">
        <f>MAX(0,ROUND(IF(Skaičiuoklė!$E$51&lt;$A6,Skaičiuoklė!$C$51,0)*IF(N$3=0,1,(N$3*12-$A6+1+Skaičiuoklė!$E$51)/(N$3*12)),2))</f>
        <v>0</v>
      </c>
      <c r="O6" s="128">
        <f>MAX(0,ROUND(IF(Skaičiuoklė!$E$52&lt;$A6,Skaičiuoklė!$C$52,0)*IF(O$3=0,1,(O$3*12-$A6+1+Skaičiuoklė!$E$52)/(O$3*12)),2))</f>
        <v>0</v>
      </c>
      <c r="P6" s="128">
        <f t="shared" si="9"/>
        <v>0.15</v>
      </c>
      <c r="Q6" s="128">
        <f t="shared" si="1"/>
        <v>0</v>
      </c>
      <c r="R6" s="179"/>
      <c r="S6" s="128">
        <f t="shared" si="2"/>
        <v>0</v>
      </c>
      <c r="T6" s="128">
        <f t="shared" si="3"/>
        <v>0</v>
      </c>
      <c r="U6" s="179"/>
      <c r="V6" s="23">
        <f t="shared" si="10"/>
        <v>2.0000000000000001E-4</v>
      </c>
      <c r="W6" s="128">
        <f t="shared" si="4"/>
        <v>0</v>
      </c>
      <c r="X6" s="11">
        <f t="shared" si="11"/>
        <v>1</v>
      </c>
    </row>
    <row r="7" spans="1:24" x14ac:dyDescent="0.35">
      <c r="A7" s="11">
        <f t="shared" si="5"/>
        <v>4</v>
      </c>
      <c r="B7" s="40">
        <f t="shared" si="6"/>
        <v>0</v>
      </c>
      <c r="C7" s="128">
        <f>ROUND(IF(Skaičiuoklė!$E$61&gt;0,Skaičiuoklė!E66,IF(A7&lt;=Skaičiuoklė!$E$10,0,IF(A7&gt;Skaičiuoklė!$E$8,0,1/(Skaičiuoklė!$E$8-Skaičiuoklė!$E$10)*(Skaičiuoklė!$E$7)))),2)</f>
        <v>0</v>
      </c>
      <c r="D7" s="128">
        <f t="shared" si="7"/>
        <v>0</v>
      </c>
      <c r="E7" s="24">
        <f>1-(1-Skaičiuoklė!$E$19)^(A7/12)</f>
        <v>0</v>
      </c>
      <c r="F7" s="128">
        <f t="shared" si="8"/>
        <v>0</v>
      </c>
      <c r="G7" s="179"/>
      <c r="H7" s="128">
        <f t="shared" si="0"/>
        <v>0</v>
      </c>
      <c r="I7" s="128">
        <f>MAX(0,ROUND(IF(Skaičiuoklė!$E$46&lt;$A7,Skaičiuoklė!$C$46,0)*IF(I$3=0,1,(I$3*12-$A7+1+Skaičiuoklė!$E$46)/(I$3*12)),2))</f>
        <v>0</v>
      </c>
      <c r="J7" s="128">
        <f>MAX(0,ROUND(IF(Skaičiuoklė!$E$47&lt;$A7,Skaičiuoklė!$C$47,0)*IF(J$3=0,1,(J$3*12-$A7+1+Skaičiuoklė!$E$47)/(J$3*12)),2))</f>
        <v>0</v>
      </c>
      <c r="K7" s="128">
        <f>MAX(0,ROUND(IF(Skaičiuoklė!$E$48&lt;$A7,Skaičiuoklė!$C$48,0)*IF(K$3=0,1,(K$3*12-$A7+1+Skaičiuoklė!$E$48)/(K$3*12)),2))</f>
        <v>0</v>
      </c>
      <c r="L7" s="128">
        <f>MAX(0,ROUND(IF(Skaičiuoklė!$E$49&lt;$A7,Skaičiuoklė!$C$49,0)*IF(L$3=0,1,(L$3*12-$A7+1+Skaičiuoklė!$E$49)/(L$3*12)),2))</f>
        <v>0</v>
      </c>
      <c r="M7" s="128">
        <f>MAX(0,ROUND(IF(Skaičiuoklė!$E$50&lt;$A7,Skaičiuoklė!$C$50,0)*IF(M$3=0,1,(M$3*12-$A7+1+Skaičiuoklė!$E$50)/(M$3*12)),2))</f>
        <v>0</v>
      </c>
      <c r="N7" s="128">
        <f>MAX(0,ROUND(IF(Skaičiuoklė!$E$51&lt;$A7,Skaičiuoklė!$C$51,0)*IF(N$3=0,1,(N$3*12-$A7+1+Skaičiuoklė!$E$51)/(N$3*12)),2))</f>
        <v>0</v>
      </c>
      <c r="O7" s="128">
        <f>MAX(0,ROUND(IF(Skaičiuoklė!$E$52&lt;$A7,Skaičiuoklė!$C$52,0)*IF(O$3=0,1,(O$3*12-$A7+1+Skaičiuoklė!$E$52)/(O$3*12)),2))</f>
        <v>0</v>
      </c>
      <c r="P7" s="128">
        <f t="shared" si="9"/>
        <v>0.15</v>
      </c>
      <c r="Q7" s="128">
        <f t="shared" si="1"/>
        <v>0</v>
      </c>
      <c r="R7" s="179"/>
      <c r="S7" s="128">
        <f t="shared" si="2"/>
        <v>0</v>
      </c>
      <c r="T7" s="128">
        <f t="shared" si="3"/>
        <v>0</v>
      </c>
      <c r="U7" s="179"/>
      <c r="V7" s="23">
        <f t="shared" si="10"/>
        <v>3.0000000000000003E-4</v>
      </c>
      <c r="W7" s="128">
        <f t="shared" si="4"/>
        <v>0</v>
      </c>
      <c r="X7" s="11">
        <f t="shared" si="11"/>
        <v>1</v>
      </c>
    </row>
    <row r="8" spans="1:24" x14ac:dyDescent="0.35">
      <c r="A8" s="11">
        <f t="shared" si="5"/>
        <v>5</v>
      </c>
      <c r="B8" s="40">
        <f t="shared" si="6"/>
        <v>0</v>
      </c>
      <c r="C8" s="128">
        <f>ROUND(IF(Skaičiuoklė!$E$61&gt;0,Skaičiuoklė!E67,IF(A8&lt;=Skaičiuoklė!$E$10,0,IF(A8&gt;Skaičiuoklė!$E$8,0,1/(Skaičiuoklė!$E$8-Skaičiuoklė!$E$10)*(Skaičiuoklė!$E$7)))),2)</f>
        <v>0</v>
      </c>
      <c r="D8" s="128">
        <f t="shared" si="7"/>
        <v>0</v>
      </c>
      <c r="E8" s="24">
        <f>1-(1-Skaičiuoklė!$E$19)^(A8/12)</f>
        <v>0</v>
      </c>
      <c r="F8" s="128">
        <f t="shared" si="8"/>
        <v>0</v>
      </c>
      <c r="G8" s="179"/>
      <c r="H8" s="128">
        <f t="shared" si="0"/>
        <v>0</v>
      </c>
      <c r="I8" s="128">
        <f>MAX(0,ROUND(IF(Skaičiuoklė!$E$46&lt;$A8,Skaičiuoklė!$C$46,0)*IF(I$3=0,1,(I$3*12-$A8+1+Skaičiuoklė!$E$46)/(I$3*12)),2))</f>
        <v>0</v>
      </c>
      <c r="J8" s="128">
        <f>MAX(0,ROUND(IF(Skaičiuoklė!$E$47&lt;$A8,Skaičiuoklė!$C$47,0)*IF(J$3=0,1,(J$3*12-$A8+1+Skaičiuoklė!$E$47)/(J$3*12)),2))</f>
        <v>0</v>
      </c>
      <c r="K8" s="128">
        <f>MAX(0,ROUND(IF(Skaičiuoklė!$E$48&lt;$A8,Skaičiuoklė!$C$48,0)*IF(K$3=0,1,(K$3*12-$A8+1+Skaičiuoklė!$E$48)/(K$3*12)),2))</f>
        <v>0</v>
      </c>
      <c r="L8" s="128">
        <f>MAX(0,ROUND(IF(Skaičiuoklė!$E$49&lt;$A8,Skaičiuoklė!$C$49,0)*IF(L$3=0,1,(L$3*12-$A8+1+Skaičiuoklė!$E$49)/(L$3*12)),2))</f>
        <v>0</v>
      </c>
      <c r="M8" s="128">
        <f>MAX(0,ROUND(IF(Skaičiuoklė!$E$50&lt;$A8,Skaičiuoklė!$C$50,0)*IF(M$3=0,1,(M$3*12-$A8+1+Skaičiuoklė!$E$50)/(M$3*12)),2))</f>
        <v>0</v>
      </c>
      <c r="N8" s="128">
        <f>MAX(0,ROUND(IF(Skaičiuoklė!$E$51&lt;$A8,Skaičiuoklė!$C$51,0)*IF(N$3=0,1,(N$3*12-$A8+1+Skaičiuoklė!$E$51)/(N$3*12)),2))</f>
        <v>0</v>
      </c>
      <c r="O8" s="128">
        <f>MAX(0,ROUND(IF(Skaičiuoklė!$E$52&lt;$A8,Skaičiuoklė!$C$52,0)*IF(O$3=0,1,(O$3*12-$A8+1+Skaičiuoklė!$E$52)/(O$3*12)),2))</f>
        <v>0</v>
      </c>
      <c r="P8" s="128">
        <f t="shared" si="9"/>
        <v>0.15</v>
      </c>
      <c r="Q8" s="128">
        <f t="shared" si="1"/>
        <v>0</v>
      </c>
      <c r="R8" s="179"/>
      <c r="S8" s="128">
        <f t="shared" si="2"/>
        <v>0</v>
      </c>
      <c r="T8" s="128">
        <f t="shared" si="3"/>
        <v>0</v>
      </c>
      <c r="U8" s="179"/>
      <c r="V8" s="23">
        <f t="shared" si="10"/>
        <v>4.0000000000000002E-4</v>
      </c>
      <c r="W8" s="128">
        <f t="shared" si="4"/>
        <v>0</v>
      </c>
      <c r="X8" s="11">
        <f t="shared" si="11"/>
        <v>1</v>
      </c>
    </row>
    <row r="9" spans="1:24" x14ac:dyDescent="0.35">
      <c r="A9" s="11">
        <f t="shared" si="5"/>
        <v>6</v>
      </c>
      <c r="B9" s="40">
        <f t="shared" si="6"/>
        <v>0</v>
      </c>
      <c r="C9" s="128">
        <f>ROUND(IF(Skaičiuoklė!$E$61&gt;0,Skaičiuoklė!E68,IF(A9&lt;=Skaičiuoklė!$E$10,0,IF(A9&gt;Skaičiuoklė!$E$8,0,1/(Skaičiuoklė!$E$8-Skaičiuoklė!$E$10)*(Skaičiuoklė!$E$7)))),2)</f>
        <v>0</v>
      </c>
      <c r="D9" s="128">
        <f t="shared" si="7"/>
        <v>0</v>
      </c>
      <c r="E9" s="24">
        <f>1-(1-Skaičiuoklė!$E$19)^(A9/12)</f>
        <v>0</v>
      </c>
      <c r="F9" s="128">
        <f t="shared" si="8"/>
        <v>0</v>
      </c>
      <c r="G9" s="179"/>
      <c r="H9" s="128">
        <f t="shared" si="0"/>
        <v>0</v>
      </c>
      <c r="I9" s="128">
        <f>MAX(0,ROUND(IF(Skaičiuoklė!$E$46&lt;$A9,Skaičiuoklė!$C$46,0)*IF(I$3=0,1,(I$3*12-$A9+1+Skaičiuoklė!$E$46)/(I$3*12)),2))</f>
        <v>0</v>
      </c>
      <c r="J9" s="128">
        <f>MAX(0,ROUND(IF(Skaičiuoklė!$E$47&lt;$A9,Skaičiuoklė!$C$47,0)*IF(J$3=0,1,(J$3*12-$A9+1+Skaičiuoklė!$E$47)/(J$3*12)),2))</f>
        <v>0</v>
      </c>
      <c r="K9" s="128">
        <f>MAX(0,ROUND(IF(Skaičiuoklė!$E$48&lt;$A9,Skaičiuoklė!$C$48,0)*IF(K$3=0,1,(K$3*12-$A9+1+Skaičiuoklė!$E$48)/(K$3*12)),2))</f>
        <v>0</v>
      </c>
      <c r="L9" s="128">
        <f>MAX(0,ROUND(IF(Skaičiuoklė!$E$49&lt;$A9,Skaičiuoklė!$C$49,0)*IF(L$3=0,1,(L$3*12-$A9+1+Skaičiuoklė!$E$49)/(L$3*12)),2))</f>
        <v>0</v>
      </c>
      <c r="M9" s="128">
        <f>MAX(0,ROUND(IF(Skaičiuoklė!$E$50&lt;$A9,Skaičiuoklė!$C$50,0)*IF(M$3=0,1,(M$3*12-$A9+1+Skaičiuoklė!$E$50)/(M$3*12)),2))</f>
        <v>0</v>
      </c>
      <c r="N9" s="128">
        <f>MAX(0,ROUND(IF(Skaičiuoklė!$E$51&lt;$A9,Skaičiuoklė!$C$51,0)*IF(N$3=0,1,(N$3*12-$A9+1+Skaičiuoklė!$E$51)/(N$3*12)),2))</f>
        <v>0</v>
      </c>
      <c r="O9" s="128">
        <f>MAX(0,ROUND(IF(Skaičiuoklė!$E$52&lt;$A9,Skaičiuoklė!$C$52,0)*IF(O$3=0,1,(O$3*12-$A9+1+Skaičiuoklė!$E$52)/(O$3*12)),2))</f>
        <v>0</v>
      </c>
      <c r="P9" s="128">
        <f t="shared" si="9"/>
        <v>0.15</v>
      </c>
      <c r="Q9" s="128">
        <f t="shared" si="1"/>
        <v>0</v>
      </c>
      <c r="R9" s="179"/>
      <c r="S9" s="128">
        <f t="shared" si="2"/>
        <v>0</v>
      </c>
      <c r="T9" s="128">
        <f t="shared" si="3"/>
        <v>0</v>
      </c>
      <c r="U9" s="179"/>
      <c r="V9" s="23">
        <f t="shared" si="10"/>
        <v>5.0000000000000001E-4</v>
      </c>
      <c r="W9" s="128">
        <f t="shared" si="4"/>
        <v>0</v>
      </c>
      <c r="X9" s="11">
        <f t="shared" si="11"/>
        <v>1</v>
      </c>
    </row>
    <row r="10" spans="1:24" x14ac:dyDescent="0.35">
      <c r="A10" s="11">
        <f t="shared" si="5"/>
        <v>7</v>
      </c>
      <c r="B10" s="40">
        <f t="shared" si="6"/>
        <v>0</v>
      </c>
      <c r="C10" s="128">
        <f>ROUND(IF(Skaičiuoklė!$E$61&gt;0,Skaičiuoklė!E69,IF(A10&lt;=Skaičiuoklė!$E$10,0,IF(A10&gt;Skaičiuoklė!$E$8,0,1/(Skaičiuoklė!$E$8-Skaičiuoklė!$E$10)*(Skaičiuoklė!$E$7)))),2)</f>
        <v>0</v>
      </c>
      <c r="D10" s="128">
        <f t="shared" si="7"/>
        <v>0</v>
      </c>
      <c r="E10" s="24">
        <f>1-(1-Skaičiuoklė!$E$19)^(A10/12)</f>
        <v>0</v>
      </c>
      <c r="F10" s="128">
        <f t="shared" si="8"/>
        <v>0</v>
      </c>
      <c r="G10" s="179"/>
      <c r="H10" s="128">
        <f t="shared" si="0"/>
        <v>0</v>
      </c>
      <c r="I10" s="128">
        <f>MAX(0,ROUND(IF(Skaičiuoklė!$E$46&lt;$A10,Skaičiuoklė!$C$46,0)*IF(I$3=0,1,(I$3*12-$A10+1+Skaičiuoklė!$E$46)/(I$3*12)),2))</f>
        <v>0</v>
      </c>
      <c r="J10" s="128">
        <f>MAX(0,ROUND(IF(Skaičiuoklė!$E$47&lt;$A10,Skaičiuoklė!$C$47,0)*IF(J$3=0,1,(J$3*12-$A10+1+Skaičiuoklė!$E$47)/(J$3*12)),2))</f>
        <v>0</v>
      </c>
      <c r="K10" s="128">
        <f>MAX(0,ROUND(IF(Skaičiuoklė!$E$48&lt;$A10,Skaičiuoklė!$C$48,0)*IF(K$3=0,1,(K$3*12-$A10+1+Skaičiuoklė!$E$48)/(K$3*12)),2))</f>
        <v>0</v>
      </c>
      <c r="L10" s="128">
        <f>MAX(0,ROUND(IF(Skaičiuoklė!$E$49&lt;$A10,Skaičiuoklė!$C$49,0)*IF(L$3=0,1,(L$3*12-$A10+1+Skaičiuoklė!$E$49)/(L$3*12)),2))</f>
        <v>0</v>
      </c>
      <c r="M10" s="128">
        <f>MAX(0,ROUND(IF(Skaičiuoklė!$E$50&lt;$A10,Skaičiuoklė!$C$50,0)*IF(M$3=0,1,(M$3*12-$A10+1+Skaičiuoklė!$E$50)/(M$3*12)),2))</f>
        <v>0</v>
      </c>
      <c r="N10" s="128">
        <f>MAX(0,ROUND(IF(Skaičiuoklė!$E$51&lt;$A10,Skaičiuoklė!$C$51,0)*IF(N$3=0,1,(N$3*12-$A10+1+Skaičiuoklė!$E$51)/(N$3*12)),2))</f>
        <v>0</v>
      </c>
      <c r="O10" s="128">
        <f>MAX(0,ROUND(IF(Skaičiuoklė!$E$52&lt;$A10,Skaičiuoklė!$C$52,0)*IF(O$3=0,1,(O$3*12-$A10+1+Skaičiuoklė!$E$52)/(O$3*12)),2))</f>
        <v>0</v>
      </c>
      <c r="P10" s="128">
        <f t="shared" si="9"/>
        <v>0.15</v>
      </c>
      <c r="Q10" s="128">
        <f t="shared" si="1"/>
        <v>0</v>
      </c>
      <c r="R10" s="179"/>
      <c r="S10" s="128">
        <f t="shared" si="2"/>
        <v>0</v>
      </c>
      <c r="T10" s="128">
        <f t="shared" si="3"/>
        <v>0</v>
      </c>
      <c r="U10" s="179"/>
      <c r="V10" s="23">
        <f t="shared" si="10"/>
        <v>6.0000000000000006E-4</v>
      </c>
      <c r="W10" s="128">
        <f t="shared" si="4"/>
        <v>0</v>
      </c>
      <c r="X10" s="11">
        <f t="shared" si="11"/>
        <v>1</v>
      </c>
    </row>
    <row r="11" spans="1:24" x14ac:dyDescent="0.35">
      <c r="A11" s="11">
        <f t="shared" si="5"/>
        <v>8</v>
      </c>
      <c r="B11" s="40">
        <f t="shared" si="6"/>
        <v>0</v>
      </c>
      <c r="C11" s="128">
        <f>ROUND(IF(Skaičiuoklė!$E$61&gt;0,Skaičiuoklė!E70,IF(A11&lt;=Skaičiuoklė!$E$10,0,IF(A11&gt;Skaičiuoklė!$E$8,0,1/(Skaičiuoklė!$E$8-Skaičiuoklė!$E$10)*(Skaičiuoklė!$E$7)))),2)</f>
        <v>0</v>
      </c>
      <c r="D11" s="128">
        <f t="shared" si="7"/>
        <v>0</v>
      </c>
      <c r="E11" s="24">
        <f>1-(1-Skaičiuoklė!$E$19)^(A11/12)</f>
        <v>0</v>
      </c>
      <c r="F11" s="128">
        <f t="shared" si="8"/>
        <v>0</v>
      </c>
      <c r="G11" s="179"/>
      <c r="H11" s="128">
        <f t="shared" si="0"/>
        <v>0</v>
      </c>
      <c r="I11" s="128">
        <f>MAX(0,ROUND(IF(Skaičiuoklė!$E$46&lt;$A11,Skaičiuoklė!$C$46,0)*IF(I$3=0,1,(I$3*12-$A11+1+Skaičiuoklė!$E$46)/(I$3*12)),2))</f>
        <v>0</v>
      </c>
      <c r="J11" s="128">
        <f>MAX(0,ROUND(IF(Skaičiuoklė!$E$47&lt;$A11,Skaičiuoklė!$C$47,0)*IF(J$3=0,1,(J$3*12-$A11+1+Skaičiuoklė!$E$47)/(J$3*12)),2))</f>
        <v>0</v>
      </c>
      <c r="K11" s="128">
        <f>MAX(0,ROUND(IF(Skaičiuoklė!$E$48&lt;$A11,Skaičiuoklė!$C$48,0)*IF(K$3=0,1,(K$3*12-$A11+1+Skaičiuoklė!$E$48)/(K$3*12)),2))</f>
        <v>0</v>
      </c>
      <c r="L11" s="128">
        <f>MAX(0,ROUND(IF(Skaičiuoklė!$E$49&lt;$A11,Skaičiuoklė!$C$49,0)*IF(L$3=0,1,(L$3*12-$A11+1+Skaičiuoklė!$E$49)/(L$3*12)),2))</f>
        <v>0</v>
      </c>
      <c r="M11" s="128">
        <f>MAX(0,ROUND(IF(Skaičiuoklė!$E$50&lt;$A11,Skaičiuoklė!$C$50,0)*IF(M$3=0,1,(M$3*12-$A11+1+Skaičiuoklė!$E$50)/(M$3*12)),2))</f>
        <v>0</v>
      </c>
      <c r="N11" s="128">
        <f>MAX(0,ROUND(IF(Skaičiuoklė!$E$51&lt;$A11,Skaičiuoklė!$C$51,0)*IF(N$3=0,1,(N$3*12-$A11+1+Skaičiuoklė!$E$51)/(N$3*12)),2))</f>
        <v>0</v>
      </c>
      <c r="O11" s="128">
        <f>MAX(0,ROUND(IF(Skaičiuoklė!$E$52&lt;$A11,Skaičiuoklė!$C$52,0)*IF(O$3=0,1,(O$3*12-$A11+1+Skaičiuoklė!$E$52)/(O$3*12)),2))</f>
        <v>0</v>
      </c>
      <c r="P11" s="128">
        <f t="shared" si="9"/>
        <v>0.15</v>
      </c>
      <c r="Q11" s="128">
        <f t="shared" si="1"/>
        <v>0</v>
      </c>
      <c r="R11" s="179"/>
      <c r="S11" s="128">
        <f t="shared" si="2"/>
        <v>0</v>
      </c>
      <c r="T11" s="128">
        <f t="shared" si="3"/>
        <v>0</v>
      </c>
      <c r="U11" s="179"/>
      <c r="V11" s="23">
        <f t="shared" si="10"/>
        <v>7.000000000000001E-4</v>
      </c>
      <c r="W11" s="128">
        <f t="shared" si="4"/>
        <v>0</v>
      </c>
      <c r="X11" s="11">
        <f t="shared" si="11"/>
        <v>1</v>
      </c>
    </row>
    <row r="12" spans="1:24" x14ac:dyDescent="0.35">
      <c r="A12" s="11">
        <f t="shared" si="5"/>
        <v>9</v>
      </c>
      <c r="B12" s="40">
        <f t="shared" si="6"/>
        <v>0</v>
      </c>
      <c r="C12" s="128">
        <f>ROUND(IF(Skaičiuoklė!$E$61&gt;0,Skaičiuoklė!E71,IF(A12&lt;=Skaičiuoklė!$E$10,0,IF(A12&gt;Skaičiuoklė!$E$8,0,1/(Skaičiuoklė!$E$8-Skaičiuoklė!$E$10)*(Skaičiuoklė!$E$7)))),2)</f>
        <v>0</v>
      </c>
      <c r="D12" s="128">
        <f t="shared" si="7"/>
        <v>0</v>
      </c>
      <c r="E12" s="24">
        <f>1-(1-Skaičiuoklė!$E$19)^(A12/12)</f>
        <v>0</v>
      </c>
      <c r="F12" s="128">
        <f t="shared" si="8"/>
        <v>0</v>
      </c>
      <c r="G12" s="179"/>
      <c r="H12" s="128">
        <f t="shared" si="0"/>
        <v>0</v>
      </c>
      <c r="I12" s="128">
        <f>MAX(0,ROUND(IF(Skaičiuoklė!$E$46&lt;$A12,Skaičiuoklė!$C$46,0)*IF(I$3=0,1,(I$3*12-$A12+1+Skaičiuoklė!$E$46)/(I$3*12)),2))</f>
        <v>0</v>
      </c>
      <c r="J12" s="128">
        <f>MAX(0,ROUND(IF(Skaičiuoklė!$E$47&lt;$A12,Skaičiuoklė!$C$47,0)*IF(J$3=0,1,(J$3*12-$A12+1+Skaičiuoklė!$E$47)/(J$3*12)),2))</f>
        <v>0</v>
      </c>
      <c r="K12" s="128">
        <f>MAX(0,ROUND(IF(Skaičiuoklė!$E$48&lt;$A12,Skaičiuoklė!$C$48,0)*IF(K$3=0,1,(K$3*12-$A12+1+Skaičiuoklė!$E$48)/(K$3*12)),2))</f>
        <v>0</v>
      </c>
      <c r="L12" s="128">
        <f>MAX(0,ROUND(IF(Skaičiuoklė!$E$49&lt;$A12,Skaičiuoklė!$C$49,0)*IF(L$3=0,1,(L$3*12-$A12+1+Skaičiuoklė!$E$49)/(L$3*12)),2))</f>
        <v>0</v>
      </c>
      <c r="M12" s="128">
        <f>MAX(0,ROUND(IF(Skaičiuoklė!$E$50&lt;$A12,Skaičiuoklė!$C$50,0)*IF(M$3=0,1,(M$3*12-$A12+1+Skaičiuoklė!$E$50)/(M$3*12)),2))</f>
        <v>0</v>
      </c>
      <c r="N12" s="128">
        <f>MAX(0,ROUND(IF(Skaičiuoklė!$E$51&lt;$A12,Skaičiuoklė!$C$51,0)*IF(N$3=0,1,(N$3*12-$A12+1+Skaičiuoklė!$E$51)/(N$3*12)),2))</f>
        <v>0</v>
      </c>
      <c r="O12" s="128">
        <f>MAX(0,ROUND(IF(Skaičiuoklė!$E$52&lt;$A12,Skaičiuoklė!$C$52,0)*IF(O$3=0,1,(O$3*12-$A12+1+Skaičiuoklė!$E$52)/(O$3*12)),2))</f>
        <v>0</v>
      </c>
      <c r="P12" s="128">
        <f t="shared" si="9"/>
        <v>0.15</v>
      </c>
      <c r="Q12" s="128">
        <f t="shared" si="1"/>
        <v>0</v>
      </c>
      <c r="R12" s="179"/>
      <c r="S12" s="128">
        <f t="shared" si="2"/>
        <v>0</v>
      </c>
      <c r="T12" s="128">
        <f t="shared" si="3"/>
        <v>0</v>
      </c>
      <c r="U12" s="179"/>
      <c r="V12" s="23">
        <f t="shared" si="10"/>
        <v>8.0000000000000015E-4</v>
      </c>
      <c r="W12" s="128">
        <f t="shared" si="4"/>
        <v>0</v>
      </c>
      <c r="X12" s="11">
        <f t="shared" si="11"/>
        <v>1</v>
      </c>
    </row>
    <row r="13" spans="1:24" x14ac:dyDescent="0.35">
      <c r="A13" s="11">
        <f t="shared" si="5"/>
        <v>10</v>
      </c>
      <c r="B13" s="40">
        <f t="shared" si="6"/>
        <v>0</v>
      </c>
      <c r="C13" s="128">
        <f>ROUND(IF(Skaičiuoklė!$E$61&gt;0,Skaičiuoklė!E72,IF(A13&lt;=Skaičiuoklė!$E$10,0,IF(A13&gt;Skaičiuoklė!$E$8,0,1/(Skaičiuoklė!$E$8-Skaičiuoklė!$E$10)*(Skaičiuoklė!$E$7)))),2)</f>
        <v>0</v>
      </c>
      <c r="D13" s="128">
        <f t="shared" si="7"/>
        <v>0</v>
      </c>
      <c r="E13" s="24">
        <f>1-(1-Skaičiuoklė!$E$19)^(A13/12)</f>
        <v>0</v>
      </c>
      <c r="F13" s="128">
        <f t="shared" si="8"/>
        <v>0</v>
      </c>
      <c r="G13" s="179"/>
      <c r="H13" s="128">
        <f t="shared" si="0"/>
        <v>0</v>
      </c>
      <c r="I13" s="128">
        <f>MAX(0,ROUND(IF(Skaičiuoklė!$E$46&lt;$A13,Skaičiuoklė!$C$46,0)*IF(I$3=0,1,(I$3*12-$A13+1+Skaičiuoklė!$E$46)/(I$3*12)),2))</f>
        <v>0</v>
      </c>
      <c r="J13" s="128">
        <f>MAX(0,ROUND(IF(Skaičiuoklė!$E$47&lt;$A13,Skaičiuoklė!$C$47,0)*IF(J$3=0,1,(J$3*12-$A13+1+Skaičiuoklė!$E$47)/(J$3*12)),2))</f>
        <v>0</v>
      </c>
      <c r="K13" s="128">
        <f>MAX(0,ROUND(IF(Skaičiuoklė!$E$48&lt;$A13,Skaičiuoklė!$C$48,0)*IF(K$3=0,1,(K$3*12-$A13+1+Skaičiuoklė!$E$48)/(K$3*12)),2))</f>
        <v>0</v>
      </c>
      <c r="L13" s="128">
        <f>MAX(0,ROUND(IF(Skaičiuoklė!$E$49&lt;$A13,Skaičiuoklė!$C$49,0)*IF(L$3=0,1,(L$3*12-$A13+1+Skaičiuoklė!$E$49)/(L$3*12)),2))</f>
        <v>0</v>
      </c>
      <c r="M13" s="128">
        <f>MAX(0,ROUND(IF(Skaičiuoklė!$E$50&lt;$A13,Skaičiuoklė!$C$50,0)*IF(M$3=0,1,(M$3*12-$A13+1+Skaičiuoklė!$E$50)/(M$3*12)),2))</f>
        <v>0</v>
      </c>
      <c r="N13" s="128">
        <f>MAX(0,ROUND(IF(Skaičiuoklė!$E$51&lt;$A13,Skaičiuoklė!$C$51,0)*IF(N$3=0,1,(N$3*12-$A13+1+Skaičiuoklė!$E$51)/(N$3*12)),2))</f>
        <v>0</v>
      </c>
      <c r="O13" s="128">
        <f>MAX(0,ROUND(IF(Skaičiuoklė!$E$52&lt;$A13,Skaičiuoklė!$C$52,0)*IF(O$3=0,1,(O$3*12-$A13+1+Skaičiuoklė!$E$52)/(O$3*12)),2))</f>
        <v>0</v>
      </c>
      <c r="P13" s="128">
        <f t="shared" si="9"/>
        <v>0.15</v>
      </c>
      <c r="Q13" s="128">
        <f t="shared" si="1"/>
        <v>0</v>
      </c>
      <c r="R13" s="179"/>
      <c r="S13" s="128">
        <f t="shared" si="2"/>
        <v>0</v>
      </c>
      <c r="T13" s="128">
        <f t="shared" si="3"/>
        <v>0</v>
      </c>
      <c r="U13" s="179"/>
      <c r="V13" s="23">
        <f t="shared" si="10"/>
        <v>9.0000000000000019E-4</v>
      </c>
      <c r="W13" s="128">
        <f t="shared" si="4"/>
        <v>0</v>
      </c>
      <c r="X13" s="11">
        <f t="shared" si="11"/>
        <v>1</v>
      </c>
    </row>
    <row r="14" spans="1:24" x14ac:dyDescent="0.35">
      <c r="A14" s="11">
        <f t="shared" si="5"/>
        <v>11</v>
      </c>
      <c r="B14" s="40">
        <f t="shared" si="6"/>
        <v>0</v>
      </c>
      <c r="C14" s="128">
        <f>ROUND(IF(Skaičiuoklė!$E$61&gt;0,Skaičiuoklė!E73,IF(A14&lt;=Skaičiuoklė!$E$10,0,IF(A14&gt;Skaičiuoklė!$E$8,0,1/(Skaičiuoklė!$E$8-Skaičiuoklė!$E$10)*(Skaičiuoklė!$E$7)))),2)</f>
        <v>0</v>
      </c>
      <c r="D14" s="128">
        <f t="shared" si="7"/>
        <v>0</v>
      </c>
      <c r="E14" s="24">
        <f>1-(1-Skaičiuoklė!$E$19)^(A14/12)</f>
        <v>0</v>
      </c>
      <c r="F14" s="128">
        <f t="shared" si="8"/>
        <v>0</v>
      </c>
      <c r="G14" s="179"/>
      <c r="H14" s="128">
        <f t="shared" si="0"/>
        <v>0</v>
      </c>
      <c r="I14" s="128">
        <f>MAX(0,ROUND(IF(Skaičiuoklė!$E$46&lt;$A14,Skaičiuoklė!$C$46,0)*IF(I$3=0,1,(I$3*12-$A14+1+Skaičiuoklė!$E$46)/(I$3*12)),2))</f>
        <v>0</v>
      </c>
      <c r="J14" s="128">
        <f>MAX(0,ROUND(IF(Skaičiuoklė!$E$47&lt;$A14,Skaičiuoklė!$C$47,0)*IF(J$3=0,1,(J$3*12-$A14+1+Skaičiuoklė!$E$47)/(J$3*12)),2))</f>
        <v>0</v>
      </c>
      <c r="K14" s="128">
        <f>MAX(0,ROUND(IF(Skaičiuoklė!$E$48&lt;$A14,Skaičiuoklė!$C$48,0)*IF(K$3=0,1,(K$3*12-$A14+1+Skaičiuoklė!$E$48)/(K$3*12)),2))</f>
        <v>0</v>
      </c>
      <c r="L14" s="128">
        <f>MAX(0,ROUND(IF(Skaičiuoklė!$E$49&lt;$A14,Skaičiuoklė!$C$49,0)*IF(L$3=0,1,(L$3*12-$A14+1+Skaičiuoklė!$E$49)/(L$3*12)),2))</f>
        <v>0</v>
      </c>
      <c r="M14" s="128">
        <f>MAX(0,ROUND(IF(Skaičiuoklė!$E$50&lt;$A14,Skaičiuoklė!$C$50,0)*IF(M$3=0,1,(M$3*12-$A14+1+Skaičiuoklė!$E$50)/(M$3*12)),2))</f>
        <v>0</v>
      </c>
      <c r="N14" s="128">
        <f>MAX(0,ROUND(IF(Skaičiuoklė!$E$51&lt;$A14,Skaičiuoklė!$C$51,0)*IF(N$3=0,1,(N$3*12-$A14+1+Skaičiuoklė!$E$51)/(N$3*12)),2))</f>
        <v>0</v>
      </c>
      <c r="O14" s="128">
        <f>MAX(0,ROUND(IF(Skaičiuoklė!$E$52&lt;$A14,Skaičiuoklė!$C$52,0)*IF(O$3=0,1,(O$3*12-$A14+1+Skaičiuoklė!$E$52)/(O$3*12)),2))</f>
        <v>0</v>
      </c>
      <c r="P14" s="128">
        <f t="shared" si="9"/>
        <v>0.15</v>
      </c>
      <c r="Q14" s="128">
        <f t="shared" si="1"/>
        <v>0</v>
      </c>
      <c r="R14" s="179"/>
      <c r="S14" s="128">
        <f t="shared" si="2"/>
        <v>0</v>
      </c>
      <c r="T14" s="128">
        <f t="shared" si="3"/>
        <v>0</v>
      </c>
      <c r="U14" s="179"/>
      <c r="V14" s="23">
        <f t="shared" si="10"/>
        <v>1.0000000000000002E-3</v>
      </c>
      <c r="W14" s="128">
        <f t="shared" si="4"/>
        <v>0</v>
      </c>
      <c r="X14" s="11">
        <f t="shared" si="11"/>
        <v>1</v>
      </c>
    </row>
    <row r="15" spans="1:24" x14ac:dyDescent="0.35">
      <c r="A15" s="11">
        <f t="shared" si="5"/>
        <v>12</v>
      </c>
      <c r="B15" s="40">
        <f t="shared" si="6"/>
        <v>0</v>
      </c>
      <c r="C15" s="128">
        <f>ROUND(IF(Skaičiuoklė!$E$61&gt;0,Skaičiuoklė!E74,IF(A15&lt;=Skaičiuoklė!$E$10,0,IF(A15&gt;Skaičiuoklė!$E$8,0,1/(Skaičiuoklė!$E$8-Skaičiuoklė!$E$10)*(Skaičiuoklė!$E$7)))),2)</f>
        <v>0</v>
      </c>
      <c r="D15" s="128">
        <f t="shared" si="7"/>
        <v>0</v>
      </c>
      <c r="E15" s="24">
        <f>1-(1-Skaičiuoklė!$E$19)^(A15/12)</f>
        <v>0</v>
      </c>
      <c r="F15" s="128">
        <f t="shared" si="8"/>
        <v>0</v>
      </c>
      <c r="G15" s="179"/>
      <c r="H15" s="128">
        <f t="shared" si="0"/>
        <v>0</v>
      </c>
      <c r="I15" s="128">
        <f>MAX(0,ROUND(IF(Skaičiuoklė!$E$46&lt;$A15,Skaičiuoklė!$C$46,0)*IF(I$3=0,1,(I$3*12-$A15+1+Skaičiuoklė!$E$46)/(I$3*12)),2))</f>
        <v>0</v>
      </c>
      <c r="J15" s="128">
        <f>MAX(0,ROUND(IF(Skaičiuoklė!$E$47&lt;$A15,Skaičiuoklė!$C$47,0)*IF(J$3=0,1,(J$3*12-$A15+1+Skaičiuoklė!$E$47)/(J$3*12)),2))</f>
        <v>0</v>
      </c>
      <c r="K15" s="128">
        <f>MAX(0,ROUND(IF(Skaičiuoklė!$E$48&lt;$A15,Skaičiuoklė!$C$48,0)*IF(K$3=0,1,(K$3*12-$A15+1+Skaičiuoklė!$E$48)/(K$3*12)),2))</f>
        <v>0</v>
      </c>
      <c r="L15" s="128">
        <f>MAX(0,ROUND(IF(Skaičiuoklė!$E$49&lt;$A15,Skaičiuoklė!$C$49,0)*IF(L$3=0,1,(L$3*12-$A15+1+Skaičiuoklė!$E$49)/(L$3*12)),2))</f>
        <v>0</v>
      </c>
      <c r="M15" s="128">
        <f>MAX(0,ROUND(IF(Skaičiuoklė!$E$50&lt;$A15,Skaičiuoklė!$C$50,0)*IF(M$3=0,1,(M$3*12-$A15+1+Skaičiuoklė!$E$50)/(M$3*12)),2))</f>
        <v>0</v>
      </c>
      <c r="N15" s="128">
        <f>MAX(0,ROUND(IF(Skaičiuoklė!$E$51&lt;$A15,Skaičiuoklė!$C$51,0)*IF(N$3=0,1,(N$3*12-$A15+1+Skaičiuoklė!$E$51)/(N$3*12)),2))</f>
        <v>0</v>
      </c>
      <c r="O15" s="128">
        <f>MAX(0,ROUND(IF(Skaičiuoklė!$E$52&lt;$A15,Skaičiuoklė!$C$52,0)*IF(O$3=0,1,(O$3*12-$A15+1+Skaičiuoklė!$E$52)/(O$3*12)),2))</f>
        <v>0</v>
      </c>
      <c r="P15" s="128">
        <f t="shared" si="9"/>
        <v>0.15</v>
      </c>
      <c r="Q15" s="128">
        <f t="shared" si="1"/>
        <v>0</v>
      </c>
      <c r="R15" s="179"/>
      <c r="S15" s="128">
        <f t="shared" si="2"/>
        <v>0</v>
      </c>
      <c r="T15" s="128">
        <f t="shared" si="3"/>
        <v>0</v>
      </c>
      <c r="U15" s="179"/>
      <c r="V15" s="23">
        <f t="shared" si="10"/>
        <v>1.1000000000000003E-3</v>
      </c>
      <c r="W15" s="128">
        <f t="shared" si="4"/>
        <v>0</v>
      </c>
      <c r="X15" s="11">
        <f t="shared" si="11"/>
        <v>1</v>
      </c>
    </row>
    <row r="16" spans="1:24" x14ac:dyDescent="0.35">
      <c r="A16" s="11">
        <f t="shared" si="5"/>
        <v>13</v>
      </c>
      <c r="B16" s="40">
        <f t="shared" si="6"/>
        <v>0</v>
      </c>
      <c r="C16" s="128">
        <f>ROUND(IF(Skaičiuoklė!$E$61&gt;0,Skaičiuoklė!E75,IF(A16&lt;=Skaičiuoklė!$E$10,0,IF(A16&gt;Skaičiuoklė!$E$8,0,1/(Skaičiuoklė!$E$8-Skaičiuoklė!$E$10)*(Skaičiuoklė!$E$7)))),2)</f>
        <v>0</v>
      </c>
      <c r="D16" s="128">
        <f t="shared" si="7"/>
        <v>0</v>
      </c>
      <c r="E16" s="24">
        <f>1-(1-Skaičiuoklė!$E$19)^(A16/12)</f>
        <v>0</v>
      </c>
      <c r="F16" s="128">
        <f t="shared" si="8"/>
        <v>0</v>
      </c>
      <c r="G16" s="179"/>
      <c r="H16" s="128">
        <f t="shared" si="0"/>
        <v>0</v>
      </c>
      <c r="I16" s="128">
        <f>MAX(0,ROUND(IF(Skaičiuoklė!$E$46&lt;$A16,Skaičiuoklė!$C$46,0)*IF(I$3=0,1,(I$3*12-$A16+1+Skaičiuoklė!$E$46)/(I$3*12)),2))</f>
        <v>0</v>
      </c>
      <c r="J16" s="128">
        <f>MAX(0,ROUND(IF(Skaičiuoklė!$E$47&lt;$A16,Skaičiuoklė!$C$47,0)*IF(J$3=0,1,(J$3*12-$A16+1+Skaičiuoklė!$E$47)/(J$3*12)),2))</f>
        <v>0</v>
      </c>
      <c r="K16" s="128">
        <f>MAX(0,ROUND(IF(Skaičiuoklė!$E$48&lt;$A16,Skaičiuoklė!$C$48,0)*IF(K$3=0,1,(K$3*12-$A16+1+Skaičiuoklė!$E$48)/(K$3*12)),2))</f>
        <v>0</v>
      </c>
      <c r="L16" s="128">
        <f>MAX(0,ROUND(IF(Skaičiuoklė!$E$49&lt;$A16,Skaičiuoklė!$C$49,0)*IF(L$3=0,1,(L$3*12-$A16+1+Skaičiuoklė!$E$49)/(L$3*12)),2))</f>
        <v>0</v>
      </c>
      <c r="M16" s="128">
        <f>MAX(0,ROUND(IF(Skaičiuoklė!$E$50&lt;$A16,Skaičiuoklė!$C$50,0)*IF(M$3=0,1,(M$3*12-$A16+1+Skaičiuoklė!$E$50)/(M$3*12)),2))</f>
        <v>0</v>
      </c>
      <c r="N16" s="128">
        <f>MAX(0,ROUND(IF(Skaičiuoklė!$E$51&lt;$A16,Skaičiuoklė!$C$51,0)*IF(N$3=0,1,(N$3*12-$A16+1+Skaičiuoklė!$E$51)/(N$3*12)),2))</f>
        <v>0</v>
      </c>
      <c r="O16" s="128">
        <f>MAX(0,ROUND(IF(Skaičiuoklė!$E$52&lt;$A16,Skaičiuoklė!$C$52,0)*IF(O$3=0,1,(O$3*12-$A16+1+Skaičiuoklė!$E$52)/(O$3*12)),2))</f>
        <v>0</v>
      </c>
      <c r="P16" s="128">
        <f t="shared" si="9"/>
        <v>0.15</v>
      </c>
      <c r="Q16" s="128">
        <f t="shared" si="1"/>
        <v>0</v>
      </c>
      <c r="R16" s="179"/>
      <c r="S16" s="128">
        <f t="shared" si="2"/>
        <v>0</v>
      </c>
      <c r="T16" s="128">
        <f t="shared" si="3"/>
        <v>0</v>
      </c>
      <c r="U16" s="179"/>
      <c r="V16" s="23">
        <f t="shared" si="10"/>
        <v>1.2000000000000003E-3</v>
      </c>
      <c r="W16" s="128">
        <f t="shared" si="4"/>
        <v>0</v>
      </c>
      <c r="X16" s="11">
        <f t="shared" si="11"/>
        <v>1</v>
      </c>
    </row>
    <row r="17" spans="1:24" x14ac:dyDescent="0.35">
      <c r="A17" s="11">
        <f t="shared" si="5"/>
        <v>14</v>
      </c>
      <c r="B17" s="40">
        <f t="shared" si="6"/>
        <v>0</v>
      </c>
      <c r="C17" s="128">
        <f>ROUND(IF(Skaičiuoklė!$E$61&gt;0,Skaičiuoklė!E76,IF(A17&lt;=Skaičiuoklė!$E$10,0,IF(A17&gt;Skaičiuoklė!$E$8,0,1/(Skaičiuoklė!$E$8-Skaičiuoklė!$E$10)*(Skaičiuoklė!$E$7)))),2)</f>
        <v>0</v>
      </c>
      <c r="D17" s="128">
        <f t="shared" si="7"/>
        <v>0</v>
      </c>
      <c r="E17" s="24">
        <f>1-(1-Skaičiuoklė!$E$19)^(A17/12)</f>
        <v>0</v>
      </c>
      <c r="F17" s="128">
        <f t="shared" si="8"/>
        <v>0</v>
      </c>
      <c r="G17" s="179"/>
      <c r="H17" s="128">
        <f t="shared" si="0"/>
        <v>0</v>
      </c>
      <c r="I17" s="128">
        <f>MAX(0,ROUND(IF(Skaičiuoklė!$E$46&lt;$A17,Skaičiuoklė!$C$46,0)*IF(I$3=0,1,(I$3*12-$A17+1+Skaičiuoklė!$E$46)/(I$3*12)),2))</f>
        <v>0</v>
      </c>
      <c r="J17" s="128">
        <f>MAX(0,ROUND(IF(Skaičiuoklė!$E$47&lt;$A17,Skaičiuoklė!$C$47,0)*IF(J$3=0,1,(J$3*12-$A17+1+Skaičiuoklė!$E$47)/(J$3*12)),2))</f>
        <v>0</v>
      </c>
      <c r="K17" s="128">
        <f>MAX(0,ROUND(IF(Skaičiuoklė!$E$48&lt;$A17,Skaičiuoklė!$C$48,0)*IF(K$3=0,1,(K$3*12-$A17+1+Skaičiuoklė!$E$48)/(K$3*12)),2))</f>
        <v>0</v>
      </c>
      <c r="L17" s="128">
        <f>MAX(0,ROUND(IF(Skaičiuoklė!$E$49&lt;$A17,Skaičiuoklė!$C$49,0)*IF(L$3=0,1,(L$3*12-$A17+1+Skaičiuoklė!$E$49)/(L$3*12)),2))</f>
        <v>0</v>
      </c>
      <c r="M17" s="128">
        <f>MAX(0,ROUND(IF(Skaičiuoklė!$E$50&lt;$A17,Skaičiuoklė!$C$50,0)*IF(M$3=0,1,(M$3*12-$A17+1+Skaičiuoklė!$E$50)/(M$3*12)),2))</f>
        <v>0</v>
      </c>
      <c r="N17" s="128">
        <f>MAX(0,ROUND(IF(Skaičiuoklė!$E$51&lt;$A17,Skaičiuoklė!$C$51,0)*IF(N$3=0,1,(N$3*12-$A17+1+Skaičiuoklė!$E$51)/(N$3*12)),2))</f>
        <v>0</v>
      </c>
      <c r="O17" s="128">
        <f>MAX(0,ROUND(IF(Skaičiuoklė!$E$52&lt;$A17,Skaičiuoklė!$C$52,0)*IF(O$3=0,1,(O$3*12-$A17+1+Skaičiuoklė!$E$52)/(O$3*12)),2))</f>
        <v>0</v>
      </c>
      <c r="P17" s="128">
        <f t="shared" si="9"/>
        <v>0.15</v>
      </c>
      <c r="Q17" s="128">
        <f t="shared" si="1"/>
        <v>0</v>
      </c>
      <c r="R17" s="179"/>
      <c r="S17" s="128">
        <f t="shared" si="2"/>
        <v>0</v>
      </c>
      <c r="T17" s="128">
        <f t="shared" si="3"/>
        <v>0</v>
      </c>
      <c r="U17" s="179"/>
      <c r="V17" s="23">
        <f t="shared" si="10"/>
        <v>1.3000000000000004E-3</v>
      </c>
      <c r="W17" s="128">
        <f t="shared" si="4"/>
        <v>0</v>
      </c>
      <c r="X17" s="11">
        <f t="shared" si="11"/>
        <v>1</v>
      </c>
    </row>
    <row r="18" spans="1:24" x14ac:dyDescent="0.35">
      <c r="A18" s="11">
        <f t="shared" si="5"/>
        <v>15</v>
      </c>
      <c r="B18" s="40">
        <f t="shared" si="6"/>
        <v>0</v>
      </c>
      <c r="C18" s="128">
        <f>ROUND(IF(Skaičiuoklė!$E$61&gt;0,Skaičiuoklė!E77,IF(A18&lt;=Skaičiuoklė!$E$10,0,IF(A18&gt;Skaičiuoklė!$E$8,0,1/(Skaičiuoklė!$E$8-Skaičiuoklė!$E$10)*(Skaičiuoklė!$E$7)))),2)</f>
        <v>0</v>
      </c>
      <c r="D18" s="128">
        <f t="shared" si="7"/>
        <v>0</v>
      </c>
      <c r="E18" s="24">
        <f>1-(1-Skaičiuoklė!$E$19)^(A18/12)</f>
        <v>0</v>
      </c>
      <c r="F18" s="128">
        <f t="shared" si="8"/>
        <v>0</v>
      </c>
      <c r="G18" s="179"/>
      <c r="H18" s="128">
        <f t="shared" si="0"/>
        <v>0</v>
      </c>
      <c r="I18" s="128">
        <f>MAX(0,ROUND(IF(Skaičiuoklė!$E$46&lt;$A18,Skaičiuoklė!$C$46,0)*IF(I$3=0,1,(I$3*12-$A18+1+Skaičiuoklė!$E$46)/(I$3*12)),2))</f>
        <v>0</v>
      </c>
      <c r="J18" s="128">
        <f>MAX(0,ROUND(IF(Skaičiuoklė!$E$47&lt;$A18,Skaičiuoklė!$C$47,0)*IF(J$3=0,1,(J$3*12-$A18+1+Skaičiuoklė!$E$47)/(J$3*12)),2))</f>
        <v>0</v>
      </c>
      <c r="K18" s="128">
        <f>MAX(0,ROUND(IF(Skaičiuoklė!$E$48&lt;$A18,Skaičiuoklė!$C$48,0)*IF(K$3=0,1,(K$3*12-$A18+1+Skaičiuoklė!$E$48)/(K$3*12)),2))</f>
        <v>0</v>
      </c>
      <c r="L18" s="128">
        <f>MAX(0,ROUND(IF(Skaičiuoklė!$E$49&lt;$A18,Skaičiuoklė!$C$49,0)*IF(L$3=0,1,(L$3*12-$A18+1+Skaičiuoklė!$E$49)/(L$3*12)),2))</f>
        <v>0</v>
      </c>
      <c r="M18" s="128">
        <f>MAX(0,ROUND(IF(Skaičiuoklė!$E$50&lt;$A18,Skaičiuoklė!$C$50,0)*IF(M$3=0,1,(M$3*12-$A18+1+Skaičiuoklė!$E$50)/(M$3*12)),2))</f>
        <v>0</v>
      </c>
      <c r="N18" s="128">
        <f>MAX(0,ROUND(IF(Skaičiuoklė!$E$51&lt;$A18,Skaičiuoklė!$C$51,0)*IF(N$3=0,1,(N$3*12-$A18+1+Skaičiuoklė!$E$51)/(N$3*12)),2))</f>
        <v>0</v>
      </c>
      <c r="O18" s="128">
        <f>MAX(0,ROUND(IF(Skaičiuoklė!$E$52&lt;$A18,Skaičiuoklė!$C$52,0)*IF(O$3=0,1,(O$3*12-$A18+1+Skaičiuoklė!$E$52)/(O$3*12)),2))</f>
        <v>0</v>
      </c>
      <c r="P18" s="128">
        <f t="shared" si="9"/>
        <v>0.15</v>
      </c>
      <c r="Q18" s="128">
        <f t="shared" si="1"/>
        <v>0</v>
      </c>
      <c r="R18" s="179"/>
      <c r="S18" s="128">
        <f t="shared" si="2"/>
        <v>0</v>
      </c>
      <c r="T18" s="128">
        <f t="shared" si="3"/>
        <v>0</v>
      </c>
      <c r="U18" s="179"/>
      <c r="V18" s="23">
        <f t="shared" si="10"/>
        <v>1.4000000000000004E-3</v>
      </c>
      <c r="W18" s="128">
        <f t="shared" si="4"/>
        <v>0</v>
      </c>
      <c r="X18" s="11">
        <f t="shared" si="11"/>
        <v>1</v>
      </c>
    </row>
    <row r="19" spans="1:24" x14ac:dyDescent="0.35">
      <c r="A19" s="11">
        <f t="shared" si="5"/>
        <v>16</v>
      </c>
      <c r="B19" s="40">
        <f t="shared" si="6"/>
        <v>0</v>
      </c>
      <c r="C19" s="128">
        <f>ROUND(IF(Skaičiuoklė!$E$61&gt;0,Skaičiuoklė!E78,IF(A19&lt;=Skaičiuoklė!$E$10,0,IF(A19&gt;Skaičiuoklė!$E$8,0,1/(Skaičiuoklė!$E$8-Skaičiuoklė!$E$10)*(Skaičiuoklė!$E$7)))),2)</f>
        <v>0</v>
      </c>
      <c r="D19" s="128">
        <f t="shared" si="7"/>
        <v>0</v>
      </c>
      <c r="E19" s="24">
        <f>1-(1-Skaičiuoklė!$E$19)^(A19/12)</f>
        <v>0</v>
      </c>
      <c r="F19" s="128">
        <f t="shared" si="8"/>
        <v>0</v>
      </c>
      <c r="G19" s="179"/>
      <c r="H19" s="128">
        <f t="shared" si="0"/>
        <v>0</v>
      </c>
      <c r="I19" s="128">
        <f>MAX(0,ROUND(IF(Skaičiuoklė!$E$46&lt;$A19,Skaičiuoklė!$C$46,0)*IF(I$3=0,1,(I$3*12-$A19+1+Skaičiuoklė!$E$46)/(I$3*12)),2))</f>
        <v>0</v>
      </c>
      <c r="J19" s="128">
        <f>MAX(0,ROUND(IF(Skaičiuoklė!$E$47&lt;$A19,Skaičiuoklė!$C$47,0)*IF(J$3=0,1,(J$3*12-$A19+1+Skaičiuoklė!$E$47)/(J$3*12)),2))</f>
        <v>0</v>
      </c>
      <c r="K19" s="128">
        <f>MAX(0,ROUND(IF(Skaičiuoklė!$E$48&lt;$A19,Skaičiuoklė!$C$48,0)*IF(K$3=0,1,(K$3*12-$A19+1+Skaičiuoklė!$E$48)/(K$3*12)),2))</f>
        <v>0</v>
      </c>
      <c r="L19" s="128">
        <f>MAX(0,ROUND(IF(Skaičiuoklė!$E$49&lt;$A19,Skaičiuoklė!$C$49,0)*IF(L$3=0,1,(L$3*12-$A19+1+Skaičiuoklė!$E$49)/(L$3*12)),2))</f>
        <v>0</v>
      </c>
      <c r="M19" s="128">
        <f>MAX(0,ROUND(IF(Skaičiuoklė!$E$50&lt;$A19,Skaičiuoklė!$C$50,0)*IF(M$3=0,1,(M$3*12-$A19+1+Skaičiuoklė!$E$50)/(M$3*12)),2))</f>
        <v>0</v>
      </c>
      <c r="N19" s="128">
        <f>MAX(0,ROUND(IF(Skaičiuoklė!$E$51&lt;$A19,Skaičiuoklė!$C$51,0)*IF(N$3=0,1,(N$3*12-$A19+1+Skaičiuoklė!$E$51)/(N$3*12)),2))</f>
        <v>0</v>
      </c>
      <c r="O19" s="128">
        <f>MAX(0,ROUND(IF(Skaičiuoklė!$E$52&lt;$A19,Skaičiuoklė!$C$52,0)*IF(O$3=0,1,(O$3*12-$A19+1+Skaičiuoklė!$E$52)/(O$3*12)),2))</f>
        <v>0</v>
      </c>
      <c r="P19" s="128">
        <f t="shared" si="9"/>
        <v>0.15</v>
      </c>
      <c r="Q19" s="128">
        <f t="shared" si="1"/>
        <v>0</v>
      </c>
      <c r="R19" s="179"/>
      <c r="S19" s="128">
        <f t="shared" si="2"/>
        <v>0</v>
      </c>
      <c r="T19" s="128">
        <f t="shared" si="3"/>
        <v>0</v>
      </c>
      <c r="U19" s="179"/>
      <c r="V19" s="23">
        <f t="shared" si="10"/>
        <v>1.5000000000000005E-3</v>
      </c>
      <c r="W19" s="128">
        <f t="shared" si="4"/>
        <v>0</v>
      </c>
      <c r="X19" s="11">
        <f t="shared" si="11"/>
        <v>1</v>
      </c>
    </row>
    <row r="20" spans="1:24" x14ac:dyDescent="0.35">
      <c r="A20" s="11">
        <f t="shared" si="5"/>
        <v>17</v>
      </c>
      <c r="B20" s="40">
        <f t="shared" si="6"/>
        <v>0</v>
      </c>
      <c r="C20" s="128">
        <f>ROUND(IF(Skaičiuoklė!$E$61&gt;0,Skaičiuoklė!E79,IF(A20&lt;=Skaičiuoklė!$E$10,0,IF(A20&gt;Skaičiuoklė!$E$8,0,1/(Skaičiuoklė!$E$8-Skaičiuoklė!$E$10)*(Skaičiuoklė!$E$7)))),2)</f>
        <v>0</v>
      </c>
      <c r="D20" s="128">
        <f t="shared" si="7"/>
        <v>0</v>
      </c>
      <c r="E20" s="24">
        <f>1-(1-Skaičiuoklė!$E$19)^(A20/12)</f>
        <v>0</v>
      </c>
      <c r="F20" s="128">
        <f t="shared" si="8"/>
        <v>0</v>
      </c>
      <c r="G20" s="179"/>
      <c r="H20" s="128">
        <f t="shared" si="0"/>
        <v>0</v>
      </c>
      <c r="I20" s="128">
        <f>MAX(0,ROUND(IF(Skaičiuoklė!$E$46&lt;$A20,Skaičiuoklė!$C$46,0)*IF(I$3=0,1,(I$3*12-$A20+1+Skaičiuoklė!$E$46)/(I$3*12)),2))</f>
        <v>0</v>
      </c>
      <c r="J20" s="128">
        <f>MAX(0,ROUND(IF(Skaičiuoklė!$E$47&lt;$A20,Skaičiuoklė!$C$47,0)*IF(J$3=0,1,(J$3*12-$A20+1+Skaičiuoklė!$E$47)/(J$3*12)),2))</f>
        <v>0</v>
      </c>
      <c r="K20" s="128">
        <f>MAX(0,ROUND(IF(Skaičiuoklė!$E$48&lt;$A20,Skaičiuoklė!$C$48,0)*IF(K$3=0,1,(K$3*12-$A20+1+Skaičiuoklė!$E$48)/(K$3*12)),2))</f>
        <v>0</v>
      </c>
      <c r="L20" s="128">
        <f>MAX(0,ROUND(IF(Skaičiuoklė!$E$49&lt;$A20,Skaičiuoklė!$C$49,0)*IF(L$3=0,1,(L$3*12-$A20+1+Skaičiuoklė!$E$49)/(L$3*12)),2))</f>
        <v>0</v>
      </c>
      <c r="M20" s="128">
        <f>MAX(0,ROUND(IF(Skaičiuoklė!$E$50&lt;$A20,Skaičiuoklė!$C$50,0)*IF(M$3=0,1,(M$3*12-$A20+1+Skaičiuoklė!$E$50)/(M$3*12)),2))</f>
        <v>0</v>
      </c>
      <c r="N20" s="128">
        <f>MAX(0,ROUND(IF(Skaičiuoklė!$E$51&lt;$A20,Skaičiuoklė!$C$51,0)*IF(N$3=0,1,(N$3*12-$A20+1+Skaičiuoklė!$E$51)/(N$3*12)),2))</f>
        <v>0</v>
      </c>
      <c r="O20" s="128">
        <f>MAX(0,ROUND(IF(Skaičiuoklė!$E$52&lt;$A20,Skaičiuoklė!$C$52,0)*IF(O$3=0,1,(O$3*12-$A20+1+Skaičiuoklė!$E$52)/(O$3*12)),2))</f>
        <v>0</v>
      </c>
      <c r="P20" s="128">
        <f t="shared" si="9"/>
        <v>0.15</v>
      </c>
      <c r="Q20" s="128">
        <f t="shared" si="1"/>
        <v>0</v>
      </c>
      <c r="R20" s="179"/>
      <c r="S20" s="128">
        <f t="shared" si="2"/>
        <v>0</v>
      </c>
      <c r="T20" s="128">
        <f t="shared" si="3"/>
        <v>0</v>
      </c>
      <c r="U20" s="179"/>
      <c r="V20" s="23">
        <f t="shared" si="10"/>
        <v>1.6000000000000005E-3</v>
      </c>
      <c r="W20" s="128">
        <f t="shared" si="4"/>
        <v>0</v>
      </c>
      <c r="X20" s="11">
        <f t="shared" si="11"/>
        <v>1</v>
      </c>
    </row>
    <row r="21" spans="1:24" x14ac:dyDescent="0.35">
      <c r="A21" s="11">
        <f t="shared" si="5"/>
        <v>18</v>
      </c>
      <c r="B21" s="40">
        <f t="shared" si="6"/>
        <v>0</v>
      </c>
      <c r="C21" s="128">
        <f>ROUND(IF(Skaičiuoklė!$E$61&gt;0,Skaičiuoklė!E80,IF(A21&lt;=Skaičiuoklė!$E$10,0,IF(A21&gt;Skaičiuoklė!$E$8,0,1/(Skaičiuoklė!$E$8-Skaičiuoklė!$E$10)*(Skaičiuoklė!$E$7)))),2)</f>
        <v>0</v>
      </c>
      <c r="D21" s="128">
        <f t="shared" si="7"/>
        <v>0</v>
      </c>
      <c r="E21" s="24">
        <f>1-(1-Skaičiuoklė!$E$19)^(A21/12)</f>
        <v>0</v>
      </c>
      <c r="F21" s="128">
        <f t="shared" si="8"/>
        <v>0</v>
      </c>
      <c r="G21" s="179"/>
      <c r="H21" s="128">
        <f t="shared" si="0"/>
        <v>0</v>
      </c>
      <c r="I21" s="128">
        <f>MAX(0,ROUND(IF(Skaičiuoklė!$E$46&lt;$A21,Skaičiuoklė!$C$46,0)*IF(I$3=0,1,(I$3*12-$A21+1+Skaičiuoklė!$E$46)/(I$3*12)),2))</f>
        <v>0</v>
      </c>
      <c r="J21" s="128">
        <f>MAX(0,ROUND(IF(Skaičiuoklė!$E$47&lt;$A21,Skaičiuoklė!$C$47,0)*IF(J$3=0,1,(J$3*12-$A21+1+Skaičiuoklė!$E$47)/(J$3*12)),2))</f>
        <v>0</v>
      </c>
      <c r="K21" s="128">
        <f>MAX(0,ROUND(IF(Skaičiuoklė!$E$48&lt;$A21,Skaičiuoklė!$C$48,0)*IF(K$3=0,1,(K$3*12-$A21+1+Skaičiuoklė!$E$48)/(K$3*12)),2))</f>
        <v>0</v>
      </c>
      <c r="L21" s="128">
        <f>MAX(0,ROUND(IF(Skaičiuoklė!$E$49&lt;$A21,Skaičiuoklė!$C$49,0)*IF(L$3=0,1,(L$3*12-$A21+1+Skaičiuoklė!$E$49)/(L$3*12)),2))</f>
        <v>0</v>
      </c>
      <c r="M21" s="128">
        <f>MAX(0,ROUND(IF(Skaičiuoklė!$E$50&lt;$A21,Skaičiuoklė!$C$50,0)*IF(M$3=0,1,(M$3*12-$A21+1+Skaičiuoklė!$E$50)/(M$3*12)),2))</f>
        <v>0</v>
      </c>
      <c r="N21" s="128">
        <f>MAX(0,ROUND(IF(Skaičiuoklė!$E$51&lt;$A21,Skaičiuoklė!$C$51,0)*IF(N$3=0,1,(N$3*12-$A21+1+Skaičiuoklė!$E$51)/(N$3*12)),2))</f>
        <v>0</v>
      </c>
      <c r="O21" s="128">
        <f>MAX(0,ROUND(IF(Skaičiuoklė!$E$52&lt;$A21,Skaičiuoklė!$C$52,0)*IF(O$3=0,1,(O$3*12-$A21+1+Skaičiuoklė!$E$52)/(O$3*12)),2))</f>
        <v>0</v>
      </c>
      <c r="P21" s="128">
        <f t="shared" si="9"/>
        <v>0.15</v>
      </c>
      <c r="Q21" s="128">
        <f t="shared" si="1"/>
        <v>0</v>
      </c>
      <c r="R21" s="179"/>
      <c r="S21" s="128">
        <f t="shared" si="2"/>
        <v>0</v>
      </c>
      <c r="T21" s="128">
        <f t="shared" si="3"/>
        <v>0</v>
      </c>
      <c r="U21" s="179"/>
      <c r="V21" s="23">
        <f t="shared" si="10"/>
        <v>1.7000000000000006E-3</v>
      </c>
      <c r="W21" s="128">
        <f t="shared" si="4"/>
        <v>0</v>
      </c>
      <c r="X21" s="11">
        <f t="shared" si="11"/>
        <v>1</v>
      </c>
    </row>
    <row r="22" spans="1:24" x14ac:dyDescent="0.35">
      <c r="A22" s="11">
        <f t="shared" si="5"/>
        <v>19</v>
      </c>
      <c r="B22" s="40">
        <f t="shared" si="6"/>
        <v>0</v>
      </c>
      <c r="C22" s="128">
        <f>ROUND(IF(Skaičiuoklė!$E$61&gt;0,Skaičiuoklė!E81,IF(A22&lt;=Skaičiuoklė!$E$10,0,IF(A22&gt;Skaičiuoklė!$E$8,0,1/(Skaičiuoklė!$E$8-Skaičiuoklė!$E$10)*(Skaičiuoklė!$E$7)))),2)</f>
        <v>0</v>
      </c>
      <c r="D22" s="128">
        <f t="shared" si="7"/>
        <v>0</v>
      </c>
      <c r="E22" s="24">
        <f>1-(1-Skaičiuoklė!$E$19)^(A22/12)</f>
        <v>0</v>
      </c>
      <c r="F22" s="128">
        <f t="shared" si="8"/>
        <v>0</v>
      </c>
      <c r="G22" s="179"/>
      <c r="H22" s="128">
        <f t="shared" si="0"/>
        <v>0</v>
      </c>
      <c r="I22" s="128">
        <f>MAX(0,ROUND(IF(Skaičiuoklė!$E$46&lt;$A22,Skaičiuoklė!$C$46,0)*IF(I$3=0,1,(I$3*12-$A22+1+Skaičiuoklė!$E$46)/(I$3*12)),2))</f>
        <v>0</v>
      </c>
      <c r="J22" s="128">
        <f>MAX(0,ROUND(IF(Skaičiuoklė!$E$47&lt;$A22,Skaičiuoklė!$C$47,0)*IF(J$3=0,1,(J$3*12-$A22+1+Skaičiuoklė!$E$47)/(J$3*12)),2))</f>
        <v>0</v>
      </c>
      <c r="K22" s="128">
        <f>MAX(0,ROUND(IF(Skaičiuoklė!$E$48&lt;$A22,Skaičiuoklė!$C$48,0)*IF(K$3=0,1,(K$3*12-$A22+1+Skaičiuoklė!$E$48)/(K$3*12)),2))</f>
        <v>0</v>
      </c>
      <c r="L22" s="128">
        <f>MAX(0,ROUND(IF(Skaičiuoklė!$E$49&lt;$A22,Skaičiuoklė!$C$49,0)*IF(L$3=0,1,(L$3*12-$A22+1+Skaičiuoklė!$E$49)/(L$3*12)),2))</f>
        <v>0</v>
      </c>
      <c r="M22" s="128">
        <f>MAX(0,ROUND(IF(Skaičiuoklė!$E$50&lt;$A22,Skaičiuoklė!$C$50,0)*IF(M$3=0,1,(M$3*12-$A22+1+Skaičiuoklė!$E$50)/(M$3*12)),2))</f>
        <v>0</v>
      </c>
      <c r="N22" s="128">
        <f>MAX(0,ROUND(IF(Skaičiuoklė!$E$51&lt;$A22,Skaičiuoklė!$C$51,0)*IF(N$3=0,1,(N$3*12-$A22+1+Skaičiuoklė!$E$51)/(N$3*12)),2))</f>
        <v>0</v>
      </c>
      <c r="O22" s="128">
        <f>MAX(0,ROUND(IF(Skaičiuoklė!$E$52&lt;$A22,Skaičiuoklė!$C$52,0)*IF(O$3=0,1,(O$3*12-$A22+1+Skaičiuoklė!$E$52)/(O$3*12)),2))</f>
        <v>0</v>
      </c>
      <c r="P22" s="128">
        <f t="shared" si="9"/>
        <v>0.15</v>
      </c>
      <c r="Q22" s="128">
        <f t="shared" si="1"/>
        <v>0</v>
      </c>
      <c r="R22" s="179"/>
      <c r="S22" s="128">
        <f t="shared" si="2"/>
        <v>0</v>
      </c>
      <c r="T22" s="128">
        <f t="shared" si="3"/>
        <v>0</v>
      </c>
      <c r="U22" s="179"/>
      <c r="V22" s="23">
        <f t="shared" si="10"/>
        <v>1.8000000000000006E-3</v>
      </c>
      <c r="W22" s="128">
        <f t="shared" si="4"/>
        <v>0</v>
      </c>
      <c r="X22" s="11">
        <f t="shared" si="11"/>
        <v>1</v>
      </c>
    </row>
    <row r="23" spans="1:24" x14ac:dyDescent="0.35">
      <c r="A23" s="11">
        <f t="shared" si="5"/>
        <v>20</v>
      </c>
      <c r="B23" s="40">
        <f t="shared" si="6"/>
        <v>0</v>
      </c>
      <c r="C23" s="128">
        <f>ROUND(IF(Skaičiuoklė!$E$61&gt;0,Skaičiuoklė!E82,IF(A23&lt;=Skaičiuoklė!$E$10,0,IF(A23&gt;Skaičiuoklė!$E$8,0,1/(Skaičiuoklė!$E$8-Skaičiuoklė!$E$10)*(Skaičiuoklė!$E$7)))),2)</f>
        <v>0</v>
      </c>
      <c r="D23" s="128">
        <f t="shared" si="7"/>
        <v>0</v>
      </c>
      <c r="E23" s="24">
        <f>1-(1-Skaičiuoklė!$E$19)^(A23/12)</f>
        <v>0</v>
      </c>
      <c r="F23" s="128">
        <f t="shared" si="8"/>
        <v>0</v>
      </c>
      <c r="G23" s="179"/>
      <c r="H23" s="128">
        <f t="shared" si="0"/>
        <v>0</v>
      </c>
      <c r="I23" s="128">
        <f>MAX(0,ROUND(IF(Skaičiuoklė!$E$46&lt;$A23,Skaičiuoklė!$C$46,0)*IF(I$3=0,1,(I$3*12-$A23+1+Skaičiuoklė!$E$46)/(I$3*12)),2))</f>
        <v>0</v>
      </c>
      <c r="J23" s="128">
        <f>MAX(0,ROUND(IF(Skaičiuoklė!$E$47&lt;$A23,Skaičiuoklė!$C$47,0)*IF(J$3=0,1,(J$3*12-$A23+1+Skaičiuoklė!$E$47)/(J$3*12)),2))</f>
        <v>0</v>
      </c>
      <c r="K23" s="128">
        <f>MAX(0,ROUND(IF(Skaičiuoklė!$E$48&lt;$A23,Skaičiuoklė!$C$48,0)*IF(K$3=0,1,(K$3*12-$A23+1+Skaičiuoklė!$E$48)/(K$3*12)),2))</f>
        <v>0</v>
      </c>
      <c r="L23" s="128">
        <f>MAX(0,ROUND(IF(Skaičiuoklė!$E$49&lt;$A23,Skaičiuoklė!$C$49,0)*IF(L$3=0,1,(L$3*12-$A23+1+Skaičiuoklė!$E$49)/(L$3*12)),2))</f>
        <v>0</v>
      </c>
      <c r="M23" s="128">
        <f>MAX(0,ROUND(IF(Skaičiuoklė!$E$50&lt;$A23,Skaičiuoklė!$C$50,0)*IF(M$3=0,1,(M$3*12-$A23+1+Skaičiuoklė!$E$50)/(M$3*12)),2))</f>
        <v>0</v>
      </c>
      <c r="N23" s="128">
        <f>MAX(0,ROUND(IF(Skaičiuoklė!$E$51&lt;$A23,Skaičiuoklė!$C$51,0)*IF(N$3=0,1,(N$3*12-$A23+1+Skaičiuoklė!$E$51)/(N$3*12)),2))</f>
        <v>0</v>
      </c>
      <c r="O23" s="128">
        <f>MAX(0,ROUND(IF(Skaičiuoklė!$E$52&lt;$A23,Skaičiuoklė!$C$52,0)*IF(O$3=0,1,(O$3*12-$A23+1+Skaičiuoklė!$E$52)/(O$3*12)),2))</f>
        <v>0</v>
      </c>
      <c r="P23" s="128">
        <f t="shared" si="9"/>
        <v>0.15</v>
      </c>
      <c r="Q23" s="128">
        <f t="shared" si="1"/>
        <v>0</v>
      </c>
      <c r="R23" s="179"/>
      <c r="S23" s="128">
        <f t="shared" si="2"/>
        <v>0</v>
      </c>
      <c r="T23" s="128">
        <f t="shared" si="3"/>
        <v>0</v>
      </c>
      <c r="U23" s="179"/>
      <c r="V23" s="23">
        <f t="shared" si="10"/>
        <v>1.9000000000000006E-3</v>
      </c>
      <c r="W23" s="128">
        <f t="shared" si="4"/>
        <v>0</v>
      </c>
      <c r="X23" s="11">
        <f t="shared" si="11"/>
        <v>1</v>
      </c>
    </row>
    <row r="24" spans="1:24" x14ac:dyDescent="0.35">
      <c r="A24" s="11">
        <f t="shared" si="5"/>
        <v>21</v>
      </c>
      <c r="B24" s="40">
        <f t="shared" si="6"/>
        <v>0</v>
      </c>
      <c r="C24" s="128">
        <f>ROUND(IF(Skaičiuoklė!$E$61&gt;0,Skaičiuoklė!E83,IF(A24&lt;=Skaičiuoklė!$E$10,0,IF(A24&gt;Skaičiuoklė!$E$8,0,1/(Skaičiuoklė!$E$8-Skaičiuoklė!$E$10)*(Skaičiuoklė!$E$7)))),2)</f>
        <v>0</v>
      </c>
      <c r="D24" s="128">
        <f t="shared" si="7"/>
        <v>0</v>
      </c>
      <c r="E24" s="24">
        <f>1-(1-Skaičiuoklė!$E$19)^(A24/12)</f>
        <v>0</v>
      </c>
      <c r="F24" s="128">
        <f t="shared" si="8"/>
        <v>0</v>
      </c>
      <c r="G24" s="179"/>
      <c r="H24" s="128">
        <f t="shared" si="0"/>
        <v>0</v>
      </c>
      <c r="I24" s="128">
        <f>MAX(0,ROUND(IF(Skaičiuoklė!$E$46&lt;$A24,Skaičiuoklė!$C$46,0)*IF(I$3=0,1,(I$3*12-$A24+1+Skaičiuoklė!$E$46)/(I$3*12)),2))</f>
        <v>0</v>
      </c>
      <c r="J24" s="128">
        <f>MAX(0,ROUND(IF(Skaičiuoklė!$E$47&lt;$A24,Skaičiuoklė!$C$47,0)*IF(J$3=0,1,(J$3*12-$A24+1+Skaičiuoklė!$E$47)/(J$3*12)),2))</f>
        <v>0</v>
      </c>
      <c r="K24" s="128">
        <f>MAX(0,ROUND(IF(Skaičiuoklė!$E$48&lt;$A24,Skaičiuoklė!$C$48,0)*IF(K$3=0,1,(K$3*12-$A24+1+Skaičiuoklė!$E$48)/(K$3*12)),2))</f>
        <v>0</v>
      </c>
      <c r="L24" s="128">
        <f>MAX(0,ROUND(IF(Skaičiuoklė!$E$49&lt;$A24,Skaičiuoklė!$C$49,0)*IF(L$3=0,1,(L$3*12-$A24+1+Skaičiuoklė!$E$49)/(L$3*12)),2))</f>
        <v>0</v>
      </c>
      <c r="M24" s="128">
        <f>MAX(0,ROUND(IF(Skaičiuoklė!$E$50&lt;$A24,Skaičiuoklė!$C$50,0)*IF(M$3=0,1,(M$3*12-$A24+1+Skaičiuoklė!$E$50)/(M$3*12)),2))</f>
        <v>0</v>
      </c>
      <c r="N24" s="128">
        <f>MAX(0,ROUND(IF(Skaičiuoklė!$E$51&lt;$A24,Skaičiuoklė!$C$51,0)*IF(N$3=0,1,(N$3*12-$A24+1+Skaičiuoklė!$E$51)/(N$3*12)),2))</f>
        <v>0</v>
      </c>
      <c r="O24" s="128">
        <f>MAX(0,ROUND(IF(Skaičiuoklė!$E$52&lt;$A24,Skaičiuoklė!$C$52,0)*IF(O$3=0,1,(O$3*12-$A24+1+Skaičiuoklė!$E$52)/(O$3*12)),2))</f>
        <v>0</v>
      </c>
      <c r="P24" s="128">
        <f t="shared" si="9"/>
        <v>0.15</v>
      </c>
      <c r="Q24" s="128">
        <f t="shared" si="1"/>
        <v>0</v>
      </c>
      <c r="R24" s="179"/>
      <c r="S24" s="128">
        <f t="shared" si="2"/>
        <v>0</v>
      </c>
      <c r="T24" s="128">
        <f t="shared" si="3"/>
        <v>0</v>
      </c>
      <c r="U24" s="179"/>
      <c r="V24" s="23">
        <f t="shared" si="10"/>
        <v>2.0000000000000005E-3</v>
      </c>
      <c r="W24" s="128">
        <f t="shared" si="4"/>
        <v>0</v>
      </c>
      <c r="X24" s="11">
        <f t="shared" si="11"/>
        <v>1</v>
      </c>
    </row>
    <row r="25" spans="1:24" x14ac:dyDescent="0.35">
      <c r="A25" s="11">
        <f t="shared" si="5"/>
        <v>22</v>
      </c>
      <c r="B25" s="40">
        <f t="shared" si="6"/>
        <v>0</v>
      </c>
      <c r="C25" s="128">
        <f>ROUND(IF(Skaičiuoklė!$E$61&gt;0,Skaičiuoklė!E84,IF(A25&lt;=Skaičiuoklė!$E$10,0,IF(A25&gt;Skaičiuoklė!$E$8,0,1/(Skaičiuoklė!$E$8-Skaičiuoklė!$E$10)*(Skaičiuoklė!$E$7)))),2)</f>
        <v>0</v>
      </c>
      <c r="D25" s="128">
        <f t="shared" si="7"/>
        <v>0</v>
      </c>
      <c r="E25" s="24">
        <f>1-(1-Skaičiuoklė!$E$19)^(A25/12)</f>
        <v>0</v>
      </c>
      <c r="F25" s="128">
        <f t="shared" si="8"/>
        <v>0</v>
      </c>
      <c r="G25" s="179"/>
      <c r="H25" s="128">
        <f t="shared" si="0"/>
        <v>0</v>
      </c>
      <c r="I25" s="128">
        <f>MAX(0,ROUND(IF(Skaičiuoklė!$E$46&lt;$A25,Skaičiuoklė!$C$46,0)*IF(I$3=0,1,(I$3*12-$A25+1+Skaičiuoklė!$E$46)/(I$3*12)),2))</f>
        <v>0</v>
      </c>
      <c r="J25" s="128">
        <f>MAX(0,ROUND(IF(Skaičiuoklė!$E$47&lt;$A25,Skaičiuoklė!$C$47,0)*IF(J$3=0,1,(J$3*12-$A25+1+Skaičiuoklė!$E$47)/(J$3*12)),2))</f>
        <v>0</v>
      </c>
      <c r="K25" s="128">
        <f>MAX(0,ROUND(IF(Skaičiuoklė!$E$48&lt;$A25,Skaičiuoklė!$C$48,0)*IF(K$3=0,1,(K$3*12-$A25+1+Skaičiuoklė!$E$48)/(K$3*12)),2))</f>
        <v>0</v>
      </c>
      <c r="L25" s="128">
        <f>MAX(0,ROUND(IF(Skaičiuoklė!$E$49&lt;$A25,Skaičiuoklė!$C$49,0)*IF(L$3=0,1,(L$3*12-$A25+1+Skaičiuoklė!$E$49)/(L$3*12)),2))</f>
        <v>0</v>
      </c>
      <c r="M25" s="128">
        <f>MAX(0,ROUND(IF(Skaičiuoklė!$E$50&lt;$A25,Skaičiuoklė!$C$50,0)*IF(M$3=0,1,(M$3*12-$A25+1+Skaičiuoklė!$E$50)/(M$3*12)),2))</f>
        <v>0</v>
      </c>
      <c r="N25" s="128">
        <f>MAX(0,ROUND(IF(Skaičiuoklė!$E$51&lt;$A25,Skaičiuoklė!$C$51,0)*IF(N$3=0,1,(N$3*12-$A25+1+Skaičiuoklė!$E$51)/(N$3*12)),2))</f>
        <v>0</v>
      </c>
      <c r="O25" s="128">
        <f>MAX(0,ROUND(IF(Skaičiuoklė!$E$52&lt;$A25,Skaičiuoklė!$C$52,0)*IF(O$3=0,1,(O$3*12-$A25+1+Skaičiuoklė!$E$52)/(O$3*12)),2))</f>
        <v>0</v>
      </c>
      <c r="P25" s="128">
        <f t="shared" si="9"/>
        <v>0.15</v>
      </c>
      <c r="Q25" s="128">
        <f t="shared" si="1"/>
        <v>0</v>
      </c>
      <c r="R25" s="179"/>
      <c r="S25" s="128">
        <f t="shared" si="2"/>
        <v>0</v>
      </c>
      <c r="T25" s="128">
        <f t="shared" si="3"/>
        <v>0</v>
      </c>
      <c r="U25" s="179"/>
      <c r="V25" s="23">
        <f t="shared" si="10"/>
        <v>2.1000000000000003E-3</v>
      </c>
      <c r="W25" s="128">
        <f t="shared" si="4"/>
        <v>0</v>
      </c>
      <c r="X25" s="11">
        <f t="shared" si="11"/>
        <v>1</v>
      </c>
    </row>
    <row r="26" spans="1:24" x14ac:dyDescent="0.35">
      <c r="A26" s="11">
        <f t="shared" si="5"/>
        <v>23</v>
      </c>
      <c r="B26" s="40">
        <f t="shared" si="6"/>
        <v>0</v>
      </c>
      <c r="C26" s="128">
        <f>ROUND(IF(Skaičiuoklė!$E$61&gt;0,Skaičiuoklė!E85,IF(A26&lt;=Skaičiuoklė!$E$10,0,IF(A26&gt;Skaičiuoklė!$E$8,0,1/(Skaičiuoklė!$E$8-Skaičiuoklė!$E$10)*(Skaičiuoklė!$E$7)))),2)</f>
        <v>0</v>
      </c>
      <c r="D26" s="128">
        <f t="shared" si="7"/>
        <v>0</v>
      </c>
      <c r="E26" s="24">
        <f>1-(1-Skaičiuoklė!$E$19)^(A26/12)</f>
        <v>0</v>
      </c>
      <c r="F26" s="128">
        <f t="shared" si="8"/>
        <v>0</v>
      </c>
      <c r="G26" s="179"/>
      <c r="H26" s="128">
        <f t="shared" si="0"/>
        <v>0</v>
      </c>
      <c r="I26" s="128">
        <f>MAX(0,ROUND(IF(Skaičiuoklė!$E$46&lt;$A26,Skaičiuoklė!$C$46,0)*IF(I$3=0,1,(I$3*12-$A26+1+Skaičiuoklė!$E$46)/(I$3*12)),2))</f>
        <v>0</v>
      </c>
      <c r="J26" s="128">
        <f>MAX(0,ROUND(IF(Skaičiuoklė!$E$47&lt;$A26,Skaičiuoklė!$C$47,0)*IF(J$3=0,1,(J$3*12-$A26+1+Skaičiuoklė!$E$47)/(J$3*12)),2))</f>
        <v>0</v>
      </c>
      <c r="K26" s="128">
        <f>MAX(0,ROUND(IF(Skaičiuoklė!$E$48&lt;$A26,Skaičiuoklė!$C$48,0)*IF(K$3=0,1,(K$3*12-$A26+1+Skaičiuoklė!$E$48)/(K$3*12)),2))</f>
        <v>0</v>
      </c>
      <c r="L26" s="128">
        <f>MAX(0,ROUND(IF(Skaičiuoklė!$E$49&lt;$A26,Skaičiuoklė!$C$49,0)*IF(L$3=0,1,(L$3*12-$A26+1+Skaičiuoklė!$E$49)/(L$3*12)),2))</f>
        <v>0</v>
      </c>
      <c r="M26" s="128">
        <f>MAX(0,ROUND(IF(Skaičiuoklė!$E$50&lt;$A26,Skaičiuoklė!$C$50,0)*IF(M$3=0,1,(M$3*12-$A26+1+Skaičiuoklė!$E$50)/(M$3*12)),2))</f>
        <v>0</v>
      </c>
      <c r="N26" s="128">
        <f>MAX(0,ROUND(IF(Skaičiuoklė!$E$51&lt;$A26,Skaičiuoklė!$C$51,0)*IF(N$3=0,1,(N$3*12-$A26+1+Skaičiuoklė!$E$51)/(N$3*12)),2))</f>
        <v>0</v>
      </c>
      <c r="O26" s="128">
        <f>MAX(0,ROUND(IF(Skaičiuoklė!$E$52&lt;$A26,Skaičiuoklė!$C$52,0)*IF(O$3=0,1,(O$3*12-$A26+1+Skaičiuoklė!$E$52)/(O$3*12)),2))</f>
        <v>0</v>
      </c>
      <c r="P26" s="128">
        <f t="shared" si="9"/>
        <v>0.15</v>
      </c>
      <c r="Q26" s="128">
        <f t="shared" si="1"/>
        <v>0</v>
      </c>
      <c r="R26" s="179"/>
      <c r="S26" s="128">
        <f t="shared" si="2"/>
        <v>0</v>
      </c>
      <c r="T26" s="128">
        <f t="shared" si="3"/>
        <v>0</v>
      </c>
      <c r="U26" s="179"/>
      <c r="V26" s="23">
        <f t="shared" si="10"/>
        <v>2.2000000000000001E-3</v>
      </c>
      <c r="W26" s="128">
        <f t="shared" si="4"/>
        <v>0</v>
      </c>
      <c r="X26" s="11">
        <f t="shared" si="11"/>
        <v>1</v>
      </c>
    </row>
    <row r="27" spans="1:24" x14ac:dyDescent="0.35">
      <c r="A27" s="11">
        <f t="shared" si="5"/>
        <v>24</v>
      </c>
      <c r="B27" s="40">
        <f t="shared" si="6"/>
        <v>0</v>
      </c>
      <c r="C27" s="128">
        <f>ROUND(IF(Skaičiuoklė!$E$61&gt;0,Skaičiuoklė!E86,IF(A27&lt;=Skaičiuoklė!$E$10,0,IF(A27&gt;Skaičiuoklė!$E$8,0,1/(Skaičiuoklė!$E$8-Skaičiuoklė!$E$10)*(Skaičiuoklė!$E$7)))),2)</f>
        <v>0</v>
      </c>
      <c r="D27" s="128">
        <f t="shared" si="7"/>
        <v>0</v>
      </c>
      <c r="E27" s="24">
        <f>1-(1-Skaičiuoklė!$E$19)^(A27/12)</f>
        <v>0</v>
      </c>
      <c r="F27" s="128">
        <f t="shared" si="8"/>
        <v>0</v>
      </c>
      <c r="G27" s="179"/>
      <c r="H27" s="128">
        <f t="shared" si="0"/>
        <v>0</v>
      </c>
      <c r="I27" s="128">
        <f>MAX(0,ROUND(IF(Skaičiuoklė!$E$46&lt;$A27,Skaičiuoklė!$C$46,0)*IF(I$3=0,1,(I$3*12-$A27+1+Skaičiuoklė!$E$46)/(I$3*12)),2))</f>
        <v>0</v>
      </c>
      <c r="J27" s="128">
        <f>MAX(0,ROUND(IF(Skaičiuoklė!$E$47&lt;$A27,Skaičiuoklė!$C$47,0)*IF(J$3=0,1,(J$3*12-$A27+1+Skaičiuoklė!$E$47)/(J$3*12)),2))</f>
        <v>0</v>
      </c>
      <c r="K27" s="128">
        <f>MAX(0,ROUND(IF(Skaičiuoklė!$E$48&lt;$A27,Skaičiuoklė!$C$48,0)*IF(K$3=0,1,(K$3*12-$A27+1+Skaičiuoklė!$E$48)/(K$3*12)),2))</f>
        <v>0</v>
      </c>
      <c r="L27" s="128">
        <f>MAX(0,ROUND(IF(Skaičiuoklė!$E$49&lt;$A27,Skaičiuoklė!$C$49,0)*IF(L$3=0,1,(L$3*12-$A27+1+Skaičiuoklė!$E$49)/(L$3*12)),2))</f>
        <v>0</v>
      </c>
      <c r="M27" s="128">
        <f>MAX(0,ROUND(IF(Skaičiuoklė!$E$50&lt;$A27,Skaičiuoklė!$C$50,0)*IF(M$3=0,1,(M$3*12-$A27+1+Skaičiuoklė!$E$50)/(M$3*12)),2))</f>
        <v>0</v>
      </c>
      <c r="N27" s="128">
        <f>MAX(0,ROUND(IF(Skaičiuoklė!$E$51&lt;$A27,Skaičiuoklė!$C$51,0)*IF(N$3=0,1,(N$3*12-$A27+1+Skaičiuoklė!$E$51)/(N$3*12)),2))</f>
        <v>0</v>
      </c>
      <c r="O27" s="128">
        <f>MAX(0,ROUND(IF(Skaičiuoklė!$E$52&lt;$A27,Skaičiuoklė!$C$52,0)*IF(O$3=0,1,(O$3*12-$A27+1+Skaičiuoklė!$E$52)/(O$3*12)),2))</f>
        <v>0</v>
      </c>
      <c r="P27" s="128">
        <f t="shared" si="9"/>
        <v>0.15</v>
      </c>
      <c r="Q27" s="128">
        <f t="shared" si="1"/>
        <v>0</v>
      </c>
      <c r="R27" s="179"/>
      <c r="S27" s="128">
        <f t="shared" si="2"/>
        <v>0</v>
      </c>
      <c r="T27" s="128">
        <f t="shared" si="3"/>
        <v>0</v>
      </c>
      <c r="U27" s="179"/>
      <c r="V27" s="23">
        <f t="shared" si="10"/>
        <v>2.3E-3</v>
      </c>
      <c r="W27" s="128">
        <f t="shared" si="4"/>
        <v>0</v>
      </c>
      <c r="X27" s="11">
        <f t="shared" si="11"/>
        <v>1</v>
      </c>
    </row>
    <row r="28" spans="1:24" x14ac:dyDescent="0.35">
      <c r="A28" s="11">
        <f t="shared" si="5"/>
        <v>25</v>
      </c>
      <c r="B28" s="40">
        <f t="shared" si="6"/>
        <v>0</v>
      </c>
      <c r="C28" s="128">
        <f>ROUND(IF(Skaičiuoklė!$E$61&gt;0,Skaičiuoklė!E87,IF(A28&lt;=Skaičiuoklė!$E$10,0,IF(A28&gt;Skaičiuoklė!$E$8,0,1/(Skaičiuoklė!$E$8-Skaičiuoklė!$E$10)*(Skaičiuoklė!$E$7)))),2)</f>
        <v>0</v>
      </c>
      <c r="D28" s="128">
        <f t="shared" si="7"/>
        <v>0</v>
      </c>
      <c r="E28" s="24">
        <f>1-(1-Skaičiuoklė!$E$19)^(A28/12)</f>
        <v>0</v>
      </c>
      <c r="F28" s="128">
        <f t="shared" si="8"/>
        <v>0</v>
      </c>
      <c r="G28" s="179"/>
      <c r="H28" s="128">
        <f t="shared" si="0"/>
        <v>0</v>
      </c>
      <c r="I28" s="128">
        <f>MAX(0,ROUND(IF(Skaičiuoklė!$E$46&lt;$A28,Skaičiuoklė!$C$46,0)*IF(I$3=0,1,(I$3*12-$A28+1+Skaičiuoklė!$E$46)/(I$3*12)),2))</f>
        <v>0</v>
      </c>
      <c r="J28" s="128">
        <f>MAX(0,ROUND(IF(Skaičiuoklė!$E$47&lt;$A28,Skaičiuoklė!$C$47,0)*IF(J$3=0,1,(J$3*12-$A28+1+Skaičiuoklė!$E$47)/(J$3*12)),2))</f>
        <v>0</v>
      </c>
      <c r="K28" s="128">
        <f>MAX(0,ROUND(IF(Skaičiuoklė!$E$48&lt;$A28,Skaičiuoklė!$C$48,0)*IF(K$3=0,1,(K$3*12-$A28+1+Skaičiuoklė!$E$48)/(K$3*12)),2))</f>
        <v>0</v>
      </c>
      <c r="L28" s="128">
        <f>MAX(0,ROUND(IF(Skaičiuoklė!$E$49&lt;$A28,Skaičiuoklė!$C$49,0)*IF(L$3=0,1,(L$3*12-$A28+1+Skaičiuoklė!$E$49)/(L$3*12)),2))</f>
        <v>0</v>
      </c>
      <c r="M28" s="128">
        <f>MAX(0,ROUND(IF(Skaičiuoklė!$E$50&lt;$A28,Skaičiuoklė!$C$50,0)*IF(M$3=0,1,(M$3*12-$A28+1+Skaičiuoklė!$E$50)/(M$3*12)),2))</f>
        <v>0</v>
      </c>
      <c r="N28" s="128">
        <f>MAX(0,ROUND(IF(Skaičiuoklė!$E$51&lt;$A28,Skaičiuoklė!$C$51,0)*IF(N$3=0,1,(N$3*12-$A28+1+Skaičiuoklė!$E$51)/(N$3*12)),2))</f>
        <v>0</v>
      </c>
      <c r="O28" s="128">
        <f>MAX(0,ROUND(IF(Skaičiuoklė!$E$52&lt;$A28,Skaičiuoklė!$C$52,0)*IF(O$3=0,1,(O$3*12-$A28+1+Skaičiuoklė!$E$52)/(O$3*12)),2))</f>
        <v>0</v>
      </c>
      <c r="P28" s="128">
        <f t="shared" si="9"/>
        <v>0.15</v>
      </c>
      <c r="Q28" s="128">
        <f t="shared" si="1"/>
        <v>0</v>
      </c>
      <c r="R28" s="179"/>
      <c r="S28" s="128">
        <f t="shared" si="2"/>
        <v>0</v>
      </c>
      <c r="T28" s="128">
        <f t="shared" si="3"/>
        <v>0</v>
      </c>
      <c r="U28" s="179"/>
      <c r="V28" s="23">
        <f t="shared" si="10"/>
        <v>2.3999999999999998E-3</v>
      </c>
      <c r="W28" s="128">
        <f t="shared" si="4"/>
        <v>0</v>
      </c>
      <c r="X28" s="11">
        <f t="shared" si="11"/>
        <v>1</v>
      </c>
    </row>
    <row r="29" spans="1:24" x14ac:dyDescent="0.35">
      <c r="A29" s="11">
        <f t="shared" si="5"/>
        <v>26</v>
      </c>
      <c r="B29" s="40">
        <f t="shared" si="6"/>
        <v>0</v>
      </c>
      <c r="C29" s="128">
        <f>ROUND(IF(Skaičiuoklė!$E$61&gt;0,Skaičiuoklė!E88,IF(A29&lt;=Skaičiuoklė!$E$10,0,IF(A29&gt;Skaičiuoklė!$E$8,0,1/(Skaičiuoklė!$E$8-Skaičiuoklė!$E$10)*(Skaičiuoklė!$E$7)))),2)</f>
        <v>0</v>
      </c>
      <c r="D29" s="128">
        <f t="shared" si="7"/>
        <v>0</v>
      </c>
      <c r="E29" s="24">
        <f>1-(1-Skaičiuoklė!$E$19)^(A29/12)</f>
        <v>0</v>
      </c>
      <c r="F29" s="128">
        <f t="shared" si="8"/>
        <v>0</v>
      </c>
      <c r="G29" s="179"/>
      <c r="H29" s="128">
        <f t="shared" si="0"/>
        <v>0</v>
      </c>
      <c r="I29" s="128">
        <f>MAX(0,ROUND(IF(Skaičiuoklė!$E$46&lt;$A29,Skaičiuoklė!$C$46,0)*IF(I$3=0,1,(I$3*12-$A29+1+Skaičiuoklė!$E$46)/(I$3*12)),2))</f>
        <v>0</v>
      </c>
      <c r="J29" s="128">
        <f>MAX(0,ROUND(IF(Skaičiuoklė!$E$47&lt;$A29,Skaičiuoklė!$C$47,0)*IF(J$3=0,1,(J$3*12-$A29+1+Skaičiuoklė!$E$47)/(J$3*12)),2))</f>
        <v>0</v>
      </c>
      <c r="K29" s="128">
        <f>MAX(0,ROUND(IF(Skaičiuoklė!$E$48&lt;$A29,Skaičiuoklė!$C$48,0)*IF(K$3=0,1,(K$3*12-$A29+1+Skaičiuoklė!$E$48)/(K$3*12)),2))</f>
        <v>0</v>
      </c>
      <c r="L29" s="128">
        <f>MAX(0,ROUND(IF(Skaičiuoklė!$E$49&lt;$A29,Skaičiuoklė!$C$49,0)*IF(L$3=0,1,(L$3*12-$A29+1+Skaičiuoklė!$E$49)/(L$3*12)),2))</f>
        <v>0</v>
      </c>
      <c r="M29" s="128">
        <f>MAX(0,ROUND(IF(Skaičiuoklė!$E$50&lt;$A29,Skaičiuoklė!$C$50,0)*IF(M$3=0,1,(M$3*12-$A29+1+Skaičiuoklė!$E$50)/(M$3*12)),2))</f>
        <v>0</v>
      </c>
      <c r="N29" s="128">
        <f>MAX(0,ROUND(IF(Skaičiuoklė!$E$51&lt;$A29,Skaičiuoklė!$C$51,0)*IF(N$3=0,1,(N$3*12-$A29+1+Skaičiuoklė!$E$51)/(N$3*12)),2))</f>
        <v>0</v>
      </c>
      <c r="O29" s="128">
        <f>MAX(0,ROUND(IF(Skaičiuoklė!$E$52&lt;$A29,Skaičiuoklė!$C$52,0)*IF(O$3=0,1,(O$3*12-$A29+1+Skaičiuoklė!$E$52)/(O$3*12)),2))</f>
        <v>0</v>
      </c>
      <c r="P29" s="128">
        <f t="shared" si="9"/>
        <v>0.15</v>
      </c>
      <c r="Q29" s="128">
        <f t="shared" si="1"/>
        <v>0</v>
      </c>
      <c r="R29" s="179"/>
      <c r="S29" s="128">
        <f t="shared" si="2"/>
        <v>0</v>
      </c>
      <c r="T29" s="128">
        <f t="shared" si="3"/>
        <v>0</v>
      </c>
      <c r="U29" s="179"/>
      <c r="V29" s="23">
        <f t="shared" si="10"/>
        <v>2.4999999999999996E-3</v>
      </c>
      <c r="W29" s="128">
        <f t="shared" si="4"/>
        <v>0</v>
      </c>
      <c r="X29" s="11">
        <f t="shared" si="11"/>
        <v>1</v>
      </c>
    </row>
    <row r="30" spans="1:24" x14ac:dyDescent="0.35">
      <c r="A30" s="11">
        <f t="shared" si="5"/>
        <v>27</v>
      </c>
      <c r="B30" s="40">
        <f t="shared" si="6"/>
        <v>0</v>
      </c>
      <c r="C30" s="128">
        <f>ROUND(IF(Skaičiuoklė!$E$61&gt;0,Skaičiuoklė!E89,IF(A30&lt;=Skaičiuoklė!$E$10,0,IF(A30&gt;Skaičiuoklė!$E$8,0,1/(Skaičiuoklė!$E$8-Skaičiuoklė!$E$10)*(Skaičiuoklė!$E$7)))),2)</f>
        <v>0</v>
      </c>
      <c r="D30" s="128">
        <f t="shared" si="7"/>
        <v>0</v>
      </c>
      <c r="E30" s="24">
        <f>1-(1-Skaičiuoklė!$E$19)^(A30/12)</f>
        <v>0</v>
      </c>
      <c r="F30" s="128">
        <f t="shared" si="8"/>
        <v>0</v>
      </c>
      <c r="G30" s="179"/>
      <c r="H30" s="128">
        <f t="shared" si="0"/>
        <v>0</v>
      </c>
      <c r="I30" s="128">
        <f>MAX(0,ROUND(IF(Skaičiuoklė!$E$46&lt;$A30,Skaičiuoklė!$C$46,0)*IF(I$3=0,1,(I$3*12-$A30+1+Skaičiuoklė!$E$46)/(I$3*12)),2))</f>
        <v>0</v>
      </c>
      <c r="J30" s="128">
        <f>MAX(0,ROUND(IF(Skaičiuoklė!$E$47&lt;$A30,Skaičiuoklė!$C$47,0)*IF(J$3=0,1,(J$3*12-$A30+1+Skaičiuoklė!$E$47)/(J$3*12)),2))</f>
        <v>0</v>
      </c>
      <c r="K30" s="128">
        <f>MAX(0,ROUND(IF(Skaičiuoklė!$E$48&lt;$A30,Skaičiuoklė!$C$48,0)*IF(K$3=0,1,(K$3*12-$A30+1+Skaičiuoklė!$E$48)/(K$3*12)),2))</f>
        <v>0</v>
      </c>
      <c r="L30" s="128">
        <f>MAX(0,ROUND(IF(Skaičiuoklė!$E$49&lt;$A30,Skaičiuoklė!$C$49,0)*IF(L$3=0,1,(L$3*12-$A30+1+Skaičiuoklė!$E$49)/(L$3*12)),2))</f>
        <v>0</v>
      </c>
      <c r="M30" s="128">
        <f>MAX(0,ROUND(IF(Skaičiuoklė!$E$50&lt;$A30,Skaičiuoklė!$C$50,0)*IF(M$3=0,1,(M$3*12-$A30+1+Skaičiuoklė!$E$50)/(M$3*12)),2))</f>
        <v>0</v>
      </c>
      <c r="N30" s="128">
        <f>MAX(0,ROUND(IF(Skaičiuoklė!$E$51&lt;$A30,Skaičiuoklė!$C$51,0)*IF(N$3=0,1,(N$3*12-$A30+1+Skaičiuoklė!$E$51)/(N$3*12)),2))</f>
        <v>0</v>
      </c>
      <c r="O30" s="128">
        <f>MAX(0,ROUND(IF(Skaičiuoklė!$E$52&lt;$A30,Skaičiuoklė!$C$52,0)*IF(O$3=0,1,(O$3*12-$A30+1+Skaičiuoklė!$E$52)/(O$3*12)),2))</f>
        <v>0</v>
      </c>
      <c r="P30" s="128">
        <f t="shared" si="9"/>
        <v>0.15</v>
      </c>
      <c r="Q30" s="128">
        <f t="shared" si="1"/>
        <v>0</v>
      </c>
      <c r="R30" s="179"/>
      <c r="S30" s="128">
        <f t="shared" si="2"/>
        <v>0</v>
      </c>
      <c r="T30" s="128">
        <f t="shared" si="3"/>
        <v>0</v>
      </c>
      <c r="U30" s="179"/>
      <c r="V30" s="23">
        <f t="shared" si="10"/>
        <v>2.5999999999999994E-3</v>
      </c>
      <c r="W30" s="128">
        <f t="shared" si="4"/>
        <v>0</v>
      </c>
      <c r="X30" s="11">
        <f t="shared" si="11"/>
        <v>1</v>
      </c>
    </row>
    <row r="31" spans="1:24" x14ac:dyDescent="0.35">
      <c r="A31" s="11">
        <f t="shared" si="5"/>
        <v>28</v>
      </c>
      <c r="B31" s="40">
        <f t="shared" si="6"/>
        <v>0</v>
      </c>
      <c r="C31" s="128">
        <f>ROUND(IF(Skaičiuoklė!$E$61&gt;0,Skaičiuoklė!E90,IF(A31&lt;=Skaičiuoklė!$E$10,0,IF(A31&gt;Skaičiuoklė!$E$8,0,1/(Skaičiuoklė!$E$8-Skaičiuoklė!$E$10)*(Skaičiuoklė!$E$7)))),2)</f>
        <v>0</v>
      </c>
      <c r="D31" s="128">
        <f t="shared" si="7"/>
        <v>0</v>
      </c>
      <c r="E31" s="24">
        <f>1-(1-Skaičiuoklė!$E$19)^(A31/12)</f>
        <v>0</v>
      </c>
      <c r="F31" s="128">
        <f t="shared" si="8"/>
        <v>0</v>
      </c>
      <c r="G31" s="179"/>
      <c r="H31" s="128">
        <f t="shared" si="0"/>
        <v>0</v>
      </c>
      <c r="I31" s="128">
        <f>MAX(0,ROUND(IF(Skaičiuoklė!$E$46&lt;$A31,Skaičiuoklė!$C$46,0)*IF(I$3=0,1,(I$3*12-$A31+1+Skaičiuoklė!$E$46)/(I$3*12)),2))</f>
        <v>0</v>
      </c>
      <c r="J31" s="128">
        <f>MAX(0,ROUND(IF(Skaičiuoklė!$E$47&lt;$A31,Skaičiuoklė!$C$47,0)*IF(J$3=0,1,(J$3*12-$A31+1+Skaičiuoklė!$E$47)/(J$3*12)),2))</f>
        <v>0</v>
      </c>
      <c r="K31" s="128">
        <f>MAX(0,ROUND(IF(Skaičiuoklė!$E$48&lt;$A31,Skaičiuoklė!$C$48,0)*IF(K$3=0,1,(K$3*12-$A31+1+Skaičiuoklė!$E$48)/(K$3*12)),2))</f>
        <v>0</v>
      </c>
      <c r="L31" s="128">
        <f>MAX(0,ROUND(IF(Skaičiuoklė!$E$49&lt;$A31,Skaičiuoklė!$C$49,0)*IF(L$3=0,1,(L$3*12-$A31+1+Skaičiuoklė!$E$49)/(L$3*12)),2))</f>
        <v>0</v>
      </c>
      <c r="M31" s="128">
        <f>MAX(0,ROUND(IF(Skaičiuoklė!$E$50&lt;$A31,Skaičiuoklė!$C$50,0)*IF(M$3=0,1,(M$3*12-$A31+1+Skaičiuoklė!$E$50)/(M$3*12)),2))</f>
        <v>0</v>
      </c>
      <c r="N31" s="128">
        <f>MAX(0,ROUND(IF(Skaičiuoklė!$E$51&lt;$A31,Skaičiuoklė!$C$51,0)*IF(N$3=0,1,(N$3*12-$A31+1+Skaičiuoklė!$E$51)/(N$3*12)),2))</f>
        <v>0</v>
      </c>
      <c r="O31" s="128">
        <f>MAX(0,ROUND(IF(Skaičiuoklė!$E$52&lt;$A31,Skaičiuoklė!$C$52,0)*IF(O$3=0,1,(O$3*12-$A31+1+Skaičiuoklė!$E$52)/(O$3*12)),2))</f>
        <v>0</v>
      </c>
      <c r="P31" s="128">
        <f t="shared" si="9"/>
        <v>0.15</v>
      </c>
      <c r="Q31" s="128">
        <f t="shared" si="1"/>
        <v>0</v>
      </c>
      <c r="R31" s="179"/>
      <c r="S31" s="128">
        <f t="shared" si="2"/>
        <v>0</v>
      </c>
      <c r="T31" s="128">
        <f t="shared" si="3"/>
        <v>0</v>
      </c>
      <c r="U31" s="179"/>
      <c r="V31" s="23">
        <f t="shared" si="10"/>
        <v>2.6999999999999993E-3</v>
      </c>
      <c r="W31" s="128">
        <f t="shared" si="4"/>
        <v>0</v>
      </c>
      <c r="X31" s="11">
        <f t="shared" si="11"/>
        <v>1</v>
      </c>
    </row>
    <row r="32" spans="1:24" x14ac:dyDescent="0.35">
      <c r="A32" s="11">
        <f t="shared" si="5"/>
        <v>29</v>
      </c>
      <c r="B32" s="40">
        <f t="shared" si="6"/>
        <v>0</v>
      </c>
      <c r="C32" s="128">
        <f>ROUND(IF(Skaičiuoklė!$E$61&gt;0,Skaičiuoklė!E91,IF(A32&lt;=Skaičiuoklė!$E$10,0,IF(A32&gt;Skaičiuoklė!$E$8,0,1/(Skaičiuoklė!$E$8-Skaičiuoklė!$E$10)*(Skaičiuoklė!$E$7)))),2)</f>
        <v>0</v>
      </c>
      <c r="D32" s="128">
        <f t="shared" si="7"/>
        <v>0</v>
      </c>
      <c r="E32" s="24">
        <f>1-(1-Skaičiuoklė!$E$19)^(A32/12)</f>
        <v>0</v>
      </c>
      <c r="F32" s="128">
        <f t="shared" si="8"/>
        <v>0</v>
      </c>
      <c r="G32" s="179"/>
      <c r="H32" s="128">
        <f t="shared" si="0"/>
        <v>0</v>
      </c>
      <c r="I32" s="128">
        <f>MAX(0,ROUND(IF(Skaičiuoklė!$E$46&lt;$A32,Skaičiuoklė!$C$46,0)*IF(I$3=0,1,(I$3*12-$A32+1+Skaičiuoklė!$E$46)/(I$3*12)),2))</f>
        <v>0</v>
      </c>
      <c r="J32" s="128">
        <f>MAX(0,ROUND(IF(Skaičiuoklė!$E$47&lt;$A32,Skaičiuoklė!$C$47,0)*IF(J$3=0,1,(J$3*12-$A32+1+Skaičiuoklė!$E$47)/(J$3*12)),2))</f>
        <v>0</v>
      </c>
      <c r="K32" s="128">
        <f>MAX(0,ROUND(IF(Skaičiuoklė!$E$48&lt;$A32,Skaičiuoklė!$C$48,0)*IF(K$3=0,1,(K$3*12-$A32+1+Skaičiuoklė!$E$48)/(K$3*12)),2))</f>
        <v>0</v>
      </c>
      <c r="L32" s="128">
        <f>MAX(0,ROUND(IF(Skaičiuoklė!$E$49&lt;$A32,Skaičiuoklė!$C$49,0)*IF(L$3=0,1,(L$3*12-$A32+1+Skaičiuoklė!$E$49)/(L$3*12)),2))</f>
        <v>0</v>
      </c>
      <c r="M32" s="128">
        <f>MAX(0,ROUND(IF(Skaičiuoklė!$E$50&lt;$A32,Skaičiuoklė!$C$50,0)*IF(M$3=0,1,(M$3*12-$A32+1+Skaičiuoklė!$E$50)/(M$3*12)),2))</f>
        <v>0</v>
      </c>
      <c r="N32" s="128">
        <f>MAX(0,ROUND(IF(Skaičiuoklė!$E$51&lt;$A32,Skaičiuoklė!$C$51,0)*IF(N$3=0,1,(N$3*12-$A32+1+Skaičiuoklė!$E$51)/(N$3*12)),2))</f>
        <v>0</v>
      </c>
      <c r="O32" s="128">
        <f>MAX(0,ROUND(IF(Skaičiuoklė!$E$52&lt;$A32,Skaičiuoklė!$C$52,0)*IF(O$3=0,1,(O$3*12-$A32+1+Skaičiuoklė!$E$52)/(O$3*12)),2))</f>
        <v>0</v>
      </c>
      <c r="P32" s="128">
        <f t="shared" si="9"/>
        <v>0.15</v>
      </c>
      <c r="Q32" s="128">
        <f t="shared" si="1"/>
        <v>0</v>
      </c>
      <c r="R32" s="179"/>
      <c r="S32" s="128">
        <f t="shared" si="2"/>
        <v>0</v>
      </c>
      <c r="T32" s="128">
        <f t="shared" si="3"/>
        <v>0</v>
      </c>
      <c r="U32" s="179"/>
      <c r="V32" s="23">
        <f t="shared" si="10"/>
        <v>2.7999999999999991E-3</v>
      </c>
      <c r="W32" s="128">
        <f t="shared" si="4"/>
        <v>0</v>
      </c>
      <c r="X32" s="11">
        <f t="shared" si="11"/>
        <v>1</v>
      </c>
    </row>
    <row r="33" spans="1:24" x14ac:dyDescent="0.35">
      <c r="A33" s="11">
        <f t="shared" si="5"/>
        <v>30</v>
      </c>
      <c r="B33" s="40">
        <f t="shared" si="6"/>
        <v>0</v>
      </c>
      <c r="C33" s="128">
        <f>ROUND(IF(Skaičiuoklė!$E$61&gt;0,Skaičiuoklė!E92,IF(A33&lt;=Skaičiuoklė!$E$10,0,IF(A33&gt;Skaičiuoklė!$E$8,0,1/(Skaičiuoklė!$E$8-Skaičiuoklė!$E$10)*(Skaičiuoklė!$E$7)))),2)</f>
        <v>0</v>
      </c>
      <c r="D33" s="128">
        <f t="shared" si="7"/>
        <v>0</v>
      </c>
      <c r="E33" s="24">
        <f>1-(1-Skaičiuoklė!$E$19)^(A33/12)</f>
        <v>0</v>
      </c>
      <c r="F33" s="128">
        <f t="shared" si="8"/>
        <v>0</v>
      </c>
      <c r="G33" s="179"/>
      <c r="H33" s="128">
        <f t="shared" si="0"/>
        <v>0</v>
      </c>
      <c r="I33" s="128">
        <f>MAX(0,ROUND(IF(Skaičiuoklė!$E$46&lt;$A33,Skaičiuoklė!$C$46,0)*IF(I$3=0,1,(I$3*12-$A33+1+Skaičiuoklė!$E$46)/(I$3*12)),2))</f>
        <v>0</v>
      </c>
      <c r="J33" s="128">
        <f>MAX(0,ROUND(IF(Skaičiuoklė!$E$47&lt;$A33,Skaičiuoklė!$C$47,0)*IF(J$3=0,1,(J$3*12-$A33+1+Skaičiuoklė!$E$47)/(J$3*12)),2))</f>
        <v>0</v>
      </c>
      <c r="K33" s="128">
        <f>MAX(0,ROUND(IF(Skaičiuoklė!$E$48&lt;$A33,Skaičiuoklė!$C$48,0)*IF(K$3=0,1,(K$3*12-$A33+1+Skaičiuoklė!$E$48)/(K$3*12)),2))</f>
        <v>0</v>
      </c>
      <c r="L33" s="128">
        <f>MAX(0,ROUND(IF(Skaičiuoklė!$E$49&lt;$A33,Skaičiuoklė!$C$49,0)*IF(L$3=0,1,(L$3*12-$A33+1+Skaičiuoklė!$E$49)/(L$3*12)),2))</f>
        <v>0</v>
      </c>
      <c r="M33" s="128">
        <f>MAX(0,ROUND(IF(Skaičiuoklė!$E$50&lt;$A33,Skaičiuoklė!$C$50,0)*IF(M$3=0,1,(M$3*12-$A33+1+Skaičiuoklė!$E$50)/(M$3*12)),2))</f>
        <v>0</v>
      </c>
      <c r="N33" s="128">
        <f>MAX(0,ROUND(IF(Skaičiuoklė!$E$51&lt;$A33,Skaičiuoklė!$C$51,0)*IF(N$3=0,1,(N$3*12-$A33+1+Skaičiuoklė!$E$51)/(N$3*12)),2))</f>
        <v>0</v>
      </c>
      <c r="O33" s="128">
        <f>MAX(0,ROUND(IF(Skaičiuoklė!$E$52&lt;$A33,Skaičiuoklė!$C$52,0)*IF(O$3=0,1,(O$3*12-$A33+1+Skaičiuoklė!$E$52)/(O$3*12)),2))</f>
        <v>0</v>
      </c>
      <c r="P33" s="128">
        <f t="shared" si="9"/>
        <v>0.15</v>
      </c>
      <c r="Q33" s="128">
        <f t="shared" si="1"/>
        <v>0</v>
      </c>
      <c r="R33" s="179"/>
      <c r="S33" s="128">
        <f t="shared" si="2"/>
        <v>0</v>
      </c>
      <c r="T33" s="128">
        <f t="shared" si="3"/>
        <v>0</v>
      </c>
      <c r="U33" s="179"/>
      <c r="V33" s="23">
        <f t="shared" si="10"/>
        <v>2.8999999999999989E-3</v>
      </c>
      <c r="W33" s="128">
        <f t="shared" si="4"/>
        <v>0</v>
      </c>
      <c r="X33" s="11">
        <f t="shared" si="11"/>
        <v>1</v>
      </c>
    </row>
    <row r="34" spans="1:24" x14ac:dyDescent="0.35">
      <c r="A34" s="11">
        <f t="shared" si="5"/>
        <v>31</v>
      </c>
      <c r="B34" s="40">
        <f t="shared" si="6"/>
        <v>0</v>
      </c>
      <c r="C34" s="128">
        <f>ROUND(IF(Skaičiuoklė!$E$61&gt;0,Skaičiuoklė!E93,IF(A34&lt;=Skaičiuoklė!$E$10,0,IF(A34&gt;Skaičiuoklė!$E$8,0,1/(Skaičiuoklė!$E$8-Skaičiuoklė!$E$10)*(Skaičiuoklė!$E$7)))),2)</f>
        <v>0</v>
      </c>
      <c r="D34" s="128">
        <f t="shared" si="7"/>
        <v>0</v>
      </c>
      <c r="E34" s="24">
        <f>1-(1-Skaičiuoklė!$E$19)^(A34/12)</f>
        <v>0</v>
      </c>
      <c r="F34" s="128">
        <f t="shared" si="8"/>
        <v>0</v>
      </c>
      <c r="G34" s="179"/>
      <c r="H34" s="128">
        <f t="shared" si="0"/>
        <v>0</v>
      </c>
      <c r="I34" s="128">
        <f>MAX(0,ROUND(IF(Skaičiuoklė!$E$46&lt;$A34,Skaičiuoklė!$C$46,0)*IF(I$3=0,1,(I$3*12-$A34+1+Skaičiuoklė!$E$46)/(I$3*12)),2))</f>
        <v>0</v>
      </c>
      <c r="J34" s="128">
        <f>MAX(0,ROUND(IF(Skaičiuoklė!$E$47&lt;$A34,Skaičiuoklė!$C$47,0)*IF(J$3=0,1,(J$3*12-$A34+1+Skaičiuoklė!$E$47)/(J$3*12)),2))</f>
        <v>0</v>
      </c>
      <c r="K34" s="128">
        <f>MAX(0,ROUND(IF(Skaičiuoklė!$E$48&lt;$A34,Skaičiuoklė!$C$48,0)*IF(K$3=0,1,(K$3*12-$A34+1+Skaičiuoklė!$E$48)/(K$3*12)),2))</f>
        <v>0</v>
      </c>
      <c r="L34" s="128">
        <f>MAX(0,ROUND(IF(Skaičiuoklė!$E$49&lt;$A34,Skaičiuoklė!$C$49,0)*IF(L$3=0,1,(L$3*12-$A34+1+Skaičiuoklė!$E$49)/(L$3*12)),2))</f>
        <v>0</v>
      </c>
      <c r="M34" s="128">
        <f>MAX(0,ROUND(IF(Skaičiuoklė!$E$50&lt;$A34,Skaičiuoklė!$C$50,0)*IF(M$3=0,1,(M$3*12-$A34+1+Skaičiuoklė!$E$50)/(M$3*12)),2))</f>
        <v>0</v>
      </c>
      <c r="N34" s="128">
        <f>MAX(0,ROUND(IF(Skaičiuoklė!$E$51&lt;$A34,Skaičiuoklė!$C$51,0)*IF(N$3=0,1,(N$3*12-$A34+1+Skaičiuoklė!$E$51)/(N$3*12)),2))</f>
        <v>0</v>
      </c>
      <c r="O34" s="128">
        <f>MAX(0,ROUND(IF(Skaičiuoklė!$E$52&lt;$A34,Skaičiuoklė!$C$52,0)*IF(O$3=0,1,(O$3*12-$A34+1+Skaičiuoklė!$E$52)/(O$3*12)),2))</f>
        <v>0</v>
      </c>
      <c r="P34" s="128">
        <f t="shared" si="9"/>
        <v>0.15</v>
      </c>
      <c r="Q34" s="128">
        <f t="shared" si="1"/>
        <v>0</v>
      </c>
      <c r="R34" s="179"/>
      <c r="S34" s="128">
        <f t="shared" si="2"/>
        <v>0</v>
      </c>
      <c r="T34" s="128">
        <f t="shared" si="3"/>
        <v>0</v>
      </c>
      <c r="U34" s="179"/>
      <c r="V34" s="23">
        <f t="shared" si="10"/>
        <v>2.9999999999999988E-3</v>
      </c>
      <c r="W34" s="128">
        <f t="shared" si="4"/>
        <v>0</v>
      </c>
      <c r="X34" s="11">
        <f t="shared" si="11"/>
        <v>1</v>
      </c>
    </row>
    <row r="35" spans="1:24" x14ac:dyDescent="0.35">
      <c r="A35" s="11">
        <f t="shared" si="5"/>
        <v>32</v>
      </c>
      <c r="B35" s="40">
        <f t="shared" si="6"/>
        <v>0</v>
      </c>
      <c r="C35" s="128">
        <f>ROUND(IF(Skaičiuoklė!$E$61&gt;0,Skaičiuoklė!E94,IF(A35&lt;=Skaičiuoklė!$E$10,0,IF(A35&gt;Skaičiuoklė!$E$8,0,1/(Skaičiuoklė!$E$8-Skaičiuoklė!$E$10)*(Skaičiuoklė!$E$7)))),2)</f>
        <v>0</v>
      </c>
      <c r="D35" s="128">
        <f t="shared" si="7"/>
        <v>0</v>
      </c>
      <c r="E35" s="24">
        <f>1-(1-Skaičiuoklė!$E$19)^(A35/12)</f>
        <v>0</v>
      </c>
      <c r="F35" s="128">
        <f t="shared" si="8"/>
        <v>0</v>
      </c>
      <c r="G35" s="179"/>
      <c r="H35" s="128">
        <f t="shared" si="0"/>
        <v>0</v>
      </c>
      <c r="I35" s="128">
        <f>MAX(0,ROUND(IF(Skaičiuoklė!$E$46&lt;$A35,Skaičiuoklė!$C$46,0)*IF(I$3=0,1,(I$3*12-$A35+1+Skaičiuoklė!$E$46)/(I$3*12)),2))</f>
        <v>0</v>
      </c>
      <c r="J35" s="128">
        <f>MAX(0,ROUND(IF(Skaičiuoklė!$E$47&lt;$A35,Skaičiuoklė!$C$47,0)*IF(J$3=0,1,(J$3*12-$A35+1+Skaičiuoklė!$E$47)/(J$3*12)),2))</f>
        <v>0</v>
      </c>
      <c r="K35" s="128">
        <f>MAX(0,ROUND(IF(Skaičiuoklė!$E$48&lt;$A35,Skaičiuoklė!$C$48,0)*IF(K$3=0,1,(K$3*12-$A35+1+Skaičiuoklė!$E$48)/(K$3*12)),2))</f>
        <v>0</v>
      </c>
      <c r="L35" s="128">
        <f>MAX(0,ROUND(IF(Skaičiuoklė!$E$49&lt;$A35,Skaičiuoklė!$C$49,0)*IF(L$3=0,1,(L$3*12-$A35+1+Skaičiuoklė!$E$49)/(L$3*12)),2))</f>
        <v>0</v>
      </c>
      <c r="M35" s="128">
        <f>MAX(0,ROUND(IF(Skaičiuoklė!$E$50&lt;$A35,Skaičiuoklė!$C$50,0)*IF(M$3=0,1,(M$3*12-$A35+1+Skaičiuoklė!$E$50)/(M$3*12)),2))</f>
        <v>0</v>
      </c>
      <c r="N35" s="128">
        <f>MAX(0,ROUND(IF(Skaičiuoklė!$E$51&lt;$A35,Skaičiuoklė!$C$51,0)*IF(N$3=0,1,(N$3*12-$A35+1+Skaičiuoklė!$E$51)/(N$3*12)),2))</f>
        <v>0</v>
      </c>
      <c r="O35" s="128">
        <f>MAX(0,ROUND(IF(Skaičiuoklė!$E$52&lt;$A35,Skaičiuoklė!$C$52,0)*IF(O$3=0,1,(O$3*12-$A35+1+Skaičiuoklė!$E$52)/(O$3*12)),2))</f>
        <v>0</v>
      </c>
      <c r="P35" s="128">
        <f t="shared" si="9"/>
        <v>0.15</v>
      </c>
      <c r="Q35" s="128">
        <f t="shared" si="1"/>
        <v>0</v>
      </c>
      <c r="R35" s="179"/>
      <c r="S35" s="128">
        <f t="shared" si="2"/>
        <v>0</v>
      </c>
      <c r="T35" s="128">
        <f t="shared" si="3"/>
        <v>0</v>
      </c>
      <c r="U35" s="179"/>
      <c r="V35" s="23">
        <f t="shared" si="10"/>
        <v>3.0999999999999986E-3</v>
      </c>
      <c r="W35" s="128">
        <f t="shared" si="4"/>
        <v>0</v>
      </c>
      <c r="X35" s="11">
        <f t="shared" si="11"/>
        <v>1</v>
      </c>
    </row>
    <row r="36" spans="1:24" x14ac:dyDescent="0.35">
      <c r="A36" s="11">
        <f t="shared" si="5"/>
        <v>33</v>
      </c>
      <c r="B36" s="40">
        <f t="shared" si="6"/>
        <v>0</v>
      </c>
      <c r="C36" s="128">
        <f>ROUND(IF(Skaičiuoklė!$E$61&gt;0,Skaičiuoklė!E95,IF(A36&lt;=Skaičiuoklė!$E$10,0,IF(A36&gt;Skaičiuoklė!$E$8,0,1/(Skaičiuoklė!$E$8-Skaičiuoklė!$E$10)*(Skaičiuoklė!$E$7)))),2)</f>
        <v>0</v>
      </c>
      <c r="D36" s="128">
        <f t="shared" si="7"/>
        <v>0</v>
      </c>
      <c r="E36" s="24">
        <f>1-(1-Skaičiuoklė!$E$19)^(A36/12)</f>
        <v>0</v>
      </c>
      <c r="F36" s="128">
        <f t="shared" si="8"/>
        <v>0</v>
      </c>
      <c r="G36" s="179"/>
      <c r="H36" s="128">
        <f t="shared" ref="H36:H67" si="12">SUM(I36:O36)</f>
        <v>0</v>
      </c>
      <c r="I36" s="128">
        <f>MAX(0,ROUND(IF(Skaičiuoklė!$E$46&lt;$A36,Skaičiuoklė!$C$46,0)*IF(I$3=0,1,(I$3*12-$A36+1+Skaičiuoklė!$E$46)/(I$3*12)),2))</f>
        <v>0</v>
      </c>
      <c r="J36" s="128">
        <f>MAX(0,ROUND(IF(Skaičiuoklė!$E$47&lt;$A36,Skaičiuoklė!$C$47,0)*IF(J$3=0,1,(J$3*12-$A36+1+Skaičiuoklė!$E$47)/(J$3*12)),2))</f>
        <v>0</v>
      </c>
      <c r="K36" s="128">
        <f>MAX(0,ROUND(IF(Skaičiuoklė!$E$48&lt;$A36,Skaičiuoklė!$C$48,0)*IF(K$3=0,1,(K$3*12-$A36+1+Skaičiuoklė!$E$48)/(K$3*12)),2))</f>
        <v>0</v>
      </c>
      <c r="L36" s="128">
        <f>MAX(0,ROUND(IF(Skaičiuoklė!$E$49&lt;$A36,Skaičiuoklė!$C$49,0)*IF(L$3=0,1,(L$3*12-$A36+1+Skaičiuoklė!$E$49)/(L$3*12)),2))</f>
        <v>0</v>
      </c>
      <c r="M36" s="128">
        <f>MAX(0,ROUND(IF(Skaičiuoklė!$E$50&lt;$A36,Skaičiuoklė!$C$50,0)*IF(M$3=0,1,(M$3*12-$A36+1+Skaičiuoklė!$E$50)/(M$3*12)),2))</f>
        <v>0</v>
      </c>
      <c r="N36" s="128">
        <f>MAX(0,ROUND(IF(Skaičiuoklė!$E$51&lt;$A36,Skaičiuoklė!$C$51,0)*IF(N$3=0,1,(N$3*12-$A36+1+Skaičiuoklė!$E$51)/(N$3*12)),2))</f>
        <v>0</v>
      </c>
      <c r="O36" s="128">
        <f>MAX(0,ROUND(IF(Skaičiuoklė!$E$52&lt;$A36,Skaičiuoklė!$C$52,0)*IF(O$3=0,1,(O$3*12-$A36+1+Skaičiuoklė!$E$52)/(O$3*12)),2))</f>
        <v>0</v>
      </c>
      <c r="P36" s="128">
        <f t="shared" si="9"/>
        <v>0.15</v>
      </c>
      <c r="Q36" s="128">
        <f t="shared" ref="Q36:Q67" si="13">F36*P36</f>
        <v>0</v>
      </c>
      <c r="R36" s="179"/>
      <c r="S36" s="128">
        <f t="shared" si="2"/>
        <v>0</v>
      </c>
      <c r="T36" s="128">
        <f t="shared" ref="T36:T67" si="14">ROUND(S36*$W$1/12,2)</f>
        <v>0</v>
      </c>
      <c r="U36" s="179"/>
      <c r="V36" s="23">
        <f t="shared" si="10"/>
        <v>3.1999999999999984E-3</v>
      </c>
      <c r="W36" s="128">
        <f t="shared" ref="W36:W67" si="15">SUM($S$4:$S$243)*V36/12</f>
        <v>0</v>
      </c>
      <c r="X36" s="11">
        <f t="shared" si="11"/>
        <v>1</v>
      </c>
    </row>
    <row r="37" spans="1:24" x14ac:dyDescent="0.35">
      <c r="A37" s="11">
        <f t="shared" ref="A37:A68" si="16">+A36+1</f>
        <v>34</v>
      </c>
      <c r="B37" s="40">
        <f t="shared" ref="B37:B68" si="17">IF(MAX(ROUND(B36-C36,2),0)&lt;0.5,0,MAX(ROUND(B36-C36,2),0))</f>
        <v>0</v>
      </c>
      <c r="C37" s="128">
        <f>ROUND(IF(Skaičiuoklė!$E$61&gt;0,Skaičiuoklė!E96,IF(A37&lt;=Skaičiuoklė!$E$10,0,IF(A37&gt;Skaičiuoklė!$E$8,0,1/(Skaičiuoklė!$E$8-Skaičiuoklė!$E$10)*(Skaičiuoklė!$E$7)))),2)</f>
        <v>0</v>
      </c>
      <c r="D37" s="128">
        <f t="shared" si="7"/>
        <v>0</v>
      </c>
      <c r="E37" s="24">
        <f>1-(1-Skaičiuoklė!$E$19)^(A37/12)</f>
        <v>0</v>
      </c>
      <c r="F37" s="128">
        <f t="shared" ref="F37:F68" si="18">ROUND(B37*(E37-E36),2)</f>
        <v>0</v>
      </c>
      <c r="G37" s="179"/>
      <c r="H37" s="128">
        <f t="shared" si="12"/>
        <v>0</v>
      </c>
      <c r="I37" s="128">
        <f>MAX(0,ROUND(IF(Skaičiuoklė!$E$46&lt;$A37,Skaičiuoklė!$C$46,0)*IF(I$3=0,1,(I$3*12-$A37+1+Skaičiuoklė!$E$46)/(I$3*12)),2))</f>
        <v>0</v>
      </c>
      <c r="J37" s="128">
        <f>MAX(0,ROUND(IF(Skaičiuoklė!$E$47&lt;$A37,Skaičiuoklė!$C$47,0)*IF(J$3=0,1,(J$3*12-$A37+1+Skaičiuoklė!$E$47)/(J$3*12)),2))</f>
        <v>0</v>
      </c>
      <c r="K37" s="128">
        <f>MAX(0,ROUND(IF(Skaičiuoklė!$E$48&lt;$A37,Skaičiuoklė!$C$48,0)*IF(K$3=0,1,(K$3*12-$A37+1+Skaičiuoklė!$E$48)/(K$3*12)),2))</f>
        <v>0</v>
      </c>
      <c r="L37" s="128">
        <f>MAX(0,ROUND(IF(Skaičiuoklė!$E$49&lt;$A37,Skaičiuoklė!$C$49,0)*IF(L$3=0,1,(L$3*12-$A37+1+Skaičiuoklė!$E$49)/(L$3*12)),2))</f>
        <v>0</v>
      </c>
      <c r="M37" s="128">
        <f>MAX(0,ROUND(IF(Skaičiuoklė!$E$50&lt;$A37,Skaičiuoklė!$C$50,0)*IF(M$3=0,1,(M$3*12-$A37+1+Skaičiuoklė!$E$50)/(M$3*12)),2))</f>
        <v>0</v>
      </c>
      <c r="N37" s="128">
        <f>MAX(0,ROUND(IF(Skaičiuoklė!$E$51&lt;$A37,Skaičiuoklė!$C$51,0)*IF(N$3=0,1,(N$3*12-$A37+1+Skaičiuoklė!$E$51)/(N$3*12)),2))</f>
        <v>0</v>
      </c>
      <c r="O37" s="128">
        <f>MAX(0,ROUND(IF(Skaičiuoklė!$E$52&lt;$A37,Skaičiuoklė!$C$52,0)*IF(O$3=0,1,(O$3*12-$A37+1+Skaičiuoklė!$E$52)/(O$3*12)),2))</f>
        <v>0</v>
      </c>
      <c r="P37" s="128">
        <f t="shared" si="9"/>
        <v>0.15</v>
      </c>
      <c r="Q37" s="128">
        <f t="shared" si="13"/>
        <v>0</v>
      </c>
      <c r="R37" s="179"/>
      <c r="S37" s="128">
        <f t="shared" si="2"/>
        <v>0</v>
      </c>
      <c r="T37" s="128">
        <f t="shared" si="14"/>
        <v>0</v>
      </c>
      <c r="U37" s="179"/>
      <c r="V37" s="23">
        <f t="shared" ref="V37:V68" si="19">+V36+0.0001</f>
        <v>3.2999999999999982E-3</v>
      </c>
      <c r="W37" s="128">
        <f t="shared" si="15"/>
        <v>0</v>
      </c>
      <c r="X37" s="11">
        <f t="shared" si="11"/>
        <v>1</v>
      </c>
    </row>
    <row r="38" spans="1:24" x14ac:dyDescent="0.35">
      <c r="A38" s="11">
        <f t="shared" si="16"/>
        <v>35</v>
      </c>
      <c r="B38" s="40">
        <f t="shared" si="17"/>
        <v>0</v>
      </c>
      <c r="C38" s="128">
        <f>ROUND(IF(Skaičiuoklė!$E$61&gt;0,Skaičiuoklė!E97,IF(A38&lt;=Skaičiuoklė!$E$10,0,IF(A38&gt;Skaičiuoklė!$E$8,0,1/(Skaičiuoklė!$E$8-Skaičiuoklė!$E$10)*(Skaičiuoklė!$E$7)))),2)</f>
        <v>0</v>
      </c>
      <c r="D38" s="128">
        <f t="shared" si="7"/>
        <v>0</v>
      </c>
      <c r="E38" s="24">
        <f>1-(1-Skaičiuoklė!$E$19)^(A38/12)</f>
        <v>0</v>
      </c>
      <c r="F38" s="128">
        <f t="shared" si="18"/>
        <v>0</v>
      </c>
      <c r="G38" s="179"/>
      <c r="H38" s="128">
        <f t="shared" si="12"/>
        <v>0</v>
      </c>
      <c r="I38" s="128">
        <f>MAX(0,ROUND(IF(Skaičiuoklė!$E$46&lt;$A38,Skaičiuoklė!$C$46,0)*IF(I$3=0,1,(I$3*12-$A38+1+Skaičiuoklė!$E$46)/(I$3*12)),2))</f>
        <v>0</v>
      </c>
      <c r="J38" s="128">
        <f>MAX(0,ROUND(IF(Skaičiuoklė!$E$47&lt;$A38,Skaičiuoklė!$C$47,0)*IF(J$3=0,1,(J$3*12-$A38+1+Skaičiuoklė!$E$47)/(J$3*12)),2))</f>
        <v>0</v>
      </c>
      <c r="K38" s="128">
        <f>MAX(0,ROUND(IF(Skaičiuoklė!$E$48&lt;$A38,Skaičiuoklė!$C$48,0)*IF(K$3=0,1,(K$3*12-$A38+1+Skaičiuoklė!$E$48)/(K$3*12)),2))</f>
        <v>0</v>
      </c>
      <c r="L38" s="128">
        <f>MAX(0,ROUND(IF(Skaičiuoklė!$E$49&lt;$A38,Skaičiuoklė!$C$49,0)*IF(L$3=0,1,(L$3*12-$A38+1+Skaičiuoklė!$E$49)/(L$3*12)),2))</f>
        <v>0</v>
      </c>
      <c r="M38" s="128">
        <f>MAX(0,ROUND(IF(Skaičiuoklė!$E$50&lt;$A38,Skaičiuoklė!$C$50,0)*IF(M$3=0,1,(M$3*12-$A38+1+Skaičiuoklė!$E$50)/(M$3*12)),2))</f>
        <v>0</v>
      </c>
      <c r="N38" s="128">
        <f>MAX(0,ROUND(IF(Skaičiuoklė!$E$51&lt;$A38,Skaičiuoklė!$C$51,0)*IF(N$3=0,1,(N$3*12-$A38+1+Skaičiuoklė!$E$51)/(N$3*12)),2))</f>
        <v>0</v>
      </c>
      <c r="O38" s="128">
        <f>MAX(0,ROUND(IF(Skaičiuoklė!$E$52&lt;$A38,Skaičiuoklė!$C$52,0)*IF(O$3=0,1,(O$3*12-$A38+1+Skaičiuoklė!$E$52)/(O$3*12)),2))</f>
        <v>0</v>
      </c>
      <c r="P38" s="128">
        <f t="shared" si="9"/>
        <v>0.15</v>
      </c>
      <c r="Q38" s="128">
        <f t="shared" si="13"/>
        <v>0</v>
      </c>
      <c r="R38" s="179"/>
      <c r="S38" s="128">
        <f t="shared" si="2"/>
        <v>0</v>
      </c>
      <c r="T38" s="128">
        <f t="shared" si="14"/>
        <v>0</v>
      </c>
      <c r="U38" s="179"/>
      <c r="V38" s="23">
        <f t="shared" si="19"/>
        <v>3.3999999999999981E-3</v>
      </c>
      <c r="W38" s="128">
        <f t="shared" si="15"/>
        <v>0</v>
      </c>
      <c r="X38" s="11">
        <f t="shared" si="11"/>
        <v>1</v>
      </c>
    </row>
    <row r="39" spans="1:24" x14ac:dyDescent="0.35">
      <c r="A39" s="11">
        <f t="shared" si="16"/>
        <v>36</v>
      </c>
      <c r="B39" s="40">
        <f t="shared" si="17"/>
        <v>0</v>
      </c>
      <c r="C39" s="128">
        <f>ROUND(IF(Skaičiuoklė!$E$61&gt;0,Skaičiuoklė!E98,IF(A39&lt;=Skaičiuoklė!$E$10,0,IF(A39&gt;Skaičiuoklė!$E$8,0,1/(Skaičiuoklė!$E$8-Skaičiuoklė!$E$10)*(Skaičiuoklė!$E$7)))),2)</f>
        <v>0</v>
      </c>
      <c r="D39" s="128">
        <f t="shared" si="7"/>
        <v>0</v>
      </c>
      <c r="E39" s="24">
        <f>1-(1-Skaičiuoklė!$E$19)^(A39/12)</f>
        <v>0</v>
      </c>
      <c r="F39" s="128">
        <f t="shared" si="18"/>
        <v>0</v>
      </c>
      <c r="G39" s="179"/>
      <c r="H39" s="128">
        <f t="shared" si="12"/>
        <v>0</v>
      </c>
      <c r="I39" s="128">
        <f>MAX(0,ROUND(IF(Skaičiuoklė!$E$46&lt;$A39,Skaičiuoklė!$C$46,0)*IF(I$3=0,1,(I$3*12-$A39+1+Skaičiuoklė!$E$46)/(I$3*12)),2))</f>
        <v>0</v>
      </c>
      <c r="J39" s="128">
        <f>MAX(0,ROUND(IF(Skaičiuoklė!$E$47&lt;$A39,Skaičiuoklė!$C$47,0)*IF(J$3=0,1,(J$3*12-$A39+1+Skaičiuoklė!$E$47)/(J$3*12)),2))</f>
        <v>0</v>
      </c>
      <c r="K39" s="128">
        <f>MAX(0,ROUND(IF(Skaičiuoklė!$E$48&lt;$A39,Skaičiuoklė!$C$48,0)*IF(K$3=0,1,(K$3*12-$A39+1+Skaičiuoklė!$E$48)/(K$3*12)),2))</f>
        <v>0</v>
      </c>
      <c r="L39" s="128">
        <f>MAX(0,ROUND(IF(Skaičiuoklė!$E$49&lt;$A39,Skaičiuoklė!$C$49,0)*IF(L$3=0,1,(L$3*12-$A39+1+Skaičiuoklė!$E$49)/(L$3*12)),2))</f>
        <v>0</v>
      </c>
      <c r="M39" s="128">
        <f>MAX(0,ROUND(IF(Skaičiuoklė!$E$50&lt;$A39,Skaičiuoklė!$C$50,0)*IF(M$3=0,1,(M$3*12-$A39+1+Skaičiuoklė!$E$50)/(M$3*12)),2))</f>
        <v>0</v>
      </c>
      <c r="N39" s="128">
        <f>MAX(0,ROUND(IF(Skaičiuoklė!$E$51&lt;$A39,Skaičiuoklė!$C$51,0)*IF(N$3=0,1,(N$3*12-$A39+1+Skaičiuoklė!$E$51)/(N$3*12)),2))</f>
        <v>0</v>
      </c>
      <c r="O39" s="128">
        <f>MAX(0,ROUND(IF(Skaičiuoklė!$E$52&lt;$A39,Skaičiuoklė!$C$52,0)*IF(O$3=0,1,(O$3*12-$A39+1+Skaičiuoklė!$E$52)/(O$3*12)),2))</f>
        <v>0</v>
      </c>
      <c r="P39" s="128">
        <f t="shared" si="9"/>
        <v>0.15</v>
      </c>
      <c r="Q39" s="128">
        <f t="shared" si="13"/>
        <v>0</v>
      </c>
      <c r="R39" s="179"/>
      <c r="S39" s="128">
        <f t="shared" si="2"/>
        <v>0</v>
      </c>
      <c r="T39" s="128">
        <f t="shared" si="14"/>
        <v>0</v>
      </c>
      <c r="U39" s="179"/>
      <c r="V39" s="23">
        <f t="shared" si="19"/>
        <v>3.4999999999999979E-3</v>
      </c>
      <c r="W39" s="128">
        <f t="shared" si="15"/>
        <v>0</v>
      </c>
      <c r="X39" s="11">
        <f t="shared" si="11"/>
        <v>1</v>
      </c>
    </row>
    <row r="40" spans="1:24" x14ac:dyDescent="0.35">
      <c r="A40" s="11">
        <f t="shared" si="16"/>
        <v>37</v>
      </c>
      <c r="B40" s="40">
        <f t="shared" si="17"/>
        <v>0</v>
      </c>
      <c r="C40" s="128">
        <f>ROUND(IF(Skaičiuoklė!$E$61&gt;0,Skaičiuoklė!E99,IF(A40&lt;=Skaičiuoklė!$E$10,0,IF(A40&gt;Skaičiuoklė!$E$8,0,1/(Skaičiuoklė!$E$8-Skaičiuoklė!$E$10)*(Skaičiuoklė!$E$7)))),2)</f>
        <v>0</v>
      </c>
      <c r="D40" s="128">
        <f t="shared" si="7"/>
        <v>0</v>
      </c>
      <c r="E40" s="24">
        <f>1-(1-Skaičiuoklė!$E$19)^(A40/12)</f>
        <v>0</v>
      </c>
      <c r="F40" s="128">
        <f t="shared" si="18"/>
        <v>0</v>
      </c>
      <c r="G40" s="179"/>
      <c r="H40" s="128">
        <f t="shared" si="12"/>
        <v>0</v>
      </c>
      <c r="I40" s="128">
        <f>MAX(0,ROUND(IF(Skaičiuoklė!$E$46&lt;$A40,Skaičiuoklė!$C$46,0)*IF(I$3=0,1,(I$3*12-$A40+1+Skaičiuoklė!$E$46)/(I$3*12)),2))</f>
        <v>0</v>
      </c>
      <c r="J40" s="128">
        <f>MAX(0,ROUND(IF(Skaičiuoklė!$E$47&lt;$A40,Skaičiuoklė!$C$47,0)*IF(J$3=0,1,(J$3*12-$A40+1+Skaičiuoklė!$E$47)/(J$3*12)),2))</f>
        <v>0</v>
      </c>
      <c r="K40" s="128">
        <f>MAX(0,ROUND(IF(Skaičiuoklė!$E$48&lt;$A40,Skaičiuoklė!$C$48,0)*IF(K$3=0,1,(K$3*12-$A40+1+Skaičiuoklė!$E$48)/(K$3*12)),2))</f>
        <v>0</v>
      </c>
      <c r="L40" s="128">
        <f>MAX(0,ROUND(IF(Skaičiuoklė!$E$49&lt;$A40,Skaičiuoklė!$C$49,0)*IF(L$3=0,1,(L$3*12-$A40+1+Skaičiuoklė!$E$49)/(L$3*12)),2))</f>
        <v>0</v>
      </c>
      <c r="M40" s="128">
        <f>MAX(0,ROUND(IF(Skaičiuoklė!$E$50&lt;$A40,Skaičiuoklė!$C$50,0)*IF(M$3=0,1,(M$3*12-$A40+1+Skaičiuoklė!$E$50)/(M$3*12)),2))</f>
        <v>0</v>
      </c>
      <c r="N40" s="128">
        <f>MAX(0,ROUND(IF(Skaičiuoklė!$E$51&lt;$A40,Skaičiuoklė!$C$51,0)*IF(N$3=0,1,(N$3*12-$A40+1+Skaičiuoklė!$E$51)/(N$3*12)),2))</f>
        <v>0</v>
      </c>
      <c r="O40" s="128">
        <f>MAX(0,ROUND(IF(Skaičiuoklė!$E$52&lt;$A40,Skaičiuoklė!$C$52,0)*IF(O$3=0,1,(O$3*12-$A40+1+Skaičiuoklė!$E$52)/(O$3*12)),2))</f>
        <v>0</v>
      </c>
      <c r="P40" s="128">
        <f t="shared" si="9"/>
        <v>0.15</v>
      </c>
      <c r="Q40" s="128">
        <f t="shared" si="13"/>
        <v>0</v>
      </c>
      <c r="R40" s="179"/>
      <c r="S40" s="128">
        <f t="shared" si="2"/>
        <v>0</v>
      </c>
      <c r="T40" s="128">
        <f t="shared" si="14"/>
        <v>0</v>
      </c>
      <c r="U40" s="179"/>
      <c r="V40" s="23">
        <f t="shared" si="19"/>
        <v>3.5999999999999977E-3</v>
      </c>
      <c r="W40" s="128">
        <f t="shared" si="15"/>
        <v>0</v>
      </c>
      <c r="X40" s="11">
        <f t="shared" si="11"/>
        <v>1</v>
      </c>
    </row>
    <row r="41" spans="1:24" x14ac:dyDescent="0.35">
      <c r="A41" s="11">
        <f t="shared" si="16"/>
        <v>38</v>
      </c>
      <c r="B41" s="40">
        <f t="shared" si="17"/>
        <v>0</v>
      </c>
      <c r="C41" s="128">
        <f>ROUND(IF(Skaičiuoklė!$E$61&gt;0,Skaičiuoklė!E100,IF(A41&lt;=Skaičiuoklė!$E$10,0,IF(A41&gt;Skaičiuoklė!$E$8,0,1/(Skaičiuoklė!$E$8-Skaičiuoklė!$E$10)*(Skaičiuoklė!$E$7)))),2)</f>
        <v>0</v>
      </c>
      <c r="D41" s="128">
        <f t="shared" si="7"/>
        <v>0</v>
      </c>
      <c r="E41" s="24">
        <f>1-(1-Skaičiuoklė!$E$19)^(A41/12)</f>
        <v>0</v>
      </c>
      <c r="F41" s="128">
        <f t="shared" si="18"/>
        <v>0</v>
      </c>
      <c r="G41" s="179"/>
      <c r="H41" s="128">
        <f t="shared" si="12"/>
        <v>0</v>
      </c>
      <c r="I41" s="128">
        <f>MAX(0,ROUND(IF(Skaičiuoklė!$E$46&lt;$A41,Skaičiuoklė!$C$46,0)*IF(I$3=0,1,(I$3*12-$A41+1+Skaičiuoklė!$E$46)/(I$3*12)),2))</f>
        <v>0</v>
      </c>
      <c r="J41" s="128">
        <f>MAX(0,ROUND(IF(Skaičiuoklė!$E$47&lt;$A41,Skaičiuoklė!$C$47,0)*IF(J$3=0,1,(J$3*12-$A41+1+Skaičiuoklė!$E$47)/(J$3*12)),2))</f>
        <v>0</v>
      </c>
      <c r="K41" s="128">
        <f>MAX(0,ROUND(IF(Skaičiuoklė!$E$48&lt;$A41,Skaičiuoklė!$C$48,0)*IF(K$3=0,1,(K$3*12-$A41+1+Skaičiuoklė!$E$48)/(K$3*12)),2))</f>
        <v>0</v>
      </c>
      <c r="L41" s="128">
        <f>MAX(0,ROUND(IF(Skaičiuoklė!$E$49&lt;$A41,Skaičiuoklė!$C$49,0)*IF(L$3=0,1,(L$3*12-$A41+1+Skaičiuoklė!$E$49)/(L$3*12)),2))</f>
        <v>0</v>
      </c>
      <c r="M41" s="128">
        <f>MAX(0,ROUND(IF(Skaičiuoklė!$E$50&lt;$A41,Skaičiuoklė!$C$50,0)*IF(M$3=0,1,(M$3*12-$A41+1+Skaičiuoklė!$E$50)/(M$3*12)),2))</f>
        <v>0</v>
      </c>
      <c r="N41" s="128">
        <f>MAX(0,ROUND(IF(Skaičiuoklė!$E$51&lt;$A41,Skaičiuoklė!$C$51,0)*IF(N$3=0,1,(N$3*12-$A41+1+Skaičiuoklė!$E$51)/(N$3*12)),2))</f>
        <v>0</v>
      </c>
      <c r="O41" s="128">
        <f>MAX(0,ROUND(IF(Skaičiuoklė!$E$52&lt;$A41,Skaičiuoklė!$C$52,0)*IF(O$3=0,1,(O$3*12-$A41+1+Skaičiuoklė!$E$52)/(O$3*12)),2))</f>
        <v>0</v>
      </c>
      <c r="P41" s="128">
        <f t="shared" si="9"/>
        <v>0.15</v>
      </c>
      <c r="Q41" s="128">
        <f t="shared" si="13"/>
        <v>0</v>
      </c>
      <c r="R41" s="179"/>
      <c r="S41" s="128">
        <f t="shared" si="2"/>
        <v>0</v>
      </c>
      <c r="T41" s="128">
        <f t="shared" si="14"/>
        <v>0</v>
      </c>
      <c r="U41" s="179"/>
      <c r="V41" s="23">
        <f t="shared" si="19"/>
        <v>3.6999999999999976E-3</v>
      </c>
      <c r="W41" s="128">
        <f t="shared" si="15"/>
        <v>0</v>
      </c>
      <c r="X41" s="11">
        <f t="shared" si="11"/>
        <v>1</v>
      </c>
    </row>
    <row r="42" spans="1:24" x14ac:dyDescent="0.35">
      <c r="A42" s="11">
        <f t="shared" si="16"/>
        <v>39</v>
      </c>
      <c r="B42" s="40">
        <f t="shared" si="17"/>
        <v>0</v>
      </c>
      <c r="C42" s="128">
        <f>ROUND(IF(Skaičiuoklė!$E$61&gt;0,Skaičiuoklė!E101,IF(A42&lt;=Skaičiuoklė!$E$10,0,IF(A42&gt;Skaičiuoklė!$E$8,0,1/(Skaičiuoklė!$E$8-Skaičiuoklė!$E$10)*(Skaičiuoklė!$E$7)))),2)</f>
        <v>0</v>
      </c>
      <c r="D42" s="128">
        <f t="shared" si="7"/>
        <v>0</v>
      </c>
      <c r="E42" s="24">
        <f>1-(1-Skaičiuoklė!$E$19)^(A42/12)</f>
        <v>0</v>
      </c>
      <c r="F42" s="128">
        <f t="shared" si="18"/>
        <v>0</v>
      </c>
      <c r="G42" s="179"/>
      <c r="H42" s="128">
        <f t="shared" si="12"/>
        <v>0</v>
      </c>
      <c r="I42" s="128">
        <f>MAX(0,ROUND(IF(Skaičiuoklė!$E$46&lt;$A42,Skaičiuoklė!$C$46,0)*IF(I$3=0,1,(I$3*12-$A42+1+Skaičiuoklė!$E$46)/(I$3*12)),2))</f>
        <v>0</v>
      </c>
      <c r="J42" s="128">
        <f>MAX(0,ROUND(IF(Skaičiuoklė!$E$47&lt;$A42,Skaičiuoklė!$C$47,0)*IF(J$3=0,1,(J$3*12-$A42+1+Skaičiuoklė!$E$47)/(J$3*12)),2))</f>
        <v>0</v>
      </c>
      <c r="K42" s="128">
        <f>MAX(0,ROUND(IF(Skaičiuoklė!$E$48&lt;$A42,Skaičiuoklė!$C$48,0)*IF(K$3=0,1,(K$3*12-$A42+1+Skaičiuoklė!$E$48)/(K$3*12)),2))</f>
        <v>0</v>
      </c>
      <c r="L42" s="128">
        <f>MAX(0,ROUND(IF(Skaičiuoklė!$E$49&lt;$A42,Skaičiuoklė!$C$49,0)*IF(L$3=0,1,(L$3*12-$A42+1+Skaičiuoklė!$E$49)/(L$3*12)),2))</f>
        <v>0</v>
      </c>
      <c r="M42" s="128">
        <f>MAX(0,ROUND(IF(Skaičiuoklė!$E$50&lt;$A42,Skaičiuoklė!$C$50,0)*IF(M$3=0,1,(M$3*12-$A42+1+Skaičiuoklė!$E$50)/(M$3*12)),2))</f>
        <v>0</v>
      </c>
      <c r="N42" s="128">
        <f>MAX(0,ROUND(IF(Skaičiuoklė!$E$51&lt;$A42,Skaičiuoklė!$C$51,0)*IF(N$3=0,1,(N$3*12-$A42+1+Skaičiuoklė!$E$51)/(N$3*12)),2))</f>
        <v>0</v>
      </c>
      <c r="O42" s="128">
        <f>MAX(0,ROUND(IF(Skaičiuoklė!$E$52&lt;$A42,Skaičiuoklė!$C$52,0)*IF(O$3=0,1,(O$3*12-$A42+1+Skaičiuoklė!$E$52)/(O$3*12)),2))</f>
        <v>0</v>
      </c>
      <c r="P42" s="128">
        <f t="shared" si="9"/>
        <v>0.15</v>
      </c>
      <c r="Q42" s="128">
        <f t="shared" si="13"/>
        <v>0</v>
      </c>
      <c r="R42" s="179"/>
      <c r="S42" s="128">
        <f t="shared" si="2"/>
        <v>0</v>
      </c>
      <c r="T42" s="128">
        <f t="shared" si="14"/>
        <v>0</v>
      </c>
      <c r="U42" s="179"/>
      <c r="V42" s="23">
        <f t="shared" si="19"/>
        <v>3.7999999999999974E-3</v>
      </c>
      <c r="W42" s="128">
        <f t="shared" si="15"/>
        <v>0</v>
      </c>
      <c r="X42" s="11">
        <f t="shared" si="11"/>
        <v>1</v>
      </c>
    </row>
    <row r="43" spans="1:24" x14ac:dyDescent="0.35">
      <c r="A43" s="11">
        <f t="shared" si="16"/>
        <v>40</v>
      </c>
      <c r="B43" s="40">
        <f t="shared" si="17"/>
        <v>0</v>
      </c>
      <c r="C43" s="128">
        <f>ROUND(IF(Skaičiuoklė!$E$61&gt;0,Skaičiuoklė!E102,IF(A43&lt;=Skaičiuoklė!$E$10,0,IF(A43&gt;Skaičiuoklė!$E$8,0,1/(Skaičiuoklė!$E$8-Skaičiuoklė!$E$10)*(Skaičiuoklė!$E$7)))),2)</f>
        <v>0</v>
      </c>
      <c r="D43" s="128">
        <f t="shared" si="7"/>
        <v>0</v>
      </c>
      <c r="E43" s="24">
        <f>1-(1-Skaičiuoklė!$E$19)^(A43/12)</f>
        <v>0</v>
      </c>
      <c r="F43" s="128">
        <f t="shared" si="18"/>
        <v>0</v>
      </c>
      <c r="G43" s="179"/>
      <c r="H43" s="128">
        <f t="shared" si="12"/>
        <v>0</v>
      </c>
      <c r="I43" s="128">
        <f>MAX(0,ROUND(IF(Skaičiuoklė!$E$46&lt;$A43,Skaičiuoklė!$C$46,0)*IF(I$3=0,1,(I$3*12-$A43+1+Skaičiuoklė!$E$46)/(I$3*12)),2))</f>
        <v>0</v>
      </c>
      <c r="J43" s="128">
        <f>MAX(0,ROUND(IF(Skaičiuoklė!$E$47&lt;$A43,Skaičiuoklė!$C$47,0)*IF(J$3=0,1,(J$3*12-$A43+1+Skaičiuoklė!$E$47)/(J$3*12)),2))</f>
        <v>0</v>
      </c>
      <c r="K43" s="128">
        <f>MAX(0,ROUND(IF(Skaičiuoklė!$E$48&lt;$A43,Skaičiuoklė!$C$48,0)*IF(K$3=0,1,(K$3*12-$A43+1+Skaičiuoklė!$E$48)/(K$3*12)),2))</f>
        <v>0</v>
      </c>
      <c r="L43" s="128">
        <f>MAX(0,ROUND(IF(Skaičiuoklė!$E$49&lt;$A43,Skaičiuoklė!$C$49,0)*IF(L$3=0,1,(L$3*12-$A43+1+Skaičiuoklė!$E$49)/(L$3*12)),2))</f>
        <v>0</v>
      </c>
      <c r="M43" s="128">
        <f>MAX(0,ROUND(IF(Skaičiuoklė!$E$50&lt;$A43,Skaičiuoklė!$C$50,0)*IF(M$3=0,1,(M$3*12-$A43+1+Skaičiuoklė!$E$50)/(M$3*12)),2))</f>
        <v>0</v>
      </c>
      <c r="N43" s="128">
        <f>MAX(0,ROUND(IF(Skaičiuoklė!$E$51&lt;$A43,Skaičiuoklė!$C$51,0)*IF(N$3=0,1,(N$3*12-$A43+1+Skaičiuoklė!$E$51)/(N$3*12)),2))</f>
        <v>0</v>
      </c>
      <c r="O43" s="128">
        <f>MAX(0,ROUND(IF(Skaičiuoklė!$E$52&lt;$A43,Skaičiuoklė!$C$52,0)*IF(O$3=0,1,(O$3*12-$A43+1+Skaičiuoklė!$E$52)/(O$3*12)),2))</f>
        <v>0</v>
      </c>
      <c r="P43" s="128">
        <f t="shared" si="9"/>
        <v>0.15</v>
      </c>
      <c r="Q43" s="128">
        <f t="shared" si="13"/>
        <v>0</v>
      </c>
      <c r="R43" s="179"/>
      <c r="S43" s="128">
        <f t="shared" si="2"/>
        <v>0</v>
      </c>
      <c r="T43" s="128">
        <f t="shared" si="14"/>
        <v>0</v>
      </c>
      <c r="U43" s="179"/>
      <c r="V43" s="23">
        <f t="shared" si="19"/>
        <v>3.8999999999999972E-3</v>
      </c>
      <c r="W43" s="128">
        <f t="shared" si="15"/>
        <v>0</v>
      </c>
      <c r="X43" s="11">
        <f t="shared" si="11"/>
        <v>1</v>
      </c>
    </row>
    <row r="44" spans="1:24" x14ac:dyDescent="0.35">
      <c r="A44" s="11">
        <f t="shared" si="16"/>
        <v>41</v>
      </c>
      <c r="B44" s="40">
        <f t="shared" si="17"/>
        <v>0</v>
      </c>
      <c r="C44" s="128">
        <f>ROUND(IF(Skaičiuoklė!$E$61&gt;0,Skaičiuoklė!E103,IF(A44&lt;=Skaičiuoklė!$E$10,0,IF(A44&gt;Skaičiuoklė!$E$8,0,1/(Skaičiuoklė!$E$8-Skaičiuoklė!$E$10)*(Skaičiuoklė!$E$7)))),2)</f>
        <v>0</v>
      </c>
      <c r="D44" s="128">
        <f t="shared" si="7"/>
        <v>0</v>
      </c>
      <c r="E44" s="24">
        <f>1-(1-Skaičiuoklė!$E$19)^(A44/12)</f>
        <v>0</v>
      </c>
      <c r="F44" s="128">
        <f t="shared" si="18"/>
        <v>0</v>
      </c>
      <c r="G44" s="179"/>
      <c r="H44" s="128">
        <f t="shared" si="12"/>
        <v>0</v>
      </c>
      <c r="I44" s="128">
        <f>MAX(0,ROUND(IF(Skaičiuoklė!$E$46&lt;$A44,Skaičiuoklė!$C$46,0)*IF(I$3=0,1,(I$3*12-$A44+1+Skaičiuoklė!$E$46)/(I$3*12)),2))</f>
        <v>0</v>
      </c>
      <c r="J44" s="128">
        <f>MAX(0,ROUND(IF(Skaičiuoklė!$E$47&lt;$A44,Skaičiuoklė!$C$47,0)*IF(J$3=0,1,(J$3*12-$A44+1+Skaičiuoklė!$E$47)/(J$3*12)),2))</f>
        <v>0</v>
      </c>
      <c r="K44" s="128">
        <f>MAX(0,ROUND(IF(Skaičiuoklė!$E$48&lt;$A44,Skaičiuoklė!$C$48,0)*IF(K$3=0,1,(K$3*12-$A44+1+Skaičiuoklė!$E$48)/(K$3*12)),2))</f>
        <v>0</v>
      </c>
      <c r="L44" s="128">
        <f>MAX(0,ROUND(IF(Skaičiuoklė!$E$49&lt;$A44,Skaičiuoklė!$C$49,0)*IF(L$3=0,1,(L$3*12-$A44+1+Skaičiuoklė!$E$49)/(L$3*12)),2))</f>
        <v>0</v>
      </c>
      <c r="M44" s="128">
        <f>MAX(0,ROUND(IF(Skaičiuoklė!$E$50&lt;$A44,Skaičiuoklė!$C$50,0)*IF(M$3=0,1,(M$3*12-$A44+1+Skaičiuoklė!$E$50)/(M$3*12)),2))</f>
        <v>0</v>
      </c>
      <c r="N44" s="128">
        <f>MAX(0,ROUND(IF(Skaičiuoklė!$E$51&lt;$A44,Skaičiuoklė!$C$51,0)*IF(N$3=0,1,(N$3*12-$A44+1+Skaičiuoklė!$E$51)/(N$3*12)),2))</f>
        <v>0</v>
      </c>
      <c r="O44" s="128">
        <f>MAX(0,ROUND(IF(Skaičiuoklė!$E$52&lt;$A44,Skaičiuoklė!$C$52,0)*IF(O$3=0,1,(O$3*12-$A44+1+Skaičiuoklė!$E$52)/(O$3*12)),2))</f>
        <v>0</v>
      </c>
      <c r="P44" s="128">
        <f t="shared" si="9"/>
        <v>0.15</v>
      </c>
      <c r="Q44" s="128">
        <f t="shared" si="13"/>
        <v>0</v>
      </c>
      <c r="R44" s="179"/>
      <c r="S44" s="128">
        <f t="shared" si="2"/>
        <v>0</v>
      </c>
      <c r="T44" s="128">
        <f t="shared" si="14"/>
        <v>0</v>
      </c>
      <c r="U44" s="179"/>
      <c r="V44" s="23">
        <f t="shared" si="19"/>
        <v>3.9999999999999975E-3</v>
      </c>
      <c r="W44" s="128">
        <f t="shared" si="15"/>
        <v>0</v>
      </c>
      <c r="X44" s="11">
        <f t="shared" si="11"/>
        <v>1</v>
      </c>
    </row>
    <row r="45" spans="1:24" x14ac:dyDescent="0.35">
      <c r="A45" s="11">
        <f t="shared" si="16"/>
        <v>42</v>
      </c>
      <c r="B45" s="40">
        <f t="shared" si="17"/>
        <v>0</v>
      </c>
      <c r="C45" s="128">
        <f>ROUND(IF(Skaičiuoklė!$E$61&gt;0,Skaičiuoklė!E104,IF(A45&lt;=Skaičiuoklė!$E$10,0,IF(A45&gt;Skaičiuoklė!$E$8,0,1/(Skaičiuoklė!$E$8-Skaičiuoklė!$E$10)*(Skaičiuoklė!$E$7)))),2)</f>
        <v>0</v>
      </c>
      <c r="D45" s="128">
        <f t="shared" si="7"/>
        <v>0</v>
      </c>
      <c r="E45" s="24">
        <f>1-(1-Skaičiuoklė!$E$19)^(A45/12)</f>
        <v>0</v>
      </c>
      <c r="F45" s="128">
        <f t="shared" si="18"/>
        <v>0</v>
      </c>
      <c r="G45" s="179"/>
      <c r="H45" s="128">
        <f t="shared" si="12"/>
        <v>0</v>
      </c>
      <c r="I45" s="128">
        <f>MAX(0,ROUND(IF(Skaičiuoklė!$E$46&lt;$A45,Skaičiuoklė!$C$46,0)*IF(I$3=0,1,(I$3*12-$A45+1+Skaičiuoklė!$E$46)/(I$3*12)),2))</f>
        <v>0</v>
      </c>
      <c r="J45" s="128">
        <f>MAX(0,ROUND(IF(Skaičiuoklė!$E$47&lt;$A45,Skaičiuoklė!$C$47,0)*IF(J$3=0,1,(J$3*12-$A45+1+Skaičiuoklė!$E$47)/(J$3*12)),2))</f>
        <v>0</v>
      </c>
      <c r="K45" s="128">
        <f>MAX(0,ROUND(IF(Skaičiuoklė!$E$48&lt;$A45,Skaičiuoklė!$C$48,0)*IF(K$3=0,1,(K$3*12-$A45+1+Skaičiuoklė!$E$48)/(K$3*12)),2))</f>
        <v>0</v>
      </c>
      <c r="L45" s="128">
        <f>MAX(0,ROUND(IF(Skaičiuoklė!$E$49&lt;$A45,Skaičiuoklė!$C$49,0)*IF(L$3=0,1,(L$3*12-$A45+1+Skaičiuoklė!$E$49)/(L$3*12)),2))</f>
        <v>0</v>
      </c>
      <c r="M45" s="128">
        <f>MAX(0,ROUND(IF(Skaičiuoklė!$E$50&lt;$A45,Skaičiuoklė!$C$50,0)*IF(M$3=0,1,(M$3*12-$A45+1+Skaičiuoklė!$E$50)/(M$3*12)),2))</f>
        <v>0</v>
      </c>
      <c r="N45" s="128">
        <f>MAX(0,ROUND(IF(Skaičiuoklė!$E$51&lt;$A45,Skaičiuoklė!$C$51,0)*IF(N$3=0,1,(N$3*12-$A45+1+Skaičiuoklė!$E$51)/(N$3*12)),2))</f>
        <v>0</v>
      </c>
      <c r="O45" s="128">
        <f>MAX(0,ROUND(IF(Skaičiuoklė!$E$52&lt;$A45,Skaičiuoklė!$C$52,0)*IF(O$3=0,1,(O$3*12-$A45+1+Skaičiuoklė!$E$52)/(O$3*12)),2))</f>
        <v>0</v>
      </c>
      <c r="P45" s="128">
        <f t="shared" si="9"/>
        <v>0.15</v>
      </c>
      <c r="Q45" s="128">
        <f t="shared" si="13"/>
        <v>0</v>
      </c>
      <c r="R45" s="179"/>
      <c r="S45" s="128">
        <f t="shared" si="2"/>
        <v>0</v>
      </c>
      <c r="T45" s="128">
        <f t="shared" si="14"/>
        <v>0</v>
      </c>
      <c r="U45" s="179"/>
      <c r="V45" s="23">
        <f t="shared" si="19"/>
        <v>4.0999999999999977E-3</v>
      </c>
      <c r="W45" s="128">
        <f t="shared" si="15"/>
        <v>0</v>
      </c>
      <c r="X45" s="11">
        <f t="shared" si="11"/>
        <v>1</v>
      </c>
    </row>
    <row r="46" spans="1:24" x14ac:dyDescent="0.35">
      <c r="A46" s="11">
        <f t="shared" si="16"/>
        <v>43</v>
      </c>
      <c r="B46" s="40">
        <f t="shared" si="17"/>
        <v>0</v>
      </c>
      <c r="C46" s="128">
        <f>ROUND(IF(Skaičiuoklė!$E$61&gt;0,Skaičiuoklė!E105,IF(A46&lt;=Skaičiuoklė!$E$10,0,IF(A46&gt;Skaičiuoklė!$E$8,0,1/(Skaičiuoklė!$E$8-Skaičiuoklė!$E$10)*(Skaičiuoklė!$E$7)))),2)</f>
        <v>0</v>
      </c>
      <c r="D46" s="128">
        <f t="shared" si="7"/>
        <v>0</v>
      </c>
      <c r="E46" s="24">
        <f>1-(1-Skaičiuoklė!$E$19)^(A46/12)</f>
        <v>0</v>
      </c>
      <c r="F46" s="128">
        <f t="shared" si="18"/>
        <v>0</v>
      </c>
      <c r="G46" s="179"/>
      <c r="H46" s="128">
        <f t="shared" si="12"/>
        <v>0</v>
      </c>
      <c r="I46" s="128">
        <f>MAX(0,ROUND(IF(Skaičiuoklė!$E$46&lt;$A46,Skaičiuoklė!$C$46,0)*IF(I$3=0,1,(I$3*12-$A46+1+Skaičiuoklė!$E$46)/(I$3*12)),2))</f>
        <v>0</v>
      </c>
      <c r="J46" s="128">
        <f>MAX(0,ROUND(IF(Skaičiuoklė!$E$47&lt;$A46,Skaičiuoklė!$C$47,0)*IF(J$3=0,1,(J$3*12-$A46+1+Skaičiuoklė!$E$47)/(J$3*12)),2))</f>
        <v>0</v>
      </c>
      <c r="K46" s="128">
        <f>MAX(0,ROUND(IF(Skaičiuoklė!$E$48&lt;$A46,Skaičiuoklė!$C$48,0)*IF(K$3=0,1,(K$3*12-$A46+1+Skaičiuoklė!$E$48)/(K$3*12)),2))</f>
        <v>0</v>
      </c>
      <c r="L46" s="128">
        <f>MAX(0,ROUND(IF(Skaičiuoklė!$E$49&lt;$A46,Skaičiuoklė!$C$49,0)*IF(L$3=0,1,(L$3*12-$A46+1+Skaičiuoklė!$E$49)/(L$3*12)),2))</f>
        <v>0</v>
      </c>
      <c r="M46" s="128">
        <f>MAX(0,ROUND(IF(Skaičiuoklė!$E$50&lt;$A46,Skaičiuoklė!$C$50,0)*IF(M$3=0,1,(M$3*12-$A46+1+Skaičiuoklė!$E$50)/(M$3*12)),2))</f>
        <v>0</v>
      </c>
      <c r="N46" s="128">
        <f>MAX(0,ROUND(IF(Skaičiuoklė!$E$51&lt;$A46,Skaičiuoklė!$C$51,0)*IF(N$3=0,1,(N$3*12-$A46+1+Skaičiuoklė!$E$51)/(N$3*12)),2))</f>
        <v>0</v>
      </c>
      <c r="O46" s="128">
        <f>MAX(0,ROUND(IF(Skaičiuoklė!$E$52&lt;$A46,Skaičiuoklė!$C$52,0)*IF(O$3=0,1,(O$3*12-$A46+1+Skaičiuoklė!$E$52)/(O$3*12)),2))</f>
        <v>0</v>
      </c>
      <c r="P46" s="128">
        <f t="shared" si="9"/>
        <v>0.15</v>
      </c>
      <c r="Q46" s="128">
        <f t="shared" si="13"/>
        <v>0</v>
      </c>
      <c r="R46" s="179"/>
      <c r="S46" s="128">
        <f t="shared" si="2"/>
        <v>0</v>
      </c>
      <c r="T46" s="128">
        <f t="shared" si="14"/>
        <v>0</v>
      </c>
      <c r="U46" s="179"/>
      <c r="V46" s="23">
        <f t="shared" si="19"/>
        <v>4.199999999999998E-3</v>
      </c>
      <c r="W46" s="128">
        <f t="shared" si="15"/>
        <v>0</v>
      </c>
      <c r="X46" s="11">
        <f t="shared" si="11"/>
        <v>1</v>
      </c>
    </row>
    <row r="47" spans="1:24" x14ac:dyDescent="0.35">
      <c r="A47" s="11">
        <f t="shared" si="16"/>
        <v>44</v>
      </c>
      <c r="B47" s="40">
        <f t="shared" si="17"/>
        <v>0</v>
      </c>
      <c r="C47" s="128">
        <f>ROUND(IF(Skaičiuoklė!$E$61&gt;0,Skaičiuoklė!E106,IF(A47&lt;=Skaičiuoklė!$E$10,0,IF(A47&gt;Skaičiuoklė!$E$8,0,1/(Skaičiuoklė!$E$8-Skaičiuoklė!$E$10)*(Skaičiuoklė!$E$7)))),2)</f>
        <v>0</v>
      </c>
      <c r="D47" s="128">
        <f t="shared" si="7"/>
        <v>0</v>
      </c>
      <c r="E47" s="24">
        <f>1-(1-Skaičiuoklė!$E$19)^(A47/12)</f>
        <v>0</v>
      </c>
      <c r="F47" s="128">
        <f t="shared" si="18"/>
        <v>0</v>
      </c>
      <c r="G47" s="179"/>
      <c r="H47" s="128">
        <f t="shared" si="12"/>
        <v>0</v>
      </c>
      <c r="I47" s="128">
        <f>MAX(0,ROUND(IF(Skaičiuoklė!$E$46&lt;$A47,Skaičiuoklė!$C$46,0)*IF(I$3=0,1,(I$3*12-$A47+1+Skaičiuoklė!$E$46)/(I$3*12)),2))</f>
        <v>0</v>
      </c>
      <c r="J47" s="128">
        <f>MAX(0,ROUND(IF(Skaičiuoklė!$E$47&lt;$A47,Skaičiuoklė!$C$47,0)*IF(J$3=0,1,(J$3*12-$A47+1+Skaičiuoklė!$E$47)/(J$3*12)),2))</f>
        <v>0</v>
      </c>
      <c r="K47" s="128">
        <f>MAX(0,ROUND(IF(Skaičiuoklė!$E$48&lt;$A47,Skaičiuoklė!$C$48,0)*IF(K$3=0,1,(K$3*12-$A47+1+Skaičiuoklė!$E$48)/(K$3*12)),2))</f>
        <v>0</v>
      </c>
      <c r="L47" s="128">
        <f>MAX(0,ROUND(IF(Skaičiuoklė!$E$49&lt;$A47,Skaičiuoklė!$C$49,0)*IF(L$3=0,1,(L$3*12-$A47+1+Skaičiuoklė!$E$49)/(L$3*12)),2))</f>
        <v>0</v>
      </c>
      <c r="M47" s="128">
        <f>MAX(0,ROUND(IF(Skaičiuoklė!$E$50&lt;$A47,Skaičiuoklė!$C$50,0)*IF(M$3=0,1,(M$3*12-$A47+1+Skaičiuoklė!$E$50)/(M$3*12)),2))</f>
        <v>0</v>
      </c>
      <c r="N47" s="128">
        <f>MAX(0,ROUND(IF(Skaičiuoklė!$E$51&lt;$A47,Skaičiuoklė!$C$51,0)*IF(N$3=0,1,(N$3*12-$A47+1+Skaičiuoklė!$E$51)/(N$3*12)),2))</f>
        <v>0</v>
      </c>
      <c r="O47" s="128">
        <f>MAX(0,ROUND(IF(Skaičiuoklė!$E$52&lt;$A47,Skaičiuoklė!$C$52,0)*IF(O$3=0,1,(O$3*12-$A47+1+Skaičiuoklė!$E$52)/(O$3*12)),2))</f>
        <v>0</v>
      </c>
      <c r="P47" s="128">
        <f t="shared" si="9"/>
        <v>0.15</v>
      </c>
      <c r="Q47" s="128">
        <f t="shared" si="13"/>
        <v>0</v>
      </c>
      <c r="R47" s="179"/>
      <c r="S47" s="128">
        <f t="shared" si="2"/>
        <v>0</v>
      </c>
      <c r="T47" s="128">
        <f t="shared" si="14"/>
        <v>0</v>
      </c>
      <c r="U47" s="179"/>
      <c r="V47" s="23">
        <f t="shared" si="19"/>
        <v>4.2999999999999983E-3</v>
      </c>
      <c r="W47" s="128">
        <f t="shared" si="15"/>
        <v>0</v>
      </c>
      <c r="X47" s="11">
        <f t="shared" si="11"/>
        <v>1</v>
      </c>
    </row>
    <row r="48" spans="1:24" x14ac:dyDescent="0.35">
      <c r="A48" s="11">
        <f t="shared" si="16"/>
        <v>45</v>
      </c>
      <c r="B48" s="40">
        <f t="shared" si="17"/>
        <v>0</v>
      </c>
      <c r="C48" s="128">
        <f>ROUND(IF(Skaičiuoklė!$E$61&gt;0,Skaičiuoklė!E107,IF(A48&lt;=Skaičiuoklė!$E$10,0,IF(A48&gt;Skaičiuoklė!$E$8,0,1/(Skaičiuoklė!$E$8-Skaičiuoklė!$E$10)*(Skaičiuoklė!$E$7)))),2)</f>
        <v>0</v>
      </c>
      <c r="D48" s="128">
        <f t="shared" si="7"/>
        <v>0</v>
      </c>
      <c r="E48" s="24">
        <f>1-(1-Skaičiuoklė!$E$19)^(A48/12)</f>
        <v>0</v>
      </c>
      <c r="F48" s="128">
        <f t="shared" si="18"/>
        <v>0</v>
      </c>
      <c r="G48" s="179"/>
      <c r="H48" s="128">
        <f t="shared" si="12"/>
        <v>0</v>
      </c>
      <c r="I48" s="128">
        <f>MAX(0,ROUND(IF(Skaičiuoklė!$E$46&lt;$A48,Skaičiuoklė!$C$46,0)*IF(I$3=0,1,(I$3*12-$A48+1+Skaičiuoklė!$E$46)/(I$3*12)),2))</f>
        <v>0</v>
      </c>
      <c r="J48" s="128">
        <f>MAX(0,ROUND(IF(Skaičiuoklė!$E$47&lt;$A48,Skaičiuoklė!$C$47,0)*IF(J$3=0,1,(J$3*12-$A48+1+Skaičiuoklė!$E$47)/(J$3*12)),2))</f>
        <v>0</v>
      </c>
      <c r="K48" s="128">
        <f>MAX(0,ROUND(IF(Skaičiuoklė!$E$48&lt;$A48,Skaičiuoklė!$C$48,0)*IF(K$3=0,1,(K$3*12-$A48+1+Skaičiuoklė!$E$48)/(K$3*12)),2))</f>
        <v>0</v>
      </c>
      <c r="L48" s="128">
        <f>MAX(0,ROUND(IF(Skaičiuoklė!$E$49&lt;$A48,Skaičiuoklė!$C$49,0)*IF(L$3=0,1,(L$3*12-$A48+1+Skaičiuoklė!$E$49)/(L$3*12)),2))</f>
        <v>0</v>
      </c>
      <c r="M48" s="128">
        <f>MAX(0,ROUND(IF(Skaičiuoklė!$E$50&lt;$A48,Skaičiuoklė!$C$50,0)*IF(M$3=0,1,(M$3*12-$A48+1+Skaičiuoklė!$E$50)/(M$3*12)),2))</f>
        <v>0</v>
      </c>
      <c r="N48" s="128">
        <f>MAX(0,ROUND(IF(Skaičiuoklė!$E$51&lt;$A48,Skaičiuoklė!$C$51,0)*IF(N$3=0,1,(N$3*12-$A48+1+Skaičiuoklė!$E$51)/(N$3*12)),2))</f>
        <v>0</v>
      </c>
      <c r="O48" s="128">
        <f>MAX(0,ROUND(IF(Skaičiuoklė!$E$52&lt;$A48,Skaičiuoklė!$C$52,0)*IF(O$3=0,1,(O$3*12-$A48+1+Skaičiuoklė!$E$52)/(O$3*12)),2))</f>
        <v>0</v>
      </c>
      <c r="P48" s="128">
        <f t="shared" si="9"/>
        <v>0.15</v>
      </c>
      <c r="Q48" s="128">
        <f t="shared" si="13"/>
        <v>0</v>
      </c>
      <c r="R48" s="179"/>
      <c r="S48" s="128">
        <f t="shared" si="2"/>
        <v>0</v>
      </c>
      <c r="T48" s="128">
        <f t="shared" si="14"/>
        <v>0</v>
      </c>
      <c r="U48" s="179"/>
      <c r="V48" s="23">
        <f t="shared" si="19"/>
        <v>4.3999999999999985E-3</v>
      </c>
      <c r="W48" s="128">
        <f t="shared" si="15"/>
        <v>0</v>
      </c>
      <c r="X48" s="11">
        <f t="shared" si="11"/>
        <v>1</v>
      </c>
    </row>
    <row r="49" spans="1:24" x14ac:dyDescent="0.35">
      <c r="A49" s="11">
        <f t="shared" si="16"/>
        <v>46</v>
      </c>
      <c r="B49" s="40">
        <f t="shared" si="17"/>
        <v>0</v>
      </c>
      <c r="C49" s="128">
        <f>ROUND(IF(Skaičiuoklė!$E$61&gt;0,Skaičiuoklė!E108,IF(A49&lt;=Skaičiuoklė!$E$10,0,IF(A49&gt;Skaičiuoklė!$E$8,0,1/(Skaičiuoklė!$E$8-Skaičiuoklė!$E$10)*(Skaičiuoklė!$E$7)))),2)</f>
        <v>0</v>
      </c>
      <c r="D49" s="128">
        <f t="shared" si="7"/>
        <v>0</v>
      </c>
      <c r="E49" s="24">
        <f>1-(1-Skaičiuoklė!$E$19)^(A49/12)</f>
        <v>0</v>
      </c>
      <c r="F49" s="128">
        <f t="shared" si="18"/>
        <v>0</v>
      </c>
      <c r="G49" s="179"/>
      <c r="H49" s="128">
        <f t="shared" si="12"/>
        <v>0</v>
      </c>
      <c r="I49" s="128">
        <f>MAX(0,ROUND(IF(Skaičiuoklė!$E$46&lt;$A49,Skaičiuoklė!$C$46,0)*IF(I$3=0,1,(I$3*12-$A49+1+Skaičiuoklė!$E$46)/(I$3*12)),2))</f>
        <v>0</v>
      </c>
      <c r="J49" s="128">
        <f>MAX(0,ROUND(IF(Skaičiuoklė!$E$47&lt;$A49,Skaičiuoklė!$C$47,0)*IF(J$3=0,1,(J$3*12-$A49+1+Skaičiuoklė!$E$47)/(J$3*12)),2))</f>
        <v>0</v>
      </c>
      <c r="K49" s="128">
        <f>MAX(0,ROUND(IF(Skaičiuoklė!$E$48&lt;$A49,Skaičiuoklė!$C$48,0)*IF(K$3=0,1,(K$3*12-$A49+1+Skaičiuoklė!$E$48)/(K$3*12)),2))</f>
        <v>0</v>
      </c>
      <c r="L49" s="128">
        <f>MAX(0,ROUND(IF(Skaičiuoklė!$E$49&lt;$A49,Skaičiuoklė!$C$49,0)*IF(L$3=0,1,(L$3*12-$A49+1+Skaičiuoklė!$E$49)/(L$3*12)),2))</f>
        <v>0</v>
      </c>
      <c r="M49" s="128">
        <f>MAX(0,ROUND(IF(Skaičiuoklė!$E$50&lt;$A49,Skaičiuoklė!$C$50,0)*IF(M$3=0,1,(M$3*12-$A49+1+Skaičiuoklė!$E$50)/(M$3*12)),2))</f>
        <v>0</v>
      </c>
      <c r="N49" s="128">
        <f>MAX(0,ROUND(IF(Skaičiuoklė!$E$51&lt;$A49,Skaičiuoklė!$C$51,0)*IF(N$3=0,1,(N$3*12-$A49+1+Skaičiuoklė!$E$51)/(N$3*12)),2))</f>
        <v>0</v>
      </c>
      <c r="O49" s="128">
        <f>MAX(0,ROUND(IF(Skaičiuoklė!$E$52&lt;$A49,Skaičiuoklė!$C$52,0)*IF(O$3=0,1,(O$3*12-$A49+1+Skaičiuoklė!$E$52)/(O$3*12)),2))</f>
        <v>0</v>
      </c>
      <c r="P49" s="128">
        <f t="shared" si="9"/>
        <v>0.15</v>
      </c>
      <c r="Q49" s="128">
        <f t="shared" si="13"/>
        <v>0</v>
      </c>
      <c r="R49" s="179"/>
      <c r="S49" s="128">
        <f t="shared" si="2"/>
        <v>0</v>
      </c>
      <c r="T49" s="128">
        <f t="shared" si="14"/>
        <v>0</v>
      </c>
      <c r="U49" s="179"/>
      <c r="V49" s="23">
        <f t="shared" si="19"/>
        <v>4.4999999999999988E-3</v>
      </c>
      <c r="W49" s="128">
        <f t="shared" si="15"/>
        <v>0</v>
      </c>
      <c r="X49" s="11">
        <f t="shared" si="11"/>
        <v>1</v>
      </c>
    </row>
    <row r="50" spans="1:24" x14ac:dyDescent="0.35">
      <c r="A50" s="11">
        <f t="shared" si="16"/>
        <v>47</v>
      </c>
      <c r="B50" s="40">
        <f t="shared" si="17"/>
        <v>0</v>
      </c>
      <c r="C50" s="128">
        <f>ROUND(IF(Skaičiuoklė!$E$61&gt;0,Skaičiuoklė!E109,IF(A50&lt;=Skaičiuoklė!$E$10,0,IF(A50&gt;Skaičiuoklė!$E$8,0,1/(Skaičiuoklė!$E$8-Skaičiuoklė!$E$10)*(Skaičiuoklė!$E$7)))),2)</f>
        <v>0</v>
      </c>
      <c r="D50" s="128">
        <f t="shared" si="7"/>
        <v>0</v>
      </c>
      <c r="E50" s="24">
        <f>1-(1-Skaičiuoklė!$E$19)^(A50/12)</f>
        <v>0</v>
      </c>
      <c r="F50" s="128">
        <f t="shared" si="18"/>
        <v>0</v>
      </c>
      <c r="G50" s="179"/>
      <c r="H50" s="128">
        <f t="shared" si="12"/>
        <v>0</v>
      </c>
      <c r="I50" s="128">
        <f>MAX(0,ROUND(IF(Skaičiuoklė!$E$46&lt;$A50,Skaičiuoklė!$C$46,0)*IF(I$3=0,1,(I$3*12-$A50+1+Skaičiuoklė!$E$46)/(I$3*12)),2))</f>
        <v>0</v>
      </c>
      <c r="J50" s="128">
        <f>MAX(0,ROUND(IF(Skaičiuoklė!$E$47&lt;$A50,Skaičiuoklė!$C$47,0)*IF(J$3=0,1,(J$3*12-$A50+1+Skaičiuoklė!$E$47)/(J$3*12)),2))</f>
        <v>0</v>
      </c>
      <c r="K50" s="128">
        <f>MAX(0,ROUND(IF(Skaičiuoklė!$E$48&lt;$A50,Skaičiuoklė!$C$48,0)*IF(K$3=0,1,(K$3*12-$A50+1+Skaičiuoklė!$E$48)/(K$3*12)),2))</f>
        <v>0</v>
      </c>
      <c r="L50" s="128">
        <f>MAX(0,ROUND(IF(Skaičiuoklė!$E$49&lt;$A50,Skaičiuoklė!$C$49,0)*IF(L$3=0,1,(L$3*12-$A50+1+Skaičiuoklė!$E$49)/(L$3*12)),2))</f>
        <v>0</v>
      </c>
      <c r="M50" s="128">
        <f>MAX(0,ROUND(IF(Skaičiuoklė!$E$50&lt;$A50,Skaičiuoklė!$C$50,0)*IF(M$3=0,1,(M$3*12-$A50+1+Skaičiuoklė!$E$50)/(M$3*12)),2))</f>
        <v>0</v>
      </c>
      <c r="N50" s="128">
        <f>MAX(0,ROUND(IF(Skaičiuoklė!$E$51&lt;$A50,Skaičiuoklė!$C$51,0)*IF(N$3=0,1,(N$3*12-$A50+1+Skaičiuoklė!$E$51)/(N$3*12)),2))</f>
        <v>0</v>
      </c>
      <c r="O50" s="128">
        <f>MAX(0,ROUND(IF(Skaičiuoklė!$E$52&lt;$A50,Skaičiuoklė!$C$52,0)*IF(O$3=0,1,(O$3*12-$A50+1+Skaičiuoklė!$E$52)/(O$3*12)),2))</f>
        <v>0</v>
      </c>
      <c r="P50" s="128">
        <f t="shared" si="9"/>
        <v>0.15</v>
      </c>
      <c r="Q50" s="128">
        <f t="shared" si="13"/>
        <v>0</v>
      </c>
      <c r="R50" s="179"/>
      <c r="S50" s="128">
        <f t="shared" si="2"/>
        <v>0</v>
      </c>
      <c r="T50" s="128">
        <f t="shared" si="14"/>
        <v>0</v>
      </c>
      <c r="U50" s="179"/>
      <c r="V50" s="23">
        <f t="shared" si="19"/>
        <v>4.5999999999999991E-3</v>
      </c>
      <c r="W50" s="128">
        <f t="shared" si="15"/>
        <v>0</v>
      </c>
      <c r="X50" s="11">
        <f t="shared" si="11"/>
        <v>1</v>
      </c>
    </row>
    <row r="51" spans="1:24" x14ac:dyDescent="0.35">
      <c r="A51" s="11">
        <f t="shared" si="16"/>
        <v>48</v>
      </c>
      <c r="B51" s="40">
        <f t="shared" si="17"/>
        <v>0</v>
      </c>
      <c r="C51" s="128">
        <f>ROUND(IF(Skaičiuoklė!$E$61&gt;0,Skaičiuoklė!E110,IF(A51&lt;=Skaičiuoklė!$E$10,0,IF(A51&gt;Skaičiuoklė!$E$8,0,1/(Skaičiuoklė!$E$8-Skaičiuoklė!$E$10)*(Skaičiuoklė!$E$7)))),2)</f>
        <v>0</v>
      </c>
      <c r="D51" s="128">
        <f t="shared" si="7"/>
        <v>0</v>
      </c>
      <c r="E51" s="24">
        <f>1-(1-Skaičiuoklė!$E$19)^(A51/12)</f>
        <v>0</v>
      </c>
      <c r="F51" s="128">
        <f t="shared" si="18"/>
        <v>0</v>
      </c>
      <c r="G51" s="179"/>
      <c r="H51" s="128">
        <f t="shared" si="12"/>
        <v>0</v>
      </c>
      <c r="I51" s="128">
        <f>MAX(0,ROUND(IF(Skaičiuoklė!$E$46&lt;$A51,Skaičiuoklė!$C$46,0)*IF(I$3=0,1,(I$3*12-$A51+1+Skaičiuoklė!$E$46)/(I$3*12)),2))</f>
        <v>0</v>
      </c>
      <c r="J51" s="128">
        <f>MAX(0,ROUND(IF(Skaičiuoklė!$E$47&lt;$A51,Skaičiuoklė!$C$47,0)*IF(J$3=0,1,(J$3*12-$A51+1+Skaičiuoklė!$E$47)/(J$3*12)),2))</f>
        <v>0</v>
      </c>
      <c r="K51" s="128">
        <f>MAX(0,ROUND(IF(Skaičiuoklė!$E$48&lt;$A51,Skaičiuoklė!$C$48,0)*IF(K$3=0,1,(K$3*12-$A51+1+Skaičiuoklė!$E$48)/(K$3*12)),2))</f>
        <v>0</v>
      </c>
      <c r="L51" s="128">
        <f>MAX(0,ROUND(IF(Skaičiuoklė!$E$49&lt;$A51,Skaičiuoklė!$C$49,0)*IF(L$3=0,1,(L$3*12-$A51+1+Skaičiuoklė!$E$49)/(L$3*12)),2))</f>
        <v>0</v>
      </c>
      <c r="M51" s="128">
        <f>MAX(0,ROUND(IF(Skaičiuoklė!$E$50&lt;$A51,Skaičiuoklė!$C$50,0)*IF(M$3=0,1,(M$3*12-$A51+1+Skaičiuoklė!$E$50)/(M$3*12)),2))</f>
        <v>0</v>
      </c>
      <c r="N51" s="128">
        <f>MAX(0,ROUND(IF(Skaičiuoklė!$E$51&lt;$A51,Skaičiuoklė!$C$51,0)*IF(N$3=0,1,(N$3*12-$A51+1+Skaičiuoklė!$E$51)/(N$3*12)),2))</f>
        <v>0</v>
      </c>
      <c r="O51" s="128">
        <f>MAX(0,ROUND(IF(Skaičiuoklė!$E$52&lt;$A51,Skaičiuoklė!$C$52,0)*IF(O$3=0,1,(O$3*12-$A51+1+Skaičiuoklė!$E$52)/(O$3*12)),2))</f>
        <v>0</v>
      </c>
      <c r="P51" s="128">
        <f t="shared" si="9"/>
        <v>0.15</v>
      </c>
      <c r="Q51" s="128">
        <f t="shared" si="13"/>
        <v>0</v>
      </c>
      <c r="R51" s="179"/>
      <c r="S51" s="128">
        <f t="shared" si="2"/>
        <v>0</v>
      </c>
      <c r="T51" s="128">
        <f t="shared" si="14"/>
        <v>0</v>
      </c>
      <c r="U51" s="179"/>
      <c r="V51" s="23">
        <f t="shared" si="19"/>
        <v>4.6999999999999993E-3</v>
      </c>
      <c r="W51" s="128">
        <f t="shared" si="15"/>
        <v>0</v>
      </c>
      <c r="X51" s="11">
        <f t="shared" si="11"/>
        <v>1</v>
      </c>
    </row>
    <row r="52" spans="1:24" x14ac:dyDescent="0.35">
      <c r="A52" s="11">
        <f t="shared" si="16"/>
        <v>49</v>
      </c>
      <c r="B52" s="40">
        <f t="shared" si="17"/>
        <v>0</v>
      </c>
      <c r="C52" s="128">
        <f>ROUND(IF(Skaičiuoklė!$E$61&gt;0,Skaičiuoklė!E111,IF(A52&lt;=Skaičiuoklė!$E$10,0,IF(A52&gt;Skaičiuoklė!$E$8,0,1/(Skaičiuoklė!$E$8-Skaičiuoklė!$E$10)*(Skaičiuoklė!$E$7)))),2)</f>
        <v>0</v>
      </c>
      <c r="D52" s="128">
        <f t="shared" si="7"/>
        <v>0</v>
      </c>
      <c r="E52" s="24">
        <f>1-(1-Skaičiuoklė!$E$19)^(A52/12)</f>
        <v>0</v>
      </c>
      <c r="F52" s="128">
        <f t="shared" si="18"/>
        <v>0</v>
      </c>
      <c r="G52" s="179"/>
      <c r="H52" s="128">
        <f t="shared" si="12"/>
        <v>0</v>
      </c>
      <c r="I52" s="128">
        <f>MAX(0,ROUND(IF(Skaičiuoklė!$E$46&lt;$A52,Skaičiuoklė!$C$46,0)*IF(I$3=0,1,(I$3*12-$A52+1+Skaičiuoklė!$E$46)/(I$3*12)),2))</f>
        <v>0</v>
      </c>
      <c r="J52" s="128">
        <f>MAX(0,ROUND(IF(Skaičiuoklė!$E$47&lt;$A52,Skaičiuoklė!$C$47,0)*IF(J$3=0,1,(J$3*12-$A52+1+Skaičiuoklė!$E$47)/(J$3*12)),2))</f>
        <v>0</v>
      </c>
      <c r="K52" s="128">
        <f>MAX(0,ROUND(IF(Skaičiuoklė!$E$48&lt;$A52,Skaičiuoklė!$C$48,0)*IF(K$3=0,1,(K$3*12-$A52+1+Skaičiuoklė!$E$48)/(K$3*12)),2))</f>
        <v>0</v>
      </c>
      <c r="L52" s="128">
        <f>MAX(0,ROUND(IF(Skaičiuoklė!$E$49&lt;$A52,Skaičiuoklė!$C$49,0)*IF(L$3=0,1,(L$3*12-$A52+1+Skaičiuoklė!$E$49)/(L$3*12)),2))</f>
        <v>0</v>
      </c>
      <c r="M52" s="128">
        <f>MAX(0,ROUND(IF(Skaičiuoklė!$E$50&lt;$A52,Skaičiuoklė!$C$50,0)*IF(M$3=0,1,(M$3*12-$A52+1+Skaičiuoklė!$E$50)/(M$3*12)),2))</f>
        <v>0</v>
      </c>
      <c r="N52" s="128">
        <f>MAX(0,ROUND(IF(Skaičiuoklė!$E$51&lt;$A52,Skaičiuoklė!$C$51,0)*IF(N$3=0,1,(N$3*12-$A52+1+Skaičiuoklė!$E$51)/(N$3*12)),2))</f>
        <v>0</v>
      </c>
      <c r="O52" s="128">
        <f>MAX(0,ROUND(IF(Skaičiuoklė!$E$52&lt;$A52,Skaičiuoklė!$C$52,0)*IF(O$3=0,1,(O$3*12-$A52+1+Skaičiuoklė!$E$52)/(O$3*12)),2))</f>
        <v>0</v>
      </c>
      <c r="P52" s="128">
        <f t="shared" si="9"/>
        <v>0.15</v>
      </c>
      <c r="Q52" s="128">
        <f t="shared" si="13"/>
        <v>0</v>
      </c>
      <c r="R52" s="179"/>
      <c r="S52" s="128">
        <f t="shared" si="2"/>
        <v>0</v>
      </c>
      <c r="T52" s="128">
        <f t="shared" si="14"/>
        <v>0</v>
      </c>
      <c r="U52" s="179"/>
      <c r="V52" s="23">
        <f t="shared" si="19"/>
        <v>4.7999999999999996E-3</v>
      </c>
      <c r="W52" s="128">
        <f t="shared" si="15"/>
        <v>0</v>
      </c>
      <c r="X52" s="11">
        <f t="shared" si="11"/>
        <v>1</v>
      </c>
    </row>
    <row r="53" spans="1:24" x14ac:dyDescent="0.35">
      <c r="A53" s="11">
        <f t="shared" si="16"/>
        <v>50</v>
      </c>
      <c r="B53" s="40">
        <f t="shared" si="17"/>
        <v>0</v>
      </c>
      <c r="C53" s="128">
        <f>ROUND(IF(Skaičiuoklė!$E$61&gt;0,Skaičiuoklė!E112,IF(A53&lt;=Skaičiuoklė!$E$10,0,IF(A53&gt;Skaičiuoklė!$E$8,0,1/(Skaičiuoklė!$E$8-Skaičiuoklė!$E$10)*(Skaičiuoklė!$E$7)))),2)</f>
        <v>0</v>
      </c>
      <c r="D53" s="128">
        <f t="shared" si="7"/>
        <v>0</v>
      </c>
      <c r="E53" s="24">
        <f>1-(1-Skaičiuoklė!$E$19)^(A53/12)</f>
        <v>0</v>
      </c>
      <c r="F53" s="128">
        <f t="shared" si="18"/>
        <v>0</v>
      </c>
      <c r="G53" s="179"/>
      <c r="H53" s="128">
        <f t="shared" si="12"/>
        <v>0</v>
      </c>
      <c r="I53" s="128">
        <f>MAX(0,ROUND(IF(Skaičiuoklė!$E$46&lt;$A53,Skaičiuoklė!$C$46,0)*IF(I$3=0,1,(I$3*12-$A53+1+Skaičiuoklė!$E$46)/(I$3*12)),2))</f>
        <v>0</v>
      </c>
      <c r="J53" s="128">
        <f>MAX(0,ROUND(IF(Skaičiuoklė!$E$47&lt;$A53,Skaičiuoklė!$C$47,0)*IF(J$3=0,1,(J$3*12-$A53+1+Skaičiuoklė!$E$47)/(J$3*12)),2))</f>
        <v>0</v>
      </c>
      <c r="K53" s="128">
        <f>MAX(0,ROUND(IF(Skaičiuoklė!$E$48&lt;$A53,Skaičiuoklė!$C$48,0)*IF(K$3=0,1,(K$3*12-$A53+1+Skaičiuoklė!$E$48)/(K$3*12)),2))</f>
        <v>0</v>
      </c>
      <c r="L53" s="128">
        <f>MAX(0,ROUND(IF(Skaičiuoklė!$E$49&lt;$A53,Skaičiuoklė!$C$49,0)*IF(L$3=0,1,(L$3*12-$A53+1+Skaičiuoklė!$E$49)/(L$3*12)),2))</f>
        <v>0</v>
      </c>
      <c r="M53" s="128">
        <f>MAX(0,ROUND(IF(Skaičiuoklė!$E$50&lt;$A53,Skaičiuoklė!$C$50,0)*IF(M$3=0,1,(M$3*12-$A53+1+Skaičiuoklė!$E$50)/(M$3*12)),2))</f>
        <v>0</v>
      </c>
      <c r="N53" s="128">
        <f>MAX(0,ROUND(IF(Skaičiuoklė!$E$51&lt;$A53,Skaičiuoklė!$C$51,0)*IF(N$3=0,1,(N$3*12-$A53+1+Skaičiuoklė!$E$51)/(N$3*12)),2))</f>
        <v>0</v>
      </c>
      <c r="O53" s="128">
        <f>MAX(0,ROUND(IF(Skaičiuoklė!$E$52&lt;$A53,Skaičiuoklė!$C$52,0)*IF(O$3=0,1,(O$3*12-$A53+1+Skaičiuoklė!$E$52)/(O$3*12)),2))</f>
        <v>0</v>
      </c>
      <c r="P53" s="128">
        <f t="shared" si="9"/>
        <v>0.15</v>
      </c>
      <c r="Q53" s="128">
        <f t="shared" si="13"/>
        <v>0</v>
      </c>
      <c r="R53" s="179"/>
      <c r="S53" s="128">
        <f t="shared" si="2"/>
        <v>0</v>
      </c>
      <c r="T53" s="128">
        <f t="shared" si="14"/>
        <v>0</v>
      </c>
      <c r="U53" s="179"/>
      <c r="V53" s="23">
        <f t="shared" si="19"/>
        <v>4.8999999999999998E-3</v>
      </c>
      <c r="W53" s="128">
        <f t="shared" si="15"/>
        <v>0</v>
      </c>
      <c r="X53" s="11">
        <f t="shared" si="11"/>
        <v>1</v>
      </c>
    </row>
    <row r="54" spans="1:24" x14ac:dyDescent="0.35">
      <c r="A54" s="11">
        <f t="shared" si="16"/>
        <v>51</v>
      </c>
      <c r="B54" s="40">
        <f t="shared" si="17"/>
        <v>0</v>
      </c>
      <c r="C54" s="128">
        <f>ROUND(IF(Skaičiuoklė!$E$61&gt;0,Skaičiuoklė!E113,IF(A54&lt;=Skaičiuoklė!$E$10,0,IF(A54&gt;Skaičiuoklė!$E$8,0,1/(Skaičiuoklė!$E$8-Skaičiuoklė!$E$10)*(Skaičiuoklė!$E$7)))),2)</f>
        <v>0</v>
      </c>
      <c r="D54" s="128">
        <f t="shared" si="7"/>
        <v>0</v>
      </c>
      <c r="E54" s="24">
        <f>1-(1-Skaičiuoklė!$E$19)^(A54/12)</f>
        <v>0</v>
      </c>
      <c r="F54" s="128">
        <f t="shared" si="18"/>
        <v>0</v>
      </c>
      <c r="G54" s="179"/>
      <c r="H54" s="128">
        <f t="shared" si="12"/>
        <v>0</v>
      </c>
      <c r="I54" s="128">
        <f>MAX(0,ROUND(IF(Skaičiuoklė!$E$46&lt;$A54,Skaičiuoklė!$C$46,0)*IF(I$3=0,1,(I$3*12-$A54+1+Skaičiuoklė!$E$46)/(I$3*12)),2))</f>
        <v>0</v>
      </c>
      <c r="J54" s="128">
        <f>MAX(0,ROUND(IF(Skaičiuoklė!$E$47&lt;$A54,Skaičiuoklė!$C$47,0)*IF(J$3=0,1,(J$3*12-$A54+1+Skaičiuoklė!$E$47)/(J$3*12)),2))</f>
        <v>0</v>
      </c>
      <c r="K54" s="128">
        <f>MAX(0,ROUND(IF(Skaičiuoklė!$E$48&lt;$A54,Skaičiuoklė!$C$48,0)*IF(K$3=0,1,(K$3*12-$A54+1+Skaičiuoklė!$E$48)/(K$3*12)),2))</f>
        <v>0</v>
      </c>
      <c r="L54" s="128">
        <f>MAX(0,ROUND(IF(Skaičiuoklė!$E$49&lt;$A54,Skaičiuoklė!$C$49,0)*IF(L$3=0,1,(L$3*12-$A54+1+Skaičiuoklė!$E$49)/(L$3*12)),2))</f>
        <v>0</v>
      </c>
      <c r="M54" s="128">
        <f>MAX(0,ROUND(IF(Skaičiuoklė!$E$50&lt;$A54,Skaičiuoklė!$C$50,0)*IF(M$3=0,1,(M$3*12-$A54+1+Skaičiuoklė!$E$50)/(M$3*12)),2))</f>
        <v>0</v>
      </c>
      <c r="N54" s="128">
        <f>MAX(0,ROUND(IF(Skaičiuoklė!$E$51&lt;$A54,Skaičiuoklė!$C$51,0)*IF(N$3=0,1,(N$3*12-$A54+1+Skaičiuoklė!$E$51)/(N$3*12)),2))</f>
        <v>0</v>
      </c>
      <c r="O54" s="128">
        <f>MAX(0,ROUND(IF(Skaičiuoklė!$E$52&lt;$A54,Skaičiuoklė!$C$52,0)*IF(O$3=0,1,(O$3*12-$A54+1+Skaičiuoklė!$E$52)/(O$3*12)),2))</f>
        <v>0</v>
      </c>
      <c r="P54" s="128">
        <f t="shared" si="9"/>
        <v>0.15</v>
      </c>
      <c r="Q54" s="128">
        <f t="shared" si="13"/>
        <v>0</v>
      </c>
      <c r="R54" s="179"/>
      <c r="S54" s="128">
        <f t="shared" si="2"/>
        <v>0</v>
      </c>
      <c r="T54" s="128">
        <f t="shared" si="14"/>
        <v>0</v>
      </c>
      <c r="U54" s="179"/>
      <c r="V54" s="23">
        <f t="shared" si="19"/>
        <v>5.0000000000000001E-3</v>
      </c>
      <c r="W54" s="128">
        <f t="shared" si="15"/>
        <v>0</v>
      </c>
      <c r="X54" s="11">
        <f t="shared" si="11"/>
        <v>1</v>
      </c>
    </row>
    <row r="55" spans="1:24" x14ac:dyDescent="0.35">
      <c r="A55" s="11">
        <f t="shared" si="16"/>
        <v>52</v>
      </c>
      <c r="B55" s="40">
        <f t="shared" si="17"/>
        <v>0</v>
      </c>
      <c r="C55" s="128">
        <f>ROUND(IF(Skaičiuoklė!$E$61&gt;0,Skaičiuoklė!E114,IF(A55&lt;=Skaičiuoklė!$E$10,0,IF(A55&gt;Skaičiuoklė!$E$8,0,1/(Skaičiuoklė!$E$8-Skaičiuoklė!$E$10)*(Skaičiuoklė!$E$7)))),2)</f>
        <v>0</v>
      </c>
      <c r="D55" s="128">
        <f t="shared" si="7"/>
        <v>0</v>
      </c>
      <c r="E55" s="24">
        <f>1-(1-Skaičiuoklė!$E$19)^(A55/12)</f>
        <v>0</v>
      </c>
      <c r="F55" s="128">
        <f t="shared" si="18"/>
        <v>0</v>
      </c>
      <c r="G55" s="179"/>
      <c r="H55" s="128">
        <f t="shared" si="12"/>
        <v>0</v>
      </c>
      <c r="I55" s="128">
        <f>MAX(0,ROUND(IF(Skaičiuoklė!$E$46&lt;$A55,Skaičiuoklė!$C$46,0)*IF(I$3=0,1,(I$3*12-$A55+1+Skaičiuoklė!$E$46)/(I$3*12)),2))</f>
        <v>0</v>
      </c>
      <c r="J55" s="128">
        <f>MAX(0,ROUND(IF(Skaičiuoklė!$E$47&lt;$A55,Skaičiuoklė!$C$47,0)*IF(J$3=0,1,(J$3*12-$A55+1+Skaičiuoklė!$E$47)/(J$3*12)),2))</f>
        <v>0</v>
      </c>
      <c r="K55" s="128">
        <f>MAX(0,ROUND(IF(Skaičiuoklė!$E$48&lt;$A55,Skaičiuoklė!$C$48,0)*IF(K$3=0,1,(K$3*12-$A55+1+Skaičiuoklė!$E$48)/(K$3*12)),2))</f>
        <v>0</v>
      </c>
      <c r="L55" s="128">
        <f>MAX(0,ROUND(IF(Skaičiuoklė!$E$49&lt;$A55,Skaičiuoklė!$C$49,0)*IF(L$3=0,1,(L$3*12-$A55+1+Skaičiuoklė!$E$49)/(L$3*12)),2))</f>
        <v>0</v>
      </c>
      <c r="M55" s="128">
        <f>MAX(0,ROUND(IF(Skaičiuoklė!$E$50&lt;$A55,Skaičiuoklė!$C$50,0)*IF(M$3=0,1,(M$3*12-$A55+1+Skaičiuoklė!$E$50)/(M$3*12)),2))</f>
        <v>0</v>
      </c>
      <c r="N55" s="128">
        <f>MAX(0,ROUND(IF(Skaičiuoklė!$E$51&lt;$A55,Skaičiuoklė!$C$51,0)*IF(N$3=0,1,(N$3*12-$A55+1+Skaičiuoklė!$E$51)/(N$3*12)),2))</f>
        <v>0</v>
      </c>
      <c r="O55" s="128">
        <f>MAX(0,ROUND(IF(Skaičiuoklė!$E$52&lt;$A55,Skaičiuoklė!$C$52,0)*IF(O$3=0,1,(O$3*12-$A55+1+Skaičiuoklė!$E$52)/(O$3*12)),2))</f>
        <v>0</v>
      </c>
      <c r="P55" s="128">
        <f t="shared" si="9"/>
        <v>0.15</v>
      </c>
      <c r="Q55" s="128">
        <f t="shared" si="13"/>
        <v>0</v>
      </c>
      <c r="R55" s="179"/>
      <c r="S55" s="128">
        <f t="shared" si="2"/>
        <v>0</v>
      </c>
      <c r="T55" s="128">
        <f t="shared" si="14"/>
        <v>0</v>
      </c>
      <c r="U55" s="179"/>
      <c r="V55" s="23">
        <f t="shared" si="19"/>
        <v>5.1000000000000004E-3</v>
      </c>
      <c r="W55" s="128">
        <f t="shared" si="15"/>
        <v>0</v>
      </c>
      <c r="X55" s="11">
        <f t="shared" si="11"/>
        <v>1</v>
      </c>
    </row>
    <row r="56" spans="1:24" x14ac:dyDescent="0.35">
      <c r="A56" s="11">
        <f t="shared" si="16"/>
        <v>53</v>
      </c>
      <c r="B56" s="40">
        <f t="shared" si="17"/>
        <v>0</v>
      </c>
      <c r="C56" s="128">
        <f>ROUND(IF(Skaičiuoklė!$E$61&gt;0,Skaičiuoklė!E115,IF(A56&lt;=Skaičiuoklė!$E$10,0,IF(A56&gt;Skaičiuoklė!$E$8,0,1/(Skaičiuoklė!$E$8-Skaičiuoklė!$E$10)*(Skaičiuoklė!$E$7)))),2)</f>
        <v>0</v>
      </c>
      <c r="D56" s="128">
        <f t="shared" si="7"/>
        <v>0</v>
      </c>
      <c r="E56" s="24">
        <f>1-(1-Skaičiuoklė!$E$19)^(A56/12)</f>
        <v>0</v>
      </c>
      <c r="F56" s="128">
        <f t="shared" si="18"/>
        <v>0</v>
      </c>
      <c r="G56" s="179"/>
      <c r="H56" s="128">
        <f t="shared" si="12"/>
        <v>0</v>
      </c>
      <c r="I56" s="128">
        <f>MAX(0,ROUND(IF(Skaičiuoklė!$E$46&lt;$A56,Skaičiuoklė!$C$46,0)*IF(I$3=0,1,(I$3*12-$A56+1+Skaičiuoklė!$E$46)/(I$3*12)),2))</f>
        <v>0</v>
      </c>
      <c r="J56" s="128">
        <f>MAX(0,ROUND(IF(Skaičiuoklė!$E$47&lt;$A56,Skaičiuoklė!$C$47,0)*IF(J$3=0,1,(J$3*12-$A56+1+Skaičiuoklė!$E$47)/(J$3*12)),2))</f>
        <v>0</v>
      </c>
      <c r="K56" s="128">
        <f>MAX(0,ROUND(IF(Skaičiuoklė!$E$48&lt;$A56,Skaičiuoklė!$C$48,0)*IF(K$3=0,1,(K$3*12-$A56+1+Skaičiuoklė!$E$48)/(K$3*12)),2))</f>
        <v>0</v>
      </c>
      <c r="L56" s="128">
        <f>MAX(0,ROUND(IF(Skaičiuoklė!$E$49&lt;$A56,Skaičiuoklė!$C$49,0)*IF(L$3=0,1,(L$3*12-$A56+1+Skaičiuoklė!$E$49)/(L$3*12)),2))</f>
        <v>0</v>
      </c>
      <c r="M56" s="128">
        <f>MAX(0,ROUND(IF(Skaičiuoklė!$E$50&lt;$A56,Skaičiuoklė!$C$50,0)*IF(M$3=0,1,(M$3*12-$A56+1+Skaičiuoklė!$E$50)/(M$3*12)),2))</f>
        <v>0</v>
      </c>
      <c r="N56" s="128">
        <f>MAX(0,ROUND(IF(Skaičiuoklė!$E$51&lt;$A56,Skaičiuoklė!$C$51,0)*IF(N$3=0,1,(N$3*12-$A56+1+Skaičiuoklė!$E$51)/(N$3*12)),2))</f>
        <v>0</v>
      </c>
      <c r="O56" s="128">
        <f>MAX(0,ROUND(IF(Skaičiuoklė!$E$52&lt;$A56,Skaičiuoklė!$C$52,0)*IF(O$3=0,1,(O$3*12-$A56+1+Skaičiuoklė!$E$52)/(O$3*12)),2))</f>
        <v>0</v>
      </c>
      <c r="P56" s="128">
        <f t="shared" si="9"/>
        <v>0.15</v>
      </c>
      <c r="Q56" s="128">
        <f t="shared" si="13"/>
        <v>0</v>
      </c>
      <c r="R56" s="179"/>
      <c r="S56" s="128">
        <f t="shared" si="2"/>
        <v>0</v>
      </c>
      <c r="T56" s="128">
        <f t="shared" si="14"/>
        <v>0</v>
      </c>
      <c r="U56" s="179"/>
      <c r="V56" s="23">
        <f t="shared" si="19"/>
        <v>5.2000000000000006E-3</v>
      </c>
      <c r="W56" s="128">
        <f t="shared" si="15"/>
        <v>0</v>
      </c>
      <c r="X56" s="11">
        <f t="shared" si="11"/>
        <v>1</v>
      </c>
    </row>
    <row r="57" spans="1:24" x14ac:dyDescent="0.35">
      <c r="A57" s="11">
        <f t="shared" si="16"/>
        <v>54</v>
      </c>
      <c r="B57" s="40">
        <f t="shared" si="17"/>
        <v>0</v>
      </c>
      <c r="C57" s="128">
        <f>ROUND(IF(Skaičiuoklė!$E$61&gt;0,Skaičiuoklė!E116,IF(A57&lt;=Skaičiuoklė!$E$10,0,IF(A57&gt;Skaičiuoklė!$E$8,0,1/(Skaičiuoklė!$E$8-Skaičiuoklė!$E$10)*(Skaičiuoklė!$E$7)))),2)</f>
        <v>0</v>
      </c>
      <c r="D57" s="128">
        <f>MAX(B57-H57,0)</f>
        <v>0</v>
      </c>
      <c r="E57" s="24">
        <f>1-(1-Skaičiuoklė!$E$19)^(A57/12)</f>
        <v>0</v>
      </c>
      <c r="F57" s="128">
        <f t="shared" si="18"/>
        <v>0</v>
      </c>
      <c r="G57" s="179"/>
      <c r="H57" s="128">
        <f t="shared" si="12"/>
        <v>0</v>
      </c>
      <c r="I57" s="128">
        <f>MAX(0,ROUND(IF(Skaičiuoklė!$E$46&lt;$A57,Skaičiuoklė!$C$46,0)*IF(I$3=0,1,(I$3*12-$A57+1+Skaičiuoklė!$E$46)/(I$3*12)),2))</f>
        <v>0</v>
      </c>
      <c r="J57" s="128">
        <f>MAX(0,ROUND(IF(Skaičiuoklė!$E$47&lt;$A57,Skaičiuoklė!$C$47,0)*IF(J$3=0,1,(J$3*12-$A57+1+Skaičiuoklė!$E$47)/(J$3*12)),2))</f>
        <v>0</v>
      </c>
      <c r="K57" s="128">
        <f>MAX(0,ROUND(IF(Skaičiuoklė!$E$48&lt;$A57,Skaičiuoklė!$C$48,0)*IF(K$3=0,1,(K$3*12-$A57+1+Skaičiuoklė!$E$48)/(K$3*12)),2))</f>
        <v>0</v>
      </c>
      <c r="L57" s="128">
        <f>MAX(0,ROUND(IF(Skaičiuoklė!$E$49&lt;$A57,Skaičiuoklė!$C$49,0)*IF(L$3=0,1,(L$3*12-$A57+1+Skaičiuoklė!$E$49)/(L$3*12)),2))</f>
        <v>0</v>
      </c>
      <c r="M57" s="128">
        <f>MAX(0,ROUND(IF(Skaičiuoklė!$E$50&lt;$A57,Skaičiuoklė!$C$50,0)*IF(M$3=0,1,(M$3*12-$A57+1+Skaičiuoklė!$E$50)/(M$3*12)),2))</f>
        <v>0</v>
      </c>
      <c r="N57" s="128">
        <f>MAX(0,ROUND(IF(Skaičiuoklė!$E$51&lt;$A57,Skaičiuoklė!$C$51,0)*IF(N$3=0,1,(N$3*12-$A57+1+Skaičiuoklė!$E$51)/(N$3*12)),2))</f>
        <v>0</v>
      </c>
      <c r="O57" s="128">
        <f>MAX(0,ROUND(IF(Skaičiuoklė!$E$52&lt;$A57,Skaičiuoklė!$C$52,0)*IF(O$3=0,1,(O$3*12-$A57+1+Skaičiuoklė!$E$52)/(O$3*12)),2))</f>
        <v>0</v>
      </c>
      <c r="P57" s="128">
        <f t="shared" si="9"/>
        <v>0.15</v>
      </c>
      <c r="Q57" s="128">
        <f t="shared" si="13"/>
        <v>0</v>
      </c>
      <c r="R57" s="179"/>
      <c r="S57" s="128">
        <f t="shared" si="2"/>
        <v>0</v>
      </c>
      <c r="T57" s="128">
        <f t="shared" si="14"/>
        <v>0</v>
      </c>
      <c r="U57" s="179"/>
      <c r="V57" s="23">
        <f t="shared" si="19"/>
        <v>5.3000000000000009E-3</v>
      </c>
      <c r="W57" s="128">
        <f t="shared" si="15"/>
        <v>0</v>
      </c>
      <c r="X57" s="11">
        <f t="shared" si="11"/>
        <v>1</v>
      </c>
    </row>
    <row r="58" spans="1:24" x14ac:dyDescent="0.35">
      <c r="A58" s="11">
        <f t="shared" si="16"/>
        <v>55</v>
      </c>
      <c r="B58" s="40">
        <f t="shared" si="17"/>
        <v>0</v>
      </c>
      <c r="C58" s="128">
        <f>ROUND(IF(Skaičiuoklė!$E$61&gt;0,Skaičiuoklė!E117,IF(A58&lt;=Skaičiuoklė!$E$10,0,IF(A58&gt;Skaičiuoklė!$E$8,0,1/(Skaičiuoklė!$E$8-Skaičiuoklė!$E$10)*(Skaičiuoklė!$E$7)))),2)</f>
        <v>0</v>
      </c>
      <c r="D58" s="128">
        <f t="shared" si="7"/>
        <v>0</v>
      </c>
      <c r="E58" s="24">
        <f>1-(1-Skaičiuoklė!$E$19)^(A58/12)</f>
        <v>0</v>
      </c>
      <c r="F58" s="128">
        <f t="shared" si="18"/>
        <v>0</v>
      </c>
      <c r="G58" s="179"/>
      <c r="H58" s="128">
        <f t="shared" si="12"/>
        <v>0</v>
      </c>
      <c r="I58" s="128">
        <f>MAX(0,ROUND(IF(Skaičiuoklė!$E$46&lt;$A58,Skaičiuoklė!$C$46,0)*IF(I$3=0,1,(I$3*12-$A58+1+Skaičiuoklė!$E$46)/(I$3*12)),2))</f>
        <v>0</v>
      </c>
      <c r="J58" s="128">
        <f>MAX(0,ROUND(IF(Skaičiuoklė!$E$47&lt;$A58,Skaičiuoklė!$C$47,0)*IF(J$3=0,1,(J$3*12-$A58+1+Skaičiuoklė!$E$47)/(J$3*12)),2))</f>
        <v>0</v>
      </c>
      <c r="K58" s="128">
        <f>MAX(0,ROUND(IF(Skaičiuoklė!$E$48&lt;$A58,Skaičiuoklė!$C$48,0)*IF(K$3=0,1,(K$3*12-$A58+1+Skaičiuoklė!$E$48)/(K$3*12)),2))</f>
        <v>0</v>
      </c>
      <c r="L58" s="128">
        <f>MAX(0,ROUND(IF(Skaičiuoklė!$E$49&lt;$A58,Skaičiuoklė!$C$49,0)*IF(L$3=0,1,(L$3*12-$A58+1+Skaičiuoklė!$E$49)/(L$3*12)),2))</f>
        <v>0</v>
      </c>
      <c r="M58" s="128">
        <f>MAX(0,ROUND(IF(Skaičiuoklė!$E$50&lt;$A58,Skaičiuoklė!$C$50,0)*IF(M$3=0,1,(M$3*12-$A58+1+Skaičiuoklė!$E$50)/(M$3*12)),2))</f>
        <v>0</v>
      </c>
      <c r="N58" s="128">
        <f>MAX(0,ROUND(IF(Skaičiuoklė!$E$51&lt;$A58,Skaičiuoklė!$C$51,0)*IF(N$3=0,1,(N$3*12-$A58+1+Skaičiuoklė!$E$51)/(N$3*12)),2))</f>
        <v>0</v>
      </c>
      <c r="O58" s="128">
        <f>MAX(0,ROUND(IF(Skaičiuoklė!$E$52&lt;$A58,Skaičiuoklė!$C$52,0)*IF(O$3=0,1,(O$3*12-$A58+1+Skaičiuoklė!$E$52)/(O$3*12)),2))</f>
        <v>0</v>
      </c>
      <c r="P58" s="128">
        <f t="shared" si="9"/>
        <v>0.15</v>
      </c>
      <c r="Q58" s="128">
        <f t="shared" si="13"/>
        <v>0</v>
      </c>
      <c r="R58" s="179"/>
      <c r="S58" s="128">
        <f t="shared" si="2"/>
        <v>0</v>
      </c>
      <c r="T58" s="128">
        <f t="shared" si="14"/>
        <v>0</v>
      </c>
      <c r="U58" s="179"/>
      <c r="V58" s="23">
        <f t="shared" si="19"/>
        <v>5.4000000000000012E-3</v>
      </c>
      <c r="W58" s="128">
        <f t="shared" si="15"/>
        <v>0</v>
      </c>
      <c r="X58" s="11">
        <f t="shared" si="11"/>
        <v>1</v>
      </c>
    </row>
    <row r="59" spans="1:24" x14ac:dyDescent="0.35">
      <c r="A59" s="11">
        <f t="shared" si="16"/>
        <v>56</v>
      </c>
      <c r="B59" s="40">
        <f t="shared" si="17"/>
        <v>0</v>
      </c>
      <c r="C59" s="128">
        <f>ROUND(IF(Skaičiuoklė!$E$61&gt;0,Skaičiuoklė!E118,IF(A59&lt;=Skaičiuoklė!$E$10,0,IF(A59&gt;Skaičiuoklė!$E$8,0,1/(Skaičiuoklė!$E$8-Skaičiuoklė!$E$10)*(Skaičiuoklė!$E$7)))),2)</f>
        <v>0</v>
      </c>
      <c r="D59" s="128">
        <f t="shared" si="7"/>
        <v>0</v>
      </c>
      <c r="E59" s="24">
        <f>1-(1-Skaičiuoklė!$E$19)^(A59/12)</f>
        <v>0</v>
      </c>
      <c r="F59" s="128">
        <f t="shared" si="18"/>
        <v>0</v>
      </c>
      <c r="G59" s="179"/>
      <c r="H59" s="128">
        <f t="shared" si="12"/>
        <v>0</v>
      </c>
      <c r="I59" s="128">
        <f>MAX(0,ROUND(IF(Skaičiuoklė!$E$46&lt;$A59,Skaičiuoklė!$C$46,0)*IF(I$3=0,1,(I$3*12-$A59+1+Skaičiuoklė!$E$46)/(I$3*12)),2))</f>
        <v>0</v>
      </c>
      <c r="J59" s="128">
        <f>MAX(0,ROUND(IF(Skaičiuoklė!$E$47&lt;$A59,Skaičiuoklė!$C$47,0)*IF(J$3=0,1,(J$3*12-$A59+1+Skaičiuoklė!$E$47)/(J$3*12)),2))</f>
        <v>0</v>
      </c>
      <c r="K59" s="128">
        <f>MAX(0,ROUND(IF(Skaičiuoklė!$E$48&lt;$A59,Skaičiuoklė!$C$48,0)*IF(K$3=0,1,(K$3*12-$A59+1+Skaičiuoklė!$E$48)/(K$3*12)),2))</f>
        <v>0</v>
      </c>
      <c r="L59" s="128">
        <f>MAX(0,ROUND(IF(Skaičiuoklė!$E$49&lt;$A59,Skaičiuoklė!$C$49,0)*IF(L$3=0,1,(L$3*12-$A59+1+Skaičiuoklė!$E$49)/(L$3*12)),2))</f>
        <v>0</v>
      </c>
      <c r="M59" s="128">
        <f>MAX(0,ROUND(IF(Skaičiuoklė!$E$50&lt;$A59,Skaičiuoklė!$C$50,0)*IF(M$3=0,1,(M$3*12-$A59+1+Skaičiuoklė!$E$50)/(M$3*12)),2))</f>
        <v>0</v>
      </c>
      <c r="N59" s="128">
        <f>MAX(0,ROUND(IF(Skaičiuoklė!$E$51&lt;$A59,Skaičiuoklė!$C$51,0)*IF(N$3=0,1,(N$3*12-$A59+1+Skaičiuoklė!$E$51)/(N$3*12)),2))</f>
        <v>0</v>
      </c>
      <c r="O59" s="128">
        <f>MAX(0,ROUND(IF(Skaičiuoklė!$E$52&lt;$A59,Skaičiuoklė!$C$52,0)*IF(O$3=0,1,(O$3*12-$A59+1+Skaičiuoklė!$E$52)/(O$3*12)),2))</f>
        <v>0</v>
      </c>
      <c r="P59" s="128">
        <f t="shared" si="9"/>
        <v>0.15</v>
      </c>
      <c r="Q59" s="128">
        <f t="shared" si="13"/>
        <v>0</v>
      </c>
      <c r="R59" s="179"/>
      <c r="S59" s="128">
        <f t="shared" si="2"/>
        <v>0</v>
      </c>
      <c r="T59" s="128">
        <f t="shared" si="14"/>
        <v>0</v>
      </c>
      <c r="U59" s="179"/>
      <c r="V59" s="23">
        <f t="shared" si="19"/>
        <v>5.5000000000000014E-3</v>
      </c>
      <c r="W59" s="128">
        <f t="shared" si="15"/>
        <v>0</v>
      </c>
      <c r="X59" s="11">
        <f t="shared" si="11"/>
        <v>1</v>
      </c>
    </row>
    <row r="60" spans="1:24" x14ac:dyDescent="0.35">
      <c r="A60" s="11">
        <f t="shared" si="16"/>
        <v>57</v>
      </c>
      <c r="B60" s="40">
        <f t="shared" si="17"/>
        <v>0</v>
      </c>
      <c r="C60" s="128">
        <f>ROUND(IF(Skaičiuoklė!$E$61&gt;0,Skaičiuoklė!E119,IF(A60&lt;=Skaičiuoklė!$E$10,0,IF(A60&gt;Skaičiuoklė!$E$8,0,1/(Skaičiuoklė!$E$8-Skaičiuoklė!$E$10)*(Skaičiuoklė!$E$7)))),2)</f>
        <v>0</v>
      </c>
      <c r="D60" s="128">
        <f t="shared" si="7"/>
        <v>0</v>
      </c>
      <c r="E60" s="24">
        <f>1-(1-Skaičiuoklė!$E$19)^(A60/12)</f>
        <v>0</v>
      </c>
      <c r="F60" s="128">
        <f t="shared" si="18"/>
        <v>0</v>
      </c>
      <c r="G60" s="179"/>
      <c r="H60" s="128">
        <f t="shared" si="12"/>
        <v>0</v>
      </c>
      <c r="I60" s="128">
        <f>MAX(0,ROUND(IF(Skaičiuoklė!$E$46&lt;$A60,Skaičiuoklė!$C$46,0)*IF(I$3=0,1,(I$3*12-$A60+1+Skaičiuoklė!$E$46)/(I$3*12)),2))</f>
        <v>0</v>
      </c>
      <c r="J60" s="128">
        <f>MAX(0,ROUND(IF(Skaičiuoklė!$E$47&lt;$A60,Skaičiuoklė!$C$47,0)*IF(J$3=0,1,(J$3*12-$A60+1+Skaičiuoklė!$E$47)/(J$3*12)),2))</f>
        <v>0</v>
      </c>
      <c r="K60" s="128">
        <f>MAX(0,ROUND(IF(Skaičiuoklė!$E$48&lt;$A60,Skaičiuoklė!$C$48,0)*IF(K$3=0,1,(K$3*12-$A60+1+Skaičiuoklė!$E$48)/(K$3*12)),2))</f>
        <v>0</v>
      </c>
      <c r="L60" s="128">
        <f>MAX(0,ROUND(IF(Skaičiuoklė!$E$49&lt;$A60,Skaičiuoklė!$C$49,0)*IF(L$3=0,1,(L$3*12-$A60+1+Skaičiuoklė!$E$49)/(L$3*12)),2))</f>
        <v>0</v>
      </c>
      <c r="M60" s="128">
        <f>MAX(0,ROUND(IF(Skaičiuoklė!$E$50&lt;$A60,Skaičiuoklė!$C$50,0)*IF(M$3=0,1,(M$3*12-$A60+1+Skaičiuoklė!$E$50)/(M$3*12)),2))</f>
        <v>0</v>
      </c>
      <c r="N60" s="128">
        <f>MAX(0,ROUND(IF(Skaičiuoklė!$E$51&lt;$A60,Skaičiuoklė!$C$51,0)*IF(N$3=0,1,(N$3*12-$A60+1+Skaičiuoklė!$E$51)/(N$3*12)),2))</f>
        <v>0</v>
      </c>
      <c r="O60" s="128">
        <f>MAX(0,ROUND(IF(Skaičiuoklė!$E$52&lt;$A60,Skaičiuoklė!$C$52,0)*IF(O$3=0,1,(O$3*12-$A60+1+Skaičiuoklė!$E$52)/(O$3*12)),2))</f>
        <v>0</v>
      </c>
      <c r="P60" s="128">
        <f t="shared" si="9"/>
        <v>0.15</v>
      </c>
      <c r="Q60" s="128">
        <f t="shared" si="13"/>
        <v>0</v>
      </c>
      <c r="R60" s="179"/>
      <c r="S60" s="128">
        <f t="shared" si="2"/>
        <v>0</v>
      </c>
      <c r="T60" s="128">
        <f t="shared" si="14"/>
        <v>0</v>
      </c>
      <c r="U60" s="179"/>
      <c r="V60" s="23">
        <f t="shared" si="19"/>
        <v>5.6000000000000017E-3</v>
      </c>
      <c r="W60" s="128">
        <f t="shared" si="15"/>
        <v>0</v>
      </c>
      <c r="X60" s="11">
        <f t="shared" si="11"/>
        <v>1</v>
      </c>
    </row>
    <row r="61" spans="1:24" x14ac:dyDescent="0.35">
      <c r="A61" s="11">
        <f t="shared" si="16"/>
        <v>58</v>
      </c>
      <c r="B61" s="40">
        <f t="shared" si="17"/>
        <v>0</v>
      </c>
      <c r="C61" s="128">
        <f>ROUND(IF(Skaičiuoklė!$E$61&gt;0,Skaičiuoklė!E120,IF(A61&lt;=Skaičiuoklė!$E$10,0,IF(A61&gt;Skaičiuoklė!$E$8,0,1/(Skaičiuoklė!$E$8-Skaičiuoklė!$E$10)*(Skaičiuoklė!$E$7)))),2)</f>
        <v>0</v>
      </c>
      <c r="D61" s="128">
        <f t="shared" si="7"/>
        <v>0</v>
      </c>
      <c r="E61" s="24">
        <f>1-(1-Skaičiuoklė!$E$19)^(A61/12)</f>
        <v>0</v>
      </c>
      <c r="F61" s="128">
        <f t="shared" si="18"/>
        <v>0</v>
      </c>
      <c r="G61" s="179"/>
      <c r="H61" s="128">
        <f t="shared" si="12"/>
        <v>0</v>
      </c>
      <c r="I61" s="128">
        <f>MAX(0,ROUND(IF(Skaičiuoklė!$E$46&lt;$A61,Skaičiuoklė!$C$46,0)*IF(I$3=0,1,(I$3*12-$A61+1+Skaičiuoklė!$E$46)/(I$3*12)),2))</f>
        <v>0</v>
      </c>
      <c r="J61" s="128">
        <f>MAX(0,ROUND(IF(Skaičiuoklė!$E$47&lt;$A61,Skaičiuoklė!$C$47,0)*IF(J$3=0,1,(J$3*12-$A61+1+Skaičiuoklė!$E$47)/(J$3*12)),2))</f>
        <v>0</v>
      </c>
      <c r="K61" s="128">
        <f>MAX(0,ROUND(IF(Skaičiuoklė!$E$48&lt;$A61,Skaičiuoklė!$C$48,0)*IF(K$3=0,1,(K$3*12-$A61+1+Skaičiuoklė!$E$48)/(K$3*12)),2))</f>
        <v>0</v>
      </c>
      <c r="L61" s="128">
        <f>MAX(0,ROUND(IF(Skaičiuoklė!$E$49&lt;$A61,Skaičiuoklė!$C$49,0)*IF(L$3=0,1,(L$3*12-$A61+1+Skaičiuoklė!$E$49)/(L$3*12)),2))</f>
        <v>0</v>
      </c>
      <c r="M61" s="128">
        <f>MAX(0,ROUND(IF(Skaičiuoklė!$E$50&lt;$A61,Skaičiuoklė!$C$50,0)*IF(M$3=0,1,(M$3*12-$A61+1+Skaičiuoklė!$E$50)/(M$3*12)),2))</f>
        <v>0</v>
      </c>
      <c r="N61" s="128">
        <f>MAX(0,ROUND(IF(Skaičiuoklė!$E$51&lt;$A61,Skaičiuoklė!$C$51,0)*IF(N$3=0,1,(N$3*12-$A61+1+Skaičiuoklė!$E$51)/(N$3*12)),2))</f>
        <v>0</v>
      </c>
      <c r="O61" s="128">
        <f>MAX(0,ROUND(IF(Skaičiuoklė!$E$52&lt;$A61,Skaičiuoklė!$C$52,0)*IF(O$3=0,1,(O$3*12-$A61+1+Skaičiuoklė!$E$52)/(O$3*12)),2))</f>
        <v>0</v>
      </c>
      <c r="P61" s="128">
        <f t="shared" si="9"/>
        <v>0.15</v>
      </c>
      <c r="Q61" s="128">
        <f t="shared" si="13"/>
        <v>0</v>
      </c>
      <c r="R61" s="179"/>
      <c r="S61" s="128">
        <f t="shared" si="2"/>
        <v>0</v>
      </c>
      <c r="T61" s="128">
        <f t="shared" si="14"/>
        <v>0</v>
      </c>
      <c r="U61" s="179"/>
      <c r="V61" s="23">
        <f t="shared" si="19"/>
        <v>5.7000000000000019E-3</v>
      </c>
      <c r="W61" s="128">
        <f t="shared" si="15"/>
        <v>0</v>
      </c>
      <c r="X61" s="11">
        <f t="shared" si="11"/>
        <v>1</v>
      </c>
    </row>
    <row r="62" spans="1:24" x14ac:dyDescent="0.35">
      <c r="A62" s="11">
        <f t="shared" si="16"/>
        <v>59</v>
      </c>
      <c r="B62" s="40">
        <f t="shared" si="17"/>
        <v>0</v>
      </c>
      <c r="C62" s="128">
        <f>ROUND(IF(Skaičiuoklė!$E$61&gt;0,Skaičiuoklė!E121,IF(A62&lt;=Skaičiuoklė!$E$10,0,IF(A62&gt;Skaičiuoklė!$E$8,0,1/(Skaičiuoklė!$E$8-Skaičiuoklė!$E$10)*(Skaičiuoklė!$E$7)))),2)</f>
        <v>0</v>
      </c>
      <c r="D62" s="128">
        <f t="shared" si="7"/>
        <v>0</v>
      </c>
      <c r="E62" s="24">
        <f>1-(1-Skaičiuoklė!$E$19)^(A62/12)</f>
        <v>0</v>
      </c>
      <c r="F62" s="128">
        <f t="shared" si="18"/>
        <v>0</v>
      </c>
      <c r="G62" s="179"/>
      <c r="H62" s="128">
        <f t="shared" si="12"/>
        <v>0</v>
      </c>
      <c r="I62" s="128">
        <f>MAX(0,ROUND(IF(Skaičiuoklė!$E$46&lt;$A62,Skaičiuoklė!$C$46,0)*IF(I$3=0,1,(I$3*12-$A62+1+Skaičiuoklė!$E$46)/(I$3*12)),2))</f>
        <v>0</v>
      </c>
      <c r="J62" s="128">
        <f>MAX(0,ROUND(IF(Skaičiuoklė!$E$47&lt;$A62,Skaičiuoklė!$C$47,0)*IF(J$3=0,1,(J$3*12-$A62+1+Skaičiuoklė!$E$47)/(J$3*12)),2))</f>
        <v>0</v>
      </c>
      <c r="K62" s="128">
        <f>MAX(0,ROUND(IF(Skaičiuoklė!$E$48&lt;$A62,Skaičiuoklė!$C$48,0)*IF(K$3=0,1,(K$3*12-$A62+1+Skaičiuoklė!$E$48)/(K$3*12)),2))</f>
        <v>0</v>
      </c>
      <c r="L62" s="128">
        <f>MAX(0,ROUND(IF(Skaičiuoklė!$E$49&lt;$A62,Skaičiuoklė!$C$49,0)*IF(L$3=0,1,(L$3*12-$A62+1+Skaičiuoklė!$E$49)/(L$3*12)),2))</f>
        <v>0</v>
      </c>
      <c r="M62" s="128">
        <f>MAX(0,ROUND(IF(Skaičiuoklė!$E$50&lt;$A62,Skaičiuoklė!$C$50,0)*IF(M$3=0,1,(M$3*12-$A62+1+Skaičiuoklė!$E$50)/(M$3*12)),2))</f>
        <v>0</v>
      </c>
      <c r="N62" s="128">
        <f>MAX(0,ROUND(IF(Skaičiuoklė!$E$51&lt;$A62,Skaičiuoklė!$C$51,0)*IF(N$3=0,1,(N$3*12-$A62+1+Skaičiuoklė!$E$51)/(N$3*12)),2))</f>
        <v>0</v>
      </c>
      <c r="O62" s="128">
        <f>MAX(0,ROUND(IF(Skaičiuoklė!$E$52&lt;$A62,Skaičiuoklė!$C$52,0)*IF(O$3=0,1,(O$3*12-$A62+1+Skaičiuoklė!$E$52)/(O$3*12)),2))</f>
        <v>0</v>
      </c>
      <c r="P62" s="128">
        <f t="shared" si="9"/>
        <v>0.15</v>
      </c>
      <c r="Q62" s="128">
        <f t="shared" si="13"/>
        <v>0</v>
      </c>
      <c r="R62" s="179"/>
      <c r="S62" s="128">
        <f t="shared" si="2"/>
        <v>0</v>
      </c>
      <c r="T62" s="128">
        <f t="shared" si="14"/>
        <v>0</v>
      </c>
      <c r="U62" s="179"/>
      <c r="V62" s="23">
        <f t="shared" si="19"/>
        <v>5.8000000000000022E-3</v>
      </c>
      <c r="W62" s="128">
        <f t="shared" si="15"/>
        <v>0</v>
      </c>
      <c r="X62" s="11">
        <f t="shared" si="11"/>
        <v>1</v>
      </c>
    </row>
    <row r="63" spans="1:24" x14ac:dyDescent="0.35">
      <c r="A63" s="11">
        <f t="shared" si="16"/>
        <v>60</v>
      </c>
      <c r="B63" s="40">
        <f t="shared" si="17"/>
        <v>0</v>
      </c>
      <c r="C63" s="128">
        <f>ROUND(IF(Skaičiuoklė!$E$61&gt;0,Skaičiuoklė!E122,IF(A63&lt;=Skaičiuoklė!$E$10,0,IF(A63&gt;Skaičiuoklė!$E$8,0,1/(Skaičiuoklė!$E$8-Skaičiuoklė!$E$10)*(Skaičiuoklė!$E$7)))),2)</f>
        <v>0</v>
      </c>
      <c r="D63" s="128">
        <f t="shared" si="7"/>
        <v>0</v>
      </c>
      <c r="E63" s="24">
        <f>1-(1-Skaičiuoklė!$E$19)^(A63/12)</f>
        <v>0</v>
      </c>
      <c r="F63" s="128">
        <f t="shared" si="18"/>
        <v>0</v>
      </c>
      <c r="G63" s="179"/>
      <c r="H63" s="128">
        <f t="shared" si="12"/>
        <v>0</v>
      </c>
      <c r="I63" s="128">
        <f>MAX(0,ROUND(IF(Skaičiuoklė!$E$46&lt;$A63,Skaičiuoklė!$C$46,0)*IF(I$3=0,1,(I$3*12-$A63+1+Skaičiuoklė!$E$46)/(I$3*12)),2))</f>
        <v>0</v>
      </c>
      <c r="J63" s="128">
        <f>MAX(0,ROUND(IF(Skaičiuoklė!$E$47&lt;$A63,Skaičiuoklė!$C$47,0)*IF(J$3=0,1,(J$3*12-$A63+1+Skaičiuoklė!$E$47)/(J$3*12)),2))</f>
        <v>0</v>
      </c>
      <c r="K63" s="128">
        <f>MAX(0,ROUND(IF(Skaičiuoklė!$E$48&lt;$A63,Skaičiuoklė!$C$48,0)*IF(K$3=0,1,(K$3*12-$A63+1+Skaičiuoklė!$E$48)/(K$3*12)),2))</f>
        <v>0</v>
      </c>
      <c r="L63" s="128">
        <f>MAX(0,ROUND(IF(Skaičiuoklė!$E$49&lt;$A63,Skaičiuoklė!$C$49,0)*IF(L$3=0,1,(L$3*12-$A63+1+Skaičiuoklė!$E$49)/(L$3*12)),2))</f>
        <v>0</v>
      </c>
      <c r="M63" s="128">
        <f>MAX(0,ROUND(IF(Skaičiuoklė!$E$50&lt;$A63,Skaičiuoklė!$C$50,0)*IF(M$3=0,1,(M$3*12-$A63+1+Skaičiuoklė!$E$50)/(M$3*12)),2))</f>
        <v>0</v>
      </c>
      <c r="N63" s="128">
        <f>MAX(0,ROUND(IF(Skaičiuoklė!$E$51&lt;$A63,Skaičiuoklė!$C$51,0)*IF(N$3=0,1,(N$3*12-$A63+1+Skaičiuoklė!$E$51)/(N$3*12)),2))</f>
        <v>0</v>
      </c>
      <c r="O63" s="128">
        <f>MAX(0,ROUND(IF(Skaičiuoklė!$E$52&lt;$A63,Skaičiuoklė!$C$52,0)*IF(O$3=0,1,(O$3*12-$A63+1+Skaičiuoklė!$E$52)/(O$3*12)),2))</f>
        <v>0</v>
      </c>
      <c r="P63" s="128">
        <f t="shared" si="9"/>
        <v>0.15</v>
      </c>
      <c r="Q63" s="128">
        <f t="shared" si="13"/>
        <v>0</v>
      </c>
      <c r="R63" s="179"/>
      <c r="S63" s="128">
        <f t="shared" si="2"/>
        <v>0</v>
      </c>
      <c r="T63" s="128">
        <f t="shared" si="14"/>
        <v>0</v>
      </c>
      <c r="U63" s="179"/>
      <c r="V63" s="23">
        <f t="shared" si="19"/>
        <v>5.9000000000000025E-3</v>
      </c>
      <c r="W63" s="128">
        <f t="shared" si="15"/>
        <v>0</v>
      </c>
      <c r="X63" s="11">
        <f t="shared" si="11"/>
        <v>1</v>
      </c>
    </row>
    <row r="64" spans="1:24" x14ac:dyDescent="0.35">
      <c r="A64" s="11">
        <f t="shared" si="16"/>
        <v>61</v>
      </c>
      <c r="B64" s="40">
        <f t="shared" si="17"/>
        <v>0</v>
      </c>
      <c r="C64" s="128">
        <f>ROUND(IF(Skaičiuoklė!$E$61&gt;0,Skaičiuoklė!E123,IF(A64&lt;=Skaičiuoklė!$E$10,0,IF(A64&gt;Skaičiuoklė!$E$8,0,1/(Skaičiuoklė!$E$8-Skaičiuoklė!$E$10)*(Skaičiuoklė!$E$7)))),2)</f>
        <v>0</v>
      </c>
      <c r="D64" s="128">
        <f t="shared" si="7"/>
        <v>0</v>
      </c>
      <c r="E64" s="24">
        <f>1-(1-Skaičiuoklė!$E$19)^(A64/12)</f>
        <v>0</v>
      </c>
      <c r="F64" s="128">
        <f t="shared" si="18"/>
        <v>0</v>
      </c>
      <c r="G64" s="179"/>
      <c r="H64" s="128">
        <f t="shared" si="12"/>
        <v>0</v>
      </c>
      <c r="I64" s="128">
        <f>MAX(0,ROUND(IF(Skaičiuoklė!$E$46&lt;$A64,Skaičiuoklė!$C$46,0)*IF(I$3=0,1,(I$3*12-$A64+1+Skaičiuoklė!$E$46)/(I$3*12)),2))</f>
        <v>0</v>
      </c>
      <c r="J64" s="128">
        <f>MAX(0,ROUND(IF(Skaičiuoklė!$E$47&lt;$A64,Skaičiuoklė!$C$47,0)*IF(J$3=0,1,(J$3*12-$A64+1+Skaičiuoklė!$E$47)/(J$3*12)),2))</f>
        <v>0</v>
      </c>
      <c r="K64" s="128">
        <f>MAX(0,ROUND(IF(Skaičiuoklė!$E$48&lt;$A64,Skaičiuoklė!$C$48,0)*IF(K$3=0,1,(K$3*12-$A64+1+Skaičiuoklė!$E$48)/(K$3*12)),2))</f>
        <v>0</v>
      </c>
      <c r="L64" s="128">
        <f>MAX(0,ROUND(IF(Skaičiuoklė!$E$49&lt;$A64,Skaičiuoklė!$C$49,0)*IF(L$3=0,1,(L$3*12-$A64+1+Skaičiuoklė!$E$49)/(L$3*12)),2))</f>
        <v>0</v>
      </c>
      <c r="M64" s="128">
        <f>MAX(0,ROUND(IF(Skaičiuoklė!$E$50&lt;$A64,Skaičiuoklė!$C$50,0)*IF(M$3=0,1,(M$3*12-$A64+1+Skaičiuoklė!$E$50)/(M$3*12)),2))</f>
        <v>0</v>
      </c>
      <c r="N64" s="128">
        <f>MAX(0,ROUND(IF(Skaičiuoklė!$E$51&lt;$A64,Skaičiuoklė!$C$51,0)*IF(N$3=0,1,(N$3*12-$A64+1+Skaičiuoklė!$E$51)/(N$3*12)),2))</f>
        <v>0</v>
      </c>
      <c r="O64" s="128">
        <f>MAX(0,ROUND(IF(Skaičiuoklė!$E$52&lt;$A64,Skaičiuoklė!$C$52,0)*IF(O$3=0,1,(O$3*12-$A64+1+Skaičiuoklė!$E$52)/(O$3*12)),2))</f>
        <v>0</v>
      </c>
      <c r="P64" s="128">
        <f t="shared" si="9"/>
        <v>0.15</v>
      </c>
      <c r="Q64" s="128">
        <f t="shared" si="13"/>
        <v>0</v>
      </c>
      <c r="R64" s="179"/>
      <c r="S64" s="128">
        <f t="shared" si="2"/>
        <v>0</v>
      </c>
      <c r="T64" s="128">
        <f t="shared" si="14"/>
        <v>0</v>
      </c>
      <c r="U64" s="179"/>
      <c r="V64" s="23">
        <f t="shared" si="19"/>
        <v>6.0000000000000027E-3</v>
      </c>
      <c r="W64" s="128">
        <f t="shared" si="15"/>
        <v>0</v>
      </c>
      <c r="X64" s="11">
        <f t="shared" si="11"/>
        <v>1</v>
      </c>
    </row>
    <row r="65" spans="1:24" x14ac:dyDescent="0.35">
      <c r="A65" s="11">
        <f t="shared" si="16"/>
        <v>62</v>
      </c>
      <c r="B65" s="40">
        <f t="shared" si="17"/>
        <v>0</v>
      </c>
      <c r="C65" s="128">
        <f>ROUND(IF(Skaičiuoklė!$E$61&gt;0,Skaičiuoklė!E124,IF(A65&lt;=Skaičiuoklė!$E$10,0,IF(A65&gt;Skaičiuoklė!$E$8,0,1/(Skaičiuoklė!$E$8-Skaičiuoklė!$E$10)*(Skaičiuoklė!$E$7)))),2)</f>
        <v>0</v>
      </c>
      <c r="D65" s="128">
        <f t="shared" si="7"/>
        <v>0</v>
      </c>
      <c r="E65" s="24">
        <f>1-(1-Skaičiuoklė!$E$19)^(A65/12)</f>
        <v>0</v>
      </c>
      <c r="F65" s="128">
        <f t="shared" si="18"/>
        <v>0</v>
      </c>
      <c r="G65" s="179"/>
      <c r="H65" s="128">
        <f t="shared" si="12"/>
        <v>0</v>
      </c>
      <c r="I65" s="128">
        <f>MAX(0,ROUND(IF(Skaičiuoklė!$E$46&lt;$A65,Skaičiuoklė!$C$46,0)*IF(I$3=0,1,(I$3*12-$A65+1+Skaičiuoklė!$E$46)/(I$3*12)),2))</f>
        <v>0</v>
      </c>
      <c r="J65" s="128">
        <f>MAX(0,ROUND(IF(Skaičiuoklė!$E$47&lt;$A65,Skaičiuoklė!$C$47,0)*IF(J$3=0,1,(J$3*12-$A65+1+Skaičiuoklė!$E$47)/(J$3*12)),2))</f>
        <v>0</v>
      </c>
      <c r="K65" s="128">
        <f>MAX(0,ROUND(IF(Skaičiuoklė!$E$48&lt;$A65,Skaičiuoklė!$C$48,0)*IF(K$3=0,1,(K$3*12-$A65+1+Skaičiuoklė!$E$48)/(K$3*12)),2))</f>
        <v>0</v>
      </c>
      <c r="L65" s="128">
        <f>MAX(0,ROUND(IF(Skaičiuoklė!$E$49&lt;$A65,Skaičiuoklė!$C$49,0)*IF(L$3=0,1,(L$3*12-$A65+1+Skaičiuoklė!$E$49)/(L$3*12)),2))</f>
        <v>0</v>
      </c>
      <c r="M65" s="128">
        <f>MAX(0,ROUND(IF(Skaičiuoklė!$E$50&lt;$A65,Skaičiuoklė!$C$50,0)*IF(M$3=0,1,(M$3*12-$A65+1+Skaičiuoklė!$E$50)/(M$3*12)),2))</f>
        <v>0</v>
      </c>
      <c r="N65" s="128">
        <f>MAX(0,ROUND(IF(Skaičiuoklė!$E$51&lt;$A65,Skaičiuoklė!$C$51,0)*IF(N$3=0,1,(N$3*12-$A65+1+Skaičiuoklė!$E$51)/(N$3*12)),2))</f>
        <v>0</v>
      </c>
      <c r="O65" s="128">
        <f>MAX(0,ROUND(IF(Skaičiuoklė!$E$52&lt;$A65,Skaičiuoklė!$C$52,0)*IF(O$3=0,1,(O$3*12-$A65+1+Skaičiuoklė!$E$52)/(O$3*12)),2))</f>
        <v>0</v>
      </c>
      <c r="P65" s="128">
        <f t="shared" si="9"/>
        <v>0.15</v>
      </c>
      <c r="Q65" s="128">
        <f t="shared" si="13"/>
        <v>0</v>
      </c>
      <c r="R65" s="179"/>
      <c r="S65" s="128">
        <f t="shared" si="2"/>
        <v>0</v>
      </c>
      <c r="T65" s="128">
        <f t="shared" si="14"/>
        <v>0</v>
      </c>
      <c r="U65" s="179"/>
      <c r="V65" s="23">
        <f t="shared" si="19"/>
        <v>6.100000000000003E-3</v>
      </c>
      <c r="W65" s="128">
        <f t="shared" si="15"/>
        <v>0</v>
      </c>
      <c r="X65" s="11">
        <f t="shared" si="11"/>
        <v>1</v>
      </c>
    </row>
    <row r="66" spans="1:24" x14ac:dyDescent="0.35">
      <c r="A66" s="11">
        <f t="shared" si="16"/>
        <v>63</v>
      </c>
      <c r="B66" s="40">
        <f t="shared" si="17"/>
        <v>0</v>
      </c>
      <c r="C66" s="128">
        <f>ROUND(IF(Skaičiuoklė!$E$61&gt;0,Skaičiuoklė!E125,IF(A66&lt;=Skaičiuoklė!$E$10,0,IF(A66&gt;Skaičiuoklė!$E$8,0,1/(Skaičiuoklė!$E$8-Skaičiuoklė!$E$10)*(Skaičiuoklė!$E$7)))),2)</f>
        <v>0</v>
      </c>
      <c r="D66" s="128">
        <f t="shared" si="7"/>
        <v>0</v>
      </c>
      <c r="E66" s="24">
        <f>1-(1-Skaičiuoklė!$E$19)^(A66/12)</f>
        <v>0</v>
      </c>
      <c r="F66" s="128">
        <f t="shared" si="18"/>
        <v>0</v>
      </c>
      <c r="G66" s="179"/>
      <c r="H66" s="128">
        <f t="shared" si="12"/>
        <v>0</v>
      </c>
      <c r="I66" s="128">
        <f>MAX(0,ROUND(IF(Skaičiuoklė!$E$46&lt;$A66,Skaičiuoklė!$C$46,0)*IF(I$3=0,1,(I$3*12-$A66+1+Skaičiuoklė!$E$46)/(I$3*12)),2))</f>
        <v>0</v>
      </c>
      <c r="J66" s="128">
        <f>MAX(0,ROUND(IF(Skaičiuoklė!$E$47&lt;$A66,Skaičiuoklė!$C$47,0)*IF(J$3=0,1,(J$3*12-$A66+1+Skaičiuoklė!$E$47)/(J$3*12)),2))</f>
        <v>0</v>
      </c>
      <c r="K66" s="128">
        <f>MAX(0,ROUND(IF(Skaičiuoklė!$E$48&lt;$A66,Skaičiuoklė!$C$48,0)*IF(K$3=0,1,(K$3*12-$A66+1+Skaičiuoklė!$E$48)/(K$3*12)),2))</f>
        <v>0</v>
      </c>
      <c r="L66" s="128">
        <f>MAX(0,ROUND(IF(Skaičiuoklė!$E$49&lt;$A66,Skaičiuoklė!$C$49,0)*IF(L$3=0,1,(L$3*12-$A66+1+Skaičiuoklė!$E$49)/(L$3*12)),2))</f>
        <v>0</v>
      </c>
      <c r="M66" s="128">
        <f>MAX(0,ROUND(IF(Skaičiuoklė!$E$50&lt;$A66,Skaičiuoklė!$C$50,0)*IF(M$3=0,1,(M$3*12-$A66+1+Skaičiuoklė!$E$50)/(M$3*12)),2))</f>
        <v>0</v>
      </c>
      <c r="N66" s="128">
        <f>MAX(0,ROUND(IF(Skaičiuoklė!$E$51&lt;$A66,Skaičiuoklė!$C$51,0)*IF(N$3=0,1,(N$3*12-$A66+1+Skaičiuoklė!$E$51)/(N$3*12)),2))</f>
        <v>0</v>
      </c>
      <c r="O66" s="128">
        <f>MAX(0,ROUND(IF(Skaičiuoklė!$E$52&lt;$A66,Skaičiuoklė!$C$52,0)*IF(O$3=0,1,(O$3*12-$A66+1+Skaičiuoklė!$E$52)/(O$3*12)),2))</f>
        <v>0</v>
      </c>
      <c r="P66" s="128">
        <f t="shared" si="9"/>
        <v>0.15</v>
      </c>
      <c r="Q66" s="128">
        <f t="shared" si="13"/>
        <v>0</v>
      </c>
      <c r="R66" s="179"/>
      <c r="S66" s="128">
        <f t="shared" si="2"/>
        <v>0</v>
      </c>
      <c r="T66" s="128">
        <f t="shared" si="14"/>
        <v>0</v>
      </c>
      <c r="U66" s="179"/>
      <c r="V66" s="23">
        <f t="shared" si="19"/>
        <v>6.2000000000000033E-3</v>
      </c>
      <c r="W66" s="128">
        <f t="shared" si="15"/>
        <v>0</v>
      </c>
      <c r="X66" s="11">
        <f t="shared" si="11"/>
        <v>1</v>
      </c>
    </row>
    <row r="67" spans="1:24" x14ac:dyDescent="0.35">
      <c r="A67" s="11">
        <f t="shared" si="16"/>
        <v>64</v>
      </c>
      <c r="B67" s="40">
        <f t="shared" si="17"/>
        <v>0</v>
      </c>
      <c r="C67" s="128">
        <f>ROUND(IF(Skaičiuoklė!$E$61&gt;0,Skaičiuoklė!E126,IF(A67&lt;=Skaičiuoklė!$E$10,0,IF(A67&gt;Skaičiuoklė!$E$8,0,1/(Skaičiuoklė!$E$8-Skaičiuoklė!$E$10)*(Skaičiuoklė!$E$7)))),2)</f>
        <v>0</v>
      </c>
      <c r="D67" s="128">
        <f t="shared" si="7"/>
        <v>0</v>
      </c>
      <c r="E67" s="24">
        <f>1-(1-Skaičiuoklė!$E$19)^(A67/12)</f>
        <v>0</v>
      </c>
      <c r="F67" s="128">
        <f t="shared" si="18"/>
        <v>0</v>
      </c>
      <c r="G67" s="179"/>
      <c r="H67" s="128">
        <f t="shared" si="12"/>
        <v>0</v>
      </c>
      <c r="I67" s="128">
        <f>MAX(0,ROUND(IF(Skaičiuoklė!$E$46&lt;$A67,Skaičiuoklė!$C$46,0)*IF(I$3=0,1,(I$3*12-$A67+1+Skaičiuoklė!$E$46)/(I$3*12)),2))</f>
        <v>0</v>
      </c>
      <c r="J67" s="128">
        <f>MAX(0,ROUND(IF(Skaičiuoklė!$E$47&lt;$A67,Skaičiuoklė!$C$47,0)*IF(J$3=0,1,(J$3*12-$A67+1+Skaičiuoklė!$E$47)/(J$3*12)),2))</f>
        <v>0</v>
      </c>
      <c r="K67" s="128">
        <f>MAX(0,ROUND(IF(Skaičiuoklė!$E$48&lt;$A67,Skaičiuoklė!$C$48,0)*IF(K$3=0,1,(K$3*12-$A67+1+Skaičiuoklė!$E$48)/(K$3*12)),2))</f>
        <v>0</v>
      </c>
      <c r="L67" s="128">
        <f>MAX(0,ROUND(IF(Skaičiuoklė!$E$49&lt;$A67,Skaičiuoklė!$C$49,0)*IF(L$3=0,1,(L$3*12-$A67+1+Skaičiuoklė!$E$49)/(L$3*12)),2))</f>
        <v>0</v>
      </c>
      <c r="M67" s="128">
        <f>MAX(0,ROUND(IF(Skaičiuoklė!$E$50&lt;$A67,Skaičiuoklė!$C$50,0)*IF(M$3=0,1,(M$3*12-$A67+1+Skaičiuoklė!$E$50)/(M$3*12)),2))</f>
        <v>0</v>
      </c>
      <c r="N67" s="128">
        <f>MAX(0,ROUND(IF(Skaičiuoklė!$E$51&lt;$A67,Skaičiuoklė!$C$51,0)*IF(N$3=0,1,(N$3*12-$A67+1+Skaičiuoklė!$E$51)/(N$3*12)),2))</f>
        <v>0</v>
      </c>
      <c r="O67" s="128">
        <f>MAX(0,ROUND(IF(Skaičiuoklė!$E$52&lt;$A67,Skaičiuoklė!$C$52,0)*IF(O$3=0,1,(O$3*12-$A67+1+Skaičiuoklė!$E$52)/(O$3*12)),2))</f>
        <v>0</v>
      </c>
      <c r="P67" s="128">
        <f t="shared" si="9"/>
        <v>0.15</v>
      </c>
      <c r="Q67" s="128">
        <f t="shared" si="13"/>
        <v>0</v>
      </c>
      <c r="R67" s="179"/>
      <c r="S67" s="128">
        <f t="shared" si="2"/>
        <v>0</v>
      </c>
      <c r="T67" s="128">
        <f t="shared" si="14"/>
        <v>0</v>
      </c>
      <c r="U67" s="179"/>
      <c r="V67" s="23">
        <f t="shared" si="19"/>
        <v>6.3000000000000035E-3</v>
      </c>
      <c r="W67" s="128">
        <f t="shared" si="15"/>
        <v>0</v>
      </c>
      <c r="X67" s="11">
        <f t="shared" si="11"/>
        <v>1</v>
      </c>
    </row>
    <row r="68" spans="1:24" x14ac:dyDescent="0.35">
      <c r="A68" s="11">
        <f t="shared" si="16"/>
        <v>65</v>
      </c>
      <c r="B68" s="40">
        <f t="shared" si="17"/>
        <v>0</v>
      </c>
      <c r="C68" s="128">
        <f>ROUND(IF(Skaičiuoklė!$E$61&gt;0,Skaičiuoklė!E127,IF(A68&lt;=Skaičiuoklė!$E$10,0,IF(A68&gt;Skaičiuoklė!$E$8,0,1/(Skaičiuoklė!$E$8-Skaičiuoklė!$E$10)*(Skaičiuoklė!$E$7)))),2)</f>
        <v>0</v>
      </c>
      <c r="D68" s="128">
        <f t="shared" si="7"/>
        <v>0</v>
      </c>
      <c r="E68" s="24">
        <f>1-(1-Skaičiuoklė!$E$19)^(A68/12)</f>
        <v>0</v>
      </c>
      <c r="F68" s="128">
        <f t="shared" si="18"/>
        <v>0</v>
      </c>
      <c r="G68" s="179"/>
      <c r="H68" s="128">
        <f t="shared" ref="H68:H99" si="20">SUM(I68:O68)</f>
        <v>0</v>
      </c>
      <c r="I68" s="128">
        <f>MAX(0,ROUND(IF(Skaičiuoklė!$E$46&lt;$A68,Skaičiuoklė!$C$46,0)*IF(I$3=0,1,(I$3*12-$A68+1+Skaičiuoklė!$E$46)/(I$3*12)),2))</f>
        <v>0</v>
      </c>
      <c r="J68" s="128">
        <f>MAX(0,ROUND(IF(Skaičiuoklė!$E$47&lt;$A68,Skaičiuoklė!$C$47,0)*IF(J$3=0,1,(J$3*12-$A68+1+Skaičiuoklė!$E$47)/(J$3*12)),2))</f>
        <v>0</v>
      </c>
      <c r="K68" s="128">
        <f>MAX(0,ROUND(IF(Skaičiuoklė!$E$48&lt;$A68,Skaičiuoklė!$C$48,0)*IF(K$3=0,1,(K$3*12-$A68+1+Skaičiuoklė!$E$48)/(K$3*12)),2))</f>
        <v>0</v>
      </c>
      <c r="L68" s="128">
        <f>MAX(0,ROUND(IF(Skaičiuoklė!$E$49&lt;$A68,Skaičiuoklė!$C$49,0)*IF(L$3=0,1,(L$3*12-$A68+1+Skaičiuoklė!$E$49)/(L$3*12)),2))</f>
        <v>0</v>
      </c>
      <c r="M68" s="128">
        <f>MAX(0,ROUND(IF(Skaičiuoklė!$E$50&lt;$A68,Skaičiuoklė!$C$50,0)*IF(M$3=0,1,(M$3*12-$A68+1+Skaičiuoklė!$E$50)/(M$3*12)),2))</f>
        <v>0</v>
      </c>
      <c r="N68" s="128">
        <f>MAX(0,ROUND(IF(Skaičiuoklė!$E$51&lt;$A68,Skaičiuoklė!$C$51,0)*IF(N$3=0,1,(N$3*12-$A68+1+Skaičiuoklė!$E$51)/(N$3*12)),2))</f>
        <v>0</v>
      </c>
      <c r="O68" s="128">
        <f>MAX(0,ROUND(IF(Skaičiuoklė!$E$52&lt;$A68,Skaičiuoklė!$C$52,0)*IF(O$3=0,1,(O$3*12-$A68+1+Skaičiuoklė!$E$52)/(O$3*12)),2))</f>
        <v>0</v>
      </c>
      <c r="P68" s="128">
        <f t="shared" si="9"/>
        <v>0.15</v>
      </c>
      <c r="Q68" s="128">
        <f t="shared" ref="Q68:Q99" si="21">F68*P68</f>
        <v>0</v>
      </c>
      <c r="R68" s="179"/>
      <c r="S68" s="128">
        <f t="shared" ref="S68:S112" si="22">B68*(1-E68)</f>
        <v>0</v>
      </c>
      <c r="T68" s="128">
        <f t="shared" ref="T68:T99" si="23">ROUND(S68*$W$1/12,2)</f>
        <v>0</v>
      </c>
      <c r="U68" s="179"/>
      <c r="V68" s="23">
        <f t="shared" si="19"/>
        <v>6.4000000000000038E-3</v>
      </c>
      <c r="W68" s="128">
        <f t="shared" ref="W68:W99" si="24">SUM($S$4:$S$243)*V68/12</f>
        <v>0</v>
      </c>
      <c r="X68" s="11">
        <f t="shared" si="11"/>
        <v>1</v>
      </c>
    </row>
    <row r="69" spans="1:24" x14ac:dyDescent="0.35">
      <c r="A69" s="11">
        <f t="shared" ref="A69:A100" si="25">+A68+1</f>
        <v>66</v>
      </c>
      <c r="B69" s="40">
        <f t="shared" ref="B69:B100" si="26">IF(MAX(ROUND(B68-C68,2),0)&lt;0.5,0,MAX(ROUND(B68-C68,2),0))</f>
        <v>0</v>
      </c>
      <c r="C69" s="128">
        <f>ROUND(IF(Skaičiuoklė!$E$61&gt;0,Skaičiuoklė!E128,IF(A69&lt;=Skaičiuoklė!$E$10,0,IF(A69&gt;Skaičiuoklė!$E$8,0,1/(Skaičiuoklė!$E$8-Skaičiuoklė!$E$10)*(Skaičiuoklė!$E$7)))),2)</f>
        <v>0</v>
      </c>
      <c r="D69" s="128">
        <f t="shared" ref="D69:D192" si="27">MAX(B69-H69,0)</f>
        <v>0</v>
      </c>
      <c r="E69" s="24">
        <f>1-(1-Skaičiuoklė!$E$19)^(A69/12)</f>
        <v>0</v>
      </c>
      <c r="F69" s="128">
        <f t="shared" ref="F69:F100" si="28">ROUND(B69*(E69-E68),2)</f>
        <v>0</v>
      </c>
      <c r="G69" s="179"/>
      <c r="H69" s="128">
        <f t="shared" si="20"/>
        <v>0</v>
      </c>
      <c r="I69" s="128">
        <f>MAX(0,ROUND(IF(Skaičiuoklė!$E$46&lt;$A69,Skaičiuoklė!$C$46,0)*IF(I$3=0,1,(I$3*12-$A69+1+Skaičiuoklė!$E$46)/(I$3*12)),2))</f>
        <v>0</v>
      </c>
      <c r="J69" s="128">
        <f>MAX(0,ROUND(IF(Skaičiuoklė!$E$47&lt;$A69,Skaičiuoklė!$C$47,0)*IF(J$3=0,1,(J$3*12-$A69+1+Skaičiuoklė!$E$47)/(J$3*12)),2))</f>
        <v>0</v>
      </c>
      <c r="K69" s="128">
        <f>MAX(0,ROUND(IF(Skaičiuoklė!$E$48&lt;$A69,Skaičiuoklė!$C$48,0)*IF(K$3=0,1,(K$3*12-$A69+1+Skaičiuoklė!$E$48)/(K$3*12)),2))</f>
        <v>0</v>
      </c>
      <c r="L69" s="128">
        <f>MAX(0,ROUND(IF(Skaičiuoklė!$E$49&lt;$A69,Skaičiuoklė!$C$49,0)*IF(L$3=0,1,(L$3*12-$A69+1+Skaičiuoklė!$E$49)/(L$3*12)),2))</f>
        <v>0</v>
      </c>
      <c r="M69" s="128">
        <f>MAX(0,ROUND(IF(Skaičiuoklė!$E$50&lt;$A69,Skaičiuoklė!$C$50,0)*IF(M$3=0,1,(M$3*12-$A69+1+Skaičiuoklė!$E$50)/(M$3*12)),2))</f>
        <v>0</v>
      </c>
      <c r="N69" s="128">
        <f>MAX(0,ROUND(IF(Skaičiuoklė!$E$51&lt;$A69,Skaičiuoklė!$C$51,0)*IF(N$3=0,1,(N$3*12-$A69+1+Skaičiuoklė!$E$51)/(N$3*12)),2))</f>
        <v>0</v>
      </c>
      <c r="O69" s="128">
        <f>MAX(0,ROUND(IF(Skaičiuoklė!$E$52&lt;$A69,Skaičiuoklė!$C$52,0)*IF(O$3=0,1,(O$3*12-$A69+1+Skaičiuoklė!$E$52)/(O$3*12)),2))</f>
        <v>0</v>
      </c>
      <c r="P69" s="128">
        <f t="shared" ref="P69:P192" si="29">MAX(0.15,IF(B69&lt;=0,0,MAX(0,1-H69/B69)))</f>
        <v>0.15</v>
      </c>
      <c r="Q69" s="128">
        <f t="shared" si="21"/>
        <v>0</v>
      </c>
      <c r="R69" s="179"/>
      <c r="S69" s="128">
        <f t="shared" si="22"/>
        <v>0</v>
      </c>
      <c r="T69" s="128">
        <f t="shared" si="23"/>
        <v>0</v>
      </c>
      <c r="U69" s="179"/>
      <c r="V69" s="23">
        <f t="shared" ref="V69:V100" si="30">+V68+0.0001</f>
        <v>6.500000000000004E-3</v>
      </c>
      <c r="W69" s="128">
        <f t="shared" si="24"/>
        <v>0</v>
      </c>
      <c r="X69" s="11">
        <f t="shared" ref="X69:X112" si="31">IF(W69&lt;$Q$1,0,1)</f>
        <v>1</v>
      </c>
    </row>
    <row r="70" spans="1:24" x14ac:dyDescent="0.35">
      <c r="A70" s="11">
        <f t="shared" si="25"/>
        <v>67</v>
      </c>
      <c r="B70" s="40">
        <f t="shared" si="26"/>
        <v>0</v>
      </c>
      <c r="C70" s="128">
        <f>ROUND(IF(Skaičiuoklė!$E$61&gt;0,Skaičiuoklė!E129,IF(A70&lt;=Skaičiuoklė!$E$10,0,IF(A70&gt;Skaičiuoklė!$E$8,0,1/(Skaičiuoklė!$E$8-Skaičiuoklė!$E$10)*(Skaičiuoklė!$E$7)))),2)</f>
        <v>0</v>
      </c>
      <c r="D70" s="128">
        <f t="shared" si="27"/>
        <v>0</v>
      </c>
      <c r="E70" s="24">
        <f>1-(1-Skaičiuoklė!$E$19)^(A70/12)</f>
        <v>0</v>
      </c>
      <c r="F70" s="128">
        <f t="shared" si="28"/>
        <v>0</v>
      </c>
      <c r="G70" s="179"/>
      <c r="H70" s="128">
        <f t="shared" si="20"/>
        <v>0</v>
      </c>
      <c r="I70" s="128">
        <f>MAX(0,ROUND(IF(Skaičiuoklė!$E$46&lt;$A70,Skaičiuoklė!$C$46,0)*IF(I$3=0,1,(I$3*12-$A70+1+Skaičiuoklė!$E$46)/(I$3*12)),2))</f>
        <v>0</v>
      </c>
      <c r="J70" s="128">
        <f>MAX(0,ROUND(IF(Skaičiuoklė!$E$47&lt;$A70,Skaičiuoklė!$C$47,0)*IF(J$3=0,1,(J$3*12-$A70+1+Skaičiuoklė!$E$47)/(J$3*12)),2))</f>
        <v>0</v>
      </c>
      <c r="K70" s="128">
        <f>MAX(0,ROUND(IF(Skaičiuoklė!$E$48&lt;$A70,Skaičiuoklė!$C$48,0)*IF(K$3=0,1,(K$3*12-$A70+1+Skaičiuoklė!$E$48)/(K$3*12)),2))</f>
        <v>0</v>
      </c>
      <c r="L70" s="128">
        <f>MAX(0,ROUND(IF(Skaičiuoklė!$E$49&lt;$A70,Skaičiuoklė!$C$49,0)*IF(L$3=0,1,(L$3*12-$A70+1+Skaičiuoklė!$E$49)/(L$3*12)),2))</f>
        <v>0</v>
      </c>
      <c r="M70" s="128">
        <f>MAX(0,ROUND(IF(Skaičiuoklė!$E$50&lt;$A70,Skaičiuoklė!$C$50,0)*IF(M$3=0,1,(M$3*12-$A70+1+Skaičiuoklė!$E$50)/(M$3*12)),2))</f>
        <v>0</v>
      </c>
      <c r="N70" s="128">
        <f>MAX(0,ROUND(IF(Skaičiuoklė!$E$51&lt;$A70,Skaičiuoklė!$C$51,0)*IF(N$3=0,1,(N$3*12-$A70+1+Skaičiuoklė!$E$51)/(N$3*12)),2))</f>
        <v>0</v>
      </c>
      <c r="O70" s="128">
        <f>MAX(0,ROUND(IF(Skaičiuoklė!$E$52&lt;$A70,Skaičiuoklė!$C$52,0)*IF(O$3=0,1,(O$3*12-$A70+1+Skaičiuoklė!$E$52)/(O$3*12)),2))</f>
        <v>0</v>
      </c>
      <c r="P70" s="128">
        <f t="shared" si="29"/>
        <v>0.15</v>
      </c>
      <c r="Q70" s="128">
        <f t="shared" si="21"/>
        <v>0</v>
      </c>
      <c r="R70" s="179"/>
      <c r="S70" s="128">
        <f t="shared" si="22"/>
        <v>0</v>
      </c>
      <c r="T70" s="128">
        <f t="shared" si="23"/>
        <v>0</v>
      </c>
      <c r="U70" s="179"/>
      <c r="V70" s="23">
        <f t="shared" si="30"/>
        <v>6.6000000000000043E-3</v>
      </c>
      <c r="W70" s="128">
        <f t="shared" si="24"/>
        <v>0</v>
      </c>
      <c r="X70" s="11">
        <f t="shared" si="31"/>
        <v>1</v>
      </c>
    </row>
    <row r="71" spans="1:24" x14ac:dyDescent="0.35">
      <c r="A71" s="11">
        <f t="shared" si="25"/>
        <v>68</v>
      </c>
      <c r="B71" s="40">
        <f t="shared" si="26"/>
        <v>0</v>
      </c>
      <c r="C71" s="128">
        <f>ROUND(IF(Skaičiuoklė!$E$61&gt;0,Skaičiuoklė!E130,IF(A71&lt;=Skaičiuoklė!$E$10,0,IF(A71&gt;Skaičiuoklė!$E$8,0,1/(Skaičiuoklė!$E$8-Skaičiuoklė!$E$10)*(Skaičiuoklė!$E$7)))),2)</f>
        <v>0</v>
      </c>
      <c r="D71" s="128">
        <f t="shared" si="27"/>
        <v>0</v>
      </c>
      <c r="E71" s="24">
        <f>1-(1-Skaičiuoklė!$E$19)^(A71/12)</f>
        <v>0</v>
      </c>
      <c r="F71" s="128">
        <f t="shared" si="28"/>
        <v>0</v>
      </c>
      <c r="G71" s="179"/>
      <c r="H71" s="128">
        <f t="shared" si="20"/>
        <v>0</v>
      </c>
      <c r="I71" s="128">
        <f>MAX(0,ROUND(IF(Skaičiuoklė!$E$46&lt;$A71,Skaičiuoklė!$C$46,0)*IF(I$3=0,1,(I$3*12-$A71+1+Skaičiuoklė!$E$46)/(I$3*12)),2))</f>
        <v>0</v>
      </c>
      <c r="J71" s="128">
        <f>MAX(0,ROUND(IF(Skaičiuoklė!$E$47&lt;$A71,Skaičiuoklė!$C$47,0)*IF(J$3=0,1,(J$3*12-$A71+1+Skaičiuoklė!$E$47)/(J$3*12)),2))</f>
        <v>0</v>
      </c>
      <c r="K71" s="128">
        <f>MAX(0,ROUND(IF(Skaičiuoklė!$E$48&lt;$A71,Skaičiuoklė!$C$48,0)*IF(K$3=0,1,(K$3*12-$A71+1+Skaičiuoklė!$E$48)/(K$3*12)),2))</f>
        <v>0</v>
      </c>
      <c r="L71" s="128">
        <f>MAX(0,ROUND(IF(Skaičiuoklė!$E$49&lt;$A71,Skaičiuoklė!$C$49,0)*IF(L$3=0,1,(L$3*12-$A71+1+Skaičiuoklė!$E$49)/(L$3*12)),2))</f>
        <v>0</v>
      </c>
      <c r="M71" s="128">
        <f>MAX(0,ROUND(IF(Skaičiuoklė!$E$50&lt;$A71,Skaičiuoklė!$C$50,0)*IF(M$3=0,1,(M$3*12-$A71+1+Skaičiuoklė!$E$50)/(M$3*12)),2))</f>
        <v>0</v>
      </c>
      <c r="N71" s="128">
        <f>MAX(0,ROUND(IF(Skaičiuoklė!$E$51&lt;$A71,Skaičiuoklė!$C$51,0)*IF(N$3=0,1,(N$3*12-$A71+1+Skaičiuoklė!$E$51)/(N$3*12)),2))</f>
        <v>0</v>
      </c>
      <c r="O71" s="128">
        <f>MAX(0,ROUND(IF(Skaičiuoklė!$E$52&lt;$A71,Skaičiuoklė!$C$52,0)*IF(O$3=0,1,(O$3*12-$A71+1+Skaičiuoklė!$E$52)/(O$3*12)),2))</f>
        <v>0</v>
      </c>
      <c r="P71" s="128">
        <f t="shared" si="29"/>
        <v>0.15</v>
      </c>
      <c r="Q71" s="128">
        <f t="shared" si="21"/>
        <v>0</v>
      </c>
      <c r="R71" s="179"/>
      <c r="S71" s="128">
        <f t="shared" si="22"/>
        <v>0</v>
      </c>
      <c r="T71" s="128">
        <f t="shared" si="23"/>
        <v>0</v>
      </c>
      <c r="U71" s="179"/>
      <c r="V71" s="23">
        <f t="shared" si="30"/>
        <v>6.7000000000000046E-3</v>
      </c>
      <c r="W71" s="128">
        <f t="shared" si="24"/>
        <v>0</v>
      </c>
      <c r="X71" s="11">
        <f t="shared" si="31"/>
        <v>1</v>
      </c>
    </row>
    <row r="72" spans="1:24" x14ac:dyDescent="0.35">
      <c r="A72" s="11">
        <f t="shared" si="25"/>
        <v>69</v>
      </c>
      <c r="B72" s="40">
        <f t="shared" si="26"/>
        <v>0</v>
      </c>
      <c r="C72" s="128">
        <f>ROUND(IF(Skaičiuoklė!$E$61&gt;0,Skaičiuoklė!E131,IF(A72&lt;=Skaičiuoklė!$E$10,0,IF(A72&gt;Skaičiuoklė!$E$8,0,1/(Skaičiuoklė!$E$8-Skaičiuoklė!$E$10)*(Skaičiuoklė!$E$7)))),2)</f>
        <v>0</v>
      </c>
      <c r="D72" s="128">
        <f t="shared" si="27"/>
        <v>0</v>
      </c>
      <c r="E72" s="24">
        <f>1-(1-Skaičiuoklė!$E$19)^(A72/12)</f>
        <v>0</v>
      </c>
      <c r="F72" s="128">
        <f t="shared" si="28"/>
        <v>0</v>
      </c>
      <c r="G72" s="179"/>
      <c r="H72" s="128">
        <f t="shared" si="20"/>
        <v>0</v>
      </c>
      <c r="I72" s="128">
        <f>MAX(0,ROUND(IF(Skaičiuoklė!$E$46&lt;$A72,Skaičiuoklė!$C$46,0)*IF(I$3=0,1,(I$3*12-$A72+1+Skaičiuoklė!$E$46)/(I$3*12)),2))</f>
        <v>0</v>
      </c>
      <c r="J72" s="128">
        <f>MAX(0,ROUND(IF(Skaičiuoklė!$E$47&lt;$A72,Skaičiuoklė!$C$47,0)*IF(J$3=0,1,(J$3*12-$A72+1+Skaičiuoklė!$E$47)/(J$3*12)),2))</f>
        <v>0</v>
      </c>
      <c r="K72" s="128">
        <f>MAX(0,ROUND(IF(Skaičiuoklė!$E$48&lt;$A72,Skaičiuoklė!$C$48,0)*IF(K$3=0,1,(K$3*12-$A72+1+Skaičiuoklė!$E$48)/(K$3*12)),2))</f>
        <v>0</v>
      </c>
      <c r="L72" s="128">
        <f>MAX(0,ROUND(IF(Skaičiuoklė!$E$49&lt;$A72,Skaičiuoklė!$C$49,0)*IF(L$3=0,1,(L$3*12-$A72+1+Skaičiuoklė!$E$49)/(L$3*12)),2))</f>
        <v>0</v>
      </c>
      <c r="M72" s="128">
        <f>MAX(0,ROUND(IF(Skaičiuoklė!$E$50&lt;$A72,Skaičiuoklė!$C$50,0)*IF(M$3=0,1,(M$3*12-$A72+1+Skaičiuoklė!$E$50)/(M$3*12)),2))</f>
        <v>0</v>
      </c>
      <c r="N72" s="128">
        <f>MAX(0,ROUND(IF(Skaičiuoklė!$E$51&lt;$A72,Skaičiuoklė!$C$51,0)*IF(N$3=0,1,(N$3*12-$A72+1+Skaičiuoklė!$E$51)/(N$3*12)),2))</f>
        <v>0</v>
      </c>
      <c r="O72" s="128">
        <f>MAX(0,ROUND(IF(Skaičiuoklė!$E$52&lt;$A72,Skaičiuoklė!$C$52,0)*IF(O$3=0,1,(O$3*12-$A72+1+Skaičiuoklė!$E$52)/(O$3*12)),2))</f>
        <v>0</v>
      </c>
      <c r="P72" s="128">
        <f t="shared" si="29"/>
        <v>0.15</v>
      </c>
      <c r="Q72" s="128">
        <f t="shared" si="21"/>
        <v>0</v>
      </c>
      <c r="R72" s="179"/>
      <c r="S72" s="128">
        <f t="shared" si="22"/>
        <v>0</v>
      </c>
      <c r="T72" s="128">
        <f t="shared" si="23"/>
        <v>0</v>
      </c>
      <c r="U72" s="179"/>
      <c r="V72" s="23">
        <f t="shared" si="30"/>
        <v>6.8000000000000048E-3</v>
      </c>
      <c r="W72" s="128">
        <f t="shared" si="24"/>
        <v>0</v>
      </c>
      <c r="X72" s="11">
        <f t="shared" si="31"/>
        <v>1</v>
      </c>
    </row>
    <row r="73" spans="1:24" x14ac:dyDescent="0.35">
      <c r="A73" s="11">
        <f t="shared" si="25"/>
        <v>70</v>
      </c>
      <c r="B73" s="40">
        <f t="shared" si="26"/>
        <v>0</v>
      </c>
      <c r="C73" s="128">
        <f>ROUND(IF(Skaičiuoklė!$E$61&gt;0,Skaičiuoklė!E132,IF(A73&lt;=Skaičiuoklė!$E$10,0,IF(A73&gt;Skaičiuoklė!$E$8,0,1/(Skaičiuoklė!$E$8-Skaičiuoklė!$E$10)*(Skaičiuoklė!$E$7)))),2)</f>
        <v>0</v>
      </c>
      <c r="D73" s="128">
        <f t="shared" si="27"/>
        <v>0</v>
      </c>
      <c r="E73" s="24">
        <f>1-(1-Skaičiuoklė!$E$19)^(A73/12)</f>
        <v>0</v>
      </c>
      <c r="F73" s="128">
        <f t="shared" si="28"/>
        <v>0</v>
      </c>
      <c r="G73" s="179"/>
      <c r="H73" s="128">
        <f t="shared" si="20"/>
        <v>0</v>
      </c>
      <c r="I73" s="128">
        <f>MAX(0,ROUND(IF(Skaičiuoklė!$E$46&lt;$A73,Skaičiuoklė!$C$46,0)*IF(I$3=0,1,(I$3*12-$A73+1+Skaičiuoklė!$E$46)/(I$3*12)),2))</f>
        <v>0</v>
      </c>
      <c r="J73" s="128">
        <f>MAX(0,ROUND(IF(Skaičiuoklė!$E$47&lt;$A73,Skaičiuoklė!$C$47,0)*IF(J$3=0,1,(J$3*12-$A73+1+Skaičiuoklė!$E$47)/(J$3*12)),2))</f>
        <v>0</v>
      </c>
      <c r="K73" s="128">
        <f>MAX(0,ROUND(IF(Skaičiuoklė!$E$48&lt;$A73,Skaičiuoklė!$C$48,0)*IF(K$3=0,1,(K$3*12-$A73+1+Skaičiuoklė!$E$48)/(K$3*12)),2))</f>
        <v>0</v>
      </c>
      <c r="L73" s="128">
        <f>MAX(0,ROUND(IF(Skaičiuoklė!$E$49&lt;$A73,Skaičiuoklė!$C$49,0)*IF(L$3=0,1,(L$3*12-$A73+1+Skaičiuoklė!$E$49)/(L$3*12)),2))</f>
        <v>0</v>
      </c>
      <c r="M73" s="128">
        <f>MAX(0,ROUND(IF(Skaičiuoklė!$E$50&lt;$A73,Skaičiuoklė!$C$50,0)*IF(M$3=0,1,(M$3*12-$A73+1+Skaičiuoklė!$E$50)/(M$3*12)),2))</f>
        <v>0</v>
      </c>
      <c r="N73" s="128">
        <f>MAX(0,ROUND(IF(Skaičiuoklė!$E$51&lt;$A73,Skaičiuoklė!$C$51,0)*IF(N$3=0,1,(N$3*12-$A73+1+Skaičiuoklė!$E$51)/(N$3*12)),2))</f>
        <v>0</v>
      </c>
      <c r="O73" s="128">
        <f>MAX(0,ROUND(IF(Skaičiuoklė!$E$52&lt;$A73,Skaičiuoklė!$C$52,0)*IF(O$3=0,1,(O$3*12-$A73+1+Skaičiuoklė!$E$52)/(O$3*12)),2))</f>
        <v>0</v>
      </c>
      <c r="P73" s="128">
        <f t="shared" si="29"/>
        <v>0.15</v>
      </c>
      <c r="Q73" s="128">
        <f t="shared" si="21"/>
        <v>0</v>
      </c>
      <c r="R73" s="179"/>
      <c r="S73" s="128">
        <f t="shared" si="22"/>
        <v>0</v>
      </c>
      <c r="T73" s="128">
        <f t="shared" si="23"/>
        <v>0</v>
      </c>
      <c r="U73" s="179"/>
      <c r="V73" s="23">
        <f t="shared" si="30"/>
        <v>6.9000000000000051E-3</v>
      </c>
      <c r="W73" s="128">
        <f t="shared" si="24"/>
        <v>0</v>
      </c>
      <c r="X73" s="11">
        <f t="shared" si="31"/>
        <v>1</v>
      </c>
    </row>
    <row r="74" spans="1:24" x14ac:dyDescent="0.35">
      <c r="A74" s="11">
        <f t="shared" si="25"/>
        <v>71</v>
      </c>
      <c r="B74" s="40">
        <f t="shared" si="26"/>
        <v>0</v>
      </c>
      <c r="C74" s="128">
        <f>ROUND(IF(Skaičiuoklė!$E$61&gt;0,Skaičiuoklė!E133,IF(A74&lt;=Skaičiuoklė!$E$10,0,IF(A74&gt;Skaičiuoklė!$E$8,0,1/(Skaičiuoklė!$E$8-Skaičiuoklė!$E$10)*(Skaičiuoklė!$E$7)))),2)</f>
        <v>0</v>
      </c>
      <c r="D74" s="128">
        <f t="shared" si="27"/>
        <v>0</v>
      </c>
      <c r="E74" s="24">
        <f>1-(1-Skaičiuoklė!$E$19)^(A74/12)</f>
        <v>0</v>
      </c>
      <c r="F74" s="128">
        <f t="shared" si="28"/>
        <v>0</v>
      </c>
      <c r="G74" s="179"/>
      <c r="H74" s="128">
        <f t="shared" si="20"/>
        <v>0</v>
      </c>
      <c r="I74" s="128">
        <f>MAX(0,ROUND(IF(Skaičiuoklė!$E$46&lt;$A74,Skaičiuoklė!$C$46,0)*IF(I$3=0,1,(I$3*12-$A74+1+Skaičiuoklė!$E$46)/(I$3*12)),2))</f>
        <v>0</v>
      </c>
      <c r="J74" s="128">
        <f>MAX(0,ROUND(IF(Skaičiuoklė!$E$47&lt;$A74,Skaičiuoklė!$C$47,0)*IF(J$3=0,1,(J$3*12-$A74+1+Skaičiuoklė!$E$47)/(J$3*12)),2))</f>
        <v>0</v>
      </c>
      <c r="K74" s="128">
        <f>MAX(0,ROUND(IF(Skaičiuoklė!$E$48&lt;$A74,Skaičiuoklė!$C$48,0)*IF(K$3=0,1,(K$3*12-$A74+1+Skaičiuoklė!$E$48)/(K$3*12)),2))</f>
        <v>0</v>
      </c>
      <c r="L74" s="128">
        <f>MAX(0,ROUND(IF(Skaičiuoklė!$E$49&lt;$A74,Skaičiuoklė!$C$49,0)*IF(L$3=0,1,(L$3*12-$A74+1+Skaičiuoklė!$E$49)/(L$3*12)),2))</f>
        <v>0</v>
      </c>
      <c r="M74" s="128">
        <f>MAX(0,ROUND(IF(Skaičiuoklė!$E$50&lt;$A74,Skaičiuoklė!$C$50,0)*IF(M$3=0,1,(M$3*12-$A74+1+Skaičiuoklė!$E$50)/(M$3*12)),2))</f>
        <v>0</v>
      </c>
      <c r="N74" s="128">
        <f>MAX(0,ROUND(IF(Skaičiuoklė!$E$51&lt;$A74,Skaičiuoklė!$C$51,0)*IF(N$3=0,1,(N$3*12-$A74+1+Skaičiuoklė!$E$51)/(N$3*12)),2))</f>
        <v>0</v>
      </c>
      <c r="O74" s="128">
        <f>MAX(0,ROUND(IF(Skaičiuoklė!$E$52&lt;$A74,Skaičiuoklė!$C$52,0)*IF(O$3=0,1,(O$3*12-$A74+1+Skaičiuoklė!$E$52)/(O$3*12)),2))</f>
        <v>0</v>
      </c>
      <c r="P74" s="128">
        <f t="shared" si="29"/>
        <v>0.15</v>
      </c>
      <c r="Q74" s="128">
        <f t="shared" si="21"/>
        <v>0</v>
      </c>
      <c r="R74" s="179"/>
      <c r="S74" s="128">
        <f t="shared" si="22"/>
        <v>0</v>
      </c>
      <c r="T74" s="128">
        <f t="shared" si="23"/>
        <v>0</v>
      </c>
      <c r="U74" s="179"/>
      <c r="V74" s="23">
        <f t="shared" si="30"/>
        <v>7.0000000000000053E-3</v>
      </c>
      <c r="W74" s="128">
        <f t="shared" si="24"/>
        <v>0</v>
      </c>
      <c r="X74" s="11">
        <f t="shared" si="31"/>
        <v>1</v>
      </c>
    </row>
    <row r="75" spans="1:24" x14ac:dyDescent="0.35">
      <c r="A75" s="11">
        <f t="shared" si="25"/>
        <v>72</v>
      </c>
      <c r="B75" s="40">
        <f t="shared" si="26"/>
        <v>0</v>
      </c>
      <c r="C75" s="128">
        <f>ROUND(IF(Skaičiuoklė!$E$61&gt;0,Skaičiuoklė!E134,IF(A75&lt;=Skaičiuoklė!$E$10,0,IF(A75&gt;Skaičiuoklė!$E$8,0,1/(Skaičiuoklė!$E$8-Skaičiuoklė!$E$10)*(Skaičiuoklė!$E$7)))),2)</f>
        <v>0</v>
      </c>
      <c r="D75" s="128">
        <f t="shared" si="27"/>
        <v>0</v>
      </c>
      <c r="E75" s="24">
        <f>1-(1-Skaičiuoklė!$E$19)^(A75/12)</f>
        <v>0</v>
      </c>
      <c r="F75" s="128">
        <f t="shared" si="28"/>
        <v>0</v>
      </c>
      <c r="G75" s="179"/>
      <c r="H75" s="128">
        <f t="shared" si="20"/>
        <v>0</v>
      </c>
      <c r="I75" s="128">
        <f>MAX(0,ROUND(IF(Skaičiuoklė!$E$46&lt;$A75,Skaičiuoklė!$C$46,0)*IF(I$3=0,1,(I$3*12-$A75+1+Skaičiuoklė!$E$46)/(I$3*12)),2))</f>
        <v>0</v>
      </c>
      <c r="J75" s="128">
        <f>MAX(0,ROUND(IF(Skaičiuoklė!$E$47&lt;$A75,Skaičiuoklė!$C$47,0)*IF(J$3=0,1,(J$3*12-$A75+1+Skaičiuoklė!$E$47)/(J$3*12)),2))</f>
        <v>0</v>
      </c>
      <c r="K75" s="128">
        <f>MAX(0,ROUND(IF(Skaičiuoklė!$E$48&lt;$A75,Skaičiuoklė!$C$48,0)*IF(K$3=0,1,(K$3*12-$A75+1+Skaičiuoklė!$E$48)/(K$3*12)),2))</f>
        <v>0</v>
      </c>
      <c r="L75" s="128">
        <f>MAX(0,ROUND(IF(Skaičiuoklė!$E$49&lt;$A75,Skaičiuoklė!$C$49,0)*IF(L$3=0,1,(L$3*12-$A75+1+Skaičiuoklė!$E$49)/(L$3*12)),2))</f>
        <v>0</v>
      </c>
      <c r="M75" s="128">
        <f>MAX(0,ROUND(IF(Skaičiuoklė!$E$50&lt;$A75,Skaičiuoklė!$C$50,0)*IF(M$3=0,1,(M$3*12-$A75+1+Skaičiuoklė!$E$50)/(M$3*12)),2))</f>
        <v>0</v>
      </c>
      <c r="N75" s="128">
        <f>MAX(0,ROUND(IF(Skaičiuoklė!$E$51&lt;$A75,Skaičiuoklė!$C$51,0)*IF(N$3=0,1,(N$3*12-$A75+1+Skaičiuoklė!$E$51)/(N$3*12)),2))</f>
        <v>0</v>
      </c>
      <c r="O75" s="128">
        <f>MAX(0,ROUND(IF(Skaičiuoklė!$E$52&lt;$A75,Skaičiuoklė!$C$52,0)*IF(O$3=0,1,(O$3*12-$A75+1+Skaičiuoklė!$E$52)/(O$3*12)),2))</f>
        <v>0</v>
      </c>
      <c r="P75" s="128">
        <f t="shared" si="29"/>
        <v>0.15</v>
      </c>
      <c r="Q75" s="128">
        <f t="shared" si="21"/>
        <v>0</v>
      </c>
      <c r="R75" s="179"/>
      <c r="S75" s="128">
        <f t="shared" si="22"/>
        <v>0</v>
      </c>
      <c r="T75" s="128">
        <f t="shared" si="23"/>
        <v>0</v>
      </c>
      <c r="U75" s="179"/>
      <c r="V75" s="23">
        <f t="shared" si="30"/>
        <v>7.1000000000000056E-3</v>
      </c>
      <c r="W75" s="128">
        <f t="shared" si="24"/>
        <v>0</v>
      </c>
      <c r="X75" s="11">
        <f t="shared" si="31"/>
        <v>1</v>
      </c>
    </row>
    <row r="76" spans="1:24" x14ac:dyDescent="0.35">
      <c r="A76" s="11">
        <f t="shared" si="25"/>
        <v>73</v>
      </c>
      <c r="B76" s="40">
        <f t="shared" si="26"/>
        <v>0</v>
      </c>
      <c r="C76" s="128">
        <f>ROUND(IF(Skaičiuoklė!$E$61&gt;0,Skaičiuoklė!E135,IF(A76&lt;=Skaičiuoklė!$E$10,0,IF(A76&gt;Skaičiuoklė!$E$8,0,1/(Skaičiuoklė!$E$8-Skaičiuoklė!$E$10)*(Skaičiuoklė!$E$7)))),2)</f>
        <v>0</v>
      </c>
      <c r="D76" s="128">
        <f t="shared" si="27"/>
        <v>0</v>
      </c>
      <c r="E76" s="24">
        <f>1-(1-Skaičiuoklė!$E$19)^(A76/12)</f>
        <v>0</v>
      </c>
      <c r="F76" s="128">
        <f t="shared" si="28"/>
        <v>0</v>
      </c>
      <c r="G76" s="179"/>
      <c r="H76" s="128">
        <f t="shared" si="20"/>
        <v>0</v>
      </c>
      <c r="I76" s="128">
        <f>MAX(0,ROUND(IF(Skaičiuoklė!$E$46&lt;$A76,Skaičiuoklė!$C$46,0)*IF(I$3=0,1,(I$3*12-$A76+1+Skaičiuoklė!$E$46)/(I$3*12)),2))</f>
        <v>0</v>
      </c>
      <c r="J76" s="128">
        <f>MAX(0,ROUND(IF(Skaičiuoklė!$E$47&lt;$A76,Skaičiuoklė!$C$47,0)*IF(J$3=0,1,(J$3*12-$A76+1+Skaičiuoklė!$E$47)/(J$3*12)),2))</f>
        <v>0</v>
      </c>
      <c r="K76" s="128">
        <f>MAX(0,ROUND(IF(Skaičiuoklė!$E$48&lt;$A76,Skaičiuoklė!$C$48,0)*IF(K$3=0,1,(K$3*12-$A76+1+Skaičiuoklė!$E$48)/(K$3*12)),2))</f>
        <v>0</v>
      </c>
      <c r="L76" s="128">
        <f>MAX(0,ROUND(IF(Skaičiuoklė!$E$49&lt;$A76,Skaičiuoklė!$C$49,0)*IF(L$3=0,1,(L$3*12-$A76+1+Skaičiuoklė!$E$49)/(L$3*12)),2))</f>
        <v>0</v>
      </c>
      <c r="M76" s="128">
        <f>MAX(0,ROUND(IF(Skaičiuoklė!$E$50&lt;$A76,Skaičiuoklė!$C$50,0)*IF(M$3=0,1,(M$3*12-$A76+1+Skaičiuoklė!$E$50)/(M$3*12)),2))</f>
        <v>0</v>
      </c>
      <c r="N76" s="128">
        <f>MAX(0,ROUND(IF(Skaičiuoklė!$E$51&lt;$A76,Skaičiuoklė!$C$51,0)*IF(N$3=0,1,(N$3*12-$A76+1+Skaičiuoklė!$E$51)/(N$3*12)),2))</f>
        <v>0</v>
      </c>
      <c r="O76" s="128">
        <f>MAX(0,ROUND(IF(Skaičiuoklė!$E$52&lt;$A76,Skaičiuoklė!$C$52,0)*IF(O$3=0,1,(O$3*12-$A76+1+Skaičiuoklė!$E$52)/(O$3*12)),2))</f>
        <v>0</v>
      </c>
      <c r="P76" s="128">
        <f t="shared" si="29"/>
        <v>0.15</v>
      </c>
      <c r="Q76" s="128">
        <f t="shared" si="21"/>
        <v>0</v>
      </c>
      <c r="R76" s="179"/>
      <c r="S76" s="128">
        <f t="shared" si="22"/>
        <v>0</v>
      </c>
      <c r="T76" s="128">
        <f t="shared" si="23"/>
        <v>0</v>
      </c>
      <c r="U76" s="179"/>
      <c r="V76" s="23">
        <f t="shared" si="30"/>
        <v>7.2000000000000059E-3</v>
      </c>
      <c r="W76" s="128">
        <f t="shared" si="24"/>
        <v>0</v>
      </c>
      <c r="X76" s="11">
        <f t="shared" si="31"/>
        <v>1</v>
      </c>
    </row>
    <row r="77" spans="1:24" x14ac:dyDescent="0.35">
      <c r="A77" s="11">
        <f t="shared" si="25"/>
        <v>74</v>
      </c>
      <c r="B77" s="40">
        <f t="shared" si="26"/>
        <v>0</v>
      </c>
      <c r="C77" s="128">
        <f>ROUND(IF(Skaičiuoklė!$E$61&gt;0,Skaičiuoklė!E136,IF(A77&lt;=Skaičiuoklė!$E$10,0,IF(A77&gt;Skaičiuoklė!$E$8,0,1/(Skaičiuoklė!$E$8-Skaičiuoklė!$E$10)*(Skaičiuoklė!$E$7)))),2)</f>
        <v>0</v>
      </c>
      <c r="D77" s="128">
        <f t="shared" si="27"/>
        <v>0</v>
      </c>
      <c r="E77" s="24">
        <f>1-(1-Skaičiuoklė!$E$19)^(A77/12)</f>
        <v>0</v>
      </c>
      <c r="F77" s="128">
        <f t="shared" si="28"/>
        <v>0</v>
      </c>
      <c r="G77" s="179"/>
      <c r="H77" s="128">
        <f t="shared" si="20"/>
        <v>0</v>
      </c>
      <c r="I77" s="128">
        <f>MAX(0,ROUND(IF(Skaičiuoklė!$E$46&lt;$A77,Skaičiuoklė!$C$46,0)*IF(I$3=0,1,(I$3*12-$A77+1+Skaičiuoklė!$E$46)/(I$3*12)),2))</f>
        <v>0</v>
      </c>
      <c r="J77" s="128">
        <f>MAX(0,ROUND(IF(Skaičiuoklė!$E$47&lt;$A77,Skaičiuoklė!$C$47,0)*IF(J$3=0,1,(J$3*12-$A77+1+Skaičiuoklė!$E$47)/(J$3*12)),2))</f>
        <v>0</v>
      </c>
      <c r="K77" s="128">
        <f>MAX(0,ROUND(IF(Skaičiuoklė!$E$48&lt;$A77,Skaičiuoklė!$C$48,0)*IF(K$3=0,1,(K$3*12-$A77+1+Skaičiuoklė!$E$48)/(K$3*12)),2))</f>
        <v>0</v>
      </c>
      <c r="L77" s="128">
        <f>MAX(0,ROUND(IF(Skaičiuoklė!$E$49&lt;$A77,Skaičiuoklė!$C$49,0)*IF(L$3=0,1,(L$3*12-$A77+1+Skaičiuoklė!$E$49)/(L$3*12)),2))</f>
        <v>0</v>
      </c>
      <c r="M77" s="128">
        <f>MAX(0,ROUND(IF(Skaičiuoklė!$E$50&lt;$A77,Skaičiuoklė!$C$50,0)*IF(M$3=0,1,(M$3*12-$A77+1+Skaičiuoklė!$E$50)/(M$3*12)),2))</f>
        <v>0</v>
      </c>
      <c r="N77" s="128">
        <f>MAX(0,ROUND(IF(Skaičiuoklė!$E$51&lt;$A77,Skaičiuoklė!$C$51,0)*IF(N$3=0,1,(N$3*12-$A77+1+Skaičiuoklė!$E$51)/(N$3*12)),2))</f>
        <v>0</v>
      </c>
      <c r="O77" s="128">
        <f>MAX(0,ROUND(IF(Skaičiuoklė!$E$52&lt;$A77,Skaičiuoklė!$C$52,0)*IF(O$3=0,1,(O$3*12-$A77+1+Skaičiuoklė!$E$52)/(O$3*12)),2))</f>
        <v>0</v>
      </c>
      <c r="P77" s="128">
        <f t="shared" si="29"/>
        <v>0.15</v>
      </c>
      <c r="Q77" s="128">
        <f t="shared" si="21"/>
        <v>0</v>
      </c>
      <c r="R77" s="179"/>
      <c r="S77" s="128">
        <f t="shared" si="22"/>
        <v>0</v>
      </c>
      <c r="T77" s="128">
        <f t="shared" si="23"/>
        <v>0</v>
      </c>
      <c r="U77" s="179"/>
      <c r="V77" s="23">
        <f t="shared" si="30"/>
        <v>7.3000000000000061E-3</v>
      </c>
      <c r="W77" s="128">
        <f t="shared" si="24"/>
        <v>0</v>
      </c>
      <c r="X77" s="11">
        <f t="shared" si="31"/>
        <v>1</v>
      </c>
    </row>
    <row r="78" spans="1:24" x14ac:dyDescent="0.35">
      <c r="A78" s="11">
        <f t="shared" si="25"/>
        <v>75</v>
      </c>
      <c r="B78" s="40">
        <f t="shared" si="26"/>
        <v>0</v>
      </c>
      <c r="C78" s="128">
        <f>ROUND(IF(Skaičiuoklė!$E$61&gt;0,Skaičiuoklė!E137,IF(A78&lt;=Skaičiuoklė!$E$10,0,IF(A78&gt;Skaičiuoklė!$E$8,0,1/(Skaičiuoklė!$E$8-Skaičiuoklė!$E$10)*(Skaičiuoklė!$E$7)))),2)</f>
        <v>0</v>
      </c>
      <c r="D78" s="128">
        <f t="shared" si="27"/>
        <v>0</v>
      </c>
      <c r="E78" s="24">
        <f>1-(1-Skaičiuoklė!$E$19)^(A78/12)</f>
        <v>0</v>
      </c>
      <c r="F78" s="128">
        <f t="shared" si="28"/>
        <v>0</v>
      </c>
      <c r="G78" s="179"/>
      <c r="H78" s="128">
        <f t="shared" si="20"/>
        <v>0</v>
      </c>
      <c r="I78" s="128">
        <f>MAX(0,ROUND(IF(Skaičiuoklė!$E$46&lt;$A78,Skaičiuoklė!$C$46,0)*IF(I$3=0,1,(I$3*12-$A78+1+Skaičiuoklė!$E$46)/(I$3*12)),2))</f>
        <v>0</v>
      </c>
      <c r="J78" s="128">
        <f>MAX(0,ROUND(IF(Skaičiuoklė!$E$47&lt;$A78,Skaičiuoklė!$C$47,0)*IF(J$3=0,1,(J$3*12-$A78+1+Skaičiuoklė!$E$47)/(J$3*12)),2))</f>
        <v>0</v>
      </c>
      <c r="K78" s="128">
        <f>MAX(0,ROUND(IF(Skaičiuoklė!$E$48&lt;$A78,Skaičiuoklė!$C$48,0)*IF(K$3=0,1,(K$3*12-$A78+1+Skaičiuoklė!$E$48)/(K$3*12)),2))</f>
        <v>0</v>
      </c>
      <c r="L78" s="128">
        <f>MAX(0,ROUND(IF(Skaičiuoklė!$E$49&lt;$A78,Skaičiuoklė!$C$49,0)*IF(L$3=0,1,(L$3*12-$A78+1+Skaičiuoklė!$E$49)/(L$3*12)),2))</f>
        <v>0</v>
      </c>
      <c r="M78" s="128">
        <f>MAX(0,ROUND(IF(Skaičiuoklė!$E$50&lt;$A78,Skaičiuoklė!$C$50,0)*IF(M$3=0,1,(M$3*12-$A78+1+Skaičiuoklė!$E$50)/(M$3*12)),2))</f>
        <v>0</v>
      </c>
      <c r="N78" s="128">
        <f>MAX(0,ROUND(IF(Skaičiuoklė!$E$51&lt;$A78,Skaičiuoklė!$C$51,0)*IF(N$3=0,1,(N$3*12-$A78+1+Skaičiuoklė!$E$51)/(N$3*12)),2))</f>
        <v>0</v>
      </c>
      <c r="O78" s="128">
        <f>MAX(0,ROUND(IF(Skaičiuoklė!$E$52&lt;$A78,Skaičiuoklė!$C$52,0)*IF(O$3=0,1,(O$3*12-$A78+1+Skaičiuoklė!$E$52)/(O$3*12)),2))</f>
        <v>0</v>
      </c>
      <c r="P78" s="128">
        <f t="shared" si="29"/>
        <v>0.15</v>
      </c>
      <c r="Q78" s="128">
        <f t="shared" si="21"/>
        <v>0</v>
      </c>
      <c r="R78" s="179"/>
      <c r="S78" s="128">
        <f t="shared" si="22"/>
        <v>0</v>
      </c>
      <c r="T78" s="128">
        <f t="shared" si="23"/>
        <v>0</v>
      </c>
      <c r="U78" s="179"/>
      <c r="V78" s="23">
        <f t="shared" si="30"/>
        <v>7.4000000000000064E-3</v>
      </c>
      <c r="W78" s="128">
        <f t="shared" si="24"/>
        <v>0</v>
      </c>
      <c r="X78" s="11">
        <f t="shared" si="31"/>
        <v>1</v>
      </c>
    </row>
    <row r="79" spans="1:24" x14ac:dyDescent="0.35">
      <c r="A79" s="11">
        <f t="shared" si="25"/>
        <v>76</v>
      </c>
      <c r="B79" s="40">
        <f t="shared" si="26"/>
        <v>0</v>
      </c>
      <c r="C79" s="128">
        <f>ROUND(IF(Skaičiuoklė!$E$61&gt;0,Skaičiuoklė!E138,IF(A79&lt;=Skaičiuoklė!$E$10,0,IF(A79&gt;Skaičiuoklė!$E$8,0,1/(Skaičiuoklė!$E$8-Skaičiuoklė!$E$10)*(Skaičiuoklė!$E$7)))),2)</f>
        <v>0</v>
      </c>
      <c r="D79" s="128">
        <f t="shared" si="27"/>
        <v>0</v>
      </c>
      <c r="E79" s="24">
        <f>1-(1-Skaičiuoklė!$E$19)^(A79/12)</f>
        <v>0</v>
      </c>
      <c r="F79" s="128">
        <f t="shared" si="28"/>
        <v>0</v>
      </c>
      <c r="G79" s="179"/>
      <c r="H79" s="128">
        <f t="shared" si="20"/>
        <v>0</v>
      </c>
      <c r="I79" s="128">
        <f>MAX(0,ROUND(IF(Skaičiuoklė!$E$46&lt;$A79,Skaičiuoklė!$C$46,0)*IF(I$3=0,1,(I$3*12-$A79+1+Skaičiuoklė!$E$46)/(I$3*12)),2))</f>
        <v>0</v>
      </c>
      <c r="J79" s="128">
        <f>MAX(0,ROUND(IF(Skaičiuoklė!$E$47&lt;$A79,Skaičiuoklė!$C$47,0)*IF(J$3=0,1,(J$3*12-$A79+1+Skaičiuoklė!$E$47)/(J$3*12)),2))</f>
        <v>0</v>
      </c>
      <c r="K79" s="128">
        <f>MAX(0,ROUND(IF(Skaičiuoklė!$E$48&lt;$A79,Skaičiuoklė!$C$48,0)*IF(K$3=0,1,(K$3*12-$A79+1+Skaičiuoklė!$E$48)/(K$3*12)),2))</f>
        <v>0</v>
      </c>
      <c r="L79" s="128">
        <f>MAX(0,ROUND(IF(Skaičiuoklė!$E$49&lt;$A79,Skaičiuoklė!$C$49,0)*IF(L$3=0,1,(L$3*12-$A79+1+Skaičiuoklė!$E$49)/(L$3*12)),2))</f>
        <v>0</v>
      </c>
      <c r="M79" s="128">
        <f>MAX(0,ROUND(IF(Skaičiuoklė!$E$50&lt;$A79,Skaičiuoklė!$C$50,0)*IF(M$3=0,1,(M$3*12-$A79+1+Skaičiuoklė!$E$50)/(M$3*12)),2))</f>
        <v>0</v>
      </c>
      <c r="N79" s="128">
        <f>MAX(0,ROUND(IF(Skaičiuoklė!$E$51&lt;$A79,Skaičiuoklė!$C$51,0)*IF(N$3=0,1,(N$3*12-$A79+1+Skaičiuoklė!$E$51)/(N$3*12)),2))</f>
        <v>0</v>
      </c>
      <c r="O79" s="128">
        <f>MAX(0,ROUND(IF(Skaičiuoklė!$E$52&lt;$A79,Skaičiuoklė!$C$52,0)*IF(O$3=0,1,(O$3*12-$A79+1+Skaičiuoklė!$E$52)/(O$3*12)),2))</f>
        <v>0</v>
      </c>
      <c r="P79" s="128">
        <f t="shared" si="29"/>
        <v>0.15</v>
      </c>
      <c r="Q79" s="128">
        <f t="shared" si="21"/>
        <v>0</v>
      </c>
      <c r="R79" s="179"/>
      <c r="S79" s="128">
        <f t="shared" si="22"/>
        <v>0</v>
      </c>
      <c r="T79" s="128">
        <f t="shared" si="23"/>
        <v>0</v>
      </c>
      <c r="U79" s="179"/>
      <c r="V79" s="23">
        <f t="shared" si="30"/>
        <v>7.5000000000000067E-3</v>
      </c>
      <c r="W79" s="128">
        <f t="shared" si="24"/>
        <v>0</v>
      </c>
      <c r="X79" s="11">
        <f t="shared" si="31"/>
        <v>1</v>
      </c>
    </row>
    <row r="80" spans="1:24" x14ac:dyDescent="0.35">
      <c r="A80" s="11">
        <f t="shared" si="25"/>
        <v>77</v>
      </c>
      <c r="B80" s="40">
        <f t="shared" si="26"/>
        <v>0</v>
      </c>
      <c r="C80" s="128">
        <f>ROUND(IF(Skaičiuoklė!$E$61&gt;0,Skaičiuoklė!E139,IF(A80&lt;=Skaičiuoklė!$E$10,0,IF(A80&gt;Skaičiuoklė!$E$8,0,1/(Skaičiuoklė!$E$8-Skaičiuoklė!$E$10)*(Skaičiuoklė!$E$7)))),2)</f>
        <v>0</v>
      </c>
      <c r="D80" s="128">
        <f t="shared" si="27"/>
        <v>0</v>
      </c>
      <c r="E80" s="24">
        <f>1-(1-Skaičiuoklė!$E$19)^(A80/12)</f>
        <v>0</v>
      </c>
      <c r="F80" s="128">
        <f t="shared" si="28"/>
        <v>0</v>
      </c>
      <c r="G80" s="179"/>
      <c r="H80" s="128">
        <f t="shared" si="20"/>
        <v>0</v>
      </c>
      <c r="I80" s="128">
        <f>MAX(0,ROUND(IF(Skaičiuoklė!$E$46&lt;$A80,Skaičiuoklė!$C$46,0)*IF(I$3=0,1,(I$3*12-$A80+1+Skaičiuoklė!$E$46)/(I$3*12)),2))</f>
        <v>0</v>
      </c>
      <c r="J80" s="128">
        <f>MAX(0,ROUND(IF(Skaičiuoklė!$E$47&lt;$A80,Skaičiuoklė!$C$47,0)*IF(J$3=0,1,(J$3*12-$A80+1+Skaičiuoklė!$E$47)/(J$3*12)),2))</f>
        <v>0</v>
      </c>
      <c r="K80" s="128">
        <f>MAX(0,ROUND(IF(Skaičiuoklė!$E$48&lt;$A80,Skaičiuoklė!$C$48,0)*IF(K$3=0,1,(K$3*12-$A80+1+Skaičiuoklė!$E$48)/(K$3*12)),2))</f>
        <v>0</v>
      </c>
      <c r="L80" s="128">
        <f>MAX(0,ROUND(IF(Skaičiuoklė!$E$49&lt;$A80,Skaičiuoklė!$C$49,0)*IF(L$3=0,1,(L$3*12-$A80+1+Skaičiuoklė!$E$49)/(L$3*12)),2))</f>
        <v>0</v>
      </c>
      <c r="M80" s="128">
        <f>MAX(0,ROUND(IF(Skaičiuoklė!$E$50&lt;$A80,Skaičiuoklė!$C$50,0)*IF(M$3=0,1,(M$3*12-$A80+1+Skaičiuoklė!$E$50)/(M$3*12)),2))</f>
        <v>0</v>
      </c>
      <c r="N80" s="128">
        <f>MAX(0,ROUND(IF(Skaičiuoklė!$E$51&lt;$A80,Skaičiuoklė!$C$51,0)*IF(N$3=0,1,(N$3*12-$A80+1+Skaičiuoklė!$E$51)/(N$3*12)),2))</f>
        <v>0</v>
      </c>
      <c r="O80" s="128">
        <f>MAX(0,ROUND(IF(Skaičiuoklė!$E$52&lt;$A80,Skaičiuoklė!$C$52,0)*IF(O$3=0,1,(O$3*12-$A80+1+Skaičiuoklė!$E$52)/(O$3*12)),2))</f>
        <v>0</v>
      </c>
      <c r="P80" s="128">
        <f t="shared" si="29"/>
        <v>0.15</v>
      </c>
      <c r="Q80" s="128">
        <f t="shared" si="21"/>
        <v>0</v>
      </c>
      <c r="R80" s="179"/>
      <c r="S80" s="128">
        <f t="shared" si="22"/>
        <v>0</v>
      </c>
      <c r="T80" s="128">
        <f t="shared" si="23"/>
        <v>0</v>
      </c>
      <c r="U80" s="179"/>
      <c r="V80" s="23">
        <f t="shared" si="30"/>
        <v>7.6000000000000069E-3</v>
      </c>
      <c r="W80" s="128">
        <f t="shared" si="24"/>
        <v>0</v>
      </c>
      <c r="X80" s="11">
        <f t="shared" si="31"/>
        <v>1</v>
      </c>
    </row>
    <row r="81" spans="1:24" x14ac:dyDescent="0.35">
      <c r="A81" s="11">
        <f t="shared" si="25"/>
        <v>78</v>
      </c>
      <c r="B81" s="40">
        <f t="shared" si="26"/>
        <v>0</v>
      </c>
      <c r="C81" s="128">
        <f>ROUND(IF(Skaičiuoklė!$E$61&gt;0,Skaičiuoklė!E140,IF(A81&lt;=Skaičiuoklė!$E$10,0,IF(A81&gt;Skaičiuoklė!$E$8,0,1/(Skaičiuoklė!$E$8-Skaičiuoklė!$E$10)*(Skaičiuoklė!$E$7)))),2)</f>
        <v>0</v>
      </c>
      <c r="D81" s="128">
        <f t="shared" si="27"/>
        <v>0</v>
      </c>
      <c r="E81" s="24">
        <f>1-(1-Skaičiuoklė!$E$19)^(A81/12)</f>
        <v>0</v>
      </c>
      <c r="F81" s="128">
        <f t="shared" si="28"/>
        <v>0</v>
      </c>
      <c r="G81" s="179"/>
      <c r="H81" s="128">
        <f t="shared" si="20"/>
        <v>0</v>
      </c>
      <c r="I81" s="128">
        <f>MAX(0,ROUND(IF(Skaičiuoklė!$E$46&lt;$A81,Skaičiuoklė!$C$46,0)*IF(I$3=0,1,(I$3*12-$A81+1+Skaičiuoklė!$E$46)/(I$3*12)),2))</f>
        <v>0</v>
      </c>
      <c r="J81" s="128">
        <f>MAX(0,ROUND(IF(Skaičiuoklė!$E$47&lt;$A81,Skaičiuoklė!$C$47,0)*IF(J$3=0,1,(J$3*12-$A81+1+Skaičiuoklė!$E$47)/(J$3*12)),2))</f>
        <v>0</v>
      </c>
      <c r="K81" s="128">
        <f>MAX(0,ROUND(IF(Skaičiuoklė!$E$48&lt;$A81,Skaičiuoklė!$C$48,0)*IF(K$3=0,1,(K$3*12-$A81+1+Skaičiuoklė!$E$48)/(K$3*12)),2))</f>
        <v>0</v>
      </c>
      <c r="L81" s="128">
        <f>MAX(0,ROUND(IF(Skaičiuoklė!$E$49&lt;$A81,Skaičiuoklė!$C$49,0)*IF(L$3=0,1,(L$3*12-$A81+1+Skaičiuoklė!$E$49)/(L$3*12)),2))</f>
        <v>0</v>
      </c>
      <c r="M81" s="128">
        <f>MAX(0,ROUND(IF(Skaičiuoklė!$E$50&lt;$A81,Skaičiuoklė!$C$50,0)*IF(M$3=0,1,(M$3*12-$A81+1+Skaičiuoklė!$E$50)/(M$3*12)),2))</f>
        <v>0</v>
      </c>
      <c r="N81" s="128">
        <f>MAX(0,ROUND(IF(Skaičiuoklė!$E$51&lt;$A81,Skaičiuoklė!$C$51,0)*IF(N$3=0,1,(N$3*12-$A81+1+Skaičiuoklė!$E$51)/(N$3*12)),2))</f>
        <v>0</v>
      </c>
      <c r="O81" s="128">
        <f>MAX(0,ROUND(IF(Skaičiuoklė!$E$52&lt;$A81,Skaičiuoklė!$C$52,0)*IF(O$3=0,1,(O$3*12-$A81+1+Skaičiuoklė!$E$52)/(O$3*12)),2))</f>
        <v>0</v>
      </c>
      <c r="P81" s="128">
        <f t="shared" si="29"/>
        <v>0.15</v>
      </c>
      <c r="Q81" s="128">
        <f t="shared" si="21"/>
        <v>0</v>
      </c>
      <c r="R81" s="179"/>
      <c r="S81" s="128">
        <f t="shared" si="22"/>
        <v>0</v>
      </c>
      <c r="T81" s="128">
        <f t="shared" si="23"/>
        <v>0</v>
      </c>
      <c r="U81" s="179"/>
      <c r="V81" s="23">
        <f t="shared" si="30"/>
        <v>7.7000000000000072E-3</v>
      </c>
      <c r="W81" s="128">
        <f t="shared" si="24"/>
        <v>0</v>
      </c>
      <c r="X81" s="11">
        <f t="shared" si="31"/>
        <v>1</v>
      </c>
    </row>
    <row r="82" spans="1:24" x14ac:dyDescent="0.35">
      <c r="A82" s="11">
        <f t="shared" si="25"/>
        <v>79</v>
      </c>
      <c r="B82" s="40">
        <f t="shared" si="26"/>
        <v>0</v>
      </c>
      <c r="C82" s="128">
        <f>ROUND(IF(Skaičiuoklė!$E$61&gt;0,Skaičiuoklė!E141,IF(A82&lt;=Skaičiuoklė!$E$10,0,IF(A82&gt;Skaičiuoklė!$E$8,0,1/(Skaičiuoklė!$E$8-Skaičiuoklė!$E$10)*(Skaičiuoklė!$E$7)))),2)</f>
        <v>0</v>
      </c>
      <c r="D82" s="128">
        <f t="shared" si="27"/>
        <v>0</v>
      </c>
      <c r="E82" s="24">
        <f>1-(1-Skaičiuoklė!$E$19)^(A82/12)</f>
        <v>0</v>
      </c>
      <c r="F82" s="128">
        <f t="shared" si="28"/>
        <v>0</v>
      </c>
      <c r="G82" s="179"/>
      <c r="H82" s="128">
        <f t="shared" si="20"/>
        <v>0</v>
      </c>
      <c r="I82" s="128">
        <f>MAX(0,ROUND(IF(Skaičiuoklė!$E$46&lt;$A82,Skaičiuoklė!$C$46,0)*IF(I$3=0,1,(I$3*12-$A82+1+Skaičiuoklė!$E$46)/(I$3*12)),2))</f>
        <v>0</v>
      </c>
      <c r="J82" s="128">
        <f>MAX(0,ROUND(IF(Skaičiuoklė!$E$47&lt;$A82,Skaičiuoklė!$C$47,0)*IF(J$3=0,1,(J$3*12-$A82+1+Skaičiuoklė!$E$47)/(J$3*12)),2))</f>
        <v>0</v>
      </c>
      <c r="K82" s="128">
        <f>MAX(0,ROUND(IF(Skaičiuoklė!$E$48&lt;$A82,Skaičiuoklė!$C$48,0)*IF(K$3=0,1,(K$3*12-$A82+1+Skaičiuoklė!$E$48)/(K$3*12)),2))</f>
        <v>0</v>
      </c>
      <c r="L82" s="128">
        <f>MAX(0,ROUND(IF(Skaičiuoklė!$E$49&lt;$A82,Skaičiuoklė!$C$49,0)*IF(L$3=0,1,(L$3*12-$A82+1+Skaičiuoklė!$E$49)/(L$3*12)),2))</f>
        <v>0</v>
      </c>
      <c r="M82" s="128">
        <f>MAX(0,ROUND(IF(Skaičiuoklė!$E$50&lt;$A82,Skaičiuoklė!$C$50,0)*IF(M$3=0,1,(M$3*12-$A82+1+Skaičiuoklė!$E$50)/(M$3*12)),2))</f>
        <v>0</v>
      </c>
      <c r="N82" s="128">
        <f>MAX(0,ROUND(IF(Skaičiuoklė!$E$51&lt;$A82,Skaičiuoklė!$C$51,0)*IF(N$3=0,1,(N$3*12-$A82+1+Skaičiuoklė!$E$51)/(N$3*12)),2))</f>
        <v>0</v>
      </c>
      <c r="O82" s="128">
        <f>MAX(0,ROUND(IF(Skaičiuoklė!$E$52&lt;$A82,Skaičiuoklė!$C$52,0)*IF(O$3=0,1,(O$3*12-$A82+1+Skaičiuoklė!$E$52)/(O$3*12)),2))</f>
        <v>0</v>
      </c>
      <c r="P82" s="128">
        <f t="shared" si="29"/>
        <v>0.15</v>
      </c>
      <c r="Q82" s="128">
        <f t="shared" si="21"/>
        <v>0</v>
      </c>
      <c r="R82" s="179"/>
      <c r="S82" s="128">
        <f t="shared" si="22"/>
        <v>0</v>
      </c>
      <c r="T82" s="128">
        <f t="shared" si="23"/>
        <v>0</v>
      </c>
      <c r="U82" s="179"/>
      <c r="V82" s="23">
        <f t="shared" si="30"/>
        <v>7.8000000000000074E-3</v>
      </c>
      <c r="W82" s="128">
        <f t="shared" si="24"/>
        <v>0</v>
      </c>
      <c r="X82" s="11">
        <f t="shared" si="31"/>
        <v>1</v>
      </c>
    </row>
    <row r="83" spans="1:24" x14ac:dyDescent="0.35">
      <c r="A83" s="11">
        <f t="shared" si="25"/>
        <v>80</v>
      </c>
      <c r="B83" s="40">
        <f t="shared" si="26"/>
        <v>0</v>
      </c>
      <c r="C83" s="128">
        <f>ROUND(IF(Skaičiuoklė!$E$61&gt;0,Skaičiuoklė!E142,IF(A83&lt;=Skaičiuoklė!$E$10,0,IF(A83&gt;Skaičiuoklė!$E$8,0,1/(Skaičiuoklė!$E$8-Skaičiuoklė!$E$10)*(Skaičiuoklė!$E$7)))),2)</f>
        <v>0</v>
      </c>
      <c r="D83" s="128">
        <f t="shared" si="27"/>
        <v>0</v>
      </c>
      <c r="E83" s="24">
        <f>1-(1-Skaičiuoklė!$E$19)^(A83/12)</f>
        <v>0</v>
      </c>
      <c r="F83" s="128">
        <f t="shared" si="28"/>
        <v>0</v>
      </c>
      <c r="G83" s="179"/>
      <c r="H83" s="128">
        <f t="shared" si="20"/>
        <v>0</v>
      </c>
      <c r="I83" s="128">
        <f>MAX(0,ROUND(IF(Skaičiuoklė!$E$46&lt;$A83,Skaičiuoklė!$C$46,0)*IF(I$3=0,1,(I$3*12-$A83+1+Skaičiuoklė!$E$46)/(I$3*12)),2))</f>
        <v>0</v>
      </c>
      <c r="J83" s="128">
        <f>MAX(0,ROUND(IF(Skaičiuoklė!$E$47&lt;$A83,Skaičiuoklė!$C$47,0)*IF(J$3=0,1,(J$3*12-$A83+1+Skaičiuoklė!$E$47)/(J$3*12)),2))</f>
        <v>0</v>
      </c>
      <c r="K83" s="128">
        <f>MAX(0,ROUND(IF(Skaičiuoklė!$E$48&lt;$A83,Skaičiuoklė!$C$48,0)*IF(K$3=0,1,(K$3*12-$A83+1+Skaičiuoklė!$E$48)/(K$3*12)),2))</f>
        <v>0</v>
      </c>
      <c r="L83" s="128">
        <f>MAX(0,ROUND(IF(Skaičiuoklė!$E$49&lt;$A83,Skaičiuoklė!$C$49,0)*IF(L$3=0,1,(L$3*12-$A83+1+Skaičiuoklė!$E$49)/(L$3*12)),2))</f>
        <v>0</v>
      </c>
      <c r="M83" s="128">
        <f>MAX(0,ROUND(IF(Skaičiuoklė!$E$50&lt;$A83,Skaičiuoklė!$C$50,0)*IF(M$3=0,1,(M$3*12-$A83+1+Skaičiuoklė!$E$50)/(M$3*12)),2))</f>
        <v>0</v>
      </c>
      <c r="N83" s="128">
        <f>MAX(0,ROUND(IF(Skaičiuoklė!$E$51&lt;$A83,Skaičiuoklė!$C$51,0)*IF(N$3=0,1,(N$3*12-$A83+1+Skaičiuoklė!$E$51)/(N$3*12)),2))</f>
        <v>0</v>
      </c>
      <c r="O83" s="128">
        <f>MAX(0,ROUND(IF(Skaičiuoklė!$E$52&lt;$A83,Skaičiuoklė!$C$52,0)*IF(O$3=0,1,(O$3*12-$A83+1+Skaičiuoklė!$E$52)/(O$3*12)),2))</f>
        <v>0</v>
      </c>
      <c r="P83" s="128">
        <f t="shared" si="29"/>
        <v>0.15</v>
      </c>
      <c r="Q83" s="128">
        <f t="shared" si="21"/>
        <v>0</v>
      </c>
      <c r="R83" s="179"/>
      <c r="S83" s="128">
        <f t="shared" si="22"/>
        <v>0</v>
      </c>
      <c r="T83" s="128">
        <f t="shared" si="23"/>
        <v>0</v>
      </c>
      <c r="U83" s="179"/>
      <c r="V83" s="23">
        <f t="shared" si="30"/>
        <v>7.9000000000000077E-3</v>
      </c>
      <c r="W83" s="128">
        <f t="shared" si="24"/>
        <v>0</v>
      </c>
      <c r="X83" s="11">
        <f t="shared" si="31"/>
        <v>1</v>
      </c>
    </row>
    <row r="84" spans="1:24" x14ac:dyDescent="0.35">
      <c r="A84" s="11">
        <f t="shared" si="25"/>
        <v>81</v>
      </c>
      <c r="B84" s="40">
        <f t="shared" si="26"/>
        <v>0</v>
      </c>
      <c r="C84" s="128">
        <f>ROUND(IF(Skaičiuoklė!$E$61&gt;0,Skaičiuoklė!E143,IF(A84&lt;=Skaičiuoklė!$E$10,0,IF(A84&gt;Skaičiuoklė!$E$8,0,1/(Skaičiuoklė!$E$8-Skaičiuoklė!$E$10)*(Skaičiuoklė!$E$7)))),2)</f>
        <v>0</v>
      </c>
      <c r="D84" s="128">
        <f t="shared" si="27"/>
        <v>0</v>
      </c>
      <c r="E84" s="24">
        <f>1-(1-Skaičiuoklė!$E$19)^(A84/12)</f>
        <v>0</v>
      </c>
      <c r="F84" s="128">
        <f t="shared" si="28"/>
        <v>0</v>
      </c>
      <c r="G84" s="179"/>
      <c r="H84" s="128">
        <f t="shared" si="20"/>
        <v>0</v>
      </c>
      <c r="I84" s="128">
        <f>MAX(0,ROUND(IF(Skaičiuoklė!$E$46&lt;$A84,Skaičiuoklė!$C$46,0)*IF(I$3=0,1,(I$3*12-$A84+1+Skaičiuoklė!$E$46)/(I$3*12)),2))</f>
        <v>0</v>
      </c>
      <c r="J84" s="128">
        <f>MAX(0,ROUND(IF(Skaičiuoklė!$E$47&lt;$A84,Skaičiuoklė!$C$47,0)*IF(J$3=0,1,(J$3*12-$A84+1+Skaičiuoklė!$E$47)/(J$3*12)),2))</f>
        <v>0</v>
      </c>
      <c r="K84" s="128">
        <f>MAX(0,ROUND(IF(Skaičiuoklė!$E$48&lt;$A84,Skaičiuoklė!$C$48,0)*IF(K$3=0,1,(K$3*12-$A84+1+Skaičiuoklė!$E$48)/(K$3*12)),2))</f>
        <v>0</v>
      </c>
      <c r="L84" s="128">
        <f>MAX(0,ROUND(IF(Skaičiuoklė!$E$49&lt;$A84,Skaičiuoklė!$C$49,0)*IF(L$3=0,1,(L$3*12-$A84+1+Skaičiuoklė!$E$49)/(L$3*12)),2))</f>
        <v>0</v>
      </c>
      <c r="M84" s="128">
        <f>MAX(0,ROUND(IF(Skaičiuoklė!$E$50&lt;$A84,Skaičiuoklė!$C$50,0)*IF(M$3=0,1,(M$3*12-$A84+1+Skaičiuoklė!$E$50)/(M$3*12)),2))</f>
        <v>0</v>
      </c>
      <c r="N84" s="128">
        <f>MAX(0,ROUND(IF(Skaičiuoklė!$E$51&lt;$A84,Skaičiuoklė!$C$51,0)*IF(N$3=0,1,(N$3*12-$A84+1+Skaičiuoklė!$E$51)/(N$3*12)),2))</f>
        <v>0</v>
      </c>
      <c r="O84" s="128">
        <f>MAX(0,ROUND(IF(Skaičiuoklė!$E$52&lt;$A84,Skaičiuoklė!$C$52,0)*IF(O$3=0,1,(O$3*12-$A84+1+Skaičiuoklė!$E$52)/(O$3*12)),2))</f>
        <v>0</v>
      </c>
      <c r="P84" s="128">
        <f t="shared" si="29"/>
        <v>0.15</v>
      </c>
      <c r="Q84" s="128">
        <f t="shared" si="21"/>
        <v>0</v>
      </c>
      <c r="R84" s="179"/>
      <c r="S84" s="128">
        <f t="shared" si="22"/>
        <v>0</v>
      </c>
      <c r="T84" s="128">
        <f t="shared" si="23"/>
        <v>0</v>
      </c>
      <c r="U84" s="179"/>
      <c r="V84" s="23">
        <f t="shared" si="30"/>
        <v>8.0000000000000071E-3</v>
      </c>
      <c r="W84" s="128">
        <f t="shared" si="24"/>
        <v>0</v>
      </c>
      <c r="X84" s="11">
        <f t="shared" si="31"/>
        <v>1</v>
      </c>
    </row>
    <row r="85" spans="1:24" x14ac:dyDescent="0.35">
      <c r="A85" s="11">
        <f t="shared" si="25"/>
        <v>82</v>
      </c>
      <c r="B85" s="40">
        <f t="shared" si="26"/>
        <v>0</v>
      </c>
      <c r="C85" s="128">
        <f>ROUND(IF(Skaičiuoklė!$E$61&gt;0,Skaičiuoklė!E144,IF(A85&lt;=Skaičiuoklė!$E$10,0,IF(A85&gt;Skaičiuoklė!$E$8,0,1/(Skaičiuoklė!$E$8-Skaičiuoklė!$E$10)*(Skaičiuoklė!$E$7)))),2)</f>
        <v>0</v>
      </c>
      <c r="D85" s="128">
        <f t="shared" si="27"/>
        <v>0</v>
      </c>
      <c r="E85" s="24">
        <f>1-(1-Skaičiuoklė!$E$19)^(A85/12)</f>
        <v>0</v>
      </c>
      <c r="F85" s="128">
        <f t="shared" si="28"/>
        <v>0</v>
      </c>
      <c r="G85" s="179"/>
      <c r="H85" s="128">
        <f t="shared" si="20"/>
        <v>0</v>
      </c>
      <c r="I85" s="128">
        <f>MAX(0,ROUND(IF(Skaičiuoklė!$E$46&lt;$A85,Skaičiuoklė!$C$46,0)*IF(I$3=0,1,(I$3*12-$A85+1+Skaičiuoklė!$E$46)/(I$3*12)),2))</f>
        <v>0</v>
      </c>
      <c r="J85" s="128">
        <f>MAX(0,ROUND(IF(Skaičiuoklė!$E$47&lt;$A85,Skaičiuoklė!$C$47,0)*IF(J$3=0,1,(J$3*12-$A85+1+Skaičiuoklė!$E$47)/(J$3*12)),2))</f>
        <v>0</v>
      </c>
      <c r="K85" s="128">
        <f>MAX(0,ROUND(IF(Skaičiuoklė!$E$48&lt;$A85,Skaičiuoklė!$C$48,0)*IF(K$3=0,1,(K$3*12-$A85+1+Skaičiuoklė!$E$48)/(K$3*12)),2))</f>
        <v>0</v>
      </c>
      <c r="L85" s="128">
        <f>MAX(0,ROUND(IF(Skaičiuoklė!$E$49&lt;$A85,Skaičiuoklė!$C$49,0)*IF(L$3=0,1,(L$3*12-$A85+1+Skaičiuoklė!$E$49)/(L$3*12)),2))</f>
        <v>0</v>
      </c>
      <c r="M85" s="128">
        <f>MAX(0,ROUND(IF(Skaičiuoklė!$E$50&lt;$A85,Skaičiuoklė!$C$50,0)*IF(M$3=0,1,(M$3*12-$A85+1+Skaičiuoklė!$E$50)/(M$3*12)),2))</f>
        <v>0</v>
      </c>
      <c r="N85" s="128">
        <f>MAX(0,ROUND(IF(Skaičiuoklė!$E$51&lt;$A85,Skaičiuoklė!$C$51,0)*IF(N$3=0,1,(N$3*12-$A85+1+Skaičiuoklė!$E$51)/(N$3*12)),2))</f>
        <v>0</v>
      </c>
      <c r="O85" s="128">
        <f>MAX(0,ROUND(IF(Skaičiuoklė!$E$52&lt;$A85,Skaičiuoklė!$C$52,0)*IF(O$3=0,1,(O$3*12-$A85+1+Skaičiuoklė!$E$52)/(O$3*12)),2))</f>
        <v>0</v>
      </c>
      <c r="P85" s="128">
        <f t="shared" si="29"/>
        <v>0.15</v>
      </c>
      <c r="Q85" s="128">
        <f t="shared" si="21"/>
        <v>0</v>
      </c>
      <c r="R85" s="179"/>
      <c r="S85" s="128">
        <f t="shared" si="22"/>
        <v>0</v>
      </c>
      <c r="T85" s="128">
        <f t="shared" si="23"/>
        <v>0</v>
      </c>
      <c r="U85" s="179"/>
      <c r="V85" s="23">
        <f t="shared" si="30"/>
        <v>8.1000000000000065E-3</v>
      </c>
      <c r="W85" s="128">
        <f t="shared" si="24"/>
        <v>0</v>
      </c>
      <c r="X85" s="11">
        <f t="shared" si="31"/>
        <v>1</v>
      </c>
    </row>
    <row r="86" spans="1:24" x14ac:dyDescent="0.35">
      <c r="A86" s="11">
        <f t="shared" si="25"/>
        <v>83</v>
      </c>
      <c r="B86" s="40">
        <f t="shared" si="26"/>
        <v>0</v>
      </c>
      <c r="C86" s="128">
        <f>ROUND(IF(Skaičiuoklė!$E$61&gt;0,Skaičiuoklė!E145,IF(A86&lt;=Skaičiuoklė!$E$10,0,IF(A86&gt;Skaičiuoklė!$E$8,0,1/(Skaičiuoklė!$E$8-Skaičiuoklė!$E$10)*(Skaičiuoklė!$E$7)))),2)</f>
        <v>0</v>
      </c>
      <c r="D86" s="128">
        <f t="shared" si="27"/>
        <v>0</v>
      </c>
      <c r="E86" s="24">
        <f>1-(1-Skaičiuoklė!$E$19)^(A86/12)</f>
        <v>0</v>
      </c>
      <c r="F86" s="128">
        <f t="shared" si="28"/>
        <v>0</v>
      </c>
      <c r="G86" s="179"/>
      <c r="H86" s="128">
        <f t="shared" si="20"/>
        <v>0</v>
      </c>
      <c r="I86" s="128">
        <f>MAX(0,ROUND(IF(Skaičiuoklė!$E$46&lt;$A86,Skaičiuoklė!$C$46,0)*IF(I$3=0,1,(I$3*12-$A86+1+Skaičiuoklė!$E$46)/(I$3*12)),2))</f>
        <v>0</v>
      </c>
      <c r="J86" s="128">
        <f>MAX(0,ROUND(IF(Skaičiuoklė!$E$47&lt;$A86,Skaičiuoklė!$C$47,0)*IF(J$3=0,1,(J$3*12-$A86+1+Skaičiuoklė!$E$47)/(J$3*12)),2))</f>
        <v>0</v>
      </c>
      <c r="K86" s="128">
        <f>MAX(0,ROUND(IF(Skaičiuoklė!$E$48&lt;$A86,Skaičiuoklė!$C$48,0)*IF(K$3=0,1,(K$3*12-$A86+1+Skaičiuoklė!$E$48)/(K$3*12)),2))</f>
        <v>0</v>
      </c>
      <c r="L86" s="128">
        <f>MAX(0,ROUND(IF(Skaičiuoklė!$E$49&lt;$A86,Skaičiuoklė!$C$49,0)*IF(L$3=0,1,(L$3*12-$A86+1+Skaičiuoklė!$E$49)/(L$3*12)),2))</f>
        <v>0</v>
      </c>
      <c r="M86" s="128">
        <f>MAX(0,ROUND(IF(Skaičiuoklė!$E$50&lt;$A86,Skaičiuoklė!$C$50,0)*IF(M$3=0,1,(M$3*12-$A86+1+Skaičiuoklė!$E$50)/(M$3*12)),2))</f>
        <v>0</v>
      </c>
      <c r="N86" s="128">
        <f>MAX(0,ROUND(IF(Skaičiuoklė!$E$51&lt;$A86,Skaičiuoklė!$C$51,0)*IF(N$3=0,1,(N$3*12-$A86+1+Skaičiuoklė!$E$51)/(N$3*12)),2))</f>
        <v>0</v>
      </c>
      <c r="O86" s="128">
        <f>MAX(0,ROUND(IF(Skaičiuoklė!$E$52&lt;$A86,Skaičiuoklė!$C$52,0)*IF(O$3=0,1,(O$3*12-$A86+1+Skaičiuoklė!$E$52)/(O$3*12)),2))</f>
        <v>0</v>
      </c>
      <c r="P86" s="128">
        <f t="shared" si="29"/>
        <v>0.15</v>
      </c>
      <c r="Q86" s="128">
        <f t="shared" si="21"/>
        <v>0</v>
      </c>
      <c r="R86" s="179"/>
      <c r="S86" s="128">
        <f t="shared" si="22"/>
        <v>0</v>
      </c>
      <c r="T86" s="128">
        <f t="shared" si="23"/>
        <v>0</v>
      </c>
      <c r="U86" s="179"/>
      <c r="V86" s="23">
        <f t="shared" si="30"/>
        <v>8.2000000000000059E-3</v>
      </c>
      <c r="W86" s="128">
        <f t="shared" si="24"/>
        <v>0</v>
      </c>
      <c r="X86" s="11">
        <f t="shared" si="31"/>
        <v>1</v>
      </c>
    </row>
    <row r="87" spans="1:24" x14ac:dyDescent="0.35">
      <c r="A87" s="11">
        <f t="shared" si="25"/>
        <v>84</v>
      </c>
      <c r="B87" s="40">
        <f t="shared" si="26"/>
        <v>0</v>
      </c>
      <c r="C87" s="128">
        <f>ROUND(IF(Skaičiuoklė!$E$61&gt;0,Skaičiuoklė!E146,IF(A87&lt;=Skaičiuoklė!$E$10,0,IF(A87&gt;Skaičiuoklė!$E$8,0,1/(Skaičiuoklė!$E$8-Skaičiuoklė!$E$10)*(Skaičiuoklė!$E$7)))),2)</f>
        <v>0</v>
      </c>
      <c r="D87" s="128">
        <f t="shared" si="27"/>
        <v>0</v>
      </c>
      <c r="E87" s="24">
        <f>1-(1-Skaičiuoklė!$E$19)^(A87/12)</f>
        <v>0</v>
      </c>
      <c r="F87" s="128">
        <f t="shared" si="28"/>
        <v>0</v>
      </c>
      <c r="G87" s="179"/>
      <c r="H87" s="128">
        <f t="shared" si="20"/>
        <v>0</v>
      </c>
      <c r="I87" s="128">
        <f>MAX(0,ROUND(IF(Skaičiuoklė!$E$46&lt;$A87,Skaičiuoklė!$C$46,0)*IF(I$3=0,1,(I$3*12-$A87+1+Skaičiuoklė!$E$46)/(I$3*12)),2))</f>
        <v>0</v>
      </c>
      <c r="J87" s="128">
        <f>MAX(0,ROUND(IF(Skaičiuoklė!$E$47&lt;$A87,Skaičiuoklė!$C$47,0)*IF(J$3=0,1,(J$3*12-$A87+1+Skaičiuoklė!$E$47)/(J$3*12)),2))</f>
        <v>0</v>
      </c>
      <c r="K87" s="128">
        <f>MAX(0,ROUND(IF(Skaičiuoklė!$E$48&lt;$A87,Skaičiuoklė!$C$48,0)*IF(K$3=0,1,(K$3*12-$A87+1+Skaičiuoklė!$E$48)/(K$3*12)),2))</f>
        <v>0</v>
      </c>
      <c r="L87" s="128">
        <f>MAX(0,ROUND(IF(Skaičiuoklė!$E$49&lt;$A87,Skaičiuoklė!$C$49,0)*IF(L$3=0,1,(L$3*12-$A87+1+Skaičiuoklė!$E$49)/(L$3*12)),2))</f>
        <v>0</v>
      </c>
      <c r="M87" s="128">
        <f>MAX(0,ROUND(IF(Skaičiuoklė!$E$50&lt;$A87,Skaičiuoklė!$C$50,0)*IF(M$3=0,1,(M$3*12-$A87+1+Skaičiuoklė!$E$50)/(M$3*12)),2))</f>
        <v>0</v>
      </c>
      <c r="N87" s="128">
        <f>MAX(0,ROUND(IF(Skaičiuoklė!$E$51&lt;$A87,Skaičiuoklė!$C$51,0)*IF(N$3=0,1,(N$3*12-$A87+1+Skaičiuoklė!$E$51)/(N$3*12)),2))</f>
        <v>0</v>
      </c>
      <c r="O87" s="128">
        <f>MAX(0,ROUND(IF(Skaičiuoklė!$E$52&lt;$A87,Skaičiuoklė!$C$52,0)*IF(O$3=0,1,(O$3*12-$A87+1+Skaičiuoklė!$E$52)/(O$3*12)),2))</f>
        <v>0</v>
      </c>
      <c r="P87" s="128">
        <f t="shared" si="29"/>
        <v>0.15</v>
      </c>
      <c r="Q87" s="128">
        <f t="shared" si="21"/>
        <v>0</v>
      </c>
      <c r="R87" s="179"/>
      <c r="S87" s="128">
        <f t="shared" si="22"/>
        <v>0</v>
      </c>
      <c r="T87" s="128">
        <f t="shared" si="23"/>
        <v>0</v>
      </c>
      <c r="U87" s="179"/>
      <c r="V87" s="23">
        <f t="shared" si="30"/>
        <v>8.3000000000000053E-3</v>
      </c>
      <c r="W87" s="128">
        <f t="shared" si="24"/>
        <v>0</v>
      </c>
      <c r="X87" s="11">
        <f t="shared" si="31"/>
        <v>1</v>
      </c>
    </row>
    <row r="88" spans="1:24" x14ac:dyDescent="0.35">
      <c r="A88" s="11">
        <f t="shared" si="25"/>
        <v>85</v>
      </c>
      <c r="B88" s="40">
        <f t="shared" si="26"/>
        <v>0</v>
      </c>
      <c r="C88" s="128">
        <f>ROUND(IF(Skaičiuoklė!$E$61&gt;0,Skaičiuoklė!E147,IF(A88&lt;=Skaičiuoklė!$E$10,0,IF(A88&gt;Skaičiuoklė!$E$8,0,1/(Skaičiuoklė!$E$8-Skaičiuoklė!$E$10)*(Skaičiuoklė!$E$7)))),2)</f>
        <v>0</v>
      </c>
      <c r="D88" s="128">
        <f t="shared" si="27"/>
        <v>0</v>
      </c>
      <c r="E88" s="24">
        <f>1-(1-Skaičiuoklė!$E$19)^(A88/12)</f>
        <v>0</v>
      </c>
      <c r="F88" s="128">
        <f t="shared" si="28"/>
        <v>0</v>
      </c>
      <c r="G88" s="179"/>
      <c r="H88" s="128">
        <f t="shared" si="20"/>
        <v>0</v>
      </c>
      <c r="I88" s="128">
        <f>MAX(0,ROUND(IF(Skaičiuoklė!$E$46&lt;$A88,Skaičiuoklė!$C$46,0)*IF(I$3=0,1,(I$3*12-$A88+1+Skaičiuoklė!$E$46)/(I$3*12)),2))</f>
        <v>0</v>
      </c>
      <c r="J88" s="128">
        <f>MAX(0,ROUND(IF(Skaičiuoklė!$E$47&lt;$A88,Skaičiuoklė!$C$47,0)*IF(J$3=0,1,(J$3*12-$A88+1+Skaičiuoklė!$E$47)/(J$3*12)),2))</f>
        <v>0</v>
      </c>
      <c r="K88" s="128">
        <f>MAX(0,ROUND(IF(Skaičiuoklė!$E$48&lt;$A88,Skaičiuoklė!$C$48,0)*IF(K$3=0,1,(K$3*12-$A88+1+Skaičiuoklė!$E$48)/(K$3*12)),2))</f>
        <v>0</v>
      </c>
      <c r="L88" s="128">
        <f>MAX(0,ROUND(IF(Skaičiuoklė!$E$49&lt;$A88,Skaičiuoklė!$C$49,0)*IF(L$3=0,1,(L$3*12-$A88+1+Skaičiuoklė!$E$49)/(L$3*12)),2))</f>
        <v>0</v>
      </c>
      <c r="M88" s="128">
        <f>MAX(0,ROUND(IF(Skaičiuoklė!$E$50&lt;$A88,Skaičiuoklė!$C$50,0)*IF(M$3=0,1,(M$3*12-$A88+1+Skaičiuoklė!$E$50)/(M$3*12)),2))</f>
        <v>0</v>
      </c>
      <c r="N88" s="128">
        <f>MAX(0,ROUND(IF(Skaičiuoklė!$E$51&lt;$A88,Skaičiuoklė!$C$51,0)*IF(N$3=0,1,(N$3*12-$A88+1+Skaičiuoklė!$E$51)/(N$3*12)),2))</f>
        <v>0</v>
      </c>
      <c r="O88" s="128">
        <f>MAX(0,ROUND(IF(Skaičiuoklė!$E$52&lt;$A88,Skaičiuoklė!$C$52,0)*IF(O$3=0,1,(O$3*12-$A88+1+Skaičiuoklė!$E$52)/(O$3*12)),2))</f>
        <v>0</v>
      </c>
      <c r="P88" s="128">
        <f t="shared" si="29"/>
        <v>0.15</v>
      </c>
      <c r="Q88" s="128">
        <f t="shared" si="21"/>
        <v>0</v>
      </c>
      <c r="R88" s="179"/>
      <c r="S88" s="128">
        <f t="shared" si="22"/>
        <v>0</v>
      </c>
      <c r="T88" s="128">
        <f t="shared" si="23"/>
        <v>0</v>
      </c>
      <c r="U88" s="179"/>
      <c r="V88" s="23">
        <f t="shared" si="30"/>
        <v>8.4000000000000047E-3</v>
      </c>
      <c r="W88" s="128">
        <f t="shared" si="24"/>
        <v>0</v>
      </c>
      <c r="X88" s="11">
        <f t="shared" si="31"/>
        <v>1</v>
      </c>
    </row>
    <row r="89" spans="1:24" x14ac:dyDescent="0.35">
      <c r="A89" s="11">
        <f t="shared" si="25"/>
        <v>86</v>
      </c>
      <c r="B89" s="40">
        <f t="shared" si="26"/>
        <v>0</v>
      </c>
      <c r="C89" s="128">
        <f>ROUND(IF(Skaičiuoklė!$E$61&gt;0,Skaičiuoklė!E148,IF(A89&lt;=Skaičiuoklė!$E$10,0,IF(A89&gt;Skaičiuoklė!$E$8,0,1/(Skaičiuoklė!$E$8-Skaičiuoklė!$E$10)*(Skaičiuoklė!$E$7)))),2)</f>
        <v>0</v>
      </c>
      <c r="D89" s="128">
        <f t="shared" si="27"/>
        <v>0</v>
      </c>
      <c r="E89" s="24">
        <f>1-(1-Skaičiuoklė!$E$19)^(A89/12)</f>
        <v>0</v>
      </c>
      <c r="F89" s="128">
        <f t="shared" si="28"/>
        <v>0</v>
      </c>
      <c r="G89" s="179"/>
      <c r="H89" s="128">
        <f t="shared" si="20"/>
        <v>0</v>
      </c>
      <c r="I89" s="128">
        <f>MAX(0,ROUND(IF(Skaičiuoklė!$E$46&lt;$A89,Skaičiuoklė!$C$46,0)*IF(I$3=0,1,(I$3*12-$A89+1+Skaičiuoklė!$E$46)/(I$3*12)),2))</f>
        <v>0</v>
      </c>
      <c r="J89" s="128">
        <f>MAX(0,ROUND(IF(Skaičiuoklė!$E$47&lt;$A89,Skaičiuoklė!$C$47,0)*IF(J$3=0,1,(J$3*12-$A89+1+Skaičiuoklė!$E$47)/(J$3*12)),2))</f>
        <v>0</v>
      </c>
      <c r="K89" s="128">
        <f>MAX(0,ROUND(IF(Skaičiuoklė!$E$48&lt;$A89,Skaičiuoklė!$C$48,0)*IF(K$3=0,1,(K$3*12-$A89+1+Skaičiuoklė!$E$48)/(K$3*12)),2))</f>
        <v>0</v>
      </c>
      <c r="L89" s="128">
        <f>MAX(0,ROUND(IF(Skaičiuoklė!$E$49&lt;$A89,Skaičiuoklė!$C$49,0)*IF(L$3=0,1,(L$3*12-$A89+1+Skaičiuoklė!$E$49)/(L$3*12)),2))</f>
        <v>0</v>
      </c>
      <c r="M89" s="128">
        <f>MAX(0,ROUND(IF(Skaičiuoklė!$E$50&lt;$A89,Skaičiuoklė!$C$50,0)*IF(M$3=0,1,(M$3*12-$A89+1+Skaičiuoklė!$E$50)/(M$3*12)),2))</f>
        <v>0</v>
      </c>
      <c r="N89" s="128">
        <f>MAX(0,ROUND(IF(Skaičiuoklė!$E$51&lt;$A89,Skaičiuoklė!$C$51,0)*IF(N$3=0,1,(N$3*12-$A89+1+Skaičiuoklė!$E$51)/(N$3*12)),2))</f>
        <v>0</v>
      </c>
      <c r="O89" s="128">
        <f>MAX(0,ROUND(IF(Skaičiuoklė!$E$52&lt;$A89,Skaičiuoklė!$C$52,0)*IF(O$3=0,1,(O$3*12-$A89+1+Skaičiuoklė!$E$52)/(O$3*12)),2))</f>
        <v>0</v>
      </c>
      <c r="P89" s="128">
        <f t="shared" si="29"/>
        <v>0.15</v>
      </c>
      <c r="Q89" s="128">
        <f t="shared" si="21"/>
        <v>0</v>
      </c>
      <c r="R89" s="179"/>
      <c r="S89" s="128">
        <f t="shared" si="22"/>
        <v>0</v>
      </c>
      <c r="T89" s="128">
        <f t="shared" si="23"/>
        <v>0</v>
      </c>
      <c r="U89" s="179"/>
      <c r="V89" s="23">
        <f t="shared" si="30"/>
        <v>8.5000000000000041E-3</v>
      </c>
      <c r="W89" s="128">
        <f t="shared" si="24"/>
        <v>0</v>
      </c>
      <c r="X89" s="11">
        <f t="shared" si="31"/>
        <v>1</v>
      </c>
    </row>
    <row r="90" spans="1:24" x14ac:dyDescent="0.35">
      <c r="A90" s="11">
        <f t="shared" si="25"/>
        <v>87</v>
      </c>
      <c r="B90" s="40">
        <f t="shared" si="26"/>
        <v>0</v>
      </c>
      <c r="C90" s="128">
        <f>ROUND(IF(Skaičiuoklė!$E$61&gt;0,Skaičiuoklė!E149,IF(A90&lt;=Skaičiuoklė!$E$10,0,IF(A90&gt;Skaičiuoklė!$E$8,0,1/(Skaičiuoklė!$E$8-Skaičiuoklė!$E$10)*(Skaičiuoklė!$E$7)))),2)</f>
        <v>0</v>
      </c>
      <c r="D90" s="128">
        <f t="shared" si="27"/>
        <v>0</v>
      </c>
      <c r="E90" s="24">
        <f>1-(1-Skaičiuoklė!$E$19)^(A90/12)</f>
        <v>0</v>
      </c>
      <c r="F90" s="128">
        <f t="shared" si="28"/>
        <v>0</v>
      </c>
      <c r="G90" s="179"/>
      <c r="H90" s="128">
        <f t="shared" si="20"/>
        <v>0</v>
      </c>
      <c r="I90" s="128">
        <f>MAX(0,ROUND(IF(Skaičiuoklė!$E$46&lt;$A90,Skaičiuoklė!$C$46,0)*IF(I$3=0,1,(I$3*12-$A90+1+Skaičiuoklė!$E$46)/(I$3*12)),2))</f>
        <v>0</v>
      </c>
      <c r="J90" s="128">
        <f>MAX(0,ROUND(IF(Skaičiuoklė!$E$47&lt;$A90,Skaičiuoklė!$C$47,0)*IF(J$3=0,1,(J$3*12-$A90+1+Skaičiuoklė!$E$47)/(J$3*12)),2))</f>
        <v>0</v>
      </c>
      <c r="K90" s="128">
        <f>MAX(0,ROUND(IF(Skaičiuoklė!$E$48&lt;$A90,Skaičiuoklė!$C$48,0)*IF(K$3=0,1,(K$3*12-$A90+1+Skaičiuoklė!$E$48)/(K$3*12)),2))</f>
        <v>0</v>
      </c>
      <c r="L90" s="128">
        <f>MAX(0,ROUND(IF(Skaičiuoklė!$E$49&lt;$A90,Skaičiuoklė!$C$49,0)*IF(L$3=0,1,(L$3*12-$A90+1+Skaičiuoklė!$E$49)/(L$3*12)),2))</f>
        <v>0</v>
      </c>
      <c r="M90" s="128">
        <f>MAX(0,ROUND(IF(Skaičiuoklė!$E$50&lt;$A90,Skaičiuoklė!$C$50,0)*IF(M$3=0,1,(M$3*12-$A90+1+Skaičiuoklė!$E$50)/(M$3*12)),2))</f>
        <v>0</v>
      </c>
      <c r="N90" s="128">
        <f>MAX(0,ROUND(IF(Skaičiuoklė!$E$51&lt;$A90,Skaičiuoklė!$C$51,0)*IF(N$3=0,1,(N$3*12-$A90+1+Skaičiuoklė!$E$51)/(N$3*12)),2))</f>
        <v>0</v>
      </c>
      <c r="O90" s="128">
        <f>MAX(0,ROUND(IF(Skaičiuoklė!$E$52&lt;$A90,Skaičiuoklė!$C$52,0)*IF(O$3=0,1,(O$3*12-$A90+1+Skaičiuoklė!$E$52)/(O$3*12)),2))</f>
        <v>0</v>
      </c>
      <c r="P90" s="128">
        <f t="shared" si="29"/>
        <v>0.15</v>
      </c>
      <c r="Q90" s="128">
        <f t="shared" si="21"/>
        <v>0</v>
      </c>
      <c r="R90" s="179"/>
      <c r="S90" s="128">
        <f t="shared" si="22"/>
        <v>0</v>
      </c>
      <c r="T90" s="128">
        <f t="shared" si="23"/>
        <v>0</v>
      </c>
      <c r="U90" s="179"/>
      <c r="V90" s="23">
        <f t="shared" si="30"/>
        <v>8.6000000000000035E-3</v>
      </c>
      <c r="W90" s="128">
        <f t="shared" si="24"/>
        <v>0</v>
      </c>
      <c r="X90" s="11">
        <f t="shared" si="31"/>
        <v>1</v>
      </c>
    </row>
    <row r="91" spans="1:24" x14ac:dyDescent="0.35">
      <c r="A91" s="11">
        <f t="shared" si="25"/>
        <v>88</v>
      </c>
      <c r="B91" s="40">
        <f t="shared" si="26"/>
        <v>0</v>
      </c>
      <c r="C91" s="128">
        <f>ROUND(IF(Skaičiuoklė!$E$61&gt;0,Skaičiuoklė!E150,IF(A91&lt;=Skaičiuoklė!$E$10,0,IF(A91&gt;Skaičiuoklė!$E$8,0,1/(Skaičiuoklė!$E$8-Skaičiuoklė!$E$10)*(Skaičiuoklė!$E$7)))),2)</f>
        <v>0</v>
      </c>
      <c r="D91" s="128">
        <f t="shared" si="27"/>
        <v>0</v>
      </c>
      <c r="E91" s="24">
        <f>1-(1-Skaičiuoklė!$E$19)^(A91/12)</f>
        <v>0</v>
      </c>
      <c r="F91" s="128">
        <f t="shared" si="28"/>
        <v>0</v>
      </c>
      <c r="G91" s="179"/>
      <c r="H91" s="128">
        <f t="shared" si="20"/>
        <v>0</v>
      </c>
      <c r="I91" s="128">
        <f>MAX(0,ROUND(IF(Skaičiuoklė!$E$46&lt;$A91,Skaičiuoklė!$C$46,0)*IF(I$3=0,1,(I$3*12-$A91+1+Skaičiuoklė!$E$46)/(I$3*12)),2))</f>
        <v>0</v>
      </c>
      <c r="J91" s="128">
        <f>MAX(0,ROUND(IF(Skaičiuoklė!$E$47&lt;$A91,Skaičiuoklė!$C$47,0)*IF(J$3=0,1,(J$3*12-$A91+1+Skaičiuoklė!$E$47)/(J$3*12)),2))</f>
        <v>0</v>
      </c>
      <c r="K91" s="128">
        <f>MAX(0,ROUND(IF(Skaičiuoklė!$E$48&lt;$A91,Skaičiuoklė!$C$48,0)*IF(K$3=0,1,(K$3*12-$A91+1+Skaičiuoklė!$E$48)/(K$3*12)),2))</f>
        <v>0</v>
      </c>
      <c r="L91" s="128">
        <f>MAX(0,ROUND(IF(Skaičiuoklė!$E$49&lt;$A91,Skaičiuoklė!$C$49,0)*IF(L$3=0,1,(L$3*12-$A91+1+Skaičiuoklė!$E$49)/(L$3*12)),2))</f>
        <v>0</v>
      </c>
      <c r="M91" s="128">
        <f>MAX(0,ROUND(IF(Skaičiuoklė!$E$50&lt;$A91,Skaičiuoklė!$C$50,0)*IF(M$3=0,1,(M$3*12-$A91+1+Skaičiuoklė!$E$50)/(M$3*12)),2))</f>
        <v>0</v>
      </c>
      <c r="N91" s="128">
        <f>MAX(0,ROUND(IF(Skaičiuoklė!$E$51&lt;$A91,Skaičiuoklė!$C$51,0)*IF(N$3=0,1,(N$3*12-$A91+1+Skaičiuoklė!$E$51)/(N$3*12)),2))</f>
        <v>0</v>
      </c>
      <c r="O91" s="128">
        <f>MAX(0,ROUND(IF(Skaičiuoklė!$E$52&lt;$A91,Skaičiuoklė!$C$52,0)*IF(O$3=0,1,(O$3*12-$A91+1+Skaičiuoklė!$E$52)/(O$3*12)),2))</f>
        <v>0</v>
      </c>
      <c r="P91" s="128">
        <f t="shared" si="29"/>
        <v>0.15</v>
      </c>
      <c r="Q91" s="128">
        <f t="shared" si="21"/>
        <v>0</v>
      </c>
      <c r="R91" s="179"/>
      <c r="S91" s="128">
        <f t="shared" si="22"/>
        <v>0</v>
      </c>
      <c r="T91" s="128">
        <f t="shared" si="23"/>
        <v>0</v>
      </c>
      <c r="U91" s="179"/>
      <c r="V91" s="23">
        <f t="shared" si="30"/>
        <v>8.7000000000000029E-3</v>
      </c>
      <c r="W91" s="128">
        <f t="shared" si="24"/>
        <v>0</v>
      </c>
      <c r="X91" s="11">
        <f t="shared" si="31"/>
        <v>1</v>
      </c>
    </row>
    <row r="92" spans="1:24" x14ac:dyDescent="0.35">
      <c r="A92" s="11">
        <f t="shared" si="25"/>
        <v>89</v>
      </c>
      <c r="B92" s="40">
        <f t="shared" si="26"/>
        <v>0</v>
      </c>
      <c r="C92" s="128">
        <f>ROUND(IF(Skaičiuoklė!$E$61&gt;0,Skaičiuoklė!E151,IF(A92&lt;=Skaičiuoklė!$E$10,0,IF(A92&gt;Skaičiuoklė!$E$8,0,1/(Skaičiuoklė!$E$8-Skaičiuoklė!$E$10)*(Skaičiuoklė!$E$7)))),2)</f>
        <v>0</v>
      </c>
      <c r="D92" s="128">
        <f t="shared" si="27"/>
        <v>0</v>
      </c>
      <c r="E92" s="24">
        <f>1-(1-Skaičiuoklė!$E$19)^(A92/12)</f>
        <v>0</v>
      </c>
      <c r="F92" s="128">
        <f t="shared" si="28"/>
        <v>0</v>
      </c>
      <c r="G92" s="179"/>
      <c r="H92" s="128">
        <f t="shared" si="20"/>
        <v>0</v>
      </c>
      <c r="I92" s="128">
        <f>MAX(0,ROUND(IF(Skaičiuoklė!$E$46&lt;$A92,Skaičiuoklė!$C$46,0)*IF(I$3=0,1,(I$3*12-$A92+1+Skaičiuoklė!$E$46)/(I$3*12)),2))</f>
        <v>0</v>
      </c>
      <c r="J92" s="128">
        <f>MAX(0,ROUND(IF(Skaičiuoklė!$E$47&lt;$A92,Skaičiuoklė!$C$47,0)*IF(J$3=0,1,(J$3*12-$A92+1+Skaičiuoklė!$E$47)/(J$3*12)),2))</f>
        <v>0</v>
      </c>
      <c r="K92" s="128">
        <f>MAX(0,ROUND(IF(Skaičiuoklė!$E$48&lt;$A92,Skaičiuoklė!$C$48,0)*IF(K$3=0,1,(K$3*12-$A92+1+Skaičiuoklė!$E$48)/(K$3*12)),2))</f>
        <v>0</v>
      </c>
      <c r="L92" s="128">
        <f>MAX(0,ROUND(IF(Skaičiuoklė!$E$49&lt;$A92,Skaičiuoklė!$C$49,0)*IF(L$3=0,1,(L$3*12-$A92+1+Skaičiuoklė!$E$49)/(L$3*12)),2))</f>
        <v>0</v>
      </c>
      <c r="M92" s="128">
        <f>MAX(0,ROUND(IF(Skaičiuoklė!$E$50&lt;$A92,Skaičiuoklė!$C$50,0)*IF(M$3=0,1,(M$3*12-$A92+1+Skaičiuoklė!$E$50)/(M$3*12)),2))</f>
        <v>0</v>
      </c>
      <c r="N92" s="128">
        <f>MAX(0,ROUND(IF(Skaičiuoklė!$E$51&lt;$A92,Skaičiuoklė!$C$51,0)*IF(N$3=0,1,(N$3*12-$A92+1+Skaičiuoklė!$E$51)/(N$3*12)),2))</f>
        <v>0</v>
      </c>
      <c r="O92" s="128">
        <f>MAX(0,ROUND(IF(Skaičiuoklė!$E$52&lt;$A92,Skaičiuoklė!$C$52,0)*IF(O$3=0,1,(O$3*12-$A92+1+Skaičiuoklė!$E$52)/(O$3*12)),2))</f>
        <v>0</v>
      </c>
      <c r="P92" s="128">
        <f t="shared" si="29"/>
        <v>0.15</v>
      </c>
      <c r="Q92" s="128">
        <f t="shared" si="21"/>
        <v>0</v>
      </c>
      <c r="R92" s="179"/>
      <c r="S92" s="128">
        <f t="shared" si="22"/>
        <v>0</v>
      </c>
      <c r="T92" s="128">
        <f t="shared" si="23"/>
        <v>0</v>
      </c>
      <c r="U92" s="179"/>
      <c r="V92" s="23">
        <f t="shared" si="30"/>
        <v>8.8000000000000023E-3</v>
      </c>
      <c r="W92" s="128">
        <f t="shared" si="24"/>
        <v>0</v>
      </c>
      <c r="X92" s="11">
        <f t="shared" si="31"/>
        <v>1</v>
      </c>
    </row>
    <row r="93" spans="1:24" x14ac:dyDescent="0.35">
      <c r="A93" s="11">
        <f t="shared" si="25"/>
        <v>90</v>
      </c>
      <c r="B93" s="40">
        <f t="shared" si="26"/>
        <v>0</v>
      </c>
      <c r="C93" s="128">
        <f>ROUND(IF(Skaičiuoklė!$E$61&gt;0,Skaičiuoklė!E152,IF(A93&lt;=Skaičiuoklė!$E$10,0,IF(A93&gt;Skaičiuoklė!$E$8,0,1/(Skaičiuoklė!$E$8-Skaičiuoklė!$E$10)*(Skaičiuoklė!$E$7)))),2)</f>
        <v>0</v>
      </c>
      <c r="D93" s="128">
        <f t="shared" si="27"/>
        <v>0</v>
      </c>
      <c r="E93" s="24">
        <f>1-(1-Skaičiuoklė!$E$19)^(A93/12)</f>
        <v>0</v>
      </c>
      <c r="F93" s="128">
        <f t="shared" si="28"/>
        <v>0</v>
      </c>
      <c r="G93" s="179"/>
      <c r="H93" s="128">
        <f t="shared" si="20"/>
        <v>0</v>
      </c>
      <c r="I93" s="128">
        <f>MAX(0,ROUND(IF(Skaičiuoklė!$E$46&lt;$A93,Skaičiuoklė!$C$46,0)*IF(I$3=0,1,(I$3*12-$A93+1+Skaičiuoklė!$E$46)/(I$3*12)),2))</f>
        <v>0</v>
      </c>
      <c r="J93" s="128">
        <f>MAX(0,ROUND(IF(Skaičiuoklė!$E$47&lt;$A93,Skaičiuoklė!$C$47,0)*IF(J$3=0,1,(J$3*12-$A93+1+Skaičiuoklė!$E$47)/(J$3*12)),2))</f>
        <v>0</v>
      </c>
      <c r="K93" s="128">
        <f>MAX(0,ROUND(IF(Skaičiuoklė!$E$48&lt;$A93,Skaičiuoklė!$C$48,0)*IF(K$3=0,1,(K$3*12-$A93+1+Skaičiuoklė!$E$48)/(K$3*12)),2))</f>
        <v>0</v>
      </c>
      <c r="L93" s="128">
        <f>MAX(0,ROUND(IF(Skaičiuoklė!$E$49&lt;$A93,Skaičiuoklė!$C$49,0)*IF(L$3=0,1,(L$3*12-$A93+1+Skaičiuoklė!$E$49)/(L$3*12)),2))</f>
        <v>0</v>
      </c>
      <c r="M93" s="128">
        <f>MAX(0,ROUND(IF(Skaičiuoklė!$E$50&lt;$A93,Skaičiuoklė!$C$50,0)*IF(M$3=0,1,(M$3*12-$A93+1+Skaičiuoklė!$E$50)/(M$3*12)),2))</f>
        <v>0</v>
      </c>
      <c r="N93" s="128">
        <f>MAX(0,ROUND(IF(Skaičiuoklė!$E$51&lt;$A93,Skaičiuoklė!$C$51,0)*IF(N$3=0,1,(N$3*12-$A93+1+Skaičiuoklė!$E$51)/(N$3*12)),2))</f>
        <v>0</v>
      </c>
      <c r="O93" s="128">
        <f>MAX(0,ROUND(IF(Skaičiuoklė!$E$52&lt;$A93,Skaičiuoklė!$C$52,0)*IF(O$3=0,1,(O$3*12-$A93+1+Skaičiuoklė!$E$52)/(O$3*12)),2))</f>
        <v>0</v>
      </c>
      <c r="P93" s="128">
        <f t="shared" si="29"/>
        <v>0.15</v>
      </c>
      <c r="Q93" s="128">
        <f t="shared" si="21"/>
        <v>0</v>
      </c>
      <c r="R93" s="179"/>
      <c r="S93" s="128">
        <f t="shared" si="22"/>
        <v>0</v>
      </c>
      <c r="T93" s="128">
        <f t="shared" si="23"/>
        <v>0</v>
      </c>
      <c r="U93" s="179"/>
      <c r="V93" s="23">
        <f t="shared" si="30"/>
        <v>8.9000000000000017E-3</v>
      </c>
      <c r="W93" s="128">
        <f t="shared" si="24"/>
        <v>0</v>
      </c>
      <c r="X93" s="11">
        <f t="shared" si="31"/>
        <v>1</v>
      </c>
    </row>
    <row r="94" spans="1:24" x14ac:dyDescent="0.35">
      <c r="A94" s="11">
        <f t="shared" si="25"/>
        <v>91</v>
      </c>
      <c r="B94" s="40">
        <f t="shared" si="26"/>
        <v>0</v>
      </c>
      <c r="C94" s="128">
        <f>ROUND(IF(Skaičiuoklė!$E$61&gt;0,Skaičiuoklė!E153,IF(A94&lt;=Skaičiuoklė!$E$10,0,IF(A94&gt;Skaičiuoklė!$E$8,0,1/(Skaičiuoklė!$E$8-Skaičiuoklė!$E$10)*(Skaičiuoklė!$E$7)))),2)</f>
        <v>0</v>
      </c>
      <c r="D94" s="128">
        <f t="shared" si="27"/>
        <v>0</v>
      </c>
      <c r="E94" s="24">
        <f>1-(1-Skaičiuoklė!$E$19)^(A94/12)</f>
        <v>0</v>
      </c>
      <c r="F94" s="128">
        <f t="shared" si="28"/>
        <v>0</v>
      </c>
      <c r="G94" s="179"/>
      <c r="H94" s="128">
        <f t="shared" si="20"/>
        <v>0</v>
      </c>
      <c r="I94" s="128">
        <f>MAX(0,ROUND(IF(Skaičiuoklė!$E$46&lt;$A94,Skaičiuoklė!$C$46,0)*IF(I$3=0,1,(I$3*12-$A94+1+Skaičiuoklė!$E$46)/(I$3*12)),2))</f>
        <v>0</v>
      </c>
      <c r="J94" s="128">
        <f>MAX(0,ROUND(IF(Skaičiuoklė!$E$47&lt;$A94,Skaičiuoklė!$C$47,0)*IF(J$3=0,1,(J$3*12-$A94+1+Skaičiuoklė!$E$47)/(J$3*12)),2))</f>
        <v>0</v>
      </c>
      <c r="K94" s="128">
        <f>MAX(0,ROUND(IF(Skaičiuoklė!$E$48&lt;$A94,Skaičiuoklė!$C$48,0)*IF(K$3=0,1,(K$3*12-$A94+1+Skaičiuoklė!$E$48)/(K$3*12)),2))</f>
        <v>0</v>
      </c>
      <c r="L94" s="128">
        <f>MAX(0,ROUND(IF(Skaičiuoklė!$E$49&lt;$A94,Skaičiuoklė!$C$49,0)*IF(L$3=0,1,(L$3*12-$A94+1+Skaičiuoklė!$E$49)/(L$3*12)),2))</f>
        <v>0</v>
      </c>
      <c r="M94" s="128">
        <f>MAX(0,ROUND(IF(Skaičiuoklė!$E$50&lt;$A94,Skaičiuoklė!$C$50,0)*IF(M$3=0,1,(M$3*12-$A94+1+Skaičiuoklė!$E$50)/(M$3*12)),2))</f>
        <v>0</v>
      </c>
      <c r="N94" s="128">
        <f>MAX(0,ROUND(IF(Skaičiuoklė!$E$51&lt;$A94,Skaičiuoklė!$C$51,0)*IF(N$3=0,1,(N$3*12-$A94+1+Skaičiuoklė!$E$51)/(N$3*12)),2))</f>
        <v>0</v>
      </c>
      <c r="O94" s="128">
        <f>MAX(0,ROUND(IF(Skaičiuoklė!$E$52&lt;$A94,Skaičiuoklė!$C$52,0)*IF(O$3=0,1,(O$3*12-$A94+1+Skaičiuoklė!$E$52)/(O$3*12)),2))</f>
        <v>0</v>
      </c>
      <c r="P94" s="128">
        <f t="shared" si="29"/>
        <v>0.15</v>
      </c>
      <c r="Q94" s="128">
        <f t="shared" si="21"/>
        <v>0</v>
      </c>
      <c r="R94" s="179"/>
      <c r="S94" s="128">
        <f t="shared" si="22"/>
        <v>0</v>
      </c>
      <c r="T94" s="128">
        <f t="shared" si="23"/>
        <v>0</v>
      </c>
      <c r="U94" s="179"/>
      <c r="V94" s="23">
        <f t="shared" si="30"/>
        <v>9.0000000000000011E-3</v>
      </c>
      <c r="W94" s="128">
        <f t="shared" si="24"/>
        <v>0</v>
      </c>
      <c r="X94" s="11">
        <f t="shared" si="31"/>
        <v>1</v>
      </c>
    </row>
    <row r="95" spans="1:24" x14ac:dyDescent="0.35">
      <c r="A95" s="11">
        <f t="shared" si="25"/>
        <v>92</v>
      </c>
      <c r="B95" s="40">
        <f t="shared" si="26"/>
        <v>0</v>
      </c>
      <c r="C95" s="128">
        <f>ROUND(IF(Skaičiuoklė!$E$61&gt;0,Skaičiuoklė!E154,IF(A95&lt;=Skaičiuoklė!$E$10,0,IF(A95&gt;Skaičiuoklė!$E$8,0,1/(Skaičiuoklė!$E$8-Skaičiuoklė!$E$10)*(Skaičiuoklė!$E$7)))),2)</f>
        <v>0</v>
      </c>
      <c r="D95" s="128">
        <f t="shared" si="27"/>
        <v>0</v>
      </c>
      <c r="E95" s="24">
        <f>1-(1-Skaičiuoklė!$E$19)^(A95/12)</f>
        <v>0</v>
      </c>
      <c r="F95" s="128">
        <f t="shared" si="28"/>
        <v>0</v>
      </c>
      <c r="G95" s="179"/>
      <c r="H95" s="128">
        <f t="shared" si="20"/>
        <v>0</v>
      </c>
      <c r="I95" s="128">
        <f>MAX(0,ROUND(IF(Skaičiuoklė!$E$46&lt;$A95,Skaičiuoklė!$C$46,0)*IF(I$3=0,1,(I$3*12-$A95+1+Skaičiuoklė!$E$46)/(I$3*12)),2))</f>
        <v>0</v>
      </c>
      <c r="J95" s="128">
        <f>MAX(0,ROUND(IF(Skaičiuoklė!$E$47&lt;$A95,Skaičiuoklė!$C$47,0)*IF(J$3=0,1,(J$3*12-$A95+1+Skaičiuoklė!$E$47)/(J$3*12)),2))</f>
        <v>0</v>
      </c>
      <c r="K95" s="128">
        <f>MAX(0,ROUND(IF(Skaičiuoklė!$E$48&lt;$A95,Skaičiuoklė!$C$48,0)*IF(K$3=0,1,(K$3*12-$A95+1+Skaičiuoklė!$E$48)/(K$3*12)),2))</f>
        <v>0</v>
      </c>
      <c r="L95" s="128">
        <f>MAX(0,ROUND(IF(Skaičiuoklė!$E$49&lt;$A95,Skaičiuoklė!$C$49,0)*IF(L$3=0,1,(L$3*12-$A95+1+Skaičiuoklė!$E$49)/(L$3*12)),2))</f>
        <v>0</v>
      </c>
      <c r="M95" s="128">
        <f>MAX(0,ROUND(IF(Skaičiuoklė!$E$50&lt;$A95,Skaičiuoklė!$C$50,0)*IF(M$3=0,1,(M$3*12-$A95+1+Skaičiuoklė!$E$50)/(M$3*12)),2))</f>
        <v>0</v>
      </c>
      <c r="N95" s="128">
        <f>MAX(0,ROUND(IF(Skaičiuoklė!$E$51&lt;$A95,Skaičiuoklė!$C$51,0)*IF(N$3=0,1,(N$3*12-$A95+1+Skaičiuoklė!$E$51)/(N$3*12)),2))</f>
        <v>0</v>
      </c>
      <c r="O95" s="128">
        <f>MAX(0,ROUND(IF(Skaičiuoklė!$E$52&lt;$A95,Skaičiuoklė!$C$52,0)*IF(O$3=0,1,(O$3*12-$A95+1+Skaičiuoklė!$E$52)/(O$3*12)),2))</f>
        <v>0</v>
      </c>
      <c r="P95" s="128">
        <f t="shared" si="29"/>
        <v>0.15</v>
      </c>
      <c r="Q95" s="128">
        <f t="shared" si="21"/>
        <v>0</v>
      </c>
      <c r="R95" s="179"/>
      <c r="S95" s="128">
        <f t="shared" si="22"/>
        <v>0</v>
      </c>
      <c r="T95" s="128">
        <f t="shared" si="23"/>
        <v>0</v>
      </c>
      <c r="U95" s="179"/>
      <c r="V95" s="23">
        <f t="shared" si="30"/>
        <v>9.1000000000000004E-3</v>
      </c>
      <c r="W95" s="128">
        <f t="shared" si="24"/>
        <v>0</v>
      </c>
      <c r="X95" s="11">
        <f t="shared" si="31"/>
        <v>1</v>
      </c>
    </row>
    <row r="96" spans="1:24" x14ac:dyDescent="0.35">
      <c r="A96" s="11">
        <f t="shared" si="25"/>
        <v>93</v>
      </c>
      <c r="B96" s="40">
        <f t="shared" si="26"/>
        <v>0</v>
      </c>
      <c r="C96" s="128">
        <f>ROUND(IF(Skaičiuoklė!$E$61&gt;0,Skaičiuoklė!E155,IF(A96&lt;=Skaičiuoklė!$E$10,0,IF(A96&gt;Skaičiuoklė!$E$8,0,1/(Skaičiuoklė!$E$8-Skaičiuoklė!$E$10)*(Skaičiuoklė!$E$7)))),2)</f>
        <v>0</v>
      </c>
      <c r="D96" s="128">
        <f t="shared" si="27"/>
        <v>0</v>
      </c>
      <c r="E96" s="24">
        <f>1-(1-Skaičiuoklė!$E$19)^(A96/12)</f>
        <v>0</v>
      </c>
      <c r="F96" s="128">
        <f t="shared" si="28"/>
        <v>0</v>
      </c>
      <c r="G96" s="179"/>
      <c r="H96" s="128">
        <f t="shared" si="20"/>
        <v>0</v>
      </c>
      <c r="I96" s="128">
        <f>MAX(0,ROUND(IF(Skaičiuoklė!$E$46&lt;$A96,Skaičiuoklė!$C$46,0)*IF(I$3=0,1,(I$3*12-$A96+1+Skaičiuoklė!$E$46)/(I$3*12)),2))</f>
        <v>0</v>
      </c>
      <c r="J96" s="128">
        <f>MAX(0,ROUND(IF(Skaičiuoklė!$E$47&lt;$A96,Skaičiuoklė!$C$47,0)*IF(J$3=0,1,(J$3*12-$A96+1+Skaičiuoklė!$E$47)/(J$3*12)),2))</f>
        <v>0</v>
      </c>
      <c r="K96" s="128">
        <f>MAX(0,ROUND(IF(Skaičiuoklė!$E$48&lt;$A96,Skaičiuoklė!$C$48,0)*IF(K$3=0,1,(K$3*12-$A96+1+Skaičiuoklė!$E$48)/(K$3*12)),2))</f>
        <v>0</v>
      </c>
      <c r="L96" s="128">
        <f>MAX(0,ROUND(IF(Skaičiuoklė!$E$49&lt;$A96,Skaičiuoklė!$C$49,0)*IF(L$3=0,1,(L$3*12-$A96+1+Skaičiuoklė!$E$49)/(L$3*12)),2))</f>
        <v>0</v>
      </c>
      <c r="M96" s="128">
        <f>MAX(0,ROUND(IF(Skaičiuoklė!$E$50&lt;$A96,Skaičiuoklė!$C$50,0)*IF(M$3=0,1,(M$3*12-$A96+1+Skaičiuoklė!$E$50)/(M$3*12)),2))</f>
        <v>0</v>
      </c>
      <c r="N96" s="128">
        <f>MAX(0,ROUND(IF(Skaičiuoklė!$E$51&lt;$A96,Skaičiuoklė!$C$51,0)*IF(N$3=0,1,(N$3*12-$A96+1+Skaičiuoklė!$E$51)/(N$3*12)),2))</f>
        <v>0</v>
      </c>
      <c r="O96" s="128">
        <f>MAX(0,ROUND(IF(Skaičiuoklė!$E$52&lt;$A96,Skaičiuoklė!$C$52,0)*IF(O$3=0,1,(O$3*12-$A96+1+Skaičiuoklė!$E$52)/(O$3*12)),2))</f>
        <v>0</v>
      </c>
      <c r="P96" s="128">
        <f t="shared" si="29"/>
        <v>0.15</v>
      </c>
      <c r="Q96" s="128">
        <f t="shared" si="21"/>
        <v>0</v>
      </c>
      <c r="R96" s="179"/>
      <c r="S96" s="128">
        <f t="shared" si="22"/>
        <v>0</v>
      </c>
      <c r="T96" s="128">
        <f t="shared" si="23"/>
        <v>0</v>
      </c>
      <c r="U96" s="179"/>
      <c r="V96" s="23">
        <f t="shared" si="30"/>
        <v>9.1999999999999998E-3</v>
      </c>
      <c r="W96" s="128">
        <f t="shared" si="24"/>
        <v>0</v>
      </c>
      <c r="X96" s="11">
        <f t="shared" si="31"/>
        <v>1</v>
      </c>
    </row>
    <row r="97" spans="1:24" x14ac:dyDescent="0.35">
      <c r="A97" s="11">
        <f t="shared" si="25"/>
        <v>94</v>
      </c>
      <c r="B97" s="40">
        <f t="shared" si="26"/>
        <v>0</v>
      </c>
      <c r="C97" s="128">
        <f>ROUND(IF(Skaičiuoklė!$E$61&gt;0,Skaičiuoklė!E156,IF(A97&lt;=Skaičiuoklė!$E$10,0,IF(A97&gt;Skaičiuoklė!$E$8,0,1/(Skaičiuoklė!$E$8-Skaičiuoklė!$E$10)*(Skaičiuoklė!$E$7)))),2)</f>
        <v>0</v>
      </c>
      <c r="D97" s="128">
        <f t="shared" si="27"/>
        <v>0</v>
      </c>
      <c r="E97" s="24">
        <f>1-(1-Skaičiuoklė!$E$19)^(A97/12)</f>
        <v>0</v>
      </c>
      <c r="F97" s="128">
        <f t="shared" si="28"/>
        <v>0</v>
      </c>
      <c r="G97" s="179"/>
      <c r="H97" s="128">
        <f t="shared" si="20"/>
        <v>0</v>
      </c>
      <c r="I97" s="128">
        <f>MAX(0,ROUND(IF(Skaičiuoklė!$E$46&lt;$A97,Skaičiuoklė!$C$46,0)*IF(I$3=0,1,(I$3*12-$A97+1+Skaičiuoklė!$E$46)/(I$3*12)),2))</f>
        <v>0</v>
      </c>
      <c r="J97" s="128">
        <f>MAX(0,ROUND(IF(Skaičiuoklė!$E$47&lt;$A97,Skaičiuoklė!$C$47,0)*IF(J$3=0,1,(J$3*12-$A97+1+Skaičiuoklė!$E$47)/(J$3*12)),2))</f>
        <v>0</v>
      </c>
      <c r="K97" s="128">
        <f>MAX(0,ROUND(IF(Skaičiuoklė!$E$48&lt;$A97,Skaičiuoklė!$C$48,0)*IF(K$3=0,1,(K$3*12-$A97+1+Skaičiuoklė!$E$48)/(K$3*12)),2))</f>
        <v>0</v>
      </c>
      <c r="L97" s="128">
        <f>MAX(0,ROUND(IF(Skaičiuoklė!$E$49&lt;$A97,Skaičiuoklė!$C$49,0)*IF(L$3=0,1,(L$3*12-$A97+1+Skaičiuoklė!$E$49)/(L$3*12)),2))</f>
        <v>0</v>
      </c>
      <c r="M97" s="128">
        <f>MAX(0,ROUND(IF(Skaičiuoklė!$E$50&lt;$A97,Skaičiuoklė!$C$50,0)*IF(M$3=0,1,(M$3*12-$A97+1+Skaičiuoklė!$E$50)/(M$3*12)),2))</f>
        <v>0</v>
      </c>
      <c r="N97" s="128">
        <f>MAX(0,ROUND(IF(Skaičiuoklė!$E$51&lt;$A97,Skaičiuoklė!$C$51,0)*IF(N$3=0,1,(N$3*12-$A97+1+Skaičiuoklė!$E$51)/(N$3*12)),2))</f>
        <v>0</v>
      </c>
      <c r="O97" s="128">
        <f>MAX(0,ROUND(IF(Skaičiuoklė!$E$52&lt;$A97,Skaičiuoklė!$C$52,0)*IF(O$3=0,1,(O$3*12-$A97+1+Skaičiuoklė!$E$52)/(O$3*12)),2))</f>
        <v>0</v>
      </c>
      <c r="P97" s="128">
        <f t="shared" si="29"/>
        <v>0.15</v>
      </c>
      <c r="Q97" s="128">
        <f t="shared" si="21"/>
        <v>0</v>
      </c>
      <c r="R97" s="179"/>
      <c r="S97" s="128">
        <f t="shared" si="22"/>
        <v>0</v>
      </c>
      <c r="T97" s="128">
        <f t="shared" si="23"/>
        <v>0</v>
      </c>
      <c r="U97" s="179"/>
      <c r="V97" s="23">
        <f t="shared" si="30"/>
        <v>9.2999999999999992E-3</v>
      </c>
      <c r="W97" s="128">
        <f t="shared" si="24"/>
        <v>0</v>
      </c>
      <c r="X97" s="11">
        <f t="shared" si="31"/>
        <v>1</v>
      </c>
    </row>
    <row r="98" spans="1:24" x14ac:dyDescent="0.35">
      <c r="A98" s="11">
        <f t="shared" si="25"/>
        <v>95</v>
      </c>
      <c r="B98" s="40">
        <f t="shared" si="26"/>
        <v>0</v>
      </c>
      <c r="C98" s="128">
        <f>ROUND(IF(Skaičiuoklė!$E$61&gt;0,Skaičiuoklė!E157,IF(A98&lt;=Skaičiuoklė!$E$10,0,IF(A98&gt;Skaičiuoklė!$E$8,0,1/(Skaičiuoklė!$E$8-Skaičiuoklė!$E$10)*(Skaičiuoklė!$E$7)))),2)</f>
        <v>0</v>
      </c>
      <c r="D98" s="128">
        <f t="shared" si="27"/>
        <v>0</v>
      </c>
      <c r="E98" s="24">
        <f>1-(1-Skaičiuoklė!$E$19)^(A98/12)</f>
        <v>0</v>
      </c>
      <c r="F98" s="128">
        <f t="shared" si="28"/>
        <v>0</v>
      </c>
      <c r="G98" s="179"/>
      <c r="H98" s="128">
        <f t="shared" si="20"/>
        <v>0</v>
      </c>
      <c r="I98" s="128">
        <f>MAX(0,ROUND(IF(Skaičiuoklė!$E$46&lt;$A98,Skaičiuoklė!$C$46,0)*IF(I$3=0,1,(I$3*12-$A98+1+Skaičiuoklė!$E$46)/(I$3*12)),2))</f>
        <v>0</v>
      </c>
      <c r="J98" s="128">
        <f>MAX(0,ROUND(IF(Skaičiuoklė!$E$47&lt;$A98,Skaičiuoklė!$C$47,0)*IF(J$3=0,1,(J$3*12-$A98+1+Skaičiuoklė!$E$47)/(J$3*12)),2))</f>
        <v>0</v>
      </c>
      <c r="K98" s="128">
        <f>MAX(0,ROUND(IF(Skaičiuoklė!$E$48&lt;$A98,Skaičiuoklė!$C$48,0)*IF(K$3=0,1,(K$3*12-$A98+1+Skaičiuoklė!$E$48)/(K$3*12)),2))</f>
        <v>0</v>
      </c>
      <c r="L98" s="128">
        <f>MAX(0,ROUND(IF(Skaičiuoklė!$E$49&lt;$A98,Skaičiuoklė!$C$49,0)*IF(L$3=0,1,(L$3*12-$A98+1+Skaičiuoklė!$E$49)/(L$3*12)),2))</f>
        <v>0</v>
      </c>
      <c r="M98" s="128">
        <f>MAX(0,ROUND(IF(Skaičiuoklė!$E$50&lt;$A98,Skaičiuoklė!$C$50,0)*IF(M$3=0,1,(M$3*12-$A98+1+Skaičiuoklė!$E$50)/(M$3*12)),2))</f>
        <v>0</v>
      </c>
      <c r="N98" s="128">
        <f>MAX(0,ROUND(IF(Skaičiuoklė!$E$51&lt;$A98,Skaičiuoklė!$C$51,0)*IF(N$3=0,1,(N$3*12-$A98+1+Skaičiuoklė!$E$51)/(N$3*12)),2))</f>
        <v>0</v>
      </c>
      <c r="O98" s="128">
        <f>MAX(0,ROUND(IF(Skaičiuoklė!$E$52&lt;$A98,Skaičiuoklė!$C$52,0)*IF(O$3=0,1,(O$3*12-$A98+1+Skaičiuoklė!$E$52)/(O$3*12)),2))</f>
        <v>0</v>
      </c>
      <c r="P98" s="128">
        <f t="shared" si="29"/>
        <v>0.15</v>
      </c>
      <c r="Q98" s="128">
        <f t="shared" si="21"/>
        <v>0</v>
      </c>
      <c r="R98" s="179"/>
      <c r="S98" s="128">
        <f t="shared" si="22"/>
        <v>0</v>
      </c>
      <c r="T98" s="128">
        <f t="shared" si="23"/>
        <v>0</v>
      </c>
      <c r="U98" s="179"/>
      <c r="V98" s="23">
        <f t="shared" si="30"/>
        <v>9.3999999999999986E-3</v>
      </c>
      <c r="W98" s="128">
        <f t="shared" si="24"/>
        <v>0</v>
      </c>
      <c r="X98" s="11">
        <f t="shared" si="31"/>
        <v>1</v>
      </c>
    </row>
    <row r="99" spans="1:24" x14ac:dyDescent="0.35">
      <c r="A99" s="11">
        <f t="shared" si="25"/>
        <v>96</v>
      </c>
      <c r="B99" s="40">
        <f t="shared" si="26"/>
        <v>0</v>
      </c>
      <c r="C99" s="128">
        <f>ROUND(IF(Skaičiuoklė!$E$61&gt;0,Skaičiuoklė!E158,IF(A99&lt;=Skaičiuoklė!$E$10,0,IF(A99&gt;Skaičiuoklė!$E$8,0,1/(Skaičiuoklė!$E$8-Skaičiuoklė!$E$10)*(Skaičiuoklė!$E$7)))),2)</f>
        <v>0</v>
      </c>
      <c r="D99" s="128">
        <f t="shared" si="27"/>
        <v>0</v>
      </c>
      <c r="E99" s="24">
        <f>1-(1-Skaičiuoklė!$E$19)^(A99/12)</f>
        <v>0</v>
      </c>
      <c r="F99" s="128">
        <f t="shared" si="28"/>
        <v>0</v>
      </c>
      <c r="G99" s="179"/>
      <c r="H99" s="128">
        <f t="shared" si="20"/>
        <v>0</v>
      </c>
      <c r="I99" s="128">
        <f>MAX(0,ROUND(IF(Skaičiuoklė!$E$46&lt;$A99,Skaičiuoklė!$C$46,0)*IF(I$3=0,1,(I$3*12-$A99+1+Skaičiuoklė!$E$46)/(I$3*12)),2))</f>
        <v>0</v>
      </c>
      <c r="J99" s="128">
        <f>MAX(0,ROUND(IF(Skaičiuoklė!$E$47&lt;$A99,Skaičiuoklė!$C$47,0)*IF(J$3=0,1,(J$3*12-$A99+1+Skaičiuoklė!$E$47)/(J$3*12)),2))</f>
        <v>0</v>
      </c>
      <c r="K99" s="128">
        <f>MAX(0,ROUND(IF(Skaičiuoklė!$E$48&lt;$A99,Skaičiuoklė!$C$48,0)*IF(K$3=0,1,(K$3*12-$A99+1+Skaičiuoklė!$E$48)/(K$3*12)),2))</f>
        <v>0</v>
      </c>
      <c r="L99" s="128">
        <f>MAX(0,ROUND(IF(Skaičiuoklė!$E$49&lt;$A99,Skaičiuoklė!$C$49,0)*IF(L$3=0,1,(L$3*12-$A99+1+Skaičiuoklė!$E$49)/(L$3*12)),2))</f>
        <v>0</v>
      </c>
      <c r="M99" s="128">
        <f>MAX(0,ROUND(IF(Skaičiuoklė!$E$50&lt;$A99,Skaičiuoklė!$C$50,0)*IF(M$3=0,1,(M$3*12-$A99+1+Skaičiuoklė!$E$50)/(M$3*12)),2))</f>
        <v>0</v>
      </c>
      <c r="N99" s="128">
        <f>MAX(0,ROUND(IF(Skaičiuoklė!$E$51&lt;$A99,Skaičiuoklė!$C$51,0)*IF(N$3=0,1,(N$3*12-$A99+1+Skaičiuoklė!$E$51)/(N$3*12)),2))</f>
        <v>0</v>
      </c>
      <c r="O99" s="128">
        <f>MAX(0,ROUND(IF(Skaičiuoklė!$E$52&lt;$A99,Skaičiuoklė!$C$52,0)*IF(O$3=0,1,(O$3*12-$A99+1+Skaičiuoklė!$E$52)/(O$3*12)),2))</f>
        <v>0</v>
      </c>
      <c r="P99" s="128">
        <f t="shared" si="29"/>
        <v>0.15</v>
      </c>
      <c r="Q99" s="128">
        <f t="shared" si="21"/>
        <v>0</v>
      </c>
      <c r="R99" s="179"/>
      <c r="S99" s="128">
        <f t="shared" si="22"/>
        <v>0</v>
      </c>
      <c r="T99" s="128">
        <f t="shared" si="23"/>
        <v>0</v>
      </c>
      <c r="U99" s="179"/>
      <c r="V99" s="23">
        <f t="shared" si="30"/>
        <v>9.499999999999998E-3</v>
      </c>
      <c r="W99" s="128">
        <f t="shared" si="24"/>
        <v>0</v>
      </c>
      <c r="X99" s="11">
        <f t="shared" si="31"/>
        <v>1</v>
      </c>
    </row>
    <row r="100" spans="1:24" x14ac:dyDescent="0.35">
      <c r="A100" s="11">
        <f t="shared" si="25"/>
        <v>97</v>
      </c>
      <c r="B100" s="40">
        <f t="shared" si="26"/>
        <v>0</v>
      </c>
      <c r="C100" s="128">
        <f>ROUND(IF(Skaičiuoklė!$E$61&gt;0,Skaičiuoklė!E159,IF(A100&lt;=Skaičiuoklė!$E$10,0,IF(A100&gt;Skaičiuoklė!$E$8,0,1/(Skaičiuoklė!$E$8-Skaičiuoklė!$E$10)*(Skaičiuoklė!$E$7)))),2)</f>
        <v>0</v>
      </c>
      <c r="D100" s="128">
        <f t="shared" si="27"/>
        <v>0</v>
      </c>
      <c r="E100" s="24">
        <f>1-(1-Skaičiuoklė!$E$19)^(A100/12)</f>
        <v>0</v>
      </c>
      <c r="F100" s="128">
        <f t="shared" si="28"/>
        <v>0</v>
      </c>
      <c r="G100" s="179"/>
      <c r="H100" s="128">
        <f t="shared" ref="H100:H191" si="32">SUM(I100:O100)</f>
        <v>0</v>
      </c>
      <c r="I100" s="128">
        <f>MAX(0,ROUND(IF(Skaičiuoklė!$E$46&lt;$A100,Skaičiuoklė!$C$46,0)*IF(I$3=0,1,(I$3*12-$A100+1+Skaičiuoklė!$E$46)/(I$3*12)),2))</f>
        <v>0</v>
      </c>
      <c r="J100" s="128">
        <f>MAX(0,ROUND(IF(Skaičiuoklė!$E$47&lt;$A100,Skaičiuoklė!$C$47,0)*IF(J$3=0,1,(J$3*12-$A100+1+Skaičiuoklė!$E$47)/(J$3*12)),2))</f>
        <v>0</v>
      </c>
      <c r="K100" s="128">
        <f>MAX(0,ROUND(IF(Skaičiuoklė!$E$48&lt;$A100,Skaičiuoklė!$C$48,0)*IF(K$3=0,1,(K$3*12-$A100+1+Skaičiuoklė!$E$48)/(K$3*12)),2))</f>
        <v>0</v>
      </c>
      <c r="L100" s="128">
        <f>MAX(0,ROUND(IF(Skaičiuoklė!$E$49&lt;$A100,Skaičiuoklė!$C$49,0)*IF(L$3=0,1,(L$3*12-$A100+1+Skaičiuoklė!$E$49)/(L$3*12)),2))</f>
        <v>0</v>
      </c>
      <c r="M100" s="128">
        <f>MAX(0,ROUND(IF(Skaičiuoklė!$E$50&lt;$A100,Skaičiuoklė!$C$50,0)*IF(M$3=0,1,(M$3*12-$A100+1+Skaičiuoklė!$E$50)/(M$3*12)),2))</f>
        <v>0</v>
      </c>
      <c r="N100" s="128">
        <f>MAX(0,ROUND(IF(Skaičiuoklė!$E$51&lt;$A100,Skaičiuoklė!$C$51,0)*IF(N$3=0,1,(N$3*12-$A100+1+Skaičiuoklė!$E$51)/(N$3*12)),2))</f>
        <v>0</v>
      </c>
      <c r="O100" s="128">
        <f>MAX(0,ROUND(IF(Skaičiuoklė!$E$52&lt;$A100,Skaičiuoklė!$C$52,0)*IF(O$3=0,1,(O$3*12-$A100+1+Skaičiuoklė!$E$52)/(O$3*12)),2))</f>
        <v>0</v>
      </c>
      <c r="P100" s="128">
        <f t="shared" si="29"/>
        <v>0.15</v>
      </c>
      <c r="Q100" s="128">
        <f t="shared" ref="Q100:Q191" si="33">F100*P100</f>
        <v>0</v>
      </c>
      <c r="R100" s="179"/>
      <c r="S100" s="128">
        <f t="shared" si="22"/>
        <v>0</v>
      </c>
      <c r="T100" s="128">
        <f t="shared" ref="T100:T112" si="34">ROUND(S100*$W$1/12,2)</f>
        <v>0</v>
      </c>
      <c r="U100" s="179"/>
      <c r="V100" s="23">
        <f t="shared" si="30"/>
        <v>9.5999999999999974E-3</v>
      </c>
      <c r="W100" s="128">
        <f t="shared" ref="W100:W112" si="35">SUM($S$4:$S$243)*V100/12</f>
        <v>0</v>
      </c>
      <c r="X100" s="11">
        <f t="shared" si="31"/>
        <v>1</v>
      </c>
    </row>
    <row r="101" spans="1:24" x14ac:dyDescent="0.35">
      <c r="A101" s="11">
        <f t="shared" ref="A101:A192" si="36">+A100+1</f>
        <v>98</v>
      </c>
      <c r="B101" s="40">
        <f t="shared" ref="B101:B192" si="37">IF(MAX(ROUND(B100-C100,2),0)&lt;0.5,0,MAX(ROUND(B100-C100,2),0))</f>
        <v>0</v>
      </c>
      <c r="C101" s="128">
        <f>ROUND(IF(Skaičiuoklė!$E$61&gt;0,Skaičiuoklė!E160,IF(A101&lt;=Skaičiuoklė!$E$10,0,IF(A101&gt;Skaičiuoklė!$E$8,0,1/(Skaičiuoklė!$E$8-Skaičiuoklė!$E$10)*(Skaičiuoklė!$E$7)))),2)</f>
        <v>0</v>
      </c>
      <c r="D101" s="128">
        <f t="shared" si="27"/>
        <v>0</v>
      </c>
      <c r="E101" s="24">
        <f>1-(1-Skaičiuoklė!$E$19)^(A101/12)</f>
        <v>0</v>
      </c>
      <c r="F101" s="128">
        <f t="shared" ref="F101:F192" si="38">ROUND(B101*(E101-E100),2)</f>
        <v>0</v>
      </c>
      <c r="G101" s="179"/>
      <c r="H101" s="128">
        <f t="shared" si="32"/>
        <v>0</v>
      </c>
      <c r="I101" s="128">
        <f>MAX(0,ROUND(IF(Skaičiuoklė!$E$46&lt;$A101,Skaičiuoklė!$C$46,0)*IF(I$3=0,1,(I$3*12-$A101+1+Skaičiuoklė!$E$46)/(I$3*12)),2))</f>
        <v>0</v>
      </c>
      <c r="J101" s="128">
        <f>MAX(0,ROUND(IF(Skaičiuoklė!$E$47&lt;$A101,Skaičiuoklė!$C$47,0)*IF(J$3=0,1,(J$3*12-$A101+1+Skaičiuoklė!$E$47)/(J$3*12)),2))</f>
        <v>0</v>
      </c>
      <c r="K101" s="128">
        <f>MAX(0,ROUND(IF(Skaičiuoklė!$E$48&lt;$A101,Skaičiuoklė!$C$48,0)*IF(K$3=0,1,(K$3*12-$A101+1+Skaičiuoklė!$E$48)/(K$3*12)),2))</f>
        <v>0</v>
      </c>
      <c r="L101" s="128">
        <f>MAX(0,ROUND(IF(Skaičiuoklė!$E$49&lt;$A101,Skaičiuoklė!$C$49,0)*IF(L$3=0,1,(L$3*12-$A101+1+Skaičiuoklė!$E$49)/(L$3*12)),2))</f>
        <v>0</v>
      </c>
      <c r="M101" s="128">
        <f>MAX(0,ROUND(IF(Skaičiuoklė!$E$50&lt;$A101,Skaičiuoklė!$C$50,0)*IF(M$3=0,1,(M$3*12-$A101+1+Skaičiuoklė!$E$50)/(M$3*12)),2))</f>
        <v>0</v>
      </c>
      <c r="N101" s="128">
        <f>MAX(0,ROUND(IF(Skaičiuoklė!$E$51&lt;$A101,Skaičiuoklė!$C$51,0)*IF(N$3=0,1,(N$3*12-$A101+1+Skaičiuoklė!$E$51)/(N$3*12)),2))</f>
        <v>0</v>
      </c>
      <c r="O101" s="128">
        <f>MAX(0,ROUND(IF(Skaičiuoklė!$E$52&lt;$A101,Skaičiuoklė!$C$52,0)*IF(O$3=0,1,(O$3*12-$A101+1+Skaičiuoklė!$E$52)/(O$3*12)),2))</f>
        <v>0</v>
      </c>
      <c r="P101" s="128">
        <f t="shared" si="29"/>
        <v>0.15</v>
      </c>
      <c r="Q101" s="128">
        <f t="shared" si="33"/>
        <v>0</v>
      </c>
      <c r="R101" s="179"/>
      <c r="S101" s="128">
        <f t="shared" si="22"/>
        <v>0</v>
      </c>
      <c r="T101" s="128">
        <f t="shared" si="34"/>
        <v>0</v>
      </c>
      <c r="U101" s="179"/>
      <c r="V101" s="23">
        <f t="shared" ref="V101:V192" si="39">+V100+0.0001</f>
        <v>9.6999999999999968E-3</v>
      </c>
      <c r="W101" s="128">
        <f t="shared" si="35"/>
        <v>0</v>
      </c>
      <c r="X101" s="11">
        <f t="shared" si="31"/>
        <v>1</v>
      </c>
    </row>
    <row r="102" spans="1:24" x14ac:dyDescent="0.35">
      <c r="A102" s="11">
        <f t="shared" si="36"/>
        <v>99</v>
      </c>
      <c r="B102" s="40">
        <f t="shared" si="37"/>
        <v>0</v>
      </c>
      <c r="C102" s="128">
        <f>ROUND(IF(Skaičiuoklė!$E$61&gt;0,Skaičiuoklė!E161,IF(A102&lt;=Skaičiuoklė!$E$10,0,IF(A102&gt;Skaičiuoklė!$E$8,0,1/(Skaičiuoklė!$E$8-Skaičiuoklė!$E$10)*(Skaičiuoklė!$E$7)))),2)</f>
        <v>0</v>
      </c>
      <c r="D102" s="128">
        <f t="shared" si="27"/>
        <v>0</v>
      </c>
      <c r="E102" s="24">
        <f>1-(1-Skaičiuoklė!$E$19)^(A102/12)</f>
        <v>0</v>
      </c>
      <c r="F102" s="128">
        <f t="shared" si="38"/>
        <v>0</v>
      </c>
      <c r="G102" s="179"/>
      <c r="H102" s="128">
        <f t="shared" si="32"/>
        <v>0</v>
      </c>
      <c r="I102" s="128">
        <f>MAX(0,ROUND(IF(Skaičiuoklė!$E$46&lt;$A102,Skaičiuoklė!$C$46,0)*IF(I$3=0,1,(I$3*12-$A102+1+Skaičiuoklė!$E$46)/(I$3*12)),2))</f>
        <v>0</v>
      </c>
      <c r="J102" s="128">
        <f>MAX(0,ROUND(IF(Skaičiuoklė!$E$47&lt;$A102,Skaičiuoklė!$C$47,0)*IF(J$3=0,1,(J$3*12-$A102+1+Skaičiuoklė!$E$47)/(J$3*12)),2))</f>
        <v>0</v>
      </c>
      <c r="K102" s="128">
        <f>MAX(0,ROUND(IF(Skaičiuoklė!$E$48&lt;$A102,Skaičiuoklė!$C$48,0)*IF(K$3=0,1,(K$3*12-$A102+1+Skaičiuoklė!$E$48)/(K$3*12)),2))</f>
        <v>0</v>
      </c>
      <c r="L102" s="128">
        <f>MAX(0,ROUND(IF(Skaičiuoklė!$E$49&lt;$A102,Skaičiuoklė!$C$49,0)*IF(L$3=0,1,(L$3*12-$A102+1+Skaičiuoklė!$E$49)/(L$3*12)),2))</f>
        <v>0</v>
      </c>
      <c r="M102" s="128">
        <f>MAX(0,ROUND(IF(Skaičiuoklė!$E$50&lt;$A102,Skaičiuoklė!$C$50,0)*IF(M$3=0,1,(M$3*12-$A102+1+Skaičiuoklė!$E$50)/(M$3*12)),2))</f>
        <v>0</v>
      </c>
      <c r="N102" s="128">
        <f>MAX(0,ROUND(IF(Skaičiuoklė!$E$51&lt;$A102,Skaičiuoklė!$C$51,0)*IF(N$3=0,1,(N$3*12-$A102+1+Skaičiuoklė!$E$51)/(N$3*12)),2))</f>
        <v>0</v>
      </c>
      <c r="O102" s="128">
        <f>MAX(0,ROUND(IF(Skaičiuoklė!$E$52&lt;$A102,Skaičiuoklė!$C$52,0)*IF(O$3=0,1,(O$3*12-$A102+1+Skaičiuoklė!$E$52)/(O$3*12)),2))</f>
        <v>0</v>
      </c>
      <c r="P102" s="128">
        <f t="shared" si="29"/>
        <v>0.15</v>
      </c>
      <c r="Q102" s="128">
        <f t="shared" si="33"/>
        <v>0</v>
      </c>
      <c r="R102" s="179"/>
      <c r="S102" s="128">
        <f t="shared" si="22"/>
        <v>0</v>
      </c>
      <c r="T102" s="128">
        <f t="shared" si="34"/>
        <v>0</v>
      </c>
      <c r="U102" s="179"/>
      <c r="V102" s="23">
        <f t="shared" si="39"/>
        <v>9.7999999999999962E-3</v>
      </c>
      <c r="W102" s="128">
        <f t="shared" si="35"/>
        <v>0</v>
      </c>
      <c r="X102" s="11">
        <f t="shared" si="31"/>
        <v>1</v>
      </c>
    </row>
    <row r="103" spans="1:24" x14ac:dyDescent="0.35">
      <c r="A103" s="11">
        <f t="shared" si="36"/>
        <v>100</v>
      </c>
      <c r="B103" s="40">
        <f t="shared" si="37"/>
        <v>0</v>
      </c>
      <c r="C103" s="128">
        <f>ROUND(IF(Skaičiuoklė!$E$61&gt;0,Skaičiuoklė!E162,IF(A103&lt;=Skaičiuoklė!$E$10,0,IF(A103&gt;Skaičiuoklė!$E$8,0,1/(Skaičiuoklė!$E$8-Skaičiuoklė!$E$10)*(Skaičiuoklė!$E$7)))),2)</f>
        <v>0</v>
      </c>
      <c r="D103" s="128">
        <f t="shared" si="27"/>
        <v>0</v>
      </c>
      <c r="E103" s="24">
        <f>1-(1-Skaičiuoklė!$E$19)^(A103/12)</f>
        <v>0</v>
      </c>
      <c r="F103" s="128">
        <f t="shared" si="38"/>
        <v>0</v>
      </c>
      <c r="G103" s="179"/>
      <c r="H103" s="128">
        <f t="shared" si="32"/>
        <v>0</v>
      </c>
      <c r="I103" s="128">
        <f>MAX(0,ROUND(IF(Skaičiuoklė!$E$46&lt;$A103,Skaičiuoklė!$C$46,0)*IF(I$3=0,1,(I$3*12-$A103+1+Skaičiuoklė!$E$46)/(I$3*12)),2))</f>
        <v>0</v>
      </c>
      <c r="J103" s="128">
        <f>MAX(0,ROUND(IF(Skaičiuoklė!$E$47&lt;$A103,Skaičiuoklė!$C$47,0)*IF(J$3=0,1,(J$3*12-$A103+1+Skaičiuoklė!$E$47)/(J$3*12)),2))</f>
        <v>0</v>
      </c>
      <c r="K103" s="128">
        <f>MAX(0,ROUND(IF(Skaičiuoklė!$E$48&lt;$A103,Skaičiuoklė!$C$48,0)*IF(K$3=0,1,(K$3*12-$A103+1+Skaičiuoklė!$E$48)/(K$3*12)),2))</f>
        <v>0</v>
      </c>
      <c r="L103" s="128">
        <f>MAX(0,ROUND(IF(Skaičiuoklė!$E$49&lt;$A103,Skaičiuoklė!$C$49,0)*IF(L$3=0,1,(L$3*12-$A103+1+Skaičiuoklė!$E$49)/(L$3*12)),2))</f>
        <v>0</v>
      </c>
      <c r="M103" s="128">
        <f>MAX(0,ROUND(IF(Skaičiuoklė!$E$50&lt;$A103,Skaičiuoklė!$C$50,0)*IF(M$3=0,1,(M$3*12-$A103+1+Skaičiuoklė!$E$50)/(M$3*12)),2))</f>
        <v>0</v>
      </c>
      <c r="N103" s="128">
        <f>MAX(0,ROUND(IF(Skaičiuoklė!$E$51&lt;$A103,Skaičiuoklė!$C$51,0)*IF(N$3=0,1,(N$3*12-$A103+1+Skaičiuoklė!$E$51)/(N$3*12)),2))</f>
        <v>0</v>
      </c>
      <c r="O103" s="128">
        <f>MAX(0,ROUND(IF(Skaičiuoklė!$E$52&lt;$A103,Skaičiuoklė!$C$52,0)*IF(O$3=0,1,(O$3*12-$A103+1+Skaičiuoklė!$E$52)/(O$3*12)),2))</f>
        <v>0</v>
      </c>
      <c r="P103" s="128">
        <f t="shared" si="29"/>
        <v>0.15</v>
      </c>
      <c r="Q103" s="128">
        <f t="shared" si="33"/>
        <v>0</v>
      </c>
      <c r="R103" s="179"/>
      <c r="S103" s="128">
        <f t="shared" si="22"/>
        <v>0</v>
      </c>
      <c r="T103" s="128">
        <f t="shared" si="34"/>
        <v>0</v>
      </c>
      <c r="U103" s="179"/>
      <c r="V103" s="23">
        <f t="shared" si="39"/>
        <v>9.8999999999999956E-3</v>
      </c>
      <c r="W103" s="128">
        <f t="shared" si="35"/>
        <v>0</v>
      </c>
      <c r="X103" s="11">
        <f t="shared" si="31"/>
        <v>1</v>
      </c>
    </row>
    <row r="104" spans="1:24" x14ac:dyDescent="0.35">
      <c r="A104" s="11">
        <f t="shared" si="36"/>
        <v>101</v>
      </c>
      <c r="B104" s="40">
        <f t="shared" si="37"/>
        <v>0</v>
      </c>
      <c r="C104" s="128">
        <f>ROUND(IF(Skaičiuoklė!$E$61&gt;0,Skaičiuoklė!E163,IF(A104&lt;=Skaičiuoklė!$E$10,0,IF(A104&gt;Skaičiuoklė!$E$8,0,1/(Skaičiuoklė!$E$8-Skaičiuoklė!$E$10)*(Skaičiuoklė!$E$7)))),2)</f>
        <v>0</v>
      </c>
      <c r="D104" s="128">
        <f t="shared" si="27"/>
        <v>0</v>
      </c>
      <c r="E104" s="24">
        <f>1-(1-Skaičiuoklė!$E$19)^(A104/12)</f>
        <v>0</v>
      </c>
      <c r="F104" s="128">
        <f t="shared" si="38"/>
        <v>0</v>
      </c>
      <c r="G104" s="179"/>
      <c r="H104" s="128">
        <f t="shared" si="32"/>
        <v>0</v>
      </c>
      <c r="I104" s="128">
        <f>MAX(0,ROUND(IF(Skaičiuoklė!$E$46&lt;$A104,Skaičiuoklė!$C$46,0)*IF(I$3=0,1,(I$3*12-$A104+1+Skaičiuoklė!$E$46)/(I$3*12)),2))</f>
        <v>0</v>
      </c>
      <c r="J104" s="128">
        <f>MAX(0,ROUND(IF(Skaičiuoklė!$E$47&lt;$A104,Skaičiuoklė!$C$47,0)*IF(J$3=0,1,(J$3*12-$A104+1+Skaičiuoklė!$E$47)/(J$3*12)),2))</f>
        <v>0</v>
      </c>
      <c r="K104" s="128">
        <f>MAX(0,ROUND(IF(Skaičiuoklė!$E$48&lt;$A104,Skaičiuoklė!$C$48,0)*IF(K$3=0,1,(K$3*12-$A104+1+Skaičiuoklė!$E$48)/(K$3*12)),2))</f>
        <v>0</v>
      </c>
      <c r="L104" s="128">
        <f>MAX(0,ROUND(IF(Skaičiuoklė!$E$49&lt;$A104,Skaičiuoklė!$C$49,0)*IF(L$3=0,1,(L$3*12-$A104+1+Skaičiuoklė!$E$49)/(L$3*12)),2))</f>
        <v>0</v>
      </c>
      <c r="M104" s="128">
        <f>MAX(0,ROUND(IF(Skaičiuoklė!$E$50&lt;$A104,Skaičiuoklė!$C$50,0)*IF(M$3=0,1,(M$3*12-$A104+1+Skaičiuoklė!$E$50)/(M$3*12)),2))</f>
        <v>0</v>
      </c>
      <c r="N104" s="128">
        <f>MAX(0,ROUND(IF(Skaičiuoklė!$E$51&lt;$A104,Skaičiuoklė!$C$51,0)*IF(N$3=0,1,(N$3*12-$A104+1+Skaičiuoklė!$E$51)/(N$3*12)),2))</f>
        <v>0</v>
      </c>
      <c r="O104" s="128">
        <f>MAX(0,ROUND(IF(Skaičiuoklė!$E$52&lt;$A104,Skaičiuoklė!$C$52,0)*IF(O$3=0,1,(O$3*12-$A104+1+Skaičiuoklė!$E$52)/(O$3*12)),2))</f>
        <v>0</v>
      </c>
      <c r="P104" s="128">
        <f t="shared" si="29"/>
        <v>0.15</v>
      </c>
      <c r="Q104" s="128">
        <f t="shared" si="33"/>
        <v>0</v>
      </c>
      <c r="R104" s="179"/>
      <c r="S104" s="128">
        <f t="shared" si="22"/>
        <v>0</v>
      </c>
      <c r="T104" s="128">
        <f t="shared" si="34"/>
        <v>0</v>
      </c>
      <c r="U104" s="179"/>
      <c r="V104" s="23">
        <f t="shared" si="39"/>
        <v>9.999999999999995E-3</v>
      </c>
      <c r="W104" s="128">
        <f t="shared" si="35"/>
        <v>0</v>
      </c>
      <c r="X104" s="11">
        <f t="shared" si="31"/>
        <v>1</v>
      </c>
    </row>
    <row r="105" spans="1:24" x14ac:dyDescent="0.35">
      <c r="A105" s="11">
        <f t="shared" si="36"/>
        <v>102</v>
      </c>
      <c r="B105" s="40">
        <f t="shared" si="37"/>
        <v>0</v>
      </c>
      <c r="C105" s="128">
        <f>ROUND(IF(Skaičiuoklė!$E$61&gt;0,Skaičiuoklė!E164,IF(A105&lt;=Skaičiuoklė!$E$10,0,IF(A105&gt;Skaičiuoklė!$E$8,0,1/(Skaičiuoklė!$E$8-Skaičiuoklė!$E$10)*(Skaičiuoklė!$E$7)))),2)</f>
        <v>0</v>
      </c>
      <c r="D105" s="128">
        <f t="shared" si="27"/>
        <v>0</v>
      </c>
      <c r="E105" s="24">
        <f>1-(1-Skaičiuoklė!$E$19)^(A105/12)</f>
        <v>0</v>
      </c>
      <c r="F105" s="128">
        <f t="shared" si="38"/>
        <v>0</v>
      </c>
      <c r="G105" s="179"/>
      <c r="H105" s="128">
        <f t="shared" si="32"/>
        <v>0</v>
      </c>
      <c r="I105" s="128">
        <f>MAX(0,ROUND(IF(Skaičiuoklė!$E$46&lt;$A105,Skaičiuoklė!$C$46,0)*IF(I$3=0,1,(I$3*12-$A105+1+Skaičiuoklė!$E$46)/(I$3*12)),2))</f>
        <v>0</v>
      </c>
      <c r="J105" s="128">
        <f>MAX(0,ROUND(IF(Skaičiuoklė!$E$47&lt;$A105,Skaičiuoklė!$C$47,0)*IF(J$3=0,1,(J$3*12-$A105+1+Skaičiuoklė!$E$47)/(J$3*12)),2))</f>
        <v>0</v>
      </c>
      <c r="K105" s="128">
        <f>MAX(0,ROUND(IF(Skaičiuoklė!$E$48&lt;$A105,Skaičiuoklė!$C$48,0)*IF(K$3=0,1,(K$3*12-$A105+1+Skaičiuoklė!$E$48)/(K$3*12)),2))</f>
        <v>0</v>
      </c>
      <c r="L105" s="128">
        <f>MAX(0,ROUND(IF(Skaičiuoklė!$E$49&lt;$A105,Skaičiuoklė!$C$49,0)*IF(L$3=0,1,(L$3*12-$A105+1+Skaičiuoklė!$E$49)/(L$3*12)),2))</f>
        <v>0</v>
      </c>
      <c r="M105" s="128">
        <f>MAX(0,ROUND(IF(Skaičiuoklė!$E$50&lt;$A105,Skaičiuoklė!$C$50,0)*IF(M$3=0,1,(M$3*12-$A105+1+Skaičiuoklė!$E$50)/(M$3*12)),2))</f>
        <v>0</v>
      </c>
      <c r="N105" s="128">
        <f>MAX(0,ROUND(IF(Skaičiuoklė!$E$51&lt;$A105,Skaičiuoklė!$C$51,0)*IF(N$3=0,1,(N$3*12-$A105+1+Skaičiuoklė!$E$51)/(N$3*12)),2))</f>
        <v>0</v>
      </c>
      <c r="O105" s="128">
        <f>MAX(0,ROUND(IF(Skaičiuoklė!$E$52&lt;$A105,Skaičiuoklė!$C$52,0)*IF(O$3=0,1,(O$3*12-$A105+1+Skaičiuoklė!$E$52)/(O$3*12)),2))</f>
        <v>0</v>
      </c>
      <c r="P105" s="128">
        <f t="shared" si="29"/>
        <v>0.15</v>
      </c>
      <c r="Q105" s="128">
        <f t="shared" si="33"/>
        <v>0</v>
      </c>
      <c r="R105" s="179"/>
      <c r="S105" s="128">
        <f t="shared" si="22"/>
        <v>0</v>
      </c>
      <c r="T105" s="128">
        <f t="shared" si="34"/>
        <v>0</v>
      </c>
      <c r="U105" s="179"/>
      <c r="V105" s="23">
        <f t="shared" si="39"/>
        <v>1.0099999999999994E-2</v>
      </c>
      <c r="W105" s="128">
        <f t="shared" si="35"/>
        <v>0</v>
      </c>
      <c r="X105" s="11">
        <f t="shared" si="31"/>
        <v>1</v>
      </c>
    </row>
    <row r="106" spans="1:24" x14ac:dyDescent="0.35">
      <c r="A106" s="11">
        <f t="shared" si="36"/>
        <v>103</v>
      </c>
      <c r="B106" s="40">
        <f t="shared" si="37"/>
        <v>0</v>
      </c>
      <c r="C106" s="128">
        <f>ROUND(IF(Skaičiuoklė!$E$61&gt;0,Skaičiuoklė!E165,IF(A106&lt;=Skaičiuoklė!$E$10,0,IF(A106&gt;Skaičiuoklė!$E$8,0,1/(Skaičiuoklė!$E$8-Skaičiuoklė!$E$10)*(Skaičiuoklė!$E$7)))),2)</f>
        <v>0</v>
      </c>
      <c r="D106" s="128">
        <f t="shared" si="27"/>
        <v>0</v>
      </c>
      <c r="E106" s="24">
        <f>1-(1-Skaičiuoklė!$E$19)^(A106/12)</f>
        <v>0</v>
      </c>
      <c r="F106" s="128">
        <f t="shared" si="38"/>
        <v>0</v>
      </c>
      <c r="G106" s="179"/>
      <c r="H106" s="128">
        <f t="shared" si="32"/>
        <v>0</v>
      </c>
      <c r="I106" s="128">
        <f>MAX(0,ROUND(IF(Skaičiuoklė!$E$46&lt;$A106,Skaičiuoklė!$C$46,0)*IF(I$3=0,1,(I$3*12-$A106+1+Skaičiuoklė!$E$46)/(I$3*12)),2))</f>
        <v>0</v>
      </c>
      <c r="J106" s="128">
        <f>MAX(0,ROUND(IF(Skaičiuoklė!$E$47&lt;$A106,Skaičiuoklė!$C$47,0)*IF(J$3=0,1,(J$3*12-$A106+1+Skaičiuoklė!$E$47)/(J$3*12)),2))</f>
        <v>0</v>
      </c>
      <c r="K106" s="128">
        <f>MAX(0,ROUND(IF(Skaičiuoklė!$E$48&lt;$A106,Skaičiuoklė!$C$48,0)*IF(K$3=0,1,(K$3*12-$A106+1+Skaičiuoklė!$E$48)/(K$3*12)),2))</f>
        <v>0</v>
      </c>
      <c r="L106" s="128">
        <f>MAX(0,ROUND(IF(Skaičiuoklė!$E$49&lt;$A106,Skaičiuoklė!$C$49,0)*IF(L$3=0,1,(L$3*12-$A106+1+Skaičiuoklė!$E$49)/(L$3*12)),2))</f>
        <v>0</v>
      </c>
      <c r="M106" s="128">
        <f>MAX(0,ROUND(IF(Skaičiuoklė!$E$50&lt;$A106,Skaičiuoklė!$C$50,0)*IF(M$3=0,1,(M$3*12-$A106+1+Skaičiuoklė!$E$50)/(M$3*12)),2))</f>
        <v>0</v>
      </c>
      <c r="N106" s="128">
        <f>MAX(0,ROUND(IF(Skaičiuoklė!$E$51&lt;$A106,Skaičiuoklė!$C$51,0)*IF(N$3=0,1,(N$3*12-$A106+1+Skaičiuoklė!$E$51)/(N$3*12)),2))</f>
        <v>0</v>
      </c>
      <c r="O106" s="128">
        <f>MAX(0,ROUND(IF(Skaičiuoklė!$E$52&lt;$A106,Skaičiuoklė!$C$52,0)*IF(O$3=0,1,(O$3*12-$A106+1+Skaičiuoklė!$E$52)/(O$3*12)),2))</f>
        <v>0</v>
      </c>
      <c r="P106" s="128">
        <f t="shared" si="29"/>
        <v>0.15</v>
      </c>
      <c r="Q106" s="128">
        <f t="shared" si="33"/>
        <v>0</v>
      </c>
      <c r="R106" s="179"/>
      <c r="S106" s="128">
        <f t="shared" si="22"/>
        <v>0</v>
      </c>
      <c r="T106" s="128">
        <f t="shared" si="34"/>
        <v>0</v>
      </c>
      <c r="U106" s="179"/>
      <c r="V106" s="23">
        <f t="shared" si="39"/>
        <v>1.0199999999999994E-2</v>
      </c>
      <c r="W106" s="128">
        <f t="shared" si="35"/>
        <v>0</v>
      </c>
      <c r="X106" s="11">
        <f t="shared" si="31"/>
        <v>1</v>
      </c>
    </row>
    <row r="107" spans="1:24" x14ac:dyDescent="0.35">
      <c r="A107" s="11">
        <f t="shared" si="36"/>
        <v>104</v>
      </c>
      <c r="B107" s="40">
        <f t="shared" si="37"/>
        <v>0</v>
      </c>
      <c r="C107" s="128">
        <f>ROUND(IF(Skaičiuoklė!$E$61&gt;0,Skaičiuoklė!E166,IF(A107&lt;=Skaičiuoklė!$E$10,0,IF(A107&gt;Skaičiuoklė!$E$8,0,1/(Skaičiuoklė!$E$8-Skaičiuoklė!$E$10)*(Skaičiuoklė!$E$7)))),2)</f>
        <v>0</v>
      </c>
      <c r="D107" s="128">
        <f t="shared" si="27"/>
        <v>0</v>
      </c>
      <c r="E107" s="24">
        <f>1-(1-Skaičiuoklė!$E$19)^(A107/12)</f>
        <v>0</v>
      </c>
      <c r="F107" s="128">
        <f t="shared" si="38"/>
        <v>0</v>
      </c>
      <c r="G107" s="179"/>
      <c r="H107" s="128">
        <f t="shared" si="32"/>
        <v>0</v>
      </c>
      <c r="I107" s="128">
        <f>MAX(0,ROUND(IF(Skaičiuoklė!$E$46&lt;$A107,Skaičiuoklė!$C$46,0)*IF(I$3=0,1,(I$3*12-$A107+1+Skaičiuoklė!$E$46)/(I$3*12)),2))</f>
        <v>0</v>
      </c>
      <c r="J107" s="128">
        <f>MAX(0,ROUND(IF(Skaičiuoklė!$E$47&lt;$A107,Skaičiuoklė!$C$47,0)*IF(J$3=0,1,(J$3*12-$A107+1+Skaičiuoklė!$E$47)/(J$3*12)),2))</f>
        <v>0</v>
      </c>
      <c r="K107" s="128">
        <f>MAX(0,ROUND(IF(Skaičiuoklė!$E$48&lt;$A107,Skaičiuoklė!$C$48,0)*IF(K$3=0,1,(K$3*12-$A107+1+Skaičiuoklė!$E$48)/(K$3*12)),2))</f>
        <v>0</v>
      </c>
      <c r="L107" s="128">
        <f>MAX(0,ROUND(IF(Skaičiuoklė!$E$49&lt;$A107,Skaičiuoklė!$C$49,0)*IF(L$3=0,1,(L$3*12-$A107+1+Skaičiuoklė!$E$49)/(L$3*12)),2))</f>
        <v>0</v>
      </c>
      <c r="M107" s="128">
        <f>MAX(0,ROUND(IF(Skaičiuoklė!$E$50&lt;$A107,Skaičiuoklė!$C$50,0)*IF(M$3=0,1,(M$3*12-$A107+1+Skaičiuoklė!$E$50)/(M$3*12)),2))</f>
        <v>0</v>
      </c>
      <c r="N107" s="128">
        <f>MAX(0,ROUND(IF(Skaičiuoklė!$E$51&lt;$A107,Skaičiuoklė!$C$51,0)*IF(N$3=0,1,(N$3*12-$A107+1+Skaičiuoklė!$E$51)/(N$3*12)),2))</f>
        <v>0</v>
      </c>
      <c r="O107" s="128">
        <f>MAX(0,ROUND(IF(Skaičiuoklė!$E$52&lt;$A107,Skaičiuoklė!$C$52,0)*IF(O$3=0,1,(O$3*12-$A107+1+Skaičiuoklė!$E$52)/(O$3*12)),2))</f>
        <v>0</v>
      </c>
      <c r="P107" s="128">
        <f t="shared" si="29"/>
        <v>0.15</v>
      </c>
      <c r="Q107" s="128">
        <f t="shared" si="33"/>
        <v>0</v>
      </c>
      <c r="R107" s="179"/>
      <c r="S107" s="128">
        <f t="shared" si="22"/>
        <v>0</v>
      </c>
      <c r="T107" s="128">
        <f t="shared" si="34"/>
        <v>0</v>
      </c>
      <c r="U107" s="179"/>
      <c r="V107" s="23">
        <f t="shared" si="39"/>
        <v>1.0299999999999993E-2</v>
      </c>
      <c r="W107" s="128">
        <f t="shared" si="35"/>
        <v>0</v>
      </c>
      <c r="X107" s="11">
        <f t="shared" si="31"/>
        <v>1</v>
      </c>
    </row>
    <row r="108" spans="1:24" x14ac:dyDescent="0.35">
      <c r="A108" s="11">
        <f t="shared" si="36"/>
        <v>105</v>
      </c>
      <c r="B108" s="40">
        <f t="shared" si="37"/>
        <v>0</v>
      </c>
      <c r="C108" s="128">
        <f>ROUND(IF(Skaičiuoklė!$E$61&gt;0,Skaičiuoklė!E167,IF(A108&lt;=Skaičiuoklė!$E$10,0,IF(A108&gt;Skaičiuoklė!$E$8,0,1/(Skaičiuoklė!$E$8-Skaičiuoklė!$E$10)*(Skaičiuoklė!$E$7)))),2)</f>
        <v>0</v>
      </c>
      <c r="D108" s="128">
        <f t="shared" si="27"/>
        <v>0</v>
      </c>
      <c r="E108" s="24">
        <f>1-(1-Skaičiuoklė!$E$19)^(A108/12)</f>
        <v>0</v>
      </c>
      <c r="F108" s="128">
        <f t="shared" si="38"/>
        <v>0</v>
      </c>
      <c r="G108" s="179"/>
      <c r="H108" s="128">
        <f t="shared" si="32"/>
        <v>0</v>
      </c>
      <c r="I108" s="128">
        <f>MAX(0,ROUND(IF(Skaičiuoklė!$E$46&lt;$A108,Skaičiuoklė!$C$46,0)*IF(I$3=0,1,(I$3*12-$A108+1+Skaičiuoklė!$E$46)/(I$3*12)),2))</f>
        <v>0</v>
      </c>
      <c r="J108" s="128">
        <f>MAX(0,ROUND(IF(Skaičiuoklė!$E$47&lt;$A108,Skaičiuoklė!$C$47,0)*IF(J$3=0,1,(J$3*12-$A108+1+Skaičiuoklė!$E$47)/(J$3*12)),2))</f>
        <v>0</v>
      </c>
      <c r="K108" s="128">
        <f>MAX(0,ROUND(IF(Skaičiuoklė!$E$48&lt;$A108,Skaičiuoklė!$C$48,0)*IF(K$3=0,1,(K$3*12-$A108+1+Skaičiuoklė!$E$48)/(K$3*12)),2))</f>
        <v>0</v>
      </c>
      <c r="L108" s="128">
        <f>MAX(0,ROUND(IF(Skaičiuoklė!$E$49&lt;$A108,Skaičiuoklė!$C$49,0)*IF(L$3=0,1,(L$3*12-$A108+1+Skaičiuoklė!$E$49)/(L$3*12)),2))</f>
        <v>0</v>
      </c>
      <c r="M108" s="128">
        <f>MAX(0,ROUND(IF(Skaičiuoklė!$E$50&lt;$A108,Skaičiuoklė!$C$50,0)*IF(M$3=0,1,(M$3*12-$A108+1+Skaičiuoklė!$E$50)/(M$3*12)),2))</f>
        <v>0</v>
      </c>
      <c r="N108" s="128">
        <f>MAX(0,ROUND(IF(Skaičiuoklė!$E$51&lt;$A108,Skaičiuoklė!$C$51,0)*IF(N$3=0,1,(N$3*12-$A108+1+Skaičiuoklė!$E$51)/(N$3*12)),2))</f>
        <v>0</v>
      </c>
      <c r="O108" s="128">
        <f>MAX(0,ROUND(IF(Skaičiuoklė!$E$52&lt;$A108,Skaičiuoklė!$C$52,0)*IF(O$3=0,1,(O$3*12-$A108+1+Skaičiuoklė!$E$52)/(O$3*12)),2))</f>
        <v>0</v>
      </c>
      <c r="P108" s="128">
        <f t="shared" si="29"/>
        <v>0.15</v>
      </c>
      <c r="Q108" s="128">
        <f t="shared" si="33"/>
        <v>0</v>
      </c>
      <c r="R108" s="179"/>
      <c r="S108" s="128">
        <f t="shared" si="22"/>
        <v>0</v>
      </c>
      <c r="T108" s="128">
        <f t="shared" si="34"/>
        <v>0</v>
      </c>
      <c r="U108" s="179"/>
      <c r="V108" s="23">
        <f t="shared" si="39"/>
        <v>1.0399999999999993E-2</v>
      </c>
      <c r="W108" s="128">
        <f t="shared" si="35"/>
        <v>0</v>
      </c>
      <c r="X108" s="11">
        <f t="shared" si="31"/>
        <v>1</v>
      </c>
    </row>
    <row r="109" spans="1:24" x14ac:dyDescent="0.35">
      <c r="A109" s="11">
        <f t="shared" si="36"/>
        <v>106</v>
      </c>
      <c r="B109" s="40">
        <f t="shared" si="37"/>
        <v>0</v>
      </c>
      <c r="C109" s="128">
        <f>ROUND(IF(Skaičiuoklė!$E$61&gt;0,Skaičiuoklė!E168,IF(A109&lt;=Skaičiuoklė!$E$10,0,IF(A109&gt;Skaičiuoklė!$E$8,0,1/(Skaičiuoklė!$E$8-Skaičiuoklė!$E$10)*(Skaičiuoklė!$E$7)))),2)</f>
        <v>0</v>
      </c>
      <c r="D109" s="128">
        <f t="shared" si="27"/>
        <v>0</v>
      </c>
      <c r="E109" s="24">
        <f>1-(1-Skaičiuoklė!$E$19)^(A109/12)</f>
        <v>0</v>
      </c>
      <c r="F109" s="128">
        <f t="shared" si="38"/>
        <v>0</v>
      </c>
      <c r="G109" s="179"/>
      <c r="H109" s="128">
        <f t="shared" si="32"/>
        <v>0</v>
      </c>
      <c r="I109" s="128">
        <f>MAX(0,ROUND(IF(Skaičiuoklė!$E$46&lt;$A109,Skaičiuoklė!$C$46,0)*IF(I$3=0,1,(I$3*12-$A109+1+Skaičiuoklė!$E$46)/(I$3*12)),2))</f>
        <v>0</v>
      </c>
      <c r="J109" s="128">
        <f>MAX(0,ROUND(IF(Skaičiuoklė!$E$47&lt;$A109,Skaičiuoklė!$C$47,0)*IF(J$3=0,1,(J$3*12-$A109+1+Skaičiuoklė!$E$47)/(J$3*12)),2))</f>
        <v>0</v>
      </c>
      <c r="K109" s="128">
        <f>MAX(0,ROUND(IF(Skaičiuoklė!$E$48&lt;$A109,Skaičiuoklė!$C$48,0)*IF(K$3=0,1,(K$3*12-$A109+1+Skaičiuoklė!$E$48)/(K$3*12)),2))</f>
        <v>0</v>
      </c>
      <c r="L109" s="128">
        <f>MAX(0,ROUND(IF(Skaičiuoklė!$E$49&lt;$A109,Skaičiuoklė!$C$49,0)*IF(L$3=0,1,(L$3*12-$A109+1+Skaičiuoklė!$E$49)/(L$3*12)),2))</f>
        <v>0</v>
      </c>
      <c r="M109" s="128">
        <f>MAX(0,ROUND(IF(Skaičiuoklė!$E$50&lt;$A109,Skaičiuoklė!$C$50,0)*IF(M$3=0,1,(M$3*12-$A109+1+Skaičiuoklė!$E$50)/(M$3*12)),2))</f>
        <v>0</v>
      </c>
      <c r="N109" s="128">
        <f>MAX(0,ROUND(IF(Skaičiuoklė!$E$51&lt;$A109,Skaičiuoklė!$C$51,0)*IF(N$3=0,1,(N$3*12-$A109+1+Skaičiuoklė!$E$51)/(N$3*12)),2))</f>
        <v>0</v>
      </c>
      <c r="O109" s="128">
        <f>MAX(0,ROUND(IF(Skaičiuoklė!$E$52&lt;$A109,Skaičiuoklė!$C$52,0)*IF(O$3=0,1,(O$3*12-$A109+1+Skaičiuoklė!$E$52)/(O$3*12)),2))</f>
        <v>0</v>
      </c>
      <c r="P109" s="128">
        <f t="shared" si="29"/>
        <v>0.15</v>
      </c>
      <c r="Q109" s="128">
        <f t="shared" si="33"/>
        <v>0</v>
      </c>
      <c r="R109" s="179"/>
      <c r="S109" s="128">
        <f t="shared" si="22"/>
        <v>0</v>
      </c>
      <c r="T109" s="128">
        <f t="shared" si="34"/>
        <v>0</v>
      </c>
      <c r="U109" s="179"/>
      <c r="V109" s="23">
        <f t="shared" si="39"/>
        <v>1.0499999999999992E-2</v>
      </c>
      <c r="W109" s="128">
        <f t="shared" si="35"/>
        <v>0</v>
      </c>
      <c r="X109" s="11">
        <f t="shared" si="31"/>
        <v>1</v>
      </c>
    </row>
    <row r="110" spans="1:24" x14ac:dyDescent="0.35">
      <c r="A110" s="11">
        <f t="shared" si="36"/>
        <v>107</v>
      </c>
      <c r="B110" s="40">
        <f t="shared" si="37"/>
        <v>0</v>
      </c>
      <c r="C110" s="128">
        <f>ROUND(IF(Skaičiuoklė!$E$61&gt;0,Skaičiuoklė!E169,IF(A110&lt;=Skaičiuoklė!$E$10,0,IF(A110&gt;Skaičiuoklė!$E$8,0,1/(Skaičiuoklė!$E$8-Skaičiuoklė!$E$10)*(Skaičiuoklė!$E$7)))),2)</f>
        <v>0</v>
      </c>
      <c r="D110" s="128">
        <f t="shared" si="27"/>
        <v>0</v>
      </c>
      <c r="E110" s="24">
        <f>1-(1-Skaičiuoklė!$E$19)^(A110/12)</f>
        <v>0</v>
      </c>
      <c r="F110" s="128">
        <f t="shared" si="38"/>
        <v>0</v>
      </c>
      <c r="G110" s="179"/>
      <c r="H110" s="128">
        <f t="shared" si="32"/>
        <v>0</v>
      </c>
      <c r="I110" s="128">
        <f>MAX(0,ROUND(IF(Skaičiuoklė!$E$46&lt;$A110,Skaičiuoklė!$C$46,0)*IF(I$3=0,1,(I$3*12-$A110+1+Skaičiuoklė!$E$46)/(I$3*12)),2))</f>
        <v>0</v>
      </c>
      <c r="J110" s="128">
        <f>MAX(0,ROUND(IF(Skaičiuoklė!$E$47&lt;$A110,Skaičiuoklė!$C$47,0)*IF(J$3=0,1,(J$3*12-$A110+1+Skaičiuoklė!$E$47)/(J$3*12)),2))</f>
        <v>0</v>
      </c>
      <c r="K110" s="128">
        <f>MAX(0,ROUND(IF(Skaičiuoklė!$E$48&lt;$A110,Skaičiuoklė!$C$48,0)*IF(K$3=0,1,(K$3*12-$A110+1+Skaičiuoklė!$E$48)/(K$3*12)),2))</f>
        <v>0</v>
      </c>
      <c r="L110" s="128">
        <f>MAX(0,ROUND(IF(Skaičiuoklė!$E$49&lt;$A110,Skaičiuoklė!$C$49,0)*IF(L$3=0,1,(L$3*12-$A110+1+Skaičiuoklė!$E$49)/(L$3*12)),2))</f>
        <v>0</v>
      </c>
      <c r="M110" s="128">
        <f>MAX(0,ROUND(IF(Skaičiuoklė!$E$50&lt;$A110,Skaičiuoklė!$C$50,0)*IF(M$3=0,1,(M$3*12-$A110+1+Skaičiuoklė!$E$50)/(M$3*12)),2))</f>
        <v>0</v>
      </c>
      <c r="N110" s="128">
        <f>MAX(0,ROUND(IF(Skaičiuoklė!$E$51&lt;$A110,Skaičiuoklė!$C$51,0)*IF(N$3=0,1,(N$3*12-$A110+1+Skaičiuoklė!$E$51)/(N$3*12)),2))</f>
        <v>0</v>
      </c>
      <c r="O110" s="128">
        <f>MAX(0,ROUND(IF(Skaičiuoklė!$E$52&lt;$A110,Skaičiuoklė!$C$52,0)*IF(O$3=0,1,(O$3*12-$A110+1+Skaičiuoklė!$E$52)/(O$3*12)),2))</f>
        <v>0</v>
      </c>
      <c r="P110" s="128">
        <f t="shared" si="29"/>
        <v>0.15</v>
      </c>
      <c r="Q110" s="128">
        <f t="shared" si="33"/>
        <v>0</v>
      </c>
      <c r="R110" s="179"/>
      <c r="S110" s="128">
        <f t="shared" si="22"/>
        <v>0</v>
      </c>
      <c r="T110" s="128">
        <f t="shared" si="34"/>
        <v>0</v>
      </c>
      <c r="U110" s="179"/>
      <c r="V110" s="23">
        <f t="shared" si="39"/>
        <v>1.0599999999999991E-2</v>
      </c>
      <c r="W110" s="128">
        <f t="shared" si="35"/>
        <v>0</v>
      </c>
      <c r="X110" s="11">
        <f t="shared" si="31"/>
        <v>1</v>
      </c>
    </row>
    <row r="111" spans="1:24" x14ac:dyDescent="0.35">
      <c r="A111" s="11">
        <f t="shared" si="36"/>
        <v>108</v>
      </c>
      <c r="B111" s="40">
        <f t="shared" si="37"/>
        <v>0</v>
      </c>
      <c r="C111" s="128">
        <f>ROUND(IF(Skaičiuoklė!$E$61&gt;0,Skaičiuoklė!E170,IF(A111&lt;=Skaičiuoklė!$E$10,0,IF(A111&gt;Skaičiuoklė!$E$8,0,1/(Skaičiuoklė!$E$8-Skaičiuoklė!$E$10)*(Skaičiuoklė!$E$7)))),2)</f>
        <v>0</v>
      </c>
      <c r="D111" s="128">
        <f t="shared" si="27"/>
        <v>0</v>
      </c>
      <c r="E111" s="24">
        <f>1-(1-Skaičiuoklė!$E$19)^(A111/12)</f>
        <v>0</v>
      </c>
      <c r="F111" s="128">
        <f t="shared" si="38"/>
        <v>0</v>
      </c>
      <c r="G111" s="179"/>
      <c r="H111" s="128">
        <f t="shared" si="32"/>
        <v>0</v>
      </c>
      <c r="I111" s="128">
        <f>MAX(0,ROUND(IF(Skaičiuoklė!$E$46&lt;$A111,Skaičiuoklė!$C$46,0)*IF(I$3=0,1,(I$3*12-$A111+1+Skaičiuoklė!$E$46)/(I$3*12)),2))</f>
        <v>0</v>
      </c>
      <c r="J111" s="128">
        <f>MAX(0,ROUND(IF(Skaičiuoklė!$E$47&lt;$A111,Skaičiuoklė!$C$47,0)*IF(J$3=0,1,(J$3*12-$A111+1+Skaičiuoklė!$E$47)/(J$3*12)),2))</f>
        <v>0</v>
      </c>
      <c r="K111" s="128">
        <f>MAX(0,ROUND(IF(Skaičiuoklė!$E$48&lt;$A111,Skaičiuoklė!$C$48,0)*IF(K$3=0,1,(K$3*12-$A111+1+Skaičiuoklė!$E$48)/(K$3*12)),2))</f>
        <v>0</v>
      </c>
      <c r="L111" s="128">
        <f>MAX(0,ROUND(IF(Skaičiuoklė!$E$49&lt;$A111,Skaičiuoklė!$C$49,0)*IF(L$3=0,1,(L$3*12-$A111+1+Skaičiuoklė!$E$49)/(L$3*12)),2))</f>
        <v>0</v>
      </c>
      <c r="M111" s="128">
        <f>MAX(0,ROUND(IF(Skaičiuoklė!$E$50&lt;$A111,Skaičiuoklė!$C$50,0)*IF(M$3=0,1,(M$3*12-$A111+1+Skaičiuoklė!$E$50)/(M$3*12)),2))</f>
        <v>0</v>
      </c>
      <c r="N111" s="128">
        <f>MAX(0,ROUND(IF(Skaičiuoklė!$E$51&lt;$A111,Skaičiuoklė!$C$51,0)*IF(N$3=0,1,(N$3*12-$A111+1+Skaičiuoklė!$E$51)/(N$3*12)),2))</f>
        <v>0</v>
      </c>
      <c r="O111" s="128">
        <f>MAX(0,ROUND(IF(Skaičiuoklė!$E$52&lt;$A111,Skaičiuoklė!$C$52,0)*IF(O$3=0,1,(O$3*12-$A111+1+Skaičiuoklė!$E$52)/(O$3*12)),2))</f>
        <v>0</v>
      </c>
      <c r="P111" s="128">
        <f t="shared" si="29"/>
        <v>0.15</v>
      </c>
      <c r="Q111" s="128">
        <f t="shared" si="33"/>
        <v>0</v>
      </c>
      <c r="R111" s="179"/>
      <c r="S111" s="128">
        <f t="shared" si="22"/>
        <v>0</v>
      </c>
      <c r="T111" s="128">
        <f t="shared" si="34"/>
        <v>0</v>
      </c>
      <c r="U111" s="179"/>
      <c r="V111" s="23">
        <f t="shared" si="39"/>
        <v>1.0699999999999991E-2</v>
      </c>
      <c r="W111" s="128">
        <f t="shared" si="35"/>
        <v>0</v>
      </c>
      <c r="X111" s="11">
        <f t="shared" si="31"/>
        <v>1</v>
      </c>
    </row>
    <row r="112" spans="1:24" x14ac:dyDescent="0.35">
      <c r="A112" s="11">
        <f t="shared" si="36"/>
        <v>109</v>
      </c>
      <c r="B112" s="40">
        <f t="shared" si="37"/>
        <v>0</v>
      </c>
      <c r="C112" s="128">
        <f>ROUND(IF(Skaičiuoklė!$E$61&gt;0,Skaičiuoklė!E171,IF(A112&lt;=Skaičiuoklė!$E$10,0,IF(A112&gt;Skaičiuoklė!$E$8,0,1/(Skaičiuoklė!$E$8-Skaičiuoklė!$E$10)*(Skaičiuoklė!$E$7)))),2)</f>
        <v>0</v>
      </c>
      <c r="D112" s="128">
        <f t="shared" si="27"/>
        <v>0</v>
      </c>
      <c r="E112" s="24">
        <f>1-(1-Skaičiuoklė!$E$19)^(A112/12)</f>
        <v>0</v>
      </c>
      <c r="F112" s="128">
        <f t="shared" si="38"/>
        <v>0</v>
      </c>
      <c r="G112" s="179"/>
      <c r="H112" s="128">
        <f t="shared" si="32"/>
        <v>0</v>
      </c>
      <c r="I112" s="128">
        <f>MAX(0,ROUND(IF(Skaičiuoklė!$E$46&lt;$A112,Skaičiuoklė!$C$46,0)*IF(I$3=0,1,(I$3*12-$A112+1+Skaičiuoklė!$E$46)/(I$3*12)),2))</f>
        <v>0</v>
      </c>
      <c r="J112" s="128">
        <f>MAX(0,ROUND(IF(Skaičiuoklė!$E$47&lt;$A112,Skaičiuoklė!$C$47,0)*IF(J$3=0,1,(J$3*12-$A112+1+Skaičiuoklė!$E$47)/(J$3*12)),2))</f>
        <v>0</v>
      </c>
      <c r="K112" s="128">
        <f>MAX(0,ROUND(IF(Skaičiuoklė!$E$48&lt;$A112,Skaičiuoklė!$C$48,0)*IF(K$3=0,1,(K$3*12-$A112+1+Skaičiuoklė!$E$48)/(K$3*12)),2))</f>
        <v>0</v>
      </c>
      <c r="L112" s="128">
        <f>MAX(0,ROUND(IF(Skaičiuoklė!$E$49&lt;$A112,Skaičiuoklė!$C$49,0)*IF(L$3=0,1,(L$3*12-$A112+1+Skaičiuoklė!$E$49)/(L$3*12)),2))</f>
        <v>0</v>
      </c>
      <c r="M112" s="128">
        <f>MAX(0,ROUND(IF(Skaičiuoklė!$E$50&lt;$A112,Skaičiuoklė!$C$50,0)*IF(M$3=0,1,(M$3*12-$A112+1+Skaičiuoklė!$E$50)/(M$3*12)),2))</f>
        <v>0</v>
      </c>
      <c r="N112" s="128">
        <f>MAX(0,ROUND(IF(Skaičiuoklė!$E$51&lt;$A112,Skaičiuoklė!$C$51,0)*IF(N$3=0,1,(N$3*12-$A112+1+Skaičiuoklė!$E$51)/(N$3*12)),2))</f>
        <v>0</v>
      </c>
      <c r="O112" s="128">
        <f>MAX(0,ROUND(IF(Skaičiuoklė!$E$52&lt;$A112,Skaičiuoklė!$C$52,0)*IF(O$3=0,1,(O$3*12-$A112+1+Skaičiuoklė!$E$52)/(O$3*12)),2))</f>
        <v>0</v>
      </c>
      <c r="P112" s="128">
        <f t="shared" si="29"/>
        <v>0.15</v>
      </c>
      <c r="Q112" s="128">
        <f t="shared" si="33"/>
        <v>0</v>
      </c>
      <c r="R112" s="179"/>
      <c r="S112" s="128">
        <f t="shared" si="22"/>
        <v>0</v>
      </c>
      <c r="T112" s="128">
        <f t="shared" si="34"/>
        <v>0</v>
      </c>
      <c r="U112" s="179"/>
      <c r="V112" s="23">
        <f t="shared" si="39"/>
        <v>1.079999999999999E-2</v>
      </c>
      <c r="W112" s="128">
        <f t="shared" si="35"/>
        <v>0</v>
      </c>
      <c r="X112" s="11">
        <f t="shared" si="31"/>
        <v>1</v>
      </c>
    </row>
    <row r="113" spans="1:24" x14ac:dyDescent="0.35">
      <c r="A113" s="11">
        <f t="shared" si="36"/>
        <v>110</v>
      </c>
      <c r="B113" s="40">
        <f t="shared" ref="B113:B176" si="40">IF(MAX(ROUND(B112-C112,2),0)&lt;0.5,0,MAX(ROUND(B112-C112,2),0))</f>
        <v>0</v>
      </c>
      <c r="C113" s="128">
        <f>ROUND(IF(Skaičiuoklė!$E$61&gt;0,Skaičiuoklė!E172,IF(A113&lt;=Skaičiuoklė!$E$10,0,IF(A113&gt;Skaičiuoklė!$E$8,0,1/(Skaičiuoklė!$E$8-Skaičiuoklė!$E$10)*(Skaičiuoklė!$E$7)))),2)</f>
        <v>0</v>
      </c>
      <c r="D113" s="128">
        <f t="shared" ref="D113:D176" si="41">MAX(B113-H113,0)</f>
        <v>0</v>
      </c>
      <c r="E113" s="24">
        <f>1-(1-Skaičiuoklė!$E$19)^(A113/12)</f>
        <v>0</v>
      </c>
      <c r="F113" s="128">
        <f t="shared" ref="F113:F176" si="42">ROUND(B113*(E113-E112),2)</f>
        <v>0</v>
      </c>
      <c r="G113" s="179"/>
      <c r="H113" s="128">
        <f t="shared" ref="H113:H176" si="43">SUM(I113:O113)</f>
        <v>0</v>
      </c>
      <c r="I113" s="128">
        <f>MAX(0,ROUND(IF(Skaičiuoklė!$E$46&lt;$A113,Skaičiuoklė!$C$46,0)*IF(I$3=0,1,(I$3*12-$A113+1+Skaičiuoklė!$E$46)/(I$3*12)),2))</f>
        <v>0</v>
      </c>
      <c r="J113" s="128">
        <f>MAX(0,ROUND(IF(Skaičiuoklė!$E$47&lt;$A113,Skaičiuoklė!$C$47,0)*IF(J$3=0,1,(J$3*12-$A113+1+Skaičiuoklė!$E$47)/(J$3*12)),2))</f>
        <v>0</v>
      </c>
      <c r="K113" s="128">
        <f>MAX(0,ROUND(IF(Skaičiuoklė!$E$48&lt;$A113,Skaičiuoklė!$C$48,0)*IF(K$3=0,1,(K$3*12-$A113+1+Skaičiuoklė!$E$48)/(K$3*12)),2))</f>
        <v>0</v>
      </c>
      <c r="L113" s="128">
        <f>MAX(0,ROUND(IF(Skaičiuoklė!$E$49&lt;$A113,Skaičiuoklė!$C$49,0)*IF(L$3=0,1,(L$3*12-$A113+1+Skaičiuoklė!$E$49)/(L$3*12)),2))</f>
        <v>0</v>
      </c>
      <c r="M113" s="128">
        <f>MAX(0,ROUND(IF(Skaičiuoklė!$E$50&lt;$A113,Skaičiuoklė!$C$50,0)*IF(M$3=0,1,(M$3*12-$A113+1+Skaičiuoklė!$E$50)/(M$3*12)),2))</f>
        <v>0</v>
      </c>
      <c r="N113" s="128">
        <f>MAX(0,ROUND(IF(Skaičiuoklė!$E$51&lt;$A113,Skaičiuoklė!$C$51,0)*IF(N$3=0,1,(N$3*12-$A113+1+Skaičiuoklė!$E$51)/(N$3*12)),2))</f>
        <v>0</v>
      </c>
      <c r="O113" s="128">
        <f>MAX(0,ROUND(IF(Skaičiuoklė!$E$52&lt;$A113,Skaičiuoklė!$C$52,0)*IF(O$3=0,1,(O$3*12-$A113+1+Skaičiuoklė!$E$52)/(O$3*12)),2))</f>
        <v>0</v>
      </c>
      <c r="P113" s="128">
        <f t="shared" ref="P113:P176" si="44">MAX(0.15,IF(B113&lt;=0,0,MAX(0,1-H113/B113)))</f>
        <v>0.15</v>
      </c>
      <c r="Q113" s="128">
        <f t="shared" ref="Q113:Q176" si="45">F113*P113</f>
        <v>0</v>
      </c>
      <c r="R113" s="179"/>
      <c r="S113" s="128">
        <f t="shared" ref="S113:S176" si="46">B113*(1-E113)</f>
        <v>0</v>
      </c>
      <c r="T113" s="128">
        <f t="shared" ref="T113:T176" si="47">ROUND(S113*$W$1/12,2)</f>
        <v>0</v>
      </c>
      <c r="U113" s="179"/>
      <c r="V113" s="23">
        <f t="shared" si="39"/>
        <v>1.089999999999999E-2</v>
      </c>
      <c r="W113" s="128">
        <f t="shared" ref="W113:W176" si="48">SUM($S$4:$S$243)*V113/12</f>
        <v>0</v>
      </c>
      <c r="X113" s="11">
        <f t="shared" ref="X113:X176" si="49">IF(W113&lt;$Q$1,0,1)</f>
        <v>1</v>
      </c>
    </row>
    <row r="114" spans="1:24" x14ac:dyDescent="0.35">
      <c r="A114" s="11">
        <f t="shared" si="36"/>
        <v>111</v>
      </c>
      <c r="B114" s="40">
        <f t="shared" si="40"/>
        <v>0</v>
      </c>
      <c r="C114" s="128">
        <f>ROUND(IF(Skaičiuoklė!$E$61&gt;0,Skaičiuoklė!E173,IF(A114&lt;=Skaičiuoklė!$E$10,0,IF(A114&gt;Skaičiuoklė!$E$8,0,1/(Skaičiuoklė!$E$8-Skaičiuoklė!$E$10)*(Skaičiuoklė!$E$7)))),2)</f>
        <v>0</v>
      </c>
      <c r="D114" s="128">
        <f t="shared" si="41"/>
        <v>0</v>
      </c>
      <c r="E114" s="24">
        <f>1-(1-Skaičiuoklė!$E$19)^(A114/12)</f>
        <v>0</v>
      </c>
      <c r="F114" s="128">
        <f t="shared" si="42"/>
        <v>0</v>
      </c>
      <c r="G114" s="179"/>
      <c r="H114" s="128">
        <f t="shared" si="43"/>
        <v>0</v>
      </c>
      <c r="I114" s="128">
        <f>MAX(0,ROUND(IF(Skaičiuoklė!$E$46&lt;$A114,Skaičiuoklė!$C$46,0)*IF(I$3=0,1,(I$3*12-$A114+1+Skaičiuoklė!$E$46)/(I$3*12)),2))</f>
        <v>0</v>
      </c>
      <c r="J114" s="128">
        <f>MAX(0,ROUND(IF(Skaičiuoklė!$E$47&lt;$A114,Skaičiuoklė!$C$47,0)*IF(J$3=0,1,(J$3*12-$A114+1+Skaičiuoklė!$E$47)/(J$3*12)),2))</f>
        <v>0</v>
      </c>
      <c r="K114" s="128">
        <f>MAX(0,ROUND(IF(Skaičiuoklė!$E$48&lt;$A114,Skaičiuoklė!$C$48,0)*IF(K$3=0,1,(K$3*12-$A114+1+Skaičiuoklė!$E$48)/(K$3*12)),2))</f>
        <v>0</v>
      </c>
      <c r="L114" s="128">
        <f>MAX(0,ROUND(IF(Skaičiuoklė!$E$49&lt;$A114,Skaičiuoklė!$C$49,0)*IF(L$3=0,1,(L$3*12-$A114+1+Skaičiuoklė!$E$49)/(L$3*12)),2))</f>
        <v>0</v>
      </c>
      <c r="M114" s="128">
        <f>MAX(0,ROUND(IF(Skaičiuoklė!$E$50&lt;$A114,Skaičiuoklė!$C$50,0)*IF(M$3=0,1,(M$3*12-$A114+1+Skaičiuoklė!$E$50)/(M$3*12)),2))</f>
        <v>0</v>
      </c>
      <c r="N114" s="128">
        <f>MAX(0,ROUND(IF(Skaičiuoklė!$E$51&lt;$A114,Skaičiuoklė!$C$51,0)*IF(N$3=0,1,(N$3*12-$A114+1+Skaičiuoklė!$E$51)/(N$3*12)),2))</f>
        <v>0</v>
      </c>
      <c r="O114" s="128">
        <f>MAX(0,ROUND(IF(Skaičiuoklė!$E$52&lt;$A114,Skaičiuoklė!$C$52,0)*IF(O$3=0,1,(O$3*12-$A114+1+Skaičiuoklė!$E$52)/(O$3*12)),2))</f>
        <v>0</v>
      </c>
      <c r="P114" s="128">
        <f t="shared" si="44"/>
        <v>0.15</v>
      </c>
      <c r="Q114" s="128">
        <f t="shared" si="45"/>
        <v>0</v>
      </c>
      <c r="R114" s="179"/>
      <c r="S114" s="128">
        <f t="shared" si="46"/>
        <v>0</v>
      </c>
      <c r="T114" s="128">
        <f t="shared" si="47"/>
        <v>0</v>
      </c>
      <c r="U114" s="179"/>
      <c r="V114" s="23">
        <f t="shared" si="39"/>
        <v>1.0999999999999989E-2</v>
      </c>
      <c r="W114" s="128">
        <f t="shared" si="48"/>
        <v>0</v>
      </c>
      <c r="X114" s="11">
        <f t="shared" si="49"/>
        <v>1</v>
      </c>
    </row>
    <row r="115" spans="1:24" x14ac:dyDescent="0.35">
      <c r="A115" s="11">
        <f t="shared" si="36"/>
        <v>112</v>
      </c>
      <c r="B115" s="40">
        <f t="shared" si="40"/>
        <v>0</v>
      </c>
      <c r="C115" s="128">
        <f>ROUND(IF(Skaičiuoklė!$E$61&gt;0,Skaičiuoklė!E174,IF(A115&lt;=Skaičiuoklė!$E$10,0,IF(A115&gt;Skaičiuoklė!$E$8,0,1/(Skaičiuoklė!$E$8-Skaičiuoklė!$E$10)*(Skaičiuoklė!$E$7)))),2)</f>
        <v>0</v>
      </c>
      <c r="D115" s="128">
        <f t="shared" si="41"/>
        <v>0</v>
      </c>
      <c r="E115" s="24">
        <f>1-(1-Skaičiuoklė!$E$19)^(A115/12)</f>
        <v>0</v>
      </c>
      <c r="F115" s="128">
        <f t="shared" si="42"/>
        <v>0</v>
      </c>
      <c r="G115" s="179"/>
      <c r="H115" s="128">
        <f t="shared" si="43"/>
        <v>0</v>
      </c>
      <c r="I115" s="128">
        <f>MAX(0,ROUND(IF(Skaičiuoklė!$E$46&lt;$A115,Skaičiuoklė!$C$46,0)*IF(I$3=0,1,(I$3*12-$A115+1+Skaičiuoklė!$E$46)/(I$3*12)),2))</f>
        <v>0</v>
      </c>
      <c r="J115" s="128">
        <f>MAX(0,ROUND(IF(Skaičiuoklė!$E$47&lt;$A115,Skaičiuoklė!$C$47,0)*IF(J$3=0,1,(J$3*12-$A115+1+Skaičiuoklė!$E$47)/(J$3*12)),2))</f>
        <v>0</v>
      </c>
      <c r="K115" s="128">
        <f>MAX(0,ROUND(IF(Skaičiuoklė!$E$48&lt;$A115,Skaičiuoklė!$C$48,0)*IF(K$3=0,1,(K$3*12-$A115+1+Skaičiuoklė!$E$48)/(K$3*12)),2))</f>
        <v>0</v>
      </c>
      <c r="L115" s="128">
        <f>MAX(0,ROUND(IF(Skaičiuoklė!$E$49&lt;$A115,Skaičiuoklė!$C$49,0)*IF(L$3=0,1,(L$3*12-$A115+1+Skaičiuoklė!$E$49)/(L$3*12)),2))</f>
        <v>0</v>
      </c>
      <c r="M115" s="128">
        <f>MAX(0,ROUND(IF(Skaičiuoklė!$E$50&lt;$A115,Skaičiuoklė!$C$50,0)*IF(M$3=0,1,(M$3*12-$A115+1+Skaičiuoklė!$E$50)/(M$3*12)),2))</f>
        <v>0</v>
      </c>
      <c r="N115" s="128">
        <f>MAX(0,ROUND(IF(Skaičiuoklė!$E$51&lt;$A115,Skaičiuoklė!$C$51,0)*IF(N$3=0,1,(N$3*12-$A115+1+Skaičiuoklė!$E$51)/(N$3*12)),2))</f>
        <v>0</v>
      </c>
      <c r="O115" s="128">
        <f>MAX(0,ROUND(IF(Skaičiuoklė!$E$52&lt;$A115,Skaičiuoklė!$C$52,0)*IF(O$3=0,1,(O$3*12-$A115+1+Skaičiuoklė!$E$52)/(O$3*12)),2))</f>
        <v>0</v>
      </c>
      <c r="P115" s="128">
        <f t="shared" si="44"/>
        <v>0.15</v>
      </c>
      <c r="Q115" s="128">
        <f t="shared" si="45"/>
        <v>0</v>
      </c>
      <c r="R115" s="179"/>
      <c r="S115" s="128">
        <f t="shared" si="46"/>
        <v>0</v>
      </c>
      <c r="T115" s="128">
        <f t="shared" si="47"/>
        <v>0</v>
      </c>
      <c r="U115" s="179"/>
      <c r="V115" s="23">
        <f t="shared" si="39"/>
        <v>1.1099999999999988E-2</v>
      </c>
      <c r="W115" s="128">
        <f t="shared" si="48"/>
        <v>0</v>
      </c>
      <c r="X115" s="11">
        <f t="shared" si="49"/>
        <v>1</v>
      </c>
    </row>
    <row r="116" spans="1:24" x14ac:dyDescent="0.35">
      <c r="A116" s="11">
        <f t="shared" si="36"/>
        <v>113</v>
      </c>
      <c r="B116" s="40">
        <f t="shared" si="40"/>
        <v>0</v>
      </c>
      <c r="C116" s="128">
        <f>ROUND(IF(Skaičiuoklė!$E$61&gt;0,Skaičiuoklė!E175,IF(A116&lt;=Skaičiuoklė!$E$10,0,IF(A116&gt;Skaičiuoklė!$E$8,0,1/(Skaičiuoklė!$E$8-Skaičiuoklė!$E$10)*(Skaičiuoklė!$E$7)))),2)</f>
        <v>0</v>
      </c>
      <c r="D116" s="128">
        <f t="shared" si="41"/>
        <v>0</v>
      </c>
      <c r="E116" s="24">
        <f>1-(1-Skaičiuoklė!$E$19)^(A116/12)</f>
        <v>0</v>
      </c>
      <c r="F116" s="128">
        <f t="shared" si="42"/>
        <v>0</v>
      </c>
      <c r="G116" s="179"/>
      <c r="H116" s="128">
        <f t="shared" si="43"/>
        <v>0</v>
      </c>
      <c r="I116" s="128">
        <f>MAX(0,ROUND(IF(Skaičiuoklė!$E$46&lt;$A116,Skaičiuoklė!$C$46,0)*IF(I$3=0,1,(I$3*12-$A116+1+Skaičiuoklė!$E$46)/(I$3*12)),2))</f>
        <v>0</v>
      </c>
      <c r="J116" s="128">
        <f>MAX(0,ROUND(IF(Skaičiuoklė!$E$47&lt;$A116,Skaičiuoklė!$C$47,0)*IF(J$3=0,1,(J$3*12-$A116+1+Skaičiuoklė!$E$47)/(J$3*12)),2))</f>
        <v>0</v>
      </c>
      <c r="K116" s="128">
        <f>MAX(0,ROUND(IF(Skaičiuoklė!$E$48&lt;$A116,Skaičiuoklė!$C$48,0)*IF(K$3=0,1,(K$3*12-$A116+1+Skaičiuoklė!$E$48)/(K$3*12)),2))</f>
        <v>0</v>
      </c>
      <c r="L116" s="128">
        <f>MAX(0,ROUND(IF(Skaičiuoklė!$E$49&lt;$A116,Skaičiuoklė!$C$49,0)*IF(L$3=0,1,(L$3*12-$A116+1+Skaičiuoklė!$E$49)/(L$3*12)),2))</f>
        <v>0</v>
      </c>
      <c r="M116" s="128">
        <f>MAX(0,ROUND(IF(Skaičiuoklė!$E$50&lt;$A116,Skaičiuoklė!$C$50,0)*IF(M$3=0,1,(M$3*12-$A116+1+Skaičiuoklė!$E$50)/(M$3*12)),2))</f>
        <v>0</v>
      </c>
      <c r="N116" s="128">
        <f>MAX(0,ROUND(IF(Skaičiuoklė!$E$51&lt;$A116,Skaičiuoklė!$C$51,0)*IF(N$3=0,1,(N$3*12-$A116+1+Skaičiuoklė!$E$51)/(N$3*12)),2))</f>
        <v>0</v>
      </c>
      <c r="O116" s="128">
        <f>MAX(0,ROUND(IF(Skaičiuoklė!$E$52&lt;$A116,Skaičiuoklė!$C$52,0)*IF(O$3=0,1,(O$3*12-$A116+1+Skaičiuoklė!$E$52)/(O$3*12)),2))</f>
        <v>0</v>
      </c>
      <c r="P116" s="128">
        <f t="shared" si="44"/>
        <v>0.15</v>
      </c>
      <c r="Q116" s="128">
        <f t="shared" si="45"/>
        <v>0</v>
      </c>
      <c r="R116" s="179"/>
      <c r="S116" s="128">
        <f t="shared" si="46"/>
        <v>0</v>
      </c>
      <c r="T116" s="128">
        <f t="shared" si="47"/>
        <v>0</v>
      </c>
      <c r="U116" s="179"/>
      <c r="V116" s="23">
        <f t="shared" si="39"/>
        <v>1.1199999999999988E-2</v>
      </c>
      <c r="W116" s="128">
        <f t="shared" si="48"/>
        <v>0</v>
      </c>
      <c r="X116" s="11">
        <f t="shared" si="49"/>
        <v>1</v>
      </c>
    </row>
    <row r="117" spans="1:24" x14ac:dyDescent="0.35">
      <c r="A117" s="11">
        <f t="shared" si="36"/>
        <v>114</v>
      </c>
      <c r="B117" s="40">
        <f t="shared" si="40"/>
        <v>0</v>
      </c>
      <c r="C117" s="128">
        <f>ROUND(IF(Skaičiuoklė!$E$61&gt;0,Skaičiuoklė!E176,IF(A117&lt;=Skaičiuoklė!$E$10,0,IF(A117&gt;Skaičiuoklė!$E$8,0,1/(Skaičiuoklė!$E$8-Skaičiuoklė!$E$10)*(Skaičiuoklė!$E$7)))),2)</f>
        <v>0</v>
      </c>
      <c r="D117" s="128">
        <f t="shared" si="41"/>
        <v>0</v>
      </c>
      <c r="E117" s="24">
        <f>1-(1-Skaičiuoklė!$E$19)^(A117/12)</f>
        <v>0</v>
      </c>
      <c r="F117" s="128">
        <f t="shared" si="42"/>
        <v>0</v>
      </c>
      <c r="G117" s="179"/>
      <c r="H117" s="128">
        <f t="shared" si="43"/>
        <v>0</v>
      </c>
      <c r="I117" s="128">
        <f>MAX(0,ROUND(IF(Skaičiuoklė!$E$46&lt;$A117,Skaičiuoklė!$C$46,0)*IF(I$3=0,1,(I$3*12-$A117+1+Skaičiuoklė!$E$46)/(I$3*12)),2))</f>
        <v>0</v>
      </c>
      <c r="J117" s="128">
        <f>MAX(0,ROUND(IF(Skaičiuoklė!$E$47&lt;$A117,Skaičiuoklė!$C$47,0)*IF(J$3=0,1,(J$3*12-$A117+1+Skaičiuoklė!$E$47)/(J$3*12)),2))</f>
        <v>0</v>
      </c>
      <c r="K117" s="128">
        <f>MAX(0,ROUND(IF(Skaičiuoklė!$E$48&lt;$A117,Skaičiuoklė!$C$48,0)*IF(K$3=0,1,(K$3*12-$A117+1+Skaičiuoklė!$E$48)/(K$3*12)),2))</f>
        <v>0</v>
      </c>
      <c r="L117" s="128">
        <f>MAX(0,ROUND(IF(Skaičiuoklė!$E$49&lt;$A117,Skaičiuoklė!$C$49,0)*IF(L$3=0,1,(L$3*12-$A117+1+Skaičiuoklė!$E$49)/(L$3*12)),2))</f>
        <v>0</v>
      </c>
      <c r="M117" s="128">
        <f>MAX(0,ROUND(IF(Skaičiuoklė!$E$50&lt;$A117,Skaičiuoklė!$C$50,0)*IF(M$3=0,1,(M$3*12-$A117+1+Skaičiuoklė!$E$50)/(M$3*12)),2))</f>
        <v>0</v>
      </c>
      <c r="N117" s="128">
        <f>MAX(0,ROUND(IF(Skaičiuoklė!$E$51&lt;$A117,Skaičiuoklė!$C$51,0)*IF(N$3=0,1,(N$3*12-$A117+1+Skaičiuoklė!$E$51)/(N$3*12)),2))</f>
        <v>0</v>
      </c>
      <c r="O117" s="128">
        <f>MAX(0,ROUND(IF(Skaičiuoklė!$E$52&lt;$A117,Skaičiuoklė!$C$52,0)*IF(O$3=0,1,(O$3*12-$A117+1+Skaičiuoklė!$E$52)/(O$3*12)),2))</f>
        <v>0</v>
      </c>
      <c r="P117" s="128">
        <f t="shared" si="44"/>
        <v>0.15</v>
      </c>
      <c r="Q117" s="128">
        <f t="shared" si="45"/>
        <v>0</v>
      </c>
      <c r="R117" s="179"/>
      <c r="S117" s="128">
        <f t="shared" si="46"/>
        <v>0</v>
      </c>
      <c r="T117" s="128">
        <f t="shared" si="47"/>
        <v>0</v>
      </c>
      <c r="U117" s="179"/>
      <c r="V117" s="23">
        <f t="shared" si="39"/>
        <v>1.1299999999999987E-2</v>
      </c>
      <c r="W117" s="128">
        <f t="shared" si="48"/>
        <v>0</v>
      </c>
      <c r="X117" s="11">
        <f t="shared" si="49"/>
        <v>1</v>
      </c>
    </row>
    <row r="118" spans="1:24" x14ac:dyDescent="0.35">
      <c r="A118" s="11">
        <f t="shared" si="36"/>
        <v>115</v>
      </c>
      <c r="B118" s="40">
        <f t="shared" si="40"/>
        <v>0</v>
      </c>
      <c r="C118" s="128">
        <f>ROUND(IF(Skaičiuoklė!$E$61&gt;0,Skaičiuoklė!E177,IF(A118&lt;=Skaičiuoklė!$E$10,0,IF(A118&gt;Skaičiuoklė!$E$8,0,1/(Skaičiuoklė!$E$8-Skaičiuoklė!$E$10)*(Skaičiuoklė!$E$7)))),2)</f>
        <v>0</v>
      </c>
      <c r="D118" s="128">
        <f t="shared" si="41"/>
        <v>0</v>
      </c>
      <c r="E118" s="24">
        <f>1-(1-Skaičiuoklė!$E$19)^(A118/12)</f>
        <v>0</v>
      </c>
      <c r="F118" s="128">
        <f t="shared" si="42"/>
        <v>0</v>
      </c>
      <c r="G118" s="179"/>
      <c r="H118" s="128">
        <f t="shared" si="43"/>
        <v>0</v>
      </c>
      <c r="I118" s="128">
        <f>MAX(0,ROUND(IF(Skaičiuoklė!$E$46&lt;$A118,Skaičiuoklė!$C$46,0)*IF(I$3=0,1,(I$3*12-$A118+1+Skaičiuoklė!$E$46)/(I$3*12)),2))</f>
        <v>0</v>
      </c>
      <c r="J118" s="128">
        <f>MAX(0,ROUND(IF(Skaičiuoklė!$E$47&lt;$A118,Skaičiuoklė!$C$47,0)*IF(J$3=0,1,(J$3*12-$A118+1+Skaičiuoklė!$E$47)/(J$3*12)),2))</f>
        <v>0</v>
      </c>
      <c r="K118" s="128">
        <f>MAX(0,ROUND(IF(Skaičiuoklė!$E$48&lt;$A118,Skaičiuoklė!$C$48,0)*IF(K$3=0,1,(K$3*12-$A118+1+Skaičiuoklė!$E$48)/(K$3*12)),2))</f>
        <v>0</v>
      </c>
      <c r="L118" s="128">
        <f>MAX(0,ROUND(IF(Skaičiuoklė!$E$49&lt;$A118,Skaičiuoklė!$C$49,0)*IF(L$3=0,1,(L$3*12-$A118+1+Skaičiuoklė!$E$49)/(L$3*12)),2))</f>
        <v>0</v>
      </c>
      <c r="M118" s="128">
        <f>MAX(0,ROUND(IF(Skaičiuoklė!$E$50&lt;$A118,Skaičiuoklė!$C$50,0)*IF(M$3=0,1,(M$3*12-$A118+1+Skaičiuoklė!$E$50)/(M$3*12)),2))</f>
        <v>0</v>
      </c>
      <c r="N118" s="128">
        <f>MAX(0,ROUND(IF(Skaičiuoklė!$E$51&lt;$A118,Skaičiuoklė!$C$51,0)*IF(N$3=0,1,(N$3*12-$A118+1+Skaičiuoklė!$E$51)/(N$3*12)),2))</f>
        <v>0</v>
      </c>
      <c r="O118" s="128">
        <f>MAX(0,ROUND(IF(Skaičiuoklė!$E$52&lt;$A118,Skaičiuoklė!$C$52,0)*IF(O$3=0,1,(O$3*12-$A118+1+Skaičiuoklė!$E$52)/(O$3*12)),2))</f>
        <v>0</v>
      </c>
      <c r="P118" s="128">
        <f t="shared" si="44"/>
        <v>0.15</v>
      </c>
      <c r="Q118" s="128">
        <f t="shared" si="45"/>
        <v>0</v>
      </c>
      <c r="R118" s="179"/>
      <c r="S118" s="128">
        <f t="shared" si="46"/>
        <v>0</v>
      </c>
      <c r="T118" s="128">
        <f t="shared" si="47"/>
        <v>0</v>
      </c>
      <c r="U118" s="179"/>
      <c r="V118" s="23">
        <f t="shared" si="39"/>
        <v>1.1399999999999987E-2</v>
      </c>
      <c r="W118" s="128">
        <f t="shared" si="48"/>
        <v>0</v>
      </c>
      <c r="X118" s="11">
        <f t="shared" si="49"/>
        <v>1</v>
      </c>
    </row>
    <row r="119" spans="1:24" x14ac:dyDescent="0.35">
      <c r="A119" s="11">
        <f t="shared" si="36"/>
        <v>116</v>
      </c>
      <c r="B119" s="40">
        <f t="shared" si="40"/>
        <v>0</v>
      </c>
      <c r="C119" s="128">
        <f>ROUND(IF(Skaičiuoklė!$E$61&gt;0,Skaičiuoklė!E178,IF(A119&lt;=Skaičiuoklė!$E$10,0,IF(A119&gt;Skaičiuoklė!$E$8,0,1/(Skaičiuoklė!$E$8-Skaičiuoklė!$E$10)*(Skaičiuoklė!$E$7)))),2)</f>
        <v>0</v>
      </c>
      <c r="D119" s="128">
        <f t="shared" si="41"/>
        <v>0</v>
      </c>
      <c r="E119" s="24">
        <f>1-(1-Skaičiuoklė!$E$19)^(A119/12)</f>
        <v>0</v>
      </c>
      <c r="F119" s="128">
        <f t="shared" si="42"/>
        <v>0</v>
      </c>
      <c r="G119" s="179"/>
      <c r="H119" s="128">
        <f t="shared" si="43"/>
        <v>0</v>
      </c>
      <c r="I119" s="128">
        <f>MAX(0,ROUND(IF(Skaičiuoklė!$E$46&lt;$A119,Skaičiuoklė!$C$46,0)*IF(I$3=0,1,(I$3*12-$A119+1+Skaičiuoklė!$E$46)/(I$3*12)),2))</f>
        <v>0</v>
      </c>
      <c r="J119" s="128">
        <f>MAX(0,ROUND(IF(Skaičiuoklė!$E$47&lt;$A119,Skaičiuoklė!$C$47,0)*IF(J$3=0,1,(J$3*12-$A119+1+Skaičiuoklė!$E$47)/(J$3*12)),2))</f>
        <v>0</v>
      </c>
      <c r="K119" s="128">
        <f>MAX(0,ROUND(IF(Skaičiuoklė!$E$48&lt;$A119,Skaičiuoklė!$C$48,0)*IF(K$3=0,1,(K$3*12-$A119+1+Skaičiuoklė!$E$48)/(K$3*12)),2))</f>
        <v>0</v>
      </c>
      <c r="L119" s="128">
        <f>MAX(0,ROUND(IF(Skaičiuoklė!$E$49&lt;$A119,Skaičiuoklė!$C$49,0)*IF(L$3=0,1,(L$3*12-$A119+1+Skaičiuoklė!$E$49)/(L$3*12)),2))</f>
        <v>0</v>
      </c>
      <c r="M119" s="128">
        <f>MAX(0,ROUND(IF(Skaičiuoklė!$E$50&lt;$A119,Skaičiuoklė!$C$50,0)*IF(M$3=0,1,(M$3*12-$A119+1+Skaičiuoklė!$E$50)/(M$3*12)),2))</f>
        <v>0</v>
      </c>
      <c r="N119" s="128">
        <f>MAX(0,ROUND(IF(Skaičiuoklė!$E$51&lt;$A119,Skaičiuoklė!$C$51,0)*IF(N$3=0,1,(N$3*12-$A119+1+Skaičiuoklė!$E$51)/(N$3*12)),2))</f>
        <v>0</v>
      </c>
      <c r="O119" s="128">
        <f>MAX(0,ROUND(IF(Skaičiuoklė!$E$52&lt;$A119,Skaičiuoklė!$C$52,0)*IF(O$3=0,1,(O$3*12-$A119+1+Skaičiuoklė!$E$52)/(O$3*12)),2))</f>
        <v>0</v>
      </c>
      <c r="P119" s="128">
        <f t="shared" si="44"/>
        <v>0.15</v>
      </c>
      <c r="Q119" s="128">
        <f t="shared" si="45"/>
        <v>0</v>
      </c>
      <c r="R119" s="179"/>
      <c r="S119" s="128">
        <f t="shared" si="46"/>
        <v>0</v>
      </c>
      <c r="T119" s="128">
        <f t="shared" si="47"/>
        <v>0</v>
      </c>
      <c r="U119" s="179"/>
      <c r="V119" s="23">
        <f t="shared" si="39"/>
        <v>1.1499999999999986E-2</v>
      </c>
      <c r="W119" s="128">
        <f t="shared" si="48"/>
        <v>0</v>
      </c>
      <c r="X119" s="11">
        <f t="shared" si="49"/>
        <v>1</v>
      </c>
    </row>
    <row r="120" spans="1:24" x14ac:dyDescent="0.35">
      <c r="A120" s="11">
        <f t="shared" si="36"/>
        <v>117</v>
      </c>
      <c r="B120" s="40">
        <f t="shared" si="40"/>
        <v>0</v>
      </c>
      <c r="C120" s="128">
        <f>ROUND(IF(Skaičiuoklė!$E$61&gt;0,Skaičiuoklė!E179,IF(A120&lt;=Skaičiuoklė!$E$10,0,IF(A120&gt;Skaičiuoklė!$E$8,0,1/(Skaičiuoklė!$E$8-Skaičiuoklė!$E$10)*(Skaičiuoklė!$E$7)))),2)</f>
        <v>0</v>
      </c>
      <c r="D120" s="128">
        <f t="shared" si="41"/>
        <v>0</v>
      </c>
      <c r="E120" s="24">
        <f>1-(1-Skaičiuoklė!$E$19)^(A120/12)</f>
        <v>0</v>
      </c>
      <c r="F120" s="128">
        <f t="shared" si="42"/>
        <v>0</v>
      </c>
      <c r="G120" s="179"/>
      <c r="H120" s="128">
        <f t="shared" si="43"/>
        <v>0</v>
      </c>
      <c r="I120" s="128">
        <f>MAX(0,ROUND(IF(Skaičiuoklė!$E$46&lt;$A120,Skaičiuoklė!$C$46,0)*IF(I$3=0,1,(I$3*12-$A120+1+Skaičiuoklė!$E$46)/(I$3*12)),2))</f>
        <v>0</v>
      </c>
      <c r="J120" s="128">
        <f>MAX(0,ROUND(IF(Skaičiuoklė!$E$47&lt;$A120,Skaičiuoklė!$C$47,0)*IF(J$3=0,1,(J$3*12-$A120+1+Skaičiuoklė!$E$47)/(J$3*12)),2))</f>
        <v>0</v>
      </c>
      <c r="K120" s="128">
        <f>MAX(0,ROUND(IF(Skaičiuoklė!$E$48&lt;$A120,Skaičiuoklė!$C$48,0)*IF(K$3=0,1,(K$3*12-$A120+1+Skaičiuoklė!$E$48)/(K$3*12)),2))</f>
        <v>0</v>
      </c>
      <c r="L120" s="128">
        <f>MAX(0,ROUND(IF(Skaičiuoklė!$E$49&lt;$A120,Skaičiuoklė!$C$49,0)*IF(L$3=0,1,(L$3*12-$A120+1+Skaičiuoklė!$E$49)/(L$3*12)),2))</f>
        <v>0</v>
      </c>
      <c r="M120" s="128">
        <f>MAX(0,ROUND(IF(Skaičiuoklė!$E$50&lt;$A120,Skaičiuoklė!$C$50,0)*IF(M$3=0,1,(M$3*12-$A120+1+Skaičiuoklė!$E$50)/(M$3*12)),2))</f>
        <v>0</v>
      </c>
      <c r="N120" s="128">
        <f>MAX(0,ROUND(IF(Skaičiuoklė!$E$51&lt;$A120,Skaičiuoklė!$C$51,0)*IF(N$3=0,1,(N$3*12-$A120+1+Skaičiuoklė!$E$51)/(N$3*12)),2))</f>
        <v>0</v>
      </c>
      <c r="O120" s="128">
        <f>MAX(0,ROUND(IF(Skaičiuoklė!$E$52&lt;$A120,Skaičiuoklė!$C$52,0)*IF(O$3=0,1,(O$3*12-$A120+1+Skaičiuoklė!$E$52)/(O$3*12)),2))</f>
        <v>0</v>
      </c>
      <c r="P120" s="128">
        <f t="shared" si="44"/>
        <v>0.15</v>
      </c>
      <c r="Q120" s="128">
        <f t="shared" si="45"/>
        <v>0</v>
      </c>
      <c r="R120" s="179"/>
      <c r="S120" s="128">
        <f t="shared" si="46"/>
        <v>0</v>
      </c>
      <c r="T120" s="128">
        <f t="shared" si="47"/>
        <v>0</v>
      </c>
      <c r="U120" s="179"/>
      <c r="V120" s="23">
        <f t="shared" si="39"/>
        <v>1.1599999999999985E-2</v>
      </c>
      <c r="W120" s="128">
        <f t="shared" si="48"/>
        <v>0</v>
      </c>
      <c r="X120" s="11">
        <f t="shared" si="49"/>
        <v>1</v>
      </c>
    </row>
    <row r="121" spans="1:24" x14ac:dyDescent="0.35">
      <c r="A121" s="11">
        <f t="shared" si="36"/>
        <v>118</v>
      </c>
      <c r="B121" s="40">
        <f t="shared" si="40"/>
        <v>0</v>
      </c>
      <c r="C121" s="128">
        <f>ROUND(IF(Skaičiuoklė!$E$61&gt;0,Skaičiuoklė!E180,IF(A121&lt;=Skaičiuoklė!$E$10,0,IF(A121&gt;Skaičiuoklė!$E$8,0,1/(Skaičiuoklė!$E$8-Skaičiuoklė!$E$10)*(Skaičiuoklė!$E$7)))),2)</f>
        <v>0</v>
      </c>
      <c r="D121" s="128">
        <f t="shared" si="41"/>
        <v>0</v>
      </c>
      <c r="E121" s="24">
        <f>1-(1-Skaičiuoklė!$E$19)^(A121/12)</f>
        <v>0</v>
      </c>
      <c r="F121" s="128">
        <f t="shared" si="42"/>
        <v>0</v>
      </c>
      <c r="G121" s="179"/>
      <c r="H121" s="128">
        <f t="shared" si="43"/>
        <v>0</v>
      </c>
      <c r="I121" s="128">
        <f>MAX(0,ROUND(IF(Skaičiuoklė!$E$46&lt;$A121,Skaičiuoklė!$C$46,0)*IF(I$3=0,1,(I$3*12-$A121+1+Skaičiuoklė!$E$46)/(I$3*12)),2))</f>
        <v>0</v>
      </c>
      <c r="J121" s="128">
        <f>MAX(0,ROUND(IF(Skaičiuoklė!$E$47&lt;$A121,Skaičiuoklė!$C$47,0)*IF(J$3=0,1,(J$3*12-$A121+1+Skaičiuoklė!$E$47)/(J$3*12)),2))</f>
        <v>0</v>
      </c>
      <c r="K121" s="128">
        <f>MAX(0,ROUND(IF(Skaičiuoklė!$E$48&lt;$A121,Skaičiuoklė!$C$48,0)*IF(K$3=0,1,(K$3*12-$A121+1+Skaičiuoklė!$E$48)/(K$3*12)),2))</f>
        <v>0</v>
      </c>
      <c r="L121" s="128">
        <f>MAX(0,ROUND(IF(Skaičiuoklė!$E$49&lt;$A121,Skaičiuoklė!$C$49,0)*IF(L$3=0,1,(L$3*12-$A121+1+Skaičiuoklė!$E$49)/(L$3*12)),2))</f>
        <v>0</v>
      </c>
      <c r="M121" s="128">
        <f>MAX(0,ROUND(IF(Skaičiuoklė!$E$50&lt;$A121,Skaičiuoklė!$C$50,0)*IF(M$3=0,1,(M$3*12-$A121+1+Skaičiuoklė!$E$50)/(M$3*12)),2))</f>
        <v>0</v>
      </c>
      <c r="N121" s="128">
        <f>MAX(0,ROUND(IF(Skaičiuoklė!$E$51&lt;$A121,Skaičiuoklė!$C$51,0)*IF(N$3=0,1,(N$3*12-$A121+1+Skaičiuoklė!$E$51)/(N$3*12)),2))</f>
        <v>0</v>
      </c>
      <c r="O121" s="128">
        <f>MAX(0,ROUND(IF(Skaičiuoklė!$E$52&lt;$A121,Skaičiuoklė!$C$52,0)*IF(O$3=0,1,(O$3*12-$A121+1+Skaičiuoklė!$E$52)/(O$3*12)),2))</f>
        <v>0</v>
      </c>
      <c r="P121" s="128">
        <f t="shared" si="44"/>
        <v>0.15</v>
      </c>
      <c r="Q121" s="128">
        <f t="shared" si="45"/>
        <v>0</v>
      </c>
      <c r="R121" s="179"/>
      <c r="S121" s="128">
        <f t="shared" si="46"/>
        <v>0</v>
      </c>
      <c r="T121" s="128">
        <f t="shared" si="47"/>
        <v>0</v>
      </c>
      <c r="U121" s="179"/>
      <c r="V121" s="23">
        <f t="shared" si="39"/>
        <v>1.1699999999999985E-2</v>
      </c>
      <c r="W121" s="128">
        <f t="shared" si="48"/>
        <v>0</v>
      </c>
      <c r="X121" s="11">
        <f t="shared" si="49"/>
        <v>1</v>
      </c>
    </row>
    <row r="122" spans="1:24" x14ac:dyDescent="0.35">
      <c r="A122" s="11">
        <f t="shared" si="36"/>
        <v>119</v>
      </c>
      <c r="B122" s="40">
        <f t="shared" si="40"/>
        <v>0</v>
      </c>
      <c r="C122" s="128">
        <f>ROUND(IF(Skaičiuoklė!$E$61&gt;0,Skaičiuoklė!E181,IF(A122&lt;=Skaičiuoklė!$E$10,0,IF(A122&gt;Skaičiuoklė!$E$8,0,1/(Skaičiuoklė!$E$8-Skaičiuoklė!$E$10)*(Skaičiuoklė!$E$7)))),2)</f>
        <v>0</v>
      </c>
      <c r="D122" s="128">
        <f t="shared" si="41"/>
        <v>0</v>
      </c>
      <c r="E122" s="24">
        <f>1-(1-Skaičiuoklė!$E$19)^(A122/12)</f>
        <v>0</v>
      </c>
      <c r="F122" s="128">
        <f t="shared" si="42"/>
        <v>0</v>
      </c>
      <c r="G122" s="179"/>
      <c r="H122" s="128">
        <f t="shared" si="43"/>
        <v>0</v>
      </c>
      <c r="I122" s="128">
        <f>MAX(0,ROUND(IF(Skaičiuoklė!$E$46&lt;$A122,Skaičiuoklė!$C$46,0)*IF(I$3=0,1,(I$3*12-$A122+1+Skaičiuoklė!$E$46)/(I$3*12)),2))</f>
        <v>0</v>
      </c>
      <c r="J122" s="128">
        <f>MAX(0,ROUND(IF(Skaičiuoklė!$E$47&lt;$A122,Skaičiuoklė!$C$47,0)*IF(J$3=0,1,(J$3*12-$A122+1+Skaičiuoklė!$E$47)/(J$3*12)),2))</f>
        <v>0</v>
      </c>
      <c r="K122" s="128">
        <f>MAX(0,ROUND(IF(Skaičiuoklė!$E$48&lt;$A122,Skaičiuoklė!$C$48,0)*IF(K$3=0,1,(K$3*12-$A122+1+Skaičiuoklė!$E$48)/(K$3*12)),2))</f>
        <v>0</v>
      </c>
      <c r="L122" s="128">
        <f>MAX(0,ROUND(IF(Skaičiuoklė!$E$49&lt;$A122,Skaičiuoklė!$C$49,0)*IF(L$3=0,1,(L$3*12-$A122+1+Skaičiuoklė!$E$49)/(L$3*12)),2))</f>
        <v>0</v>
      </c>
      <c r="M122" s="128">
        <f>MAX(0,ROUND(IF(Skaičiuoklė!$E$50&lt;$A122,Skaičiuoklė!$C$50,0)*IF(M$3=0,1,(M$3*12-$A122+1+Skaičiuoklė!$E$50)/(M$3*12)),2))</f>
        <v>0</v>
      </c>
      <c r="N122" s="128">
        <f>MAX(0,ROUND(IF(Skaičiuoklė!$E$51&lt;$A122,Skaičiuoklė!$C$51,0)*IF(N$3=0,1,(N$3*12-$A122+1+Skaičiuoklė!$E$51)/(N$3*12)),2))</f>
        <v>0</v>
      </c>
      <c r="O122" s="128">
        <f>MAX(0,ROUND(IF(Skaičiuoklė!$E$52&lt;$A122,Skaičiuoklė!$C$52,0)*IF(O$3=0,1,(O$3*12-$A122+1+Skaičiuoklė!$E$52)/(O$3*12)),2))</f>
        <v>0</v>
      </c>
      <c r="P122" s="128">
        <f t="shared" si="44"/>
        <v>0.15</v>
      </c>
      <c r="Q122" s="128">
        <f t="shared" si="45"/>
        <v>0</v>
      </c>
      <c r="R122" s="179"/>
      <c r="S122" s="128">
        <f t="shared" si="46"/>
        <v>0</v>
      </c>
      <c r="T122" s="128">
        <f t="shared" si="47"/>
        <v>0</v>
      </c>
      <c r="U122" s="179"/>
      <c r="V122" s="23">
        <f t="shared" si="39"/>
        <v>1.1799999999999984E-2</v>
      </c>
      <c r="W122" s="128">
        <f t="shared" si="48"/>
        <v>0</v>
      </c>
      <c r="X122" s="11">
        <f t="shared" si="49"/>
        <v>1</v>
      </c>
    </row>
    <row r="123" spans="1:24" x14ac:dyDescent="0.35">
      <c r="A123" s="11">
        <f t="shared" si="36"/>
        <v>120</v>
      </c>
      <c r="B123" s="40">
        <f t="shared" si="40"/>
        <v>0</v>
      </c>
      <c r="C123" s="128">
        <f>ROUND(IF(Skaičiuoklė!$E$61&gt;0,Skaičiuoklė!E182,IF(A123&lt;=Skaičiuoklė!$E$10,0,IF(A123&gt;Skaičiuoklė!$E$8,0,1/(Skaičiuoklė!$E$8-Skaičiuoklė!$E$10)*(Skaičiuoklė!$E$7)))),2)</f>
        <v>0</v>
      </c>
      <c r="D123" s="128">
        <f t="shared" si="41"/>
        <v>0</v>
      </c>
      <c r="E123" s="24">
        <f>1-(1-Skaičiuoklė!$E$19)^(A123/12)</f>
        <v>0</v>
      </c>
      <c r="F123" s="128">
        <f t="shared" si="42"/>
        <v>0</v>
      </c>
      <c r="G123" s="179"/>
      <c r="H123" s="128">
        <f t="shared" si="43"/>
        <v>0</v>
      </c>
      <c r="I123" s="128">
        <f>MAX(0,ROUND(IF(Skaičiuoklė!$E$46&lt;$A123,Skaičiuoklė!$C$46,0)*IF(I$3=0,1,(I$3*12-$A123+1+Skaičiuoklė!$E$46)/(I$3*12)),2))</f>
        <v>0</v>
      </c>
      <c r="J123" s="128">
        <f>MAX(0,ROUND(IF(Skaičiuoklė!$E$47&lt;$A123,Skaičiuoklė!$C$47,0)*IF(J$3=0,1,(J$3*12-$A123+1+Skaičiuoklė!$E$47)/(J$3*12)),2))</f>
        <v>0</v>
      </c>
      <c r="K123" s="128">
        <f>MAX(0,ROUND(IF(Skaičiuoklė!$E$48&lt;$A123,Skaičiuoklė!$C$48,0)*IF(K$3=0,1,(K$3*12-$A123+1+Skaičiuoklė!$E$48)/(K$3*12)),2))</f>
        <v>0</v>
      </c>
      <c r="L123" s="128">
        <f>MAX(0,ROUND(IF(Skaičiuoklė!$E$49&lt;$A123,Skaičiuoklė!$C$49,0)*IF(L$3=0,1,(L$3*12-$A123+1+Skaičiuoklė!$E$49)/(L$3*12)),2))</f>
        <v>0</v>
      </c>
      <c r="M123" s="128">
        <f>MAX(0,ROUND(IF(Skaičiuoklė!$E$50&lt;$A123,Skaičiuoklė!$C$50,0)*IF(M$3=0,1,(M$3*12-$A123+1+Skaičiuoklė!$E$50)/(M$3*12)),2))</f>
        <v>0</v>
      </c>
      <c r="N123" s="128">
        <f>MAX(0,ROUND(IF(Skaičiuoklė!$E$51&lt;$A123,Skaičiuoklė!$C$51,0)*IF(N$3=0,1,(N$3*12-$A123+1+Skaičiuoklė!$E$51)/(N$3*12)),2))</f>
        <v>0</v>
      </c>
      <c r="O123" s="128">
        <f>MAX(0,ROUND(IF(Skaičiuoklė!$E$52&lt;$A123,Skaičiuoklė!$C$52,0)*IF(O$3=0,1,(O$3*12-$A123+1+Skaičiuoklė!$E$52)/(O$3*12)),2))</f>
        <v>0</v>
      </c>
      <c r="P123" s="128">
        <f t="shared" si="44"/>
        <v>0.15</v>
      </c>
      <c r="Q123" s="128">
        <f t="shared" si="45"/>
        <v>0</v>
      </c>
      <c r="R123" s="179"/>
      <c r="S123" s="128">
        <f t="shared" si="46"/>
        <v>0</v>
      </c>
      <c r="T123" s="128">
        <f t="shared" si="47"/>
        <v>0</v>
      </c>
      <c r="U123" s="179"/>
      <c r="V123" s="23">
        <f t="shared" si="39"/>
        <v>1.1899999999999984E-2</v>
      </c>
      <c r="W123" s="128">
        <f t="shared" si="48"/>
        <v>0</v>
      </c>
      <c r="X123" s="11">
        <f t="shared" si="49"/>
        <v>1</v>
      </c>
    </row>
    <row r="124" spans="1:24" x14ac:dyDescent="0.35">
      <c r="A124" s="11">
        <f t="shared" si="36"/>
        <v>121</v>
      </c>
      <c r="B124" s="40">
        <f t="shared" si="40"/>
        <v>0</v>
      </c>
      <c r="C124" s="128">
        <f>ROUND(IF(Skaičiuoklė!$E$61&gt;0,Skaičiuoklė!E183,IF(A124&lt;=Skaičiuoklė!$E$10,0,IF(A124&gt;Skaičiuoklė!$E$8,0,1/(Skaičiuoklė!$E$8-Skaičiuoklė!$E$10)*(Skaičiuoklė!$E$7)))),2)</f>
        <v>0</v>
      </c>
      <c r="D124" s="128">
        <f t="shared" si="41"/>
        <v>0</v>
      </c>
      <c r="E124" s="24">
        <f>1-(1-Skaičiuoklė!$E$19)^(A124/12)</f>
        <v>0</v>
      </c>
      <c r="F124" s="128">
        <f t="shared" si="42"/>
        <v>0</v>
      </c>
      <c r="G124" s="179"/>
      <c r="H124" s="128">
        <f t="shared" si="43"/>
        <v>0</v>
      </c>
      <c r="I124" s="128">
        <f>MAX(0,ROUND(IF(Skaičiuoklė!$E$46&lt;$A124,Skaičiuoklė!$C$46,0)*IF(I$3=0,1,(I$3*12-$A124+1+Skaičiuoklė!$E$46)/(I$3*12)),2))</f>
        <v>0</v>
      </c>
      <c r="J124" s="128">
        <f>MAX(0,ROUND(IF(Skaičiuoklė!$E$47&lt;$A124,Skaičiuoklė!$C$47,0)*IF(J$3=0,1,(J$3*12-$A124+1+Skaičiuoklė!$E$47)/(J$3*12)),2))</f>
        <v>0</v>
      </c>
      <c r="K124" s="128">
        <f>MAX(0,ROUND(IF(Skaičiuoklė!$E$48&lt;$A124,Skaičiuoklė!$C$48,0)*IF(K$3=0,1,(K$3*12-$A124+1+Skaičiuoklė!$E$48)/(K$3*12)),2))</f>
        <v>0</v>
      </c>
      <c r="L124" s="128">
        <f>MAX(0,ROUND(IF(Skaičiuoklė!$E$49&lt;$A124,Skaičiuoklė!$C$49,0)*IF(L$3=0,1,(L$3*12-$A124+1+Skaičiuoklė!$E$49)/(L$3*12)),2))</f>
        <v>0</v>
      </c>
      <c r="M124" s="128">
        <f>MAX(0,ROUND(IF(Skaičiuoklė!$E$50&lt;$A124,Skaičiuoklė!$C$50,0)*IF(M$3=0,1,(M$3*12-$A124+1+Skaičiuoklė!$E$50)/(M$3*12)),2))</f>
        <v>0</v>
      </c>
      <c r="N124" s="128">
        <f>MAX(0,ROUND(IF(Skaičiuoklė!$E$51&lt;$A124,Skaičiuoklė!$C$51,0)*IF(N$3=0,1,(N$3*12-$A124+1+Skaičiuoklė!$E$51)/(N$3*12)),2))</f>
        <v>0</v>
      </c>
      <c r="O124" s="128">
        <f>MAX(0,ROUND(IF(Skaičiuoklė!$E$52&lt;$A124,Skaičiuoklė!$C$52,0)*IF(O$3=0,1,(O$3*12-$A124+1+Skaičiuoklė!$E$52)/(O$3*12)),2))</f>
        <v>0</v>
      </c>
      <c r="P124" s="128">
        <f t="shared" si="44"/>
        <v>0.15</v>
      </c>
      <c r="Q124" s="128">
        <f t="shared" si="45"/>
        <v>0</v>
      </c>
      <c r="R124" s="179"/>
      <c r="S124" s="128">
        <f t="shared" si="46"/>
        <v>0</v>
      </c>
      <c r="T124" s="128">
        <f t="shared" si="47"/>
        <v>0</v>
      </c>
      <c r="U124" s="179"/>
      <c r="V124" s="23">
        <f t="shared" si="39"/>
        <v>1.1999999999999983E-2</v>
      </c>
      <c r="W124" s="128">
        <f t="shared" si="48"/>
        <v>0</v>
      </c>
      <c r="X124" s="11">
        <f t="shared" si="49"/>
        <v>1</v>
      </c>
    </row>
    <row r="125" spans="1:24" x14ac:dyDescent="0.35">
      <c r="A125" s="11">
        <f t="shared" si="36"/>
        <v>122</v>
      </c>
      <c r="B125" s="40">
        <f t="shared" si="40"/>
        <v>0</v>
      </c>
      <c r="C125" s="128">
        <f>ROUND(IF(Skaičiuoklė!$E$61&gt;0,Skaičiuoklė!E184,IF(A125&lt;=Skaičiuoklė!$E$10,0,IF(A125&gt;Skaičiuoklė!$E$8,0,1/(Skaičiuoklė!$E$8-Skaičiuoklė!$E$10)*(Skaičiuoklė!$E$7)))),2)</f>
        <v>0</v>
      </c>
      <c r="D125" s="128">
        <f t="shared" si="41"/>
        <v>0</v>
      </c>
      <c r="E125" s="24">
        <f>1-(1-Skaičiuoklė!$E$19)^(A125/12)</f>
        <v>0</v>
      </c>
      <c r="F125" s="128">
        <f t="shared" si="42"/>
        <v>0</v>
      </c>
      <c r="G125" s="179"/>
      <c r="H125" s="128">
        <f t="shared" si="43"/>
        <v>0</v>
      </c>
      <c r="I125" s="128">
        <f>MAX(0,ROUND(IF(Skaičiuoklė!$E$46&lt;$A125,Skaičiuoklė!$C$46,0)*IF(I$3=0,1,(I$3*12-$A125+1+Skaičiuoklė!$E$46)/(I$3*12)),2))</f>
        <v>0</v>
      </c>
      <c r="J125" s="128">
        <f>MAX(0,ROUND(IF(Skaičiuoklė!$E$47&lt;$A125,Skaičiuoklė!$C$47,0)*IF(J$3=0,1,(J$3*12-$A125+1+Skaičiuoklė!$E$47)/(J$3*12)),2))</f>
        <v>0</v>
      </c>
      <c r="K125" s="128">
        <f>MAX(0,ROUND(IF(Skaičiuoklė!$E$48&lt;$A125,Skaičiuoklė!$C$48,0)*IF(K$3=0,1,(K$3*12-$A125+1+Skaičiuoklė!$E$48)/(K$3*12)),2))</f>
        <v>0</v>
      </c>
      <c r="L125" s="128">
        <f>MAX(0,ROUND(IF(Skaičiuoklė!$E$49&lt;$A125,Skaičiuoklė!$C$49,0)*IF(L$3=0,1,(L$3*12-$A125+1+Skaičiuoklė!$E$49)/(L$3*12)),2))</f>
        <v>0</v>
      </c>
      <c r="M125" s="128">
        <f>MAX(0,ROUND(IF(Skaičiuoklė!$E$50&lt;$A125,Skaičiuoklė!$C$50,0)*IF(M$3=0,1,(M$3*12-$A125+1+Skaičiuoklė!$E$50)/(M$3*12)),2))</f>
        <v>0</v>
      </c>
      <c r="N125" s="128">
        <f>MAX(0,ROUND(IF(Skaičiuoklė!$E$51&lt;$A125,Skaičiuoklė!$C$51,0)*IF(N$3=0,1,(N$3*12-$A125+1+Skaičiuoklė!$E$51)/(N$3*12)),2))</f>
        <v>0</v>
      </c>
      <c r="O125" s="128">
        <f>MAX(0,ROUND(IF(Skaičiuoklė!$E$52&lt;$A125,Skaičiuoklė!$C$52,0)*IF(O$3=0,1,(O$3*12-$A125+1+Skaičiuoklė!$E$52)/(O$3*12)),2))</f>
        <v>0</v>
      </c>
      <c r="P125" s="128">
        <f t="shared" si="44"/>
        <v>0.15</v>
      </c>
      <c r="Q125" s="128">
        <f t="shared" si="45"/>
        <v>0</v>
      </c>
      <c r="R125" s="179"/>
      <c r="S125" s="128">
        <f t="shared" si="46"/>
        <v>0</v>
      </c>
      <c r="T125" s="128">
        <f t="shared" si="47"/>
        <v>0</v>
      </c>
      <c r="U125" s="179"/>
      <c r="V125" s="23">
        <f t="shared" si="39"/>
        <v>1.2099999999999982E-2</v>
      </c>
      <c r="W125" s="128">
        <f t="shared" si="48"/>
        <v>0</v>
      </c>
      <c r="X125" s="11">
        <f t="shared" si="49"/>
        <v>1</v>
      </c>
    </row>
    <row r="126" spans="1:24" x14ac:dyDescent="0.35">
      <c r="A126" s="11">
        <f t="shared" si="36"/>
        <v>123</v>
      </c>
      <c r="B126" s="40">
        <f t="shared" si="40"/>
        <v>0</v>
      </c>
      <c r="C126" s="128">
        <f>ROUND(IF(Skaičiuoklė!$E$61&gt;0,Skaičiuoklė!E185,IF(A126&lt;=Skaičiuoklė!$E$10,0,IF(A126&gt;Skaičiuoklė!$E$8,0,1/(Skaičiuoklė!$E$8-Skaičiuoklė!$E$10)*(Skaičiuoklė!$E$7)))),2)</f>
        <v>0</v>
      </c>
      <c r="D126" s="128">
        <f t="shared" si="41"/>
        <v>0</v>
      </c>
      <c r="E126" s="24">
        <f>1-(1-Skaičiuoklė!$E$19)^(A126/12)</f>
        <v>0</v>
      </c>
      <c r="F126" s="128">
        <f t="shared" si="42"/>
        <v>0</v>
      </c>
      <c r="G126" s="179"/>
      <c r="H126" s="128">
        <f t="shared" si="43"/>
        <v>0</v>
      </c>
      <c r="I126" s="128">
        <f>MAX(0,ROUND(IF(Skaičiuoklė!$E$46&lt;$A126,Skaičiuoklė!$C$46,0)*IF(I$3=0,1,(I$3*12-$A126+1+Skaičiuoklė!$E$46)/(I$3*12)),2))</f>
        <v>0</v>
      </c>
      <c r="J126" s="128">
        <f>MAX(0,ROUND(IF(Skaičiuoklė!$E$47&lt;$A126,Skaičiuoklė!$C$47,0)*IF(J$3=0,1,(J$3*12-$A126+1+Skaičiuoklė!$E$47)/(J$3*12)),2))</f>
        <v>0</v>
      </c>
      <c r="K126" s="128">
        <f>MAX(0,ROUND(IF(Skaičiuoklė!$E$48&lt;$A126,Skaičiuoklė!$C$48,0)*IF(K$3=0,1,(K$3*12-$A126+1+Skaičiuoklė!$E$48)/(K$3*12)),2))</f>
        <v>0</v>
      </c>
      <c r="L126" s="128">
        <f>MAX(0,ROUND(IF(Skaičiuoklė!$E$49&lt;$A126,Skaičiuoklė!$C$49,0)*IF(L$3=0,1,(L$3*12-$A126+1+Skaičiuoklė!$E$49)/(L$3*12)),2))</f>
        <v>0</v>
      </c>
      <c r="M126" s="128">
        <f>MAX(0,ROUND(IF(Skaičiuoklė!$E$50&lt;$A126,Skaičiuoklė!$C$50,0)*IF(M$3=0,1,(M$3*12-$A126+1+Skaičiuoklė!$E$50)/(M$3*12)),2))</f>
        <v>0</v>
      </c>
      <c r="N126" s="128">
        <f>MAX(0,ROUND(IF(Skaičiuoklė!$E$51&lt;$A126,Skaičiuoklė!$C$51,0)*IF(N$3=0,1,(N$3*12-$A126+1+Skaičiuoklė!$E$51)/(N$3*12)),2))</f>
        <v>0</v>
      </c>
      <c r="O126" s="128">
        <f>MAX(0,ROUND(IF(Skaičiuoklė!$E$52&lt;$A126,Skaičiuoklė!$C$52,0)*IF(O$3=0,1,(O$3*12-$A126+1+Skaičiuoklė!$E$52)/(O$3*12)),2))</f>
        <v>0</v>
      </c>
      <c r="P126" s="128">
        <f t="shared" si="44"/>
        <v>0.15</v>
      </c>
      <c r="Q126" s="128">
        <f t="shared" si="45"/>
        <v>0</v>
      </c>
      <c r="R126" s="179"/>
      <c r="S126" s="128">
        <f t="shared" si="46"/>
        <v>0</v>
      </c>
      <c r="T126" s="128">
        <f t="shared" si="47"/>
        <v>0</v>
      </c>
      <c r="U126" s="179"/>
      <c r="V126" s="23">
        <f t="shared" si="39"/>
        <v>1.2199999999999982E-2</v>
      </c>
      <c r="W126" s="128">
        <f t="shared" si="48"/>
        <v>0</v>
      </c>
      <c r="X126" s="11">
        <f t="shared" si="49"/>
        <v>1</v>
      </c>
    </row>
    <row r="127" spans="1:24" x14ac:dyDescent="0.35">
      <c r="A127" s="11">
        <f t="shared" si="36"/>
        <v>124</v>
      </c>
      <c r="B127" s="40">
        <f t="shared" si="40"/>
        <v>0</v>
      </c>
      <c r="C127" s="128">
        <f>ROUND(IF(Skaičiuoklė!$E$61&gt;0,Skaičiuoklė!E186,IF(A127&lt;=Skaičiuoklė!$E$10,0,IF(A127&gt;Skaičiuoklė!$E$8,0,1/(Skaičiuoklė!$E$8-Skaičiuoklė!$E$10)*(Skaičiuoklė!$E$7)))),2)</f>
        <v>0</v>
      </c>
      <c r="D127" s="128">
        <f t="shared" si="41"/>
        <v>0</v>
      </c>
      <c r="E127" s="24">
        <f>1-(1-Skaičiuoklė!$E$19)^(A127/12)</f>
        <v>0</v>
      </c>
      <c r="F127" s="128">
        <f t="shared" si="42"/>
        <v>0</v>
      </c>
      <c r="G127" s="179"/>
      <c r="H127" s="128">
        <f t="shared" si="43"/>
        <v>0</v>
      </c>
      <c r="I127" s="128">
        <f>MAX(0,ROUND(IF(Skaičiuoklė!$E$46&lt;$A127,Skaičiuoklė!$C$46,0)*IF(I$3=0,1,(I$3*12-$A127+1+Skaičiuoklė!$E$46)/(I$3*12)),2))</f>
        <v>0</v>
      </c>
      <c r="J127" s="128">
        <f>MAX(0,ROUND(IF(Skaičiuoklė!$E$47&lt;$A127,Skaičiuoklė!$C$47,0)*IF(J$3=0,1,(J$3*12-$A127+1+Skaičiuoklė!$E$47)/(J$3*12)),2))</f>
        <v>0</v>
      </c>
      <c r="K127" s="128">
        <f>MAX(0,ROUND(IF(Skaičiuoklė!$E$48&lt;$A127,Skaičiuoklė!$C$48,0)*IF(K$3=0,1,(K$3*12-$A127+1+Skaičiuoklė!$E$48)/(K$3*12)),2))</f>
        <v>0</v>
      </c>
      <c r="L127" s="128">
        <f>MAX(0,ROUND(IF(Skaičiuoklė!$E$49&lt;$A127,Skaičiuoklė!$C$49,0)*IF(L$3=0,1,(L$3*12-$A127+1+Skaičiuoklė!$E$49)/(L$3*12)),2))</f>
        <v>0</v>
      </c>
      <c r="M127" s="128">
        <f>MAX(0,ROUND(IF(Skaičiuoklė!$E$50&lt;$A127,Skaičiuoklė!$C$50,0)*IF(M$3=0,1,(M$3*12-$A127+1+Skaičiuoklė!$E$50)/(M$3*12)),2))</f>
        <v>0</v>
      </c>
      <c r="N127" s="128">
        <f>MAX(0,ROUND(IF(Skaičiuoklė!$E$51&lt;$A127,Skaičiuoklė!$C$51,0)*IF(N$3=0,1,(N$3*12-$A127+1+Skaičiuoklė!$E$51)/(N$3*12)),2))</f>
        <v>0</v>
      </c>
      <c r="O127" s="128">
        <f>MAX(0,ROUND(IF(Skaičiuoklė!$E$52&lt;$A127,Skaičiuoklė!$C$52,0)*IF(O$3=0,1,(O$3*12-$A127+1+Skaičiuoklė!$E$52)/(O$3*12)),2))</f>
        <v>0</v>
      </c>
      <c r="P127" s="128">
        <f t="shared" si="44"/>
        <v>0.15</v>
      </c>
      <c r="Q127" s="128">
        <f t="shared" si="45"/>
        <v>0</v>
      </c>
      <c r="R127" s="179"/>
      <c r="S127" s="128">
        <f t="shared" si="46"/>
        <v>0</v>
      </c>
      <c r="T127" s="128">
        <f t="shared" si="47"/>
        <v>0</v>
      </c>
      <c r="U127" s="179"/>
      <c r="V127" s="23">
        <f t="shared" si="39"/>
        <v>1.2299999999999981E-2</v>
      </c>
      <c r="W127" s="128">
        <f t="shared" si="48"/>
        <v>0</v>
      </c>
      <c r="X127" s="11">
        <f t="shared" si="49"/>
        <v>1</v>
      </c>
    </row>
    <row r="128" spans="1:24" x14ac:dyDescent="0.35">
      <c r="A128" s="11">
        <f t="shared" si="36"/>
        <v>125</v>
      </c>
      <c r="B128" s="40">
        <f t="shared" si="40"/>
        <v>0</v>
      </c>
      <c r="C128" s="128">
        <f>ROUND(IF(Skaičiuoklė!$E$61&gt;0,Skaičiuoklė!E187,IF(A128&lt;=Skaičiuoklė!$E$10,0,IF(A128&gt;Skaičiuoklė!$E$8,0,1/(Skaičiuoklė!$E$8-Skaičiuoklė!$E$10)*(Skaičiuoklė!$E$7)))),2)</f>
        <v>0</v>
      </c>
      <c r="D128" s="128">
        <f t="shared" si="41"/>
        <v>0</v>
      </c>
      <c r="E128" s="24">
        <f>1-(1-Skaičiuoklė!$E$19)^(A128/12)</f>
        <v>0</v>
      </c>
      <c r="F128" s="128">
        <f t="shared" si="42"/>
        <v>0</v>
      </c>
      <c r="G128" s="179"/>
      <c r="H128" s="128">
        <f t="shared" si="43"/>
        <v>0</v>
      </c>
      <c r="I128" s="128">
        <f>MAX(0,ROUND(IF(Skaičiuoklė!$E$46&lt;$A128,Skaičiuoklė!$C$46,0)*IF(I$3=0,1,(I$3*12-$A128+1+Skaičiuoklė!$E$46)/(I$3*12)),2))</f>
        <v>0</v>
      </c>
      <c r="J128" s="128">
        <f>MAX(0,ROUND(IF(Skaičiuoklė!$E$47&lt;$A128,Skaičiuoklė!$C$47,0)*IF(J$3=0,1,(J$3*12-$A128+1+Skaičiuoklė!$E$47)/(J$3*12)),2))</f>
        <v>0</v>
      </c>
      <c r="K128" s="128">
        <f>MAX(0,ROUND(IF(Skaičiuoklė!$E$48&lt;$A128,Skaičiuoklė!$C$48,0)*IF(K$3=0,1,(K$3*12-$A128+1+Skaičiuoklė!$E$48)/(K$3*12)),2))</f>
        <v>0</v>
      </c>
      <c r="L128" s="128">
        <f>MAX(0,ROUND(IF(Skaičiuoklė!$E$49&lt;$A128,Skaičiuoklė!$C$49,0)*IF(L$3=0,1,(L$3*12-$A128+1+Skaičiuoklė!$E$49)/(L$3*12)),2))</f>
        <v>0</v>
      </c>
      <c r="M128" s="128">
        <f>MAX(0,ROUND(IF(Skaičiuoklė!$E$50&lt;$A128,Skaičiuoklė!$C$50,0)*IF(M$3=0,1,(M$3*12-$A128+1+Skaičiuoklė!$E$50)/(M$3*12)),2))</f>
        <v>0</v>
      </c>
      <c r="N128" s="128">
        <f>MAX(0,ROUND(IF(Skaičiuoklė!$E$51&lt;$A128,Skaičiuoklė!$C$51,0)*IF(N$3=0,1,(N$3*12-$A128+1+Skaičiuoklė!$E$51)/(N$3*12)),2))</f>
        <v>0</v>
      </c>
      <c r="O128" s="128">
        <f>MAX(0,ROUND(IF(Skaičiuoklė!$E$52&lt;$A128,Skaičiuoklė!$C$52,0)*IF(O$3=0,1,(O$3*12-$A128+1+Skaičiuoklė!$E$52)/(O$3*12)),2))</f>
        <v>0</v>
      </c>
      <c r="P128" s="128">
        <f t="shared" si="44"/>
        <v>0.15</v>
      </c>
      <c r="Q128" s="128">
        <f t="shared" si="45"/>
        <v>0</v>
      </c>
      <c r="R128" s="179"/>
      <c r="S128" s="128">
        <f t="shared" si="46"/>
        <v>0</v>
      </c>
      <c r="T128" s="128">
        <f t="shared" si="47"/>
        <v>0</v>
      </c>
      <c r="U128" s="179"/>
      <c r="V128" s="23">
        <f t="shared" si="39"/>
        <v>1.239999999999998E-2</v>
      </c>
      <c r="W128" s="128">
        <f t="shared" si="48"/>
        <v>0</v>
      </c>
      <c r="X128" s="11">
        <f t="shared" si="49"/>
        <v>1</v>
      </c>
    </row>
    <row r="129" spans="1:24" x14ac:dyDescent="0.35">
      <c r="A129" s="11">
        <f t="shared" si="36"/>
        <v>126</v>
      </c>
      <c r="B129" s="40">
        <f t="shared" si="40"/>
        <v>0</v>
      </c>
      <c r="C129" s="128">
        <f>ROUND(IF(Skaičiuoklė!$E$61&gt;0,Skaičiuoklė!E188,IF(A129&lt;=Skaičiuoklė!$E$10,0,IF(A129&gt;Skaičiuoklė!$E$8,0,1/(Skaičiuoklė!$E$8-Skaičiuoklė!$E$10)*(Skaičiuoklė!$E$7)))),2)</f>
        <v>0</v>
      </c>
      <c r="D129" s="128">
        <f t="shared" si="41"/>
        <v>0</v>
      </c>
      <c r="E129" s="24">
        <f>1-(1-Skaičiuoklė!$E$19)^(A129/12)</f>
        <v>0</v>
      </c>
      <c r="F129" s="128">
        <f t="shared" si="42"/>
        <v>0</v>
      </c>
      <c r="G129" s="179"/>
      <c r="H129" s="128">
        <f t="shared" si="43"/>
        <v>0</v>
      </c>
      <c r="I129" s="128">
        <f>MAX(0,ROUND(IF(Skaičiuoklė!$E$46&lt;$A129,Skaičiuoklė!$C$46,0)*IF(I$3=0,1,(I$3*12-$A129+1+Skaičiuoklė!$E$46)/(I$3*12)),2))</f>
        <v>0</v>
      </c>
      <c r="J129" s="128">
        <f>MAX(0,ROUND(IF(Skaičiuoklė!$E$47&lt;$A129,Skaičiuoklė!$C$47,0)*IF(J$3=0,1,(J$3*12-$A129+1+Skaičiuoklė!$E$47)/(J$3*12)),2))</f>
        <v>0</v>
      </c>
      <c r="K129" s="128">
        <f>MAX(0,ROUND(IF(Skaičiuoklė!$E$48&lt;$A129,Skaičiuoklė!$C$48,0)*IF(K$3=0,1,(K$3*12-$A129+1+Skaičiuoklė!$E$48)/(K$3*12)),2))</f>
        <v>0</v>
      </c>
      <c r="L129" s="128">
        <f>MAX(0,ROUND(IF(Skaičiuoklė!$E$49&lt;$A129,Skaičiuoklė!$C$49,0)*IF(L$3=0,1,(L$3*12-$A129+1+Skaičiuoklė!$E$49)/(L$3*12)),2))</f>
        <v>0</v>
      </c>
      <c r="M129" s="128">
        <f>MAX(0,ROUND(IF(Skaičiuoklė!$E$50&lt;$A129,Skaičiuoklė!$C$50,0)*IF(M$3=0,1,(M$3*12-$A129+1+Skaičiuoklė!$E$50)/(M$3*12)),2))</f>
        <v>0</v>
      </c>
      <c r="N129" s="128">
        <f>MAX(0,ROUND(IF(Skaičiuoklė!$E$51&lt;$A129,Skaičiuoklė!$C$51,0)*IF(N$3=0,1,(N$3*12-$A129+1+Skaičiuoklė!$E$51)/(N$3*12)),2))</f>
        <v>0</v>
      </c>
      <c r="O129" s="128">
        <f>MAX(0,ROUND(IF(Skaičiuoklė!$E$52&lt;$A129,Skaičiuoklė!$C$52,0)*IF(O$3=0,1,(O$3*12-$A129+1+Skaičiuoklė!$E$52)/(O$3*12)),2))</f>
        <v>0</v>
      </c>
      <c r="P129" s="128">
        <f t="shared" si="44"/>
        <v>0.15</v>
      </c>
      <c r="Q129" s="128">
        <f t="shared" si="45"/>
        <v>0</v>
      </c>
      <c r="R129" s="179"/>
      <c r="S129" s="128">
        <f t="shared" si="46"/>
        <v>0</v>
      </c>
      <c r="T129" s="128">
        <f t="shared" si="47"/>
        <v>0</v>
      </c>
      <c r="U129" s="179"/>
      <c r="V129" s="23">
        <f t="shared" si="39"/>
        <v>1.249999999999998E-2</v>
      </c>
      <c r="W129" s="128">
        <f t="shared" si="48"/>
        <v>0</v>
      </c>
      <c r="X129" s="11">
        <f t="shared" si="49"/>
        <v>1</v>
      </c>
    </row>
    <row r="130" spans="1:24" x14ac:dyDescent="0.35">
      <c r="A130" s="11">
        <f t="shared" si="36"/>
        <v>127</v>
      </c>
      <c r="B130" s="40">
        <f t="shared" si="40"/>
        <v>0</v>
      </c>
      <c r="C130" s="128">
        <f>ROUND(IF(Skaičiuoklė!$E$61&gt;0,Skaičiuoklė!E189,IF(A130&lt;=Skaičiuoklė!$E$10,0,IF(A130&gt;Skaičiuoklė!$E$8,0,1/(Skaičiuoklė!$E$8-Skaičiuoklė!$E$10)*(Skaičiuoklė!$E$7)))),2)</f>
        <v>0</v>
      </c>
      <c r="D130" s="128">
        <f t="shared" si="41"/>
        <v>0</v>
      </c>
      <c r="E130" s="24">
        <f>1-(1-Skaičiuoklė!$E$19)^(A130/12)</f>
        <v>0</v>
      </c>
      <c r="F130" s="128">
        <f t="shared" si="42"/>
        <v>0</v>
      </c>
      <c r="G130" s="179"/>
      <c r="H130" s="128">
        <f t="shared" si="43"/>
        <v>0</v>
      </c>
      <c r="I130" s="128">
        <f>MAX(0,ROUND(IF(Skaičiuoklė!$E$46&lt;$A130,Skaičiuoklė!$C$46,0)*IF(I$3=0,1,(I$3*12-$A130+1+Skaičiuoklė!$E$46)/(I$3*12)),2))</f>
        <v>0</v>
      </c>
      <c r="J130" s="128">
        <f>MAX(0,ROUND(IF(Skaičiuoklė!$E$47&lt;$A130,Skaičiuoklė!$C$47,0)*IF(J$3=0,1,(J$3*12-$A130+1+Skaičiuoklė!$E$47)/(J$3*12)),2))</f>
        <v>0</v>
      </c>
      <c r="K130" s="128">
        <f>MAX(0,ROUND(IF(Skaičiuoklė!$E$48&lt;$A130,Skaičiuoklė!$C$48,0)*IF(K$3=0,1,(K$3*12-$A130+1+Skaičiuoklė!$E$48)/(K$3*12)),2))</f>
        <v>0</v>
      </c>
      <c r="L130" s="128">
        <f>MAX(0,ROUND(IF(Skaičiuoklė!$E$49&lt;$A130,Skaičiuoklė!$C$49,0)*IF(L$3=0,1,(L$3*12-$A130+1+Skaičiuoklė!$E$49)/(L$3*12)),2))</f>
        <v>0</v>
      </c>
      <c r="M130" s="128">
        <f>MAX(0,ROUND(IF(Skaičiuoklė!$E$50&lt;$A130,Skaičiuoklė!$C$50,0)*IF(M$3=0,1,(M$3*12-$A130+1+Skaičiuoklė!$E$50)/(M$3*12)),2))</f>
        <v>0</v>
      </c>
      <c r="N130" s="128">
        <f>MAX(0,ROUND(IF(Skaičiuoklė!$E$51&lt;$A130,Skaičiuoklė!$C$51,0)*IF(N$3=0,1,(N$3*12-$A130+1+Skaičiuoklė!$E$51)/(N$3*12)),2))</f>
        <v>0</v>
      </c>
      <c r="O130" s="128">
        <f>MAX(0,ROUND(IF(Skaičiuoklė!$E$52&lt;$A130,Skaičiuoklė!$C$52,0)*IF(O$3=0,1,(O$3*12-$A130+1+Skaičiuoklė!$E$52)/(O$3*12)),2))</f>
        <v>0</v>
      </c>
      <c r="P130" s="128">
        <f t="shared" si="44"/>
        <v>0.15</v>
      </c>
      <c r="Q130" s="128">
        <f t="shared" si="45"/>
        <v>0</v>
      </c>
      <c r="R130" s="179"/>
      <c r="S130" s="128">
        <f t="shared" si="46"/>
        <v>0</v>
      </c>
      <c r="T130" s="128">
        <f t="shared" si="47"/>
        <v>0</v>
      </c>
      <c r="U130" s="179"/>
      <c r="V130" s="23">
        <f t="shared" si="39"/>
        <v>1.2599999999999979E-2</v>
      </c>
      <c r="W130" s="128">
        <f t="shared" si="48"/>
        <v>0</v>
      </c>
      <c r="X130" s="11">
        <f t="shared" si="49"/>
        <v>1</v>
      </c>
    </row>
    <row r="131" spans="1:24" x14ac:dyDescent="0.35">
      <c r="A131" s="11">
        <f t="shared" si="36"/>
        <v>128</v>
      </c>
      <c r="B131" s="40">
        <f t="shared" si="40"/>
        <v>0</v>
      </c>
      <c r="C131" s="128">
        <f>ROUND(IF(Skaičiuoklė!$E$61&gt;0,Skaičiuoklė!E190,IF(A131&lt;=Skaičiuoklė!$E$10,0,IF(A131&gt;Skaičiuoklė!$E$8,0,1/(Skaičiuoklė!$E$8-Skaičiuoklė!$E$10)*(Skaičiuoklė!$E$7)))),2)</f>
        <v>0</v>
      </c>
      <c r="D131" s="128">
        <f t="shared" si="41"/>
        <v>0</v>
      </c>
      <c r="E131" s="24">
        <f>1-(1-Skaičiuoklė!$E$19)^(A131/12)</f>
        <v>0</v>
      </c>
      <c r="F131" s="128">
        <f t="shared" si="42"/>
        <v>0</v>
      </c>
      <c r="G131" s="179"/>
      <c r="H131" s="128">
        <f t="shared" si="43"/>
        <v>0</v>
      </c>
      <c r="I131" s="128">
        <f>MAX(0,ROUND(IF(Skaičiuoklė!$E$46&lt;$A131,Skaičiuoklė!$C$46,0)*IF(I$3=0,1,(I$3*12-$A131+1+Skaičiuoklė!$E$46)/(I$3*12)),2))</f>
        <v>0</v>
      </c>
      <c r="J131" s="128">
        <f>MAX(0,ROUND(IF(Skaičiuoklė!$E$47&lt;$A131,Skaičiuoklė!$C$47,0)*IF(J$3=0,1,(J$3*12-$A131+1+Skaičiuoklė!$E$47)/(J$3*12)),2))</f>
        <v>0</v>
      </c>
      <c r="K131" s="128">
        <f>MAX(0,ROUND(IF(Skaičiuoklė!$E$48&lt;$A131,Skaičiuoklė!$C$48,0)*IF(K$3=0,1,(K$3*12-$A131+1+Skaičiuoklė!$E$48)/(K$3*12)),2))</f>
        <v>0</v>
      </c>
      <c r="L131" s="128">
        <f>MAX(0,ROUND(IF(Skaičiuoklė!$E$49&lt;$A131,Skaičiuoklė!$C$49,0)*IF(L$3=0,1,(L$3*12-$A131+1+Skaičiuoklė!$E$49)/(L$3*12)),2))</f>
        <v>0</v>
      </c>
      <c r="M131" s="128">
        <f>MAX(0,ROUND(IF(Skaičiuoklė!$E$50&lt;$A131,Skaičiuoklė!$C$50,0)*IF(M$3=0,1,(M$3*12-$A131+1+Skaičiuoklė!$E$50)/(M$3*12)),2))</f>
        <v>0</v>
      </c>
      <c r="N131" s="128">
        <f>MAX(0,ROUND(IF(Skaičiuoklė!$E$51&lt;$A131,Skaičiuoklė!$C$51,0)*IF(N$3=0,1,(N$3*12-$A131+1+Skaičiuoklė!$E$51)/(N$3*12)),2))</f>
        <v>0</v>
      </c>
      <c r="O131" s="128">
        <f>MAX(0,ROUND(IF(Skaičiuoklė!$E$52&lt;$A131,Skaičiuoklė!$C$52,0)*IF(O$3=0,1,(O$3*12-$A131+1+Skaičiuoklė!$E$52)/(O$3*12)),2))</f>
        <v>0</v>
      </c>
      <c r="P131" s="128">
        <f t="shared" si="44"/>
        <v>0.15</v>
      </c>
      <c r="Q131" s="128">
        <f t="shared" si="45"/>
        <v>0</v>
      </c>
      <c r="R131" s="179"/>
      <c r="S131" s="128">
        <f t="shared" si="46"/>
        <v>0</v>
      </c>
      <c r="T131" s="128">
        <f t="shared" si="47"/>
        <v>0</v>
      </c>
      <c r="U131" s="179"/>
      <c r="V131" s="23">
        <f t="shared" si="39"/>
        <v>1.2699999999999979E-2</v>
      </c>
      <c r="W131" s="128">
        <f t="shared" si="48"/>
        <v>0</v>
      </c>
      <c r="X131" s="11">
        <f t="shared" si="49"/>
        <v>1</v>
      </c>
    </row>
    <row r="132" spans="1:24" x14ac:dyDescent="0.35">
      <c r="A132" s="11">
        <f t="shared" si="36"/>
        <v>129</v>
      </c>
      <c r="B132" s="40">
        <f t="shared" si="40"/>
        <v>0</v>
      </c>
      <c r="C132" s="128">
        <f>ROUND(IF(Skaičiuoklė!$E$61&gt;0,Skaičiuoklė!E191,IF(A132&lt;=Skaičiuoklė!$E$10,0,IF(A132&gt;Skaičiuoklė!$E$8,0,1/(Skaičiuoklė!$E$8-Skaičiuoklė!$E$10)*(Skaičiuoklė!$E$7)))),2)</f>
        <v>0</v>
      </c>
      <c r="D132" s="128">
        <f t="shared" si="41"/>
        <v>0</v>
      </c>
      <c r="E132" s="24">
        <f>1-(1-Skaičiuoklė!$E$19)^(A132/12)</f>
        <v>0</v>
      </c>
      <c r="F132" s="128">
        <f t="shared" si="42"/>
        <v>0</v>
      </c>
      <c r="G132" s="179"/>
      <c r="H132" s="128">
        <f t="shared" si="43"/>
        <v>0</v>
      </c>
      <c r="I132" s="128">
        <f>MAX(0,ROUND(IF(Skaičiuoklė!$E$46&lt;$A132,Skaičiuoklė!$C$46,0)*IF(I$3=0,1,(I$3*12-$A132+1+Skaičiuoklė!$E$46)/(I$3*12)),2))</f>
        <v>0</v>
      </c>
      <c r="J132" s="128">
        <f>MAX(0,ROUND(IF(Skaičiuoklė!$E$47&lt;$A132,Skaičiuoklė!$C$47,0)*IF(J$3=0,1,(J$3*12-$A132+1+Skaičiuoklė!$E$47)/(J$3*12)),2))</f>
        <v>0</v>
      </c>
      <c r="K132" s="128">
        <f>MAX(0,ROUND(IF(Skaičiuoklė!$E$48&lt;$A132,Skaičiuoklė!$C$48,0)*IF(K$3=0,1,(K$3*12-$A132+1+Skaičiuoklė!$E$48)/(K$3*12)),2))</f>
        <v>0</v>
      </c>
      <c r="L132" s="128">
        <f>MAX(0,ROUND(IF(Skaičiuoklė!$E$49&lt;$A132,Skaičiuoklė!$C$49,0)*IF(L$3=0,1,(L$3*12-$A132+1+Skaičiuoklė!$E$49)/(L$3*12)),2))</f>
        <v>0</v>
      </c>
      <c r="M132" s="128">
        <f>MAX(0,ROUND(IF(Skaičiuoklė!$E$50&lt;$A132,Skaičiuoklė!$C$50,0)*IF(M$3=0,1,(M$3*12-$A132+1+Skaičiuoklė!$E$50)/(M$3*12)),2))</f>
        <v>0</v>
      </c>
      <c r="N132" s="128">
        <f>MAX(0,ROUND(IF(Skaičiuoklė!$E$51&lt;$A132,Skaičiuoklė!$C$51,0)*IF(N$3=0,1,(N$3*12-$A132+1+Skaičiuoklė!$E$51)/(N$3*12)),2))</f>
        <v>0</v>
      </c>
      <c r="O132" s="128">
        <f>MAX(0,ROUND(IF(Skaičiuoklė!$E$52&lt;$A132,Skaičiuoklė!$C$52,0)*IF(O$3=0,1,(O$3*12-$A132+1+Skaičiuoklė!$E$52)/(O$3*12)),2))</f>
        <v>0</v>
      </c>
      <c r="P132" s="128">
        <f t="shared" si="44"/>
        <v>0.15</v>
      </c>
      <c r="Q132" s="128">
        <f t="shared" si="45"/>
        <v>0</v>
      </c>
      <c r="R132" s="179"/>
      <c r="S132" s="128">
        <f t="shared" si="46"/>
        <v>0</v>
      </c>
      <c r="T132" s="128">
        <f t="shared" si="47"/>
        <v>0</v>
      </c>
      <c r="U132" s="179"/>
      <c r="V132" s="23">
        <f t="shared" si="39"/>
        <v>1.2799999999999978E-2</v>
      </c>
      <c r="W132" s="128">
        <f t="shared" si="48"/>
        <v>0</v>
      </c>
      <c r="X132" s="11">
        <f t="shared" si="49"/>
        <v>1</v>
      </c>
    </row>
    <row r="133" spans="1:24" x14ac:dyDescent="0.35">
      <c r="A133" s="11">
        <f t="shared" si="36"/>
        <v>130</v>
      </c>
      <c r="B133" s="40">
        <f t="shared" si="40"/>
        <v>0</v>
      </c>
      <c r="C133" s="128">
        <f>ROUND(IF(Skaičiuoklė!$E$61&gt;0,Skaičiuoklė!E192,IF(A133&lt;=Skaičiuoklė!$E$10,0,IF(A133&gt;Skaičiuoklė!$E$8,0,1/(Skaičiuoklė!$E$8-Skaičiuoklė!$E$10)*(Skaičiuoklė!$E$7)))),2)</f>
        <v>0</v>
      </c>
      <c r="D133" s="128">
        <f t="shared" si="41"/>
        <v>0</v>
      </c>
      <c r="E133" s="24">
        <f>1-(1-Skaičiuoklė!$E$19)^(A133/12)</f>
        <v>0</v>
      </c>
      <c r="F133" s="128">
        <f t="shared" si="42"/>
        <v>0</v>
      </c>
      <c r="G133" s="179"/>
      <c r="H133" s="128">
        <f t="shared" si="43"/>
        <v>0</v>
      </c>
      <c r="I133" s="128">
        <f>MAX(0,ROUND(IF(Skaičiuoklė!$E$46&lt;$A133,Skaičiuoklė!$C$46,0)*IF(I$3=0,1,(I$3*12-$A133+1+Skaičiuoklė!$E$46)/(I$3*12)),2))</f>
        <v>0</v>
      </c>
      <c r="J133" s="128">
        <f>MAX(0,ROUND(IF(Skaičiuoklė!$E$47&lt;$A133,Skaičiuoklė!$C$47,0)*IF(J$3=0,1,(J$3*12-$A133+1+Skaičiuoklė!$E$47)/(J$3*12)),2))</f>
        <v>0</v>
      </c>
      <c r="K133" s="128">
        <f>MAX(0,ROUND(IF(Skaičiuoklė!$E$48&lt;$A133,Skaičiuoklė!$C$48,0)*IF(K$3=0,1,(K$3*12-$A133+1+Skaičiuoklė!$E$48)/(K$3*12)),2))</f>
        <v>0</v>
      </c>
      <c r="L133" s="128">
        <f>MAX(0,ROUND(IF(Skaičiuoklė!$E$49&lt;$A133,Skaičiuoklė!$C$49,0)*IF(L$3=0,1,(L$3*12-$A133+1+Skaičiuoklė!$E$49)/(L$3*12)),2))</f>
        <v>0</v>
      </c>
      <c r="M133" s="128">
        <f>MAX(0,ROUND(IF(Skaičiuoklė!$E$50&lt;$A133,Skaičiuoklė!$C$50,0)*IF(M$3=0,1,(M$3*12-$A133+1+Skaičiuoklė!$E$50)/(M$3*12)),2))</f>
        <v>0</v>
      </c>
      <c r="N133" s="128">
        <f>MAX(0,ROUND(IF(Skaičiuoklė!$E$51&lt;$A133,Skaičiuoklė!$C$51,0)*IF(N$3=0,1,(N$3*12-$A133+1+Skaičiuoklė!$E$51)/(N$3*12)),2))</f>
        <v>0</v>
      </c>
      <c r="O133" s="128">
        <f>MAX(0,ROUND(IF(Skaičiuoklė!$E$52&lt;$A133,Skaičiuoklė!$C$52,0)*IF(O$3=0,1,(O$3*12-$A133+1+Skaičiuoklė!$E$52)/(O$3*12)),2))</f>
        <v>0</v>
      </c>
      <c r="P133" s="128">
        <f t="shared" si="44"/>
        <v>0.15</v>
      </c>
      <c r="Q133" s="128">
        <f t="shared" si="45"/>
        <v>0</v>
      </c>
      <c r="R133" s="179"/>
      <c r="S133" s="128">
        <f t="shared" si="46"/>
        <v>0</v>
      </c>
      <c r="T133" s="128">
        <f t="shared" si="47"/>
        <v>0</v>
      </c>
      <c r="U133" s="179"/>
      <c r="V133" s="23">
        <f t="shared" si="39"/>
        <v>1.2899999999999977E-2</v>
      </c>
      <c r="W133" s="128">
        <f t="shared" si="48"/>
        <v>0</v>
      </c>
      <c r="X133" s="11">
        <f t="shared" si="49"/>
        <v>1</v>
      </c>
    </row>
    <row r="134" spans="1:24" x14ac:dyDescent="0.35">
      <c r="A134" s="11">
        <f t="shared" si="36"/>
        <v>131</v>
      </c>
      <c r="B134" s="40">
        <f t="shared" si="40"/>
        <v>0</v>
      </c>
      <c r="C134" s="128">
        <f>ROUND(IF(Skaičiuoklė!$E$61&gt;0,Skaičiuoklė!E193,IF(A134&lt;=Skaičiuoklė!$E$10,0,IF(A134&gt;Skaičiuoklė!$E$8,0,1/(Skaičiuoklė!$E$8-Skaičiuoklė!$E$10)*(Skaičiuoklė!$E$7)))),2)</f>
        <v>0</v>
      </c>
      <c r="D134" s="128">
        <f t="shared" si="41"/>
        <v>0</v>
      </c>
      <c r="E134" s="24">
        <f>1-(1-Skaičiuoklė!$E$19)^(A134/12)</f>
        <v>0</v>
      </c>
      <c r="F134" s="128">
        <f t="shared" si="42"/>
        <v>0</v>
      </c>
      <c r="G134" s="179"/>
      <c r="H134" s="128">
        <f t="shared" si="43"/>
        <v>0</v>
      </c>
      <c r="I134" s="128">
        <f>MAX(0,ROUND(IF(Skaičiuoklė!$E$46&lt;$A134,Skaičiuoklė!$C$46,0)*IF(I$3=0,1,(I$3*12-$A134+1+Skaičiuoklė!$E$46)/(I$3*12)),2))</f>
        <v>0</v>
      </c>
      <c r="J134" s="128">
        <f>MAX(0,ROUND(IF(Skaičiuoklė!$E$47&lt;$A134,Skaičiuoklė!$C$47,0)*IF(J$3=0,1,(J$3*12-$A134+1+Skaičiuoklė!$E$47)/(J$3*12)),2))</f>
        <v>0</v>
      </c>
      <c r="K134" s="128">
        <f>MAX(0,ROUND(IF(Skaičiuoklė!$E$48&lt;$A134,Skaičiuoklė!$C$48,0)*IF(K$3=0,1,(K$3*12-$A134+1+Skaičiuoklė!$E$48)/(K$3*12)),2))</f>
        <v>0</v>
      </c>
      <c r="L134" s="128">
        <f>MAX(0,ROUND(IF(Skaičiuoklė!$E$49&lt;$A134,Skaičiuoklė!$C$49,0)*IF(L$3=0,1,(L$3*12-$A134+1+Skaičiuoklė!$E$49)/(L$3*12)),2))</f>
        <v>0</v>
      </c>
      <c r="M134" s="128">
        <f>MAX(0,ROUND(IF(Skaičiuoklė!$E$50&lt;$A134,Skaičiuoklė!$C$50,0)*IF(M$3=0,1,(M$3*12-$A134+1+Skaičiuoklė!$E$50)/(M$3*12)),2))</f>
        <v>0</v>
      </c>
      <c r="N134" s="128">
        <f>MAX(0,ROUND(IF(Skaičiuoklė!$E$51&lt;$A134,Skaičiuoklė!$C$51,0)*IF(N$3=0,1,(N$3*12-$A134+1+Skaičiuoklė!$E$51)/(N$3*12)),2))</f>
        <v>0</v>
      </c>
      <c r="O134" s="128">
        <f>MAX(0,ROUND(IF(Skaičiuoklė!$E$52&lt;$A134,Skaičiuoklė!$C$52,0)*IF(O$3=0,1,(O$3*12-$A134+1+Skaičiuoklė!$E$52)/(O$3*12)),2))</f>
        <v>0</v>
      </c>
      <c r="P134" s="128">
        <f t="shared" si="44"/>
        <v>0.15</v>
      </c>
      <c r="Q134" s="128">
        <f t="shared" si="45"/>
        <v>0</v>
      </c>
      <c r="R134" s="179"/>
      <c r="S134" s="128">
        <f t="shared" si="46"/>
        <v>0</v>
      </c>
      <c r="T134" s="128">
        <f t="shared" si="47"/>
        <v>0</v>
      </c>
      <c r="U134" s="179"/>
      <c r="V134" s="23">
        <f t="shared" si="39"/>
        <v>1.2999999999999977E-2</v>
      </c>
      <c r="W134" s="128">
        <f t="shared" si="48"/>
        <v>0</v>
      </c>
      <c r="X134" s="11">
        <f t="shared" si="49"/>
        <v>1</v>
      </c>
    </row>
    <row r="135" spans="1:24" x14ac:dyDescent="0.35">
      <c r="A135" s="11">
        <f t="shared" si="36"/>
        <v>132</v>
      </c>
      <c r="B135" s="40">
        <f t="shared" si="40"/>
        <v>0</v>
      </c>
      <c r="C135" s="128">
        <f>ROUND(IF(Skaičiuoklė!$E$61&gt;0,Skaičiuoklė!E194,IF(A135&lt;=Skaičiuoklė!$E$10,0,IF(A135&gt;Skaičiuoklė!$E$8,0,1/(Skaičiuoklė!$E$8-Skaičiuoklė!$E$10)*(Skaičiuoklė!$E$7)))),2)</f>
        <v>0</v>
      </c>
      <c r="D135" s="128">
        <f t="shared" si="41"/>
        <v>0</v>
      </c>
      <c r="E135" s="24">
        <f>1-(1-Skaičiuoklė!$E$19)^(A135/12)</f>
        <v>0</v>
      </c>
      <c r="F135" s="128">
        <f t="shared" si="42"/>
        <v>0</v>
      </c>
      <c r="G135" s="179"/>
      <c r="H135" s="128">
        <f t="shared" si="43"/>
        <v>0</v>
      </c>
      <c r="I135" s="128">
        <f>MAX(0,ROUND(IF(Skaičiuoklė!$E$46&lt;$A135,Skaičiuoklė!$C$46,0)*IF(I$3=0,1,(I$3*12-$A135+1+Skaičiuoklė!$E$46)/(I$3*12)),2))</f>
        <v>0</v>
      </c>
      <c r="J135" s="128">
        <f>MAX(0,ROUND(IF(Skaičiuoklė!$E$47&lt;$A135,Skaičiuoklė!$C$47,0)*IF(J$3=0,1,(J$3*12-$A135+1+Skaičiuoklė!$E$47)/(J$3*12)),2))</f>
        <v>0</v>
      </c>
      <c r="K135" s="128">
        <f>MAX(0,ROUND(IF(Skaičiuoklė!$E$48&lt;$A135,Skaičiuoklė!$C$48,0)*IF(K$3=0,1,(K$3*12-$A135+1+Skaičiuoklė!$E$48)/(K$3*12)),2))</f>
        <v>0</v>
      </c>
      <c r="L135" s="128">
        <f>MAX(0,ROUND(IF(Skaičiuoklė!$E$49&lt;$A135,Skaičiuoklė!$C$49,0)*IF(L$3=0,1,(L$3*12-$A135+1+Skaičiuoklė!$E$49)/(L$3*12)),2))</f>
        <v>0</v>
      </c>
      <c r="M135" s="128">
        <f>MAX(0,ROUND(IF(Skaičiuoklė!$E$50&lt;$A135,Skaičiuoklė!$C$50,0)*IF(M$3=0,1,(M$3*12-$A135+1+Skaičiuoklė!$E$50)/(M$3*12)),2))</f>
        <v>0</v>
      </c>
      <c r="N135" s="128">
        <f>MAX(0,ROUND(IF(Skaičiuoklė!$E$51&lt;$A135,Skaičiuoklė!$C$51,0)*IF(N$3=0,1,(N$3*12-$A135+1+Skaičiuoklė!$E$51)/(N$3*12)),2))</f>
        <v>0</v>
      </c>
      <c r="O135" s="128">
        <f>MAX(0,ROUND(IF(Skaičiuoklė!$E$52&lt;$A135,Skaičiuoklė!$C$52,0)*IF(O$3=0,1,(O$3*12-$A135+1+Skaičiuoklė!$E$52)/(O$3*12)),2))</f>
        <v>0</v>
      </c>
      <c r="P135" s="128">
        <f t="shared" si="44"/>
        <v>0.15</v>
      </c>
      <c r="Q135" s="128">
        <f t="shared" si="45"/>
        <v>0</v>
      </c>
      <c r="R135" s="179"/>
      <c r="S135" s="128">
        <f t="shared" si="46"/>
        <v>0</v>
      </c>
      <c r="T135" s="128">
        <f t="shared" si="47"/>
        <v>0</v>
      </c>
      <c r="U135" s="179"/>
      <c r="V135" s="23">
        <f t="shared" si="39"/>
        <v>1.3099999999999976E-2</v>
      </c>
      <c r="W135" s="128">
        <f t="shared" si="48"/>
        <v>0</v>
      </c>
      <c r="X135" s="11">
        <f t="shared" si="49"/>
        <v>1</v>
      </c>
    </row>
    <row r="136" spans="1:24" x14ac:dyDescent="0.35">
      <c r="A136" s="11">
        <f t="shared" si="36"/>
        <v>133</v>
      </c>
      <c r="B136" s="40">
        <f t="shared" si="40"/>
        <v>0</v>
      </c>
      <c r="C136" s="128">
        <f>ROUND(IF(Skaičiuoklė!$E$61&gt;0,Skaičiuoklė!E195,IF(A136&lt;=Skaičiuoklė!$E$10,0,IF(A136&gt;Skaičiuoklė!$E$8,0,1/(Skaičiuoklė!$E$8-Skaičiuoklė!$E$10)*(Skaičiuoklė!$E$7)))),2)</f>
        <v>0</v>
      </c>
      <c r="D136" s="128">
        <f t="shared" si="41"/>
        <v>0</v>
      </c>
      <c r="E136" s="24">
        <f>1-(1-Skaičiuoklė!$E$19)^(A136/12)</f>
        <v>0</v>
      </c>
      <c r="F136" s="128">
        <f t="shared" si="42"/>
        <v>0</v>
      </c>
      <c r="G136" s="179"/>
      <c r="H136" s="128">
        <f t="shared" si="43"/>
        <v>0</v>
      </c>
      <c r="I136" s="128">
        <f>MAX(0,ROUND(IF(Skaičiuoklė!$E$46&lt;$A136,Skaičiuoklė!$C$46,0)*IF(I$3=0,1,(I$3*12-$A136+1+Skaičiuoklė!$E$46)/(I$3*12)),2))</f>
        <v>0</v>
      </c>
      <c r="J136" s="128">
        <f>MAX(0,ROUND(IF(Skaičiuoklė!$E$47&lt;$A136,Skaičiuoklė!$C$47,0)*IF(J$3=0,1,(J$3*12-$A136+1+Skaičiuoklė!$E$47)/(J$3*12)),2))</f>
        <v>0</v>
      </c>
      <c r="K136" s="128">
        <f>MAX(0,ROUND(IF(Skaičiuoklė!$E$48&lt;$A136,Skaičiuoklė!$C$48,0)*IF(K$3=0,1,(K$3*12-$A136+1+Skaičiuoklė!$E$48)/(K$3*12)),2))</f>
        <v>0</v>
      </c>
      <c r="L136" s="128">
        <f>MAX(0,ROUND(IF(Skaičiuoklė!$E$49&lt;$A136,Skaičiuoklė!$C$49,0)*IF(L$3=0,1,(L$3*12-$A136+1+Skaičiuoklė!$E$49)/(L$3*12)),2))</f>
        <v>0</v>
      </c>
      <c r="M136" s="128">
        <f>MAX(0,ROUND(IF(Skaičiuoklė!$E$50&lt;$A136,Skaičiuoklė!$C$50,0)*IF(M$3=0,1,(M$3*12-$A136+1+Skaičiuoklė!$E$50)/(M$3*12)),2))</f>
        <v>0</v>
      </c>
      <c r="N136" s="128">
        <f>MAX(0,ROUND(IF(Skaičiuoklė!$E$51&lt;$A136,Skaičiuoklė!$C$51,0)*IF(N$3=0,1,(N$3*12-$A136+1+Skaičiuoklė!$E$51)/(N$3*12)),2))</f>
        <v>0</v>
      </c>
      <c r="O136" s="128">
        <f>MAX(0,ROUND(IF(Skaičiuoklė!$E$52&lt;$A136,Skaičiuoklė!$C$52,0)*IF(O$3=0,1,(O$3*12-$A136+1+Skaičiuoklė!$E$52)/(O$3*12)),2))</f>
        <v>0</v>
      </c>
      <c r="P136" s="128">
        <f t="shared" si="44"/>
        <v>0.15</v>
      </c>
      <c r="Q136" s="128">
        <f t="shared" si="45"/>
        <v>0</v>
      </c>
      <c r="R136" s="179"/>
      <c r="S136" s="128">
        <f t="shared" si="46"/>
        <v>0</v>
      </c>
      <c r="T136" s="128">
        <f t="shared" si="47"/>
        <v>0</v>
      </c>
      <c r="U136" s="179"/>
      <c r="V136" s="23">
        <f t="shared" si="39"/>
        <v>1.3199999999999976E-2</v>
      </c>
      <c r="W136" s="128">
        <f t="shared" si="48"/>
        <v>0</v>
      </c>
      <c r="X136" s="11">
        <f t="shared" si="49"/>
        <v>1</v>
      </c>
    </row>
    <row r="137" spans="1:24" x14ac:dyDescent="0.35">
      <c r="A137" s="11">
        <f t="shared" si="36"/>
        <v>134</v>
      </c>
      <c r="B137" s="40">
        <f t="shared" si="40"/>
        <v>0</v>
      </c>
      <c r="C137" s="128">
        <f>ROUND(IF(Skaičiuoklė!$E$61&gt;0,Skaičiuoklė!E196,IF(A137&lt;=Skaičiuoklė!$E$10,0,IF(A137&gt;Skaičiuoklė!$E$8,0,1/(Skaičiuoklė!$E$8-Skaičiuoklė!$E$10)*(Skaičiuoklė!$E$7)))),2)</f>
        <v>0</v>
      </c>
      <c r="D137" s="128">
        <f t="shared" si="41"/>
        <v>0</v>
      </c>
      <c r="E137" s="24">
        <f>1-(1-Skaičiuoklė!$E$19)^(A137/12)</f>
        <v>0</v>
      </c>
      <c r="F137" s="128">
        <f t="shared" si="42"/>
        <v>0</v>
      </c>
      <c r="G137" s="179"/>
      <c r="H137" s="128">
        <f t="shared" si="43"/>
        <v>0</v>
      </c>
      <c r="I137" s="128">
        <f>MAX(0,ROUND(IF(Skaičiuoklė!$E$46&lt;$A137,Skaičiuoklė!$C$46,0)*IF(I$3=0,1,(I$3*12-$A137+1+Skaičiuoklė!$E$46)/(I$3*12)),2))</f>
        <v>0</v>
      </c>
      <c r="J137" s="128">
        <f>MAX(0,ROUND(IF(Skaičiuoklė!$E$47&lt;$A137,Skaičiuoklė!$C$47,0)*IF(J$3=0,1,(J$3*12-$A137+1+Skaičiuoklė!$E$47)/(J$3*12)),2))</f>
        <v>0</v>
      </c>
      <c r="K137" s="128">
        <f>MAX(0,ROUND(IF(Skaičiuoklė!$E$48&lt;$A137,Skaičiuoklė!$C$48,0)*IF(K$3=0,1,(K$3*12-$A137+1+Skaičiuoklė!$E$48)/(K$3*12)),2))</f>
        <v>0</v>
      </c>
      <c r="L137" s="128">
        <f>MAX(0,ROUND(IF(Skaičiuoklė!$E$49&lt;$A137,Skaičiuoklė!$C$49,0)*IF(L$3=0,1,(L$3*12-$A137+1+Skaičiuoklė!$E$49)/(L$3*12)),2))</f>
        <v>0</v>
      </c>
      <c r="M137" s="128">
        <f>MAX(0,ROUND(IF(Skaičiuoklė!$E$50&lt;$A137,Skaičiuoklė!$C$50,0)*IF(M$3=0,1,(M$3*12-$A137+1+Skaičiuoklė!$E$50)/(M$3*12)),2))</f>
        <v>0</v>
      </c>
      <c r="N137" s="128">
        <f>MAX(0,ROUND(IF(Skaičiuoklė!$E$51&lt;$A137,Skaičiuoklė!$C$51,0)*IF(N$3=0,1,(N$3*12-$A137+1+Skaičiuoklė!$E$51)/(N$3*12)),2))</f>
        <v>0</v>
      </c>
      <c r="O137" s="128">
        <f>MAX(0,ROUND(IF(Skaičiuoklė!$E$52&lt;$A137,Skaičiuoklė!$C$52,0)*IF(O$3=0,1,(O$3*12-$A137+1+Skaičiuoklė!$E$52)/(O$3*12)),2))</f>
        <v>0</v>
      </c>
      <c r="P137" s="128">
        <f t="shared" si="44"/>
        <v>0.15</v>
      </c>
      <c r="Q137" s="128">
        <f t="shared" si="45"/>
        <v>0</v>
      </c>
      <c r="R137" s="179"/>
      <c r="S137" s="128">
        <f t="shared" si="46"/>
        <v>0</v>
      </c>
      <c r="T137" s="128">
        <f t="shared" si="47"/>
        <v>0</v>
      </c>
      <c r="U137" s="179"/>
      <c r="V137" s="23">
        <f t="shared" si="39"/>
        <v>1.3299999999999975E-2</v>
      </c>
      <c r="W137" s="128">
        <f t="shared" si="48"/>
        <v>0</v>
      </c>
      <c r="X137" s="11">
        <f t="shared" si="49"/>
        <v>1</v>
      </c>
    </row>
    <row r="138" spans="1:24" x14ac:dyDescent="0.35">
      <c r="A138" s="11">
        <f t="shared" si="36"/>
        <v>135</v>
      </c>
      <c r="B138" s="40">
        <f t="shared" si="40"/>
        <v>0</v>
      </c>
      <c r="C138" s="128">
        <f>ROUND(IF(Skaičiuoklė!$E$61&gt;0,Skaičiuoklė!E197,IF(A138&lt;=Skaičiuoklė!$E$10,0,IF(A138&gt;Skaičiuoklė!$E$8,0,1/(Skaičiuoklė!$E$8-Skaičiuoklė!$E$10)*(Skaičiuoklė!$E$7)))),2)</f>
        <v>0</v>
      </c>
      <c r="D138" s="128">
        <f t="shared" si="41"/>
        <v>0</v>
      </c>
      <c r="E138" s="24">
        <f>1-(1-Skaičiuoklė!$E$19)^(A138/12)</f>
        <v>0</v>
      </c>
      <c r="F138" s="128">
        <f t="shared" si="42"/>
        <v>0</v>
      </c>
      <c r="G138" s="179"/>
      <c r="H138" s="128">
        <f t="shared" si="43"/>
        <v>0</v>
      </c>
      <c r="I138" s="128">
        <f>MAX(0,ROUND(IF(Skaičiuoklė!$E$46&lt;$A138,Skaičiuoklė!$C$46,0)*IF(I$3=0,1,(I$3*12-$A138+1+Skaičiuoklė!$E$46)/(I$3*12)),2))</f>
        <v>0</v>
      </c>
      <c r="J138" s="128">
        <f>MAX(0,ROUND(IF(Skaičiuoklė!$E$47&lt;$A138,Skaičiuoklė!$C$47,0)*IF(J$3=0,1,(J$3*12-$A138+1+Skaičiuoklė!$E$47)/(J$3*12)),2))</f>
        <v>0</v>
      </c>
      <c r="K138" s="128">
        <f>MAX(0,ROUND(IF(Skaičiuoklė!$E$48&lt;$A138,Skaičiuoklė!$C$48,0)*IF(K$3=0,1,(K$3*12-$A138+1+Skaičiuoklė!$E$48)/(K$3*12)),2))</f>
        <v>0</v>
      </c>
      <c r="L138" s="128">
        <f>MAX(0,ROUND(IF(Skaičiuoklė!$E$49&lt;$A138,Skaičiuoklė!$C$49,0)*IF(L$3=0,1,(L$3*12-$A138+1+Skaičiuoklė!$E$49)/(L$3*12)),2))</f>
        <v>0</v>
      </c>
      <c r="M138" s="128">
        <f>MAX(0,ROUND(IF(Skaičiuoklė!$E$50&lt;$A138,Skaičiuoklė!$C$50,0)*IF(M$3=0,1,(M$3*12-$A138+1+Skaičiuoklė!$E$50)/(M$3*12)),2))</f>
        <v>0</v>
      </c>
      <c r="N138" s="128">
        <f>MAX(0,ROUND(IF(Skaičiuoklė!$E$51&lt;$A138,Skaičiuoklė!$C$51,0)*IF(N$3=0,1,(N$3*12-$A138+1+Skaičiuoklė!$E$51)/(N$3*12)),2))</f>
        <v>0</v>
      </c>
      <c r="O138" s="128">
        <f>MAX(0,ROUND(IF(Skaičiuoklė!$E$52&lt;$A138,Skaičiuoklė!$C$52,0)*IF(O$3=0,1,(O$3*12-$A138+1+Skaičiuoklė!$E$52)/(O$3*12)),2))</f>
        <v>0</v>
      </c>
      <c r="P138" s="128">
        <f t="shared" si="44"/>
        <v>0.15</v>
      </c>
      <c r="Q138" s="128">
        <f t="shared" si="45"/>
        <v>0</v>
      </c>
      <c r="R138" s="179"/>
      <c r="S138" s="128">
        <f t="shared" si="46"/>
        <v>0</v>
      </c>
      <c r="T138" s="128">
        <f t="shared" si="47"/>
        <v>0</v>
      </c>
      <c r="U138" s="179"/>
      <c r="V138" s="23">
        <f t="shared" si="39"/>
        <v>1.3399999999999974E-2</v>
      </c>
      <c r="W138" s="128">
        <f t="shared" si="48"/>
        <v>0</v>
      </c>
      <c r="X138" s="11">
        <f t="shared" si="49"/>
        <v>1</v>
      </c>
    </row>
    <row r="139" spans="1:24" x14ac:dyDescent="0.35">
      <c r="A139" s="11">
        <f t="shared" si="36"/>
        <v>136</v>
      </c>
      <c r="B139" s="40">
        <f t="shared" si="40"/>
        <v>0</v>
      </c>
      <c r="C139" s="128">
        <f>ROUND(IF(Skaičiuoklė!$E$61&gt;0,Skaičiuoklė!E198,IF(A139&lt;=Skaičiuoklė!$E$10,0,IF(A139&gt;Skaičiuoklė!$E$8,0,1/(Skaičiuoklė!$E$8-Skaičiuoklė!$E$10)*(Skaičiuoklė!$E$7)))),2)</f>
        <v>0</v>
      </c>
      <c r="D139" s="128">
        <f t="shared" si="41"/>
        <v>0</v>
      </c>
      <c r="E139" s="24">
        <f>1-(1-Skaičiuoklė!$E$19)^(A139/12)</f>
        <v>0</v>
      </c>
      <c r="F139" s="128">
        <f t="shared" si="42"/>
        <v>0</v>
      </c>
      <c r="G139" s="179"/>
      <c r="H139" s="128">
        <f t="shared" si="43"/>
        <v>0</v>
      </c>
      <c r="I139" s="128">
        <f>MAX(0,ROUND(IF(Skaičiuoklė!$E$46&lt;$A139,Skaičiuoklė!$C$46,0)*IF(I$3=0,1,(I$3*12-$A139+1+Skaičiuoklė!$E$46)/(I$3*12)),2))</f>
        <v>0</v>
      </c>
      <c r="J139" s="128">
        <f>MAX(0,ROUND(IF(Skaičiuoklė!$E$47&lt;$A139,Skaičiuoklė!$C$47,0)*IF(J$3=0,1,(J$3*12-$A139+1+Skaičiuoklė!$E$47)/(J$3*12)),2))</f>
        <v>0</v>
      </c>
      <c r="K139" s="128">
        <f>MAX(0,ROUND(IF(Skaičiuoklė!$E$48&lt;$A139,Skaičiuoklė!$C$48,0)*IF(K$3=0,1,(K$3*12-$A139+1+Skaičiuoklė!$E$48)/(K$3*12)),2))</f>
        <v>0</v>
      </c>
      <c r="L139" s="128">
        <f>MAX(0,ROUND(IF(Skaičiuoklė!$E$49&lt;$A139,Skaičiuoklė!$C$49,0)*IF(L$3=0,1,(L$3*12-$A139+1+Skaičiuoklė!$E$49)/(L$3*12)),2))</f>
        <v>0</v>
      </c>
      <c r="M139" s="128">
        <f>MAX(0,ROUND(IF(Skaičiuoklė!$E$50&lt;$A139,Skaičiuoklė!$C$50,0)*IF(M$3=0,1,(M$3*12-$A139+1+Skaičiuoklė!$E$50)/(M$3*12)),2))</f>
        <v>0</v>
      </c>
      <c r="N139" s="128">
        <f>MAX(0,ROUND(IF(Skaičiuoklė!$E$51&lt;$A139,Skaičiuoklė!$C$51,0)*IF(N$3=0,1,(N$3*12-$A139+1+Skaičiuoklė!$E$51)/(N$3*12)),2))</f>
        <v>0</v>
      </c>
      <c r="O139" s="128">
        <f>MAX(0,ROUND(IF(Skaičiuoklė!$E$52&lt;$A139,Skaičiuoklė!$C$52,0)*IF(O$3=0,1,(O$3*12-$A139+1+Skaičiuoklė!$E$52)/(O$3*12)),2))</f>
        <v>0</v>
      </c>
      <c r="P139" s="128">
        <f t="shared" si="44"/>
        <v>0.15</v>
      </c>
      <c r="Q139" s="128">
        <f t="shared" si="45"/>
        <v>0</v>
      </c>
      <c r="R139" s="179"/>
      <c r="S139" s="128">
        <f t="shared" si="46"/>
        <v>0</v>
      </c>
      <c r="T139" s="128">
        <f t="shared" si="47"/>
        <v>0</v>
      </c>
      <c r="U139" s="179"/>
      <c r="V139" s="23">
        <f t="shared" si="39"/>
        <v>1.3499999999999974E-2</v>
      </c>
      <c r="W139" s="128">
        <f t="shared" si="48"/>
        <v>0</v>
      </c>
      <c r="X139" s="11">
        <f t="shared" si="49"/>
        <v>1</v>
      </c>
    </row>
    <row r="140" spans="1:24" x14ac:dyDescent="0.35">
      <c r="A140" s="11">
        <f t="shared" si="36"/>
        <v>137</v>
      </c>
      <c r="B140" s="40">
        <f t="shared" si="40"/>
        <v>0</v>
      </c>
      <c r="C140" s="128">
        <f>ROUND(IF(Skaičiuoklė!$E$61&gt;0,Skaičiuoklė!E199,IF(A140&lt;=Skaičiuoklė!$E$10,0,IF(A140&gt;Skaičiuoklė!$E$8,0,1/(Skaičiuoklė!$E$8-Skaičiuoklė!$E$10)*(Skaičiuoklė!$E$7)))),2)</f>
        <v>0</v>
      </c>
      <c r="D140" s="128">
        <f t="shared" si="41"/>
        <v>0</v>
      </c>
      <c r="E140" s="24">
        <f>1-(1-Skaičiuoklė!$E$19)^(A140/12)</f>
        <v>0</v>
      </c>
      <c r="F140" s="128">
        <f t="shared" si="42"/>
        <v>0</v>
      </c>
      <c r="G140" s="179"/>
      <c r="H140" s="128">
        <f t="shared" si="43"/>
        <v>0</v>
      </c>
      <c r="I140" s="128">
        <f>MAX(0,ROUND(IF(Skaičiuoklė!$E$46&lt;$A140,Skaičiuoklė!$C$46,0)*IF(I$3=0,1,(I$3*12-$A140+1+Skaičiuoklė!$E$46)/(I$3*12)),2))</f>
        <v>0</v>
      </c>
      <c r="J140" s="128">
        <f>MAX(0,ROUND(IF(Skaičiuoklė!$E$47&lt;$A140,Skaičiuoklė!$C$47,0)*IF(J$3=0,1,(J$3*12-$A140+1+Skaičiuoklė!$E$47)/(J$3*12)),2))</f>
        <v>0</v>
      </c>
      <c r="K140" s="128">
        <f>MAX(0,ROUND(IF(Skaičiuoklė!$E$48&lt;$A140,Skaičiuoklė!$C$48,0)*IF(K$3=0,1,(K$3*12-$A140+1+Skaičiuoklė!$E$48)/(K$3*12)),2))</f>
        <v>0</v>
      </c>
      <c r="L140" s="128">
        <f>MAX(0,ROUND(IF(Skaičiuoklė!$E$49&lt;$A140,Skaičiuoklė!$C$49,0)*IF(L$3=0,1,(L$3*12-$A140+1+Skaičiuoklė!$E$49)/(L$3*12)),2))</f>
        <v>0</v>
      </c>
      <c r="M140" s="128">
        <f>MAX(0,ROUND(IF(Skaičiuoklė!$E$50&lt;$A140,Skaičiuoklė!$C$50,0)*IF(M$3=0,1,(M$3*12-$A140+1+Skaičiuoklė!$E$50)/(M$3*12)),2))</f>
        <v>0</v>
      </c>
      <c r="N140" s="128">
        <f>MAX(0,ROUND(IF(Skaičiuoklė!$E$51&lt;$A140,Skaičiuoklė!$C$51,0)*IF(N$3=0,1,(N$3*12-$A140+1+Skaičiuoklė!$E$51)/(N$3*12)),2))</f>
        <v>0</v>
      </c>
      <c r="O140" s="128">
        <f>MAX(0,ROUND(IF(Skaičiuoklė!$E$52&lt;$A140,Skaičiuoklė!$C$52,0)*IF(O$3=0,1,(O$3*12-$A140+1+Skaičiuoklė!$E$52)/(O$3*12)),2))</f>
        <v>0</v>
      </c>
      <c r="P140" s="128">
        <f t="shared" si="44"/>
        <v>0.15</v>
      </c>
      <c r="Q140" s="128">
        <f t="shared" si="45"/>
        <v>0</v>
      </c>
      <c r="R140" s="179"/>
      <c r="S140" s="128">
        <f t="shared" si="46"/>
        <v>0</v>
      </c>
      <c r="T140" s="128">
        <f t="shared" si="47"/>
        <v>0</v>
      </c>
      <c r="U140" s="179"/>
      <c r="V140" s="23">
        <f t="shared" si="39"/>
        <v>1.3599999999999973E-2</v>
      </c>
      <c r="W140" s="128">
        <f t="shared" si="48"/>
        <v>0</v>
      </c>
      <c r="X140" s="11">
        <f t="shared" si="49"/>
        <v>1</v>
      </c>
    </row>
    <row r="141" spans="1:24" x14ac:dyDescent="0.35">
      <c r="A141" s="11">
        <f t="shared" si="36"/>
        <v>138</v>
      </c>
      <c r="B141" s="40">
        <f t="shared" si="40"/>
        <v>0</v>
      </c>
      <c r="C141" s="128">
        <f>ROUND(IF(Skaičiuoklė!$E$61&gt;0,Skaičiuoklė!E200,IF(A141&lt;=Skaičiuoklė!$E$10,0,IF(A141&gt;Skaičiuoklė!$E$8,0,1/(Skaičiuoklė!$E$8-Skaičiuoklė!$E$10)*(Skaičiuoklė!$E$7)))),2)</f>
        <v>0</v>
      </c>
      <c r="D141" s="128">
        <f t="shared" si="41"/>
        <v>0</v>
      </c>
      <c r="E141" s="24">
        <f>1-(1-Skaičiuoklė!$E$19)^(A141/12)</f>
        <v>0</v>
      </c>
      <c r="F141" s="128">
        <f t="shared" si="42"/>
        <v>0</v>
      </c>
      <c r="G141" s="179"/>
      <c r="H141" s="128">
        <f t="shared" si="43"/>
        <v>0</v>
      </c>
      <c r="I141" s="128">
        <f>MAX(0,ROUND(IF(Skaičiuoklė!$E$46&lt;$A141,Skaičiuoklė!$C$46,0)*IF(I$3=0,1,(I$3*12-$A141+1+Skaičiuoklė!$E$46)/(I$3*12)),2))</f>
        <v>0</v>
      </c>
      <c r="J141" s="128">
        <f>MAX(0,ROUND(IF(Skaičiuoklė!$E$47&lt;$A141,Skaičiuoklė!$C$47,0)*IF(J$3=0,1,(J$3*12-$A141+1+Skaičiuoklė!$E$47)/(J$3*12)),2))</f>
        <v>0</v>
      </c>
      <c r="K141" s="128">
        <f>MAX(0,ROUND(IF(Skaičiuoklė!$E$48&lt;$A141,Skaičiuoklė!$C$48,0)*IF(K$3=0,1,(K$3*12-$A141+1+Skaičiuoklė!$E$48)/(K$3*12)),2))</f>
        <v>0</v>
      </c>
      <c r="L141" s="128">
        <f>MAX(0,ROUND(IF(Skaičiuoklė!$E$49&lt;$A141,Skaičiuoklė!$C$49,0)*IF(L$3=0,1,(L$3*12-$A141+1+Skaičiuoklė!$E$49)/(L$3*12)),2))</f>
        <v>0</v>
      </c>
      <c r="M141" s="128">
        <f>MAX(0,ROUND(IF(Skaičiuoklė!$E$50&lt;$A141,Skaičiuoklė!$C$50,0)*IF(M$3=0,1,(M$3*12-$A141+1+Skaičiuoklė!$E$50)/(M$3*12)),2))</f>
        <v>0</v>
      </c>
      <c r="N141" s="128">
        <f>MAX(0,ROUND(IF(Skaičiuoklė!$E$51&lt;$A141,Skaičiuoklė!$C$51,0)*IF(N$3=0,1,(N$3*12-$A141+1+Skaičiuoklė!$E$51)/(N$3*12)),2))</f>
        <v>0</v>
      </c>
      <c r="O141" s="128">
        <f>MAX(0,ROUND(IF(Skaičiuoklė!$E$52&lt;$A141,Skaičiuoklė!$C$52,0)*IF(O$3=0,1,(O$3*12-$A141+1+Skaičiuoklė!$E$52)/(O$3*12)),2))</f>
        <v>0</v>
      </c>
      <c r="P141" s="128">
        <f t="shared" si="44"/>
        <v>0.15</v>
      </c>
      <c r="Q141" s="128">
        <f t="shared" si="45"/>
        <v>0</v>
      </c>
      <c r="R141" s="179"/>
      <c r="S141" s="128">
        <f t="shared" si="46"/>
        <v>0</v>
      </c>
      <c r="T141" s="128">
        <f t="shared" si="47"/>
        <v>0</v>
      </c>
      <c r="U141" s="179"/>
      <c r="V141" s="23">
        <f t="shared" si="39"/>
        <v>1.3699999999999973E-2</v>
      </c>
      <c r="W141" s="128">
        <f t="shared" si="48"/>
        <v>0</v>
      </c>
      <c r="X141" s="11">
        <f t="shared" si="49"/>
        <v>1</v>
      </c>
    </row>
    <row r="142" spans="1:24" x14ac:dyDescent="0.35">
      <c r="A142" s="11">
        <f t="shared" si="36"/>
        <v>139</v>
      </c>
      <c r="B142" s="40">
        <f t="shared" si="40"/>
        <v>0</v>
      </c>
      <c r="C142" s="128">
        <f>ROUND(IF(Skaičiuoklė!$E$61&gt;0,Skaičiuoklė!E201,IF(A142&lt;=Skaičiuoklė!$E$10,0,IF(A142&gt;Skaičiuoklė!$E$8,0,1/(Skaičiuoklė!$E$8-Skaičiuoklė!$E$10)*(Skaičiuoklė!$E$7)))),2)</f>
        <v>0</v>
      </c>
      <c r="D142" s="128">
        <f t="shared" si="41"/>
        <v>0</v>
      </c>
      <c r="E142" s="24">
        <f>1-(1-Skaičiuoklė!$E$19)^(A142/12)</f>
        <v>0</v>
      </c>
      <c r="F142" s="128">
        <f t="shared" si="42"/>
        <v>0</v>
      </c>
      <c r="G142" s="179"/>
      <c r="H142" s="128">
        <f t="shared" si="43"/>
        <v>0</v>
      </c>
      <c r="I142" s="128">
        <f>MAX(0,ROUND(IF(Skaičiuoklė!$E$46&lt;$A142,Skaičiuoklė!$C$46,0)*IF(I$3=0,1,(I$3*12-$A142+1+Skaičiuoklė!$E$46)/(I$3*12)),2))</f>
        <v>0</v>
      </c>
      <c r="J142" s="128">
        <f>MAX(0,ROUND(IF(Skaičiuoklė!$E$47&lt;$A142,Skaičiuoklė!$C$47,0)*IF(J$3=0,1,(J$3*12-$A142+1+Skaičiuoklė!$E$47)/(J$3*12)),2))</f>
        <v>0</v>
      </c>
      <c r="K142" s="128">
        <f>MAX(0,ROUND(IF(Skaičiuoklė!$E$48&lt;$A142,Skaičiuoklė!$C$48,0)*IF(K$3=0,1,(K$3*12-$A142+1+Skaičiuoklė!$E$48)/(K$3*12)),2))</f>
        <v>0</v>
      </c>
      <c r="L142" s="128">
        <f>MAX(0,ROUND(IF(Skaičiuoklė!$E$49&lt;$A142,Skaičiuoklė!$C$49,0)*IF(L$3=0,1,(L$3*12-$A142+1+Skaičiuoklė!$E$49)/(L$3*12)),2))</f>
        <v>0</v>
      </c>
      <c r="M142" s="128">
        <f>MAX(0,ROUND(IF(Skaičiuoklė!$E$50&lt;$A142,Skaičiuoklė!$C$50,0)*IF(M$3=0,1,(M$3*12-$A142+1+Skaičiuoklė!$E$50)/(M$3*12)),2))</f>
        <v>0</v>
      </c>
      <c r="N142" s="128">
        <f>MAX(0,ROUND(IF(Skaičiuoklė!$E$51&lt;$A142,Skaičiuoklė!$C$51,0)*IF(N$3=0,1,(N$3*12-$A142+1+Skaičiuoklė!$E$51)/(N$3*12)),2))</f>
        <v>0</v>
      </c>
      <c r="O142" s="128">
        <f>MAX(0,ROUND(IF(Skaičiuoklė!$E$52&lt;$A142,Skaičiuoklė!$C$52,0)*IF(O$3=0,1,(O$3*12-$A142+1+Skaičiuoklė!$E$52)/(O$3*12)),2))</f>
        <v>0</v>
      </c>
      <c r="P142" s="128">
        <f t="shared" si="44"/>
        <v>0.15</v>
      </c>
      <c r="Q142" s="128">
        <f t="shared" si="45"/>
        <v>0</v>
      </c>
      <c r="R142" s="179"/>
      <c r="S142" s="128">
        <f t="shared" si="46"/>
        <v>0</v>
      </c>
      <c r="T142" s="128">
        <f t="shared" si="47"/>
        <v>0</v>
      </c>
      <c r="U142" s="179"/>
      <c r="V142" s="23">
        <f t="shared" si="39"/>
        <v>1.3799999999999972E-2</v>
      </c>
      <c r="W142" s="128">
        <f t="shared" si="48"/>
        <v>0</v>
      </c>
      <c r="X142" s="11">
        <f t="shared" si="49"/>
        <v>1</v>
      </c>
    </row>
    <row r="143" spans="1:24" x14ac:dyDescent="0.35">
      <c r="A143" s="11">
        <f t="shared" si="36"/>
        <v>140</v>
      </c>
      <c r="B143" s="40">
        <f t="shared" si="40"/>
        <v>0</v>
      </c>
      <c r="C143" s="128">
        <f>ROUND(IF(Skaičiuoklė!$E$61&gt;0,Skaičiuoklė!E202,IF(A143&lt;=Skaičiuoklė!$E$10,0,IF(A143&gt;Skaičiuoklė!$E$8,0,1/(Skaičiuoklė!$E$8-Skaičiuoklė!$E$10)*(Skaičiuoklė!$E$7)))),2)</f>
        <v>0</v>
      </c>
      <c r="D143" s="128">
        <f t="shared" si="41"/>
        <v>0</v>
      </c>
      <c r="E143" s="24">
        <f>1-(1-Skaičiuoklė!$E$19)^(A143/12)</f>
        <v>0</v>
      </c>
      <c r="F143" s="128">
        <f t="shared" si="42"/>
        <v>0</v>
      </c>
      <c r="G143" s="179"/>
      <c r="H143" s="128">
        <f t="shared" si="43"/>
        <v>0</v>
      </c>
      <c r="I143" s="128">
        <f>MAX(0,ROUND(IF(Skaičiuoklė!$E$46&lt;$A143,Skaičiuoklė!$C$46,0)*IF(I$3=0,1,(I$3*12-$A143+1+Skaičiuoklė!$E$46)/(I$3*12)),2))</f>
        <v>0</v>
      </c>
      <c r="J143" s="128">
        <f>MAX(0,ROUND(IF(Skaičiuoklė!$E$47&lt;$A143,Skaičiuoklė!$C$47,0)*IF(J$3=0,1,(J$3*12-$A143+1+Skaičiuoklė!$E$47)/(J$3*12)),2))</f>
        <v>0</v>
      </c>
      <c r="K143" s="128">
        <f>MAX(0,ROUND(IF(Skaičiuoklė!$E$48&lt;$A143,Skaičiuoklė!$C$48,0)*IF(K$3=0,1,(K$3*12-$A143+1+Skaičiuoklė!$E$48)/(K$3*12)),2))</f>
        <v>0</v>
      </c>
      <c r="L143" s="128">
        <f>MAX(0,ROUND(IF(Skaičiuoklė!$E$49&lt;$A143,Skaičiuoklė!$C$49,0)*IF(L$3=0,1,(L$3*12-$A143+1+Skaičiuoklė!$E$49)/(L$3*12)),2))</f>
        <v>0</v>
      </c>
      <c r="M143" s="128">
        <f>MAX(0,ROUND(IF(Skaičiuoklė!$E$50&lt;$A143,Skaičiuoklė!$C$50,0)*IF(M$3=0,1,(M$3*12-$A143+1+Skaičiuoklė!$E$50)/(M$3*12)),2))</f>
        <v>0</v>
      </c>
      <c r="N143" s="128">
        <f>MAX(0,ROUND(IF(Skaičiuoklė!$E$51&lt;$A143,Skaičiuoklė!$C$51,0)*IF(N$3=0,1,(N$3*12-$A143+1+Skaičiuoklė!$E$51)/(N$3*12)),2))</f>
        <v>0</v>
      </c>
      <c r="O143" s="128">
        <f>MAX(0,ROUND(IF(Skaičiuoklė!$E$52&lt;$A143,Skaičiuoklė!$C$52,0)*IF(O$3=0,1,(O$3*12-$A143+1+Skaičiuoklė!$E$52)/(O$3*12)),2))</f>
        <v>0</v>
      </c>
      <c r="P143" s="128">
        <f t="shared" si="44"/>
        <v>0.15</v>
      </c>
      <c r="Q143" s="128">
        <f t="shared" si="45"/>
        <v>0</v>
      </c>
      <c r="R143" s="179"/>
      <c r="S143" s="128">
        <f t="shared" si="46"/>
        <v>0</v>
      </c>
      <c r="T143" s="128">
        <f t="shared" si="47"/>
        <v>0</v>
      </c>
      <c r="U143" s="179"/>
      <c r="V143" s="23">
        <f t="shared" si="39"/>
        <v>1.3899999999999971E-2</v>
      </c>
      <c r="W143" s="128">
        <f t="shared" si="48"/>
        <v>0</v>
      </c>
      <c r="X143" s="11">
        <f t="shared" si="49"/>
        <v>1</v>
      </c>
    </row>
    <row r="144" spans="1:24" x14ac:dyDescent="0.35">
      <c r="A144" s="11">
        <f t="shared" si="36"/>
        <v>141</v>
      </c>
      <c r="B144" s="40">
        <f t="shared" si="40"/>
        <v>0</v>
      </c>
      <c r="C144" s="128">
        <f>ROUND(IF(Skaičiuoklė!$E$61&gt;0,Skaičiuoklė!E203,IF(A144&lt;=Skaičiuoklė!$E$10,0,IF(A144&gt;Skaičiuoklė!$E$8,0,1/(Skaičiuoklė!$E$8-Skaičiuoklė!$E$10)*(Skaičiuoklė!$E$7)))),2)</f>
        <v>0</v>
      </c>
      <c r="D144" s="128">
        <f t="shared" si="41"/>
        <v>0</v>
      </c>
      <c r="E144" s="24">
        <f>1-(1-Skaičiuoklė!$E$19)^(A144/12)</f>
        <v>0</v>
      </c>
      <c r="F144" s="128">
        <f t="shared" si="42"/>
        <v>0</v>
      </c>
      <c r="G144" s="179"/>
      <c r="H144" s="128">
        <f t="shared" si="43"/>
        <v>0</v>
      </c>
      <c r="I144" s="128">
        <f>MAX(0,ROUND(IF(Skaičiuoklė!$E$46&lt;$A144,Skaičiuoklė!$C$46,0)*IF(I$3=0,1,(I$3*12-$A144+1+Skaičiuoklė!$E$46)/(I$3*12)),2))</f>
        <v>0</v>
      </c>
      <c r="J144" s="128">
        <f>MAX(0,ROUND(IF(Skaičiuoklė!$E$47&lt;$A144,Skaičiuoklė!$C$47,0)*IF(J$3=0,1,(J$3*12-$A144+1+Skaičiuoklė!$E$47)/(J$3*12)),2))</f>
        <v>0</v>
      </c>
      <c r="K144" s="128">
        <f>MAX(0,ROUND(IF(Skaičiuoklė!$E$48&lt;$A144,Skaičiuoklė!$C$48,0)*IF(K$3=0,1,(K$3*12-$A144+1+Skaičiuoklė!$E$48)/(K$3*12)),2))</f>
        <v>0</v>
      </c>
      <c r="L144" s="128">
        <f>MAX(0,ROUND(IF(Skaičiuoklė!$E$49&lt;$A144,Skaičiuoklė!$C$49,0)*IF(L$3=0,1,(L$3*12-$A144+1+Skaičiuoklė!$E$49)/(L$3*12)),2))</f>
        <v>0</v>
      </c>
      <c r="M144" s="128">
        <f>MAX(0,ROUND(IF(Skaičiuoklė!$E$50&lt;$A144,Skaičiuoklė!$C$50,0)*IF(M$3=0,1,(M$3*12-$A144+1+Skaičiuoklė!$E$50)/(M$3*12)),2))</f>
        <v>0</v>
      </c>
      <c r="N144" s="128">
        <f>MAX(0,ROUND(IF(Skaičiuoklė!$E$51&lt;$A144,Skaičiuoklė!$C$51,0)*IF(N$3=0,1,(N$3*12-$A144+1+Skaičiuoklė!$E$51)/(N$3*12)),2))</f>
        <v>0</v>
      </c>
      <c r="O144" s="128">
        <f>MAX(0,ROUND(IF(Skaičiuoklė!$E$52&lt;$A144,Skaičiuoklė!$C$52,0)*IF(O$3=0,1,(O$3*12-$A144+1+Skaičiuoklė!$E$52)/(O$3*12)),2))</f>
        <v>0</v>
      </c>
      <c r="P144" s="128">
        <f t="shared" si="44"/>
        <v>0.15</v>
      </c>
      <c r="Q144" s="128">
        <f t="shared" si="45"/>
        <v>0</v>
      </c>
      <c r="R144" s="179"/>
      <c r="S144" s="128">
        <f t="shared" si="46"/>
        <v>0</v>
      </c>
      <c r="T144" s="128">
        <f t="shared" si="47"/>
        <v>0</v>
      </c>
      <c r="U144" s="179"/>
      <c r="V144" s="23">
        <f t="shared" si="39"/>
        <v>1.3999999999999971E-2</v>
      </c>
      <c r="W144" s="128">
        <f t="shared" si="48"/>
        <v>0</v>
      </c>
      <c r="X144" s="11">
        <f t="shared" si="49"/>
        <v>1</v>
      </c>
    </row>
    <row r="145" spans="1:24" x14ac:dyDescent="0.35">
      <c r="A145" s="11">
        <f t="shared" si="36"/>
        <v>142</v>
      </c>
      <c r="B145" s="40">
        <f t="shared" si="40"/>
        <v>0</v>
      </c>
      <c r="C145" s="128">
        <f>ROUND(IF(Skaičiuoklė!$E$61&gt;0,Skaičiuoklė!E204,IF(A145&lt;=Skaičiuoklė!$E$10,0,IF(A145&gt;Skaičiuoklė!$E$8,0,1/(Skaičiuoklė!$E$8-Skaičiuoklė!$E$10)*(Skaičiuoklė!$E$7)))),2)</f>
        <v>0</v>
      </c>
      <c r="D145" s="128">
        <f t="shared" si="41"/>
        <v>0</v>
      </c>
      <c r="E145" s="24">
        <f>1-(1-Skaičiuoklė!$E$19)^(A145/12)</f>
        <v>0</v>
      </c>
      <c r="F145" s="128">
        <f t="shared" si="42"/>
        <v>0</v>
      </c>
      <c r="G145" s="179"/>
      <c r="H145" s="128">
        <f t="shared" si="43"/>
        <v>0</v>
      </c>
      <c r="I145" s="128">
        <f>MAX(0,ROUND(IF(Skaičiuoklė!$E$46&lt;$A145,Skaičiuoklė!$C$46,0)*IF(I$3=0,1,(I$3*12-$A145+1+Skaičiuoklė!$E$46)/(I$3*12)),2))</f>
        <v>0</v>
      </c>
      <c r="J145" s="128">
        <f>MAX(0,ROUND(IF(Skaičiuoklė!$E$47&lt;$A145,Skaičiuoklė!$C$47,0)*IF(J$3=0,1,(J$3*12-$A145+1+Skaičiuoklė!$E$47)/(J$3*12)),2))</f>
        <v>0</v>
      </c>
      <c r="K145" s="128">
        <f>MAX(0,ROUND(IF(Skaičiuoklė!$E$48&lt;$A145,Skaičiuoklė!$C$48,0)*IF(K$3=0,1,(K$3*12-$A145+1+Skaičiuoklė!$E$48)/(K$3*12)),2))</f>
        <v>0</v>
      </c>
      <c r="L145" s="128">
        <f>MAX(0,ROUND(IF(Skaičiuoklė!$E$49&lt;$A145,Skaičiuoklė!$C$49,0)*IF(L$3=0,1,(L$3*12-$A145+1+Skaičiuoklė!$E$49)/(L$3*12)),2))</f>
        <v>0</v>
      </c>
      <c r="M145" s="128">
        <f>MAX(0,ROUND(IF(Skaičiuoklė!$E$50&lt;$A145,Skaičiuoklė!$C$50,0)*IF(M$3=0,1,(M$3*12-$A145+1+Skaičiuoklė!$E$50)/(M$3*12)),2))</f>
        <v>0</v>
      </c>
      <c r="N145" s="128">
        <f>MAX(0,ROUND(IF(Skaičiuoklė!$E$51&lt;$A145,Skaičiuoklė!$C$51,0)*IF(N$3=0,1,(N$3*12-$A145+1+Skaičiuoklė!$E$51)/(N$3*12)),2))</f>
        <v>0</v>
      </c>
      <c r="O145" s="128">
        <f>MAX(0,ROUND(IF(Skaičiuoklė!$E$52&lt;$A145,Skaičiuoklė!$C$52,0)*IF(O$3=0,1,(O$3*12-$A145+1+Skaičiuoklė!$E$52)/(O$3*12)),2))</f>
        <v>0</v>
      </c>
      <c r="P145" s="128">
        <f t="shared" si="44"/>
        <v>0.15</v>
      </c>
      <c r="Q145" s="128">
        <f t="shared" si="45"/>
        <v>0</v>
      </c>
      <c r="R145" s="179"/>
      <c r="S145" s="128">
        <f t="shared" si="46"/>
        <v>0</v>
      </c>
      <c r="T145" s="128">
        <f t="shared" si="47"/>
        <v>0</v>
      </c>
      <c r="U145" s="179"/>
      <c r="V145" s="23">
        <f t="shared" si="39"/>
        <v>1.409999999999997E-2</v>
      </c>
      <c r="W145" s="128">
        <f t="shared" si="48"/>
        <v>0</v>
      </c>
      <c r="X145" s="11">
        <f t="shared" si="49"/>
        <v>1</v>
      </c>
    </row>
    <row r="146" spans="1:24" x14ac:dyDescent="0.35">
      <c r="A146" s="11">
        <f t="shared" si="36"/>
        <v>143</v>
      </c>
      <c r="B146" s="40">
        <f t="shared" si="40"/>
        <v>0</v>
      </c>
      <c r="C146" s="128">
        <f>ROUND(IF(Skaičiuoklė!$E$61&gt;0,Skaičiuoklė!E205,IF(A146&lt;=Skaičiuoklė!$E$10,0,IF(A146&gt;Skaičiuoklė!$E$8,0,1/(Skaičiuoklė!$E$8-Skaičiuoklė!$E$10)*(Skaičiuoklė!$E$7)))),2)</f>
        <v>0</v>
      </c>
      <c r="D146" s="128">
        <f t="shared" si="41"/>
        <v>0</v>
      </c>
      <c r="E146" s="24">
        <f>1-(1-Skaičiuoklė!$E$19)^(A146/12)</f>
        <v>0</v>
      </c>
      <c r="F146" s="128">
        <f t="shared" si="42"/>
        <v>0</v>
      </c>
      <c r="G146" s="179"/>
      <c r="H146" s="128">
        <f t="shared" si="43"/>
        <v>0</v>
      </c>
      <c r="I146" s="128">
        <f>MAX(0,ROUND(IF(Skaičiuoklė!$E$46&lt;$A146,Skaičiuoklė!$C$46,0)*IF(I$3=0,1,(I$3*12-$A146+1+Skaičiuoklė!$E$46)/(I$3*12)),2))</f>
        <v>0</v>
      </c>
      <c r="J146" s="128">
        <f>MAX(0,ROUND(IF(Skaičiuoklė!$E$47&lt;$A146,Skaičiuoklė!$C$47,0)*IF(J$3=0,1,(J$3*12-$A146+1+Skaičiuoklė!$E$47)/(J$3*12)),2))</f>
        <v>0</v>
      </c>
      <c r="K146" s="128">
        <f>MAX(0,ROUND(IF(Skaičiuoklė!$E$48&lt;$A146,Skaičiuoklė!$C$48,0)*IF(K$3=0,1,(K$3*12-$A146+1+Skaičiuoklė!$E$48)/(K$3*12)),2))</f>
        <v>0</v>
      </c>
      <c r="L146" s="128">
        <f>MAX(0,ROUND(IF(Skaičiuoklė!$E$49&lt;$A146,Skaičiuoklė!$C$49,0)*IF(L$3=0,1,(L$3*12-$A146+1+Skaičiuoklė!$E$49)/(L$3*12)),2))</f>
        <v>0</v>
      </c>
      <c r="M146" s="128">
        <f>MAX(0,ROUND(IF(Skaičiuoklė!$E$50&lt;$A146,Skaičiuoklė!$C$50,0)*IF(M$3=0,1,(M$3*12-$A146+1+Skaičiuoklė!$E$50)/(M$3*12)),2))</f>
        <v>0</v>
      </c>
      <c r="N146" s="128">
        <f>MAX(0,ROUND(IF(Skaičiuoklė!$E$51&lt;$A146,Skaičiuoklė!$C$51,0)*IF(N$3=0,1,(N$3*12-$A146+1+Skaičiuoklė!$E$51)/(N$3*12)),2))</f>
        <v>0</v>
      </c>
      <c r="O146" s="128">
        <f>MAX(0,ROUND(IF(Skaičiuoklė!$E$52&lt;$A146,Skaičiuoklė!$C$52,0)*IF(O$3=0,1,(O$3*12-$A146+1+Skaičiuoklė!$E$52)/(O$3*12)),2))</f>
        <v>0</v>
      </c>
      <c r="P146" s="128">
        <f t="shared" si="44"/>
        <v>0.15</v>
      </c>
      <c r="Q146" s="128">
        <f t="shared" si="45"/>
        <v>0</v>
      </c>
      <c r="R146" s="179"/>
      <c r="S146" s="128">
        <f t="shared" si="46"/>
        <v>0</v>
      </c>
      <c r="T146" s="128">
        <f t="shared" si="47"/>
        <v>0</v>
      </c>
      <c r="U146" s="179"/>
      <c r="V146" s="23">
        <f t="shared" si="39"/>
        <v>1.419999999999997E-2</v>
      </c>
      <c r="W146" s="128">
        <f t="shared" si="48"/>
        <v>0</v>
      </c>
      <c r="X146" s="11">
        <f t="shared" si="49"/>
        <v>1</v>
      </c>
    </row>
    <row r="147" spans="1:24" x14ac:dyDescent="0.35">
      <c r="A147" s="11">
        <f t="shared" si="36"/>
        <v>144</v>
      </c>
      <c r="B147" s="40">
        <f t="shared" si="40"/>
        <v>0</v>
      </c>
      <c r="C147" s="128">
        <f>ROUND(IF(Skaičiuoklė!$E$61&gt;0,Skaičiuoklė!E206,IF(A147&lt;=Skaičiuoklė!$E$10,0,IF(A147&gt;Skaičiuoklė!$E$8,0,1/(Skaičiuoklė!$E$8-Skaičiuoklė!$E$10)*(Skaičiuoklė!$E$7)))),2)</f>
        <v>0</v>
      </c>
      <c r="D147" s="128">
        <f t="shared" si="41"/>
        <v>0</v>
      </c>
      <c r="E147" s="24">
        <f>1-(1-Skaičiuoklė!$E$19)^(A147/12)</f>
        <v>0</v>
      </c>
      <c r="F147" s="128">
        <f t="shared" si="42"/>
        <v>0</v>
      </c>
      <c r="G147" s="179"/>
      <c r="H147" s="128">
        <f t="shared" si="43"/>
        <v>0</v>
      </c>
      <c r="I147" s="128">
        <f>MAX(0,ROUND(IF(Skaičiuoklė!$E$46&lt;$A147,Skaičiuoklė!$C$46,0)*IF(I$3=0,1,(I$3*12-$A147+1+Skaičiuoklė!$E$46)/(I$3*12)),2))</f>
        <v>0</v>
      </c>
      <c r="J147" s="128">
        <f>MAX(0,ROUND(IF(Skaičiuoklė!$E$47&lt;$A147,Skaičiuoklė!$C$47,0)*IF(J$3=0,1,(J$3*12-$A147+1+Skaičiuoklė!$E$47)/(J$3*12)),2))</f>
        <v>0</v>
      </c>
      <c r="K147" s="128">
        <f>MAX(0,ROUND(IF(Skaičiuoklė!$E$48&lt;$A147,Skaičiuoklė!$C$48,0)*IF(K$3=0,1,(K$3*12-$A147+1+Skaičiuoklė!$E$48)/(K$3*12)),2))</f>
        <v>0</v>
      </c>
      <c r="L147" s="128">
        <f>MAX(0,ROUND(IF(Skaičiuoklė!$E$49&lt;$A147,Skaičiuoklė!$C$49,0)*IF(L$3=0,1,(L$3*12-$A147+1+Skaičiuoklė!$E$49)/(L$3*12)),2))</f>
        <v>0</v>
      </c>
      <c r="M147" s="128">
        <f>MAX(0,ROUND(IF(Skaičiuoklė!$E$50&lt;$A147,Skaičiuoklė!$C$50,0)*IF(M$3=0,1,(M$3*12-$A147+1+Skaičiuoklė!$E$50)/(M$3*12)),2))</f>
        <v>0</v>
      </c>
      <c r="N147" s="128">
        <f>MAX(0,ROUND(IF(Skaičiuoklė!$E$51&lt;$A147,Skaičiuoklė!$C$51,0)*IF(N$3=0,1,(N$3*12-$A147+1+Skaičiuoklė!$E$51)/(N$3*12)),2))</f>
        <v>0</v>
      </c>
      <c r="O147" s="128">
        <f>MAX(0,ROUND(IF(Skaičiuoklė!$E$52&lt;$A147,Skaičiuoklė!$C$52,0)*IF(O$3=0,1,(O$3*12-$A147+1+Skaičiuoklė!$E$52)/(O$3*12)),2))</f>
        <v>0</v>
      </c>
      <c r="P147" s="128">
        <f t="shared" si="44"/>
        <v>0.15</v>
      </c>
      <c r="Q147" s="128">
        <f t="shared" si="45"/>
        <v>0</v>
      </c>
      <c r="R147" s="179"/>
      <c r="S147" s="128">
        <f t="shared" si="46"/>
        <v>0</v>
      </c>
      <c r="T147" s="128">
        <f t="shared" si="47"/>
        <v>0</v>
      </c>
      <c r="U147" s="179"/>
      <c r="V147" s="23">
        <f t="shared" si="39"/>
        <v>1.4299999999999969E-2</v>
      </c>
      <c r="W147" s="128">
        <f t="shared" si="48"/>
        <v>0</v>
      </c>
      <c r="X147" s="11">
        <f t="shared" si="49"/>
        <v>1</v>
      </c>
    </row>
    <row r="148" spans="1:24" x14ac:dyDescent="0.35">
      <c r="A148" s="11">
        <f t="shared" si="36"/>
        <v>145</v>
      </c>
      <c r="B148" s="40">
        <f t="shared" si="40"/>
        <v>0</v>
      </c>
      <c r="C148" s="128">
        <f>ROUND(IF(Skaičiuoklė!$E$61&gt;0,Skaičiuoklė!E207,IF(A148&lt;=Skaičiuoklė!$E$10,0,IF(A148&gt;Skaičiuoklė!$E$8,0,1/(Skaičiuoklė!$E$8-Skaičiuoklė!$E$10)*(Skaičiuoklė!$E$7)))),2)</f>
        <v>0</v>
      </c>
      <c r="D148" s="128">
        <f t="shared" si="41"/>
        <v>0</v>
      </c>
      <c r="E148" s="24">
        <f>1-(1-Skaičiuoklė!$E$19)^(A148/12)</f>
        <v>0</v>
      </c>
      <c r="F148" s="128">
        <f t="shared" si="42"/>
        <v>0</v>
      </c>
      <c r="G148" s="179"/>
      <c r="H148" s="128">
        <f t="shared" si="43"/>
        <v>0</v>
      </c>
      <c r="I148" s="128">
        <f>MAX(0,ROUND(IF(Skaičiuoklė!$E$46&lt;$A148,Skaičiuoklė!$C$46,0)*IF(I$3=0,1,(I$3*12-$A148+1+Skaičiuoklė!$E$46)/(I$3*12)),2))</f>
        <v>0</v>
      </c>
      <c r="J148" s="128">
        <f>MAX(0,ROUND(IF(Skaičiuoklė!$E$47&lt;$A148,Skaičiuoklė!$C$47,0)*IF(J$3=0,1,(J$3*12-$A148+1+Skaičiuoklė!$E$47)/(J$3*12)),2))</f>
        <v>0</v>
      </c>
      <c r="K148" s="128">
        <f>MAX(0,ROUND(IF(Skaičiuoklė!$E$48&lt;$A148,Skaičiuoklė!$C$48,0)*IF(K$3=0,1,(K$3*12-$A148+1+Skaičiuoklė!$E$48)/(K$3*12)),2))</f>
        <v>0</v>
      </c>
      <c r="L148" s="128">
        <f>MAX(0,ROUND(IF(Skaičiuoklė!$E$49&lt;$A148,Skaičiuoklė!$C$49,0)*IF(L$3=0,1,(L$3*12-$A148+1+Skaičiuoklė!$E$49)/(L$3*12)),2))</f>
        <v>0</v>
      </c>
      <c r="M148" s="128">
        <f>MAX(0,ROUND(IF(Skaičiuoklė!$E$50&lt;$A148,Skaičiuoklė!$C$50,0)*IF(M$3=0,1,(M$3*12-$A148+1+Skaičiuoklė!$E$50)/(M$3*12)),2))</f>
        <v>0</v>
      </c>
      <c r="N148" s="128">
        <f>MAX(0,ROUND(IF(Skaičiuoklė!$E$51&lt;$A148,Skaičiuoklė!$C$51,0)*IF(N$3=0,1,(N$3*12-$A148+1+Skaičiuoklė!$E$51)/(N$3*12)),2))</f>
        <v>0</v>
      </c>
      <c r="O148" s="128">
        <f>MAX(0,ROUND(IF(Skaičiuoklė!$E$52&lt;$A148,Skaičiuoklė!$C$52,0)*IF(O$3=0,1,(O$3*12-$A148+1+Skaičiuoklė!$E$52)/(O$3*12)),2))</f>
        <v>0</v>
      </c>
      <c r="P148" s="128">
        <f t="shared" si="44"/>
        <v>0.15</v>
      </c>
      <c r="Q148" s="128">
        <f t="shared" si="45"/>
        <v>0</v>
      </c>
      <c r="R148" s="179"/>
      <c r="S148" s="128">
        <f t="shared" si="46"/>
        <v>0</v>
      </c>
      <c r="T148" s="128">
        <f t="shared" si="47"/>
        <v>0</v>
      </c>
      <c r="U148" s="179"/>
      <c r="V148" s="23">
        <f t="shared" si="39"/>
        <v>1.4399999999999968E-2</v>
      </c>
      <c r="W148" s="128">
        <f t="shared" si="48"/>
        <v>0</v>
      </c>
      <c r="X148" s="11">
        <f t="shared" si="49"/>
        <v>1</v>
      </c>
    </row>
    <row r="149" spans="1:24" x14ac:dyDescent="0.35">
      <c r="A149" s="11">
        <f t="shared" si="36"/>
        <v>146</v>
      </c>
      <c r="B149" s="40">
        <f t="shared" si="40"/>
        <v>0</v>
      </c>
      <c r="C149" s="128">
        <f>ROUND(IF(Skaičiuoklė!$E$61&gt;0,Skaičiuoklė!E208,IF(A149&lt;=Skaičiuoklė!$E$10,0,IF(A149&gt;Skaičiuoklė!$E$8,0,1/(Skaičiuoklė!$E$8-Skaičiuoklė!$E$10)*(Skaičiuoklė!$E$7)))),2)</f>
        <v>0</v>
      </c>
      <c r="D149" s="128">
        <f t="shared" si="41"/>
        <v>0</v>
      </c>
      <c r="E149" s="24">
        <f>1-(1-Skaičiuoklė!$E$19)^(A149/12)</f>
        <v>0</v>
      </c>
      <c r="F149" s="128">
        <f t="shared" si="42"/>
        <v>0</v>
      </c>
      <c r="G149" s="179"/>
      <c r="H149" s="128">
        <f t="shared" si="43"/>
        <v>0</v>
      </c>
      <c r="I149" s="128">
        <f>MAX(0,ROUND(IF(Skaičiuoklė!$E$46&lt;$A149,Skaičiuoklė!$C$46,0)*IF(I$3=0,1,(I$3*12-$A149+1+Skaičiuoklė!$E$46)/(I$3*12)),2))</f>
        <v>0</v>
      </c>
      <c r="J149" s="128">
        <f>MAX(0,ROUND(IF(Skaičiuoklė!$E$47&lt;$A149,Skaičiuoklė!$C$47,0)*IF(J$3=0,1,(J$3*12-$A149+1+Skaičiuoklė!$E$47)/(J$3*12)),2))</f>
        <v>0</v>
      </c>
      <c r="K149" s="128">
        <f>MAX(0,ROUND(IF(Skaičiuoklė!$E$48&lt;$A149,Skaičiuoklė!$C$48,0)*IF(K$3=0,1,(K$3*12-$A149+1+Skaičiuoklė!$E$48)/(K$3*12)),2))</f>
        <v>0</v>
      </c>
      <c r="L149" s="128">
        <f>MAX(0,ROUND(IF(Skaičiuoklė!$E$49&lt;$A149,Skaičiuoklė!$C$49,0)*IF(L$3=0,1,(L$3*12-$A149+1+Skaičiuoklė!$E$49)/(L$3*12)),2))</f>
        <v>0</v>
      </c>
      <c r="M149" s="128">
        <f>MAX(0,ROUND(IF(Skaičiuoklė!$E$50&lt;$A149,Skaičiuoklė!$C$50,0)*IF(M$3=0,1,(M$3*12-$A149+1+Skaičiuoklė!$E$50)/(M$3*12)),2))</f>
        <v>0</v>
      </c>
      <c r="N149" s="128">
        <f>MAX(0,ROUND(IF(Skaičiuoklė!$E$51&lt;$A149,Skaičiuoklė!$C$51,0)*IF(N$3=0,1,(N$3*12-$A149+1+Skaičiuoklė!$E$51)/(N$3*12)),2))</f>
        <v>0</v>
      </c>
      <c r="O149" s="128">
        <f>MAX(0,ROUND(IF(Skaičiuoklė!$E$52&lt;$A149,Skaičiuoklė!$C$52,0)*IF(O$3=0,1,(O$3*12-$A149+1+Skaičiuoklė!$E$52)/(O$3*12)),2))</f>
        <v>0</v>
      </c>
      <c r="P149" s="128">
        <f t="shared" si="44"/>
        <v>0.15</v>
      </c>
      <c r="Q149" s="128">
        <f t="shared" si="45"/>
        <v>0</v>
      </c>
      <c r="R149" s="179"/>
      <c r="S149" s="128">
        <f t="shared" si="46"/>
        <v>0</v>
      </c>
      <c r="T149" s="128">
        <f t="shared" si="47"/>
        <v>0</v>
      </c>
      <c r="U149" s="179"/>
      <c r="V149" s="23">
        <f t="shared" si="39"/>
        <v>1.4499999999999968E-2</v>
      </c>
      <c r="W149" s="128">
        <f t="shared" si="48"/>
        <v>0</v>
      </c>
      <c r="X149" s="11">
        <f t="shared" si="49"/>
        <v>1</v>
      </c>
    </row>
    <row r="150" spans="1:24" x14ac:dyDescent="0.35">
      <c r="A150" s="11">
        <f t="shared" si="36"/>
        <v>147</v>
      </c>
      <c r="B150" s="40">
        <f t="shared" si="40"/>
        <v>0</v>
      </c>
      <c r="C150" s="128">
        <f>ROUND(IF(Skaičiuoklė!$E$61&gt;0,Skaičiuoklė!E209,IF(A150&lt;=Skaičiuoklė!$E$10,0,IF(A150&gt;Skaičiuoklė!$E$8,0,1/(Skaičiuoklė!$E$8-Skaičiuoklė!$E$10)*(Skaičiuoklė!$E$7)))),2)</f>
        <v>0</v>
      </c>
      <c r="D150" s="128">
        <f t="shared" si="41"/>
        <v>0</v>
      </c>
      <c r="E150" s="24">
        <f>1-(1-Skaičiuoklė!$E$19)^(A150/12)</f>
        <v>0</v>
      </c>
      <c r="F150" s="128">
        <f t="shared" si="42"/>
        <v>0</v>
      </c>
      <c r="G150" s="179"/>
      <c r="H150" s="128">
        <f t="shared" si="43"/>
        <v>0</v>
      </c>
      <c r="I150" s="128">
        <f>MAX(0,ROUND(IF(Skaičiuoklė!$E$46&lt;$A150,Skaičiuoklė!$C$46,0)*IF(I$3=0,1,(I$3*12-$A150+1+Skaičiuoklė!$E$46)/(I$3*12)),2))</f>
        <v>0</v>
      </c>
      <c r="J150" s="128">
        <f>MAX(0,ROUND(IF(Skaičiuoklė!$E$47&lt;$A150,Skaičiuoklė!$C$47,0)*IF(J$3=0,1,(J$3*12-$A150+1+Skaičiuoklė!$E$47)/(J$3*12)),2))</f>
        <v>0</v>
      </c>
      <c r="K150" s="128">
        <f>MAX(0,ROUND(IF(Skaičiuoklė!$E$48&lt;$A150,Skaičiuoklė!$C$48,0)*IF(K$3=0,1,(K$3*12-$A150+1+Skaičiuoklė!$E$48)/(K$3*12)),2))</f>
        <v>0</v>
      </c>
      <c r="L150" s="128">
        <f>MAX(0,ROUND(IF(Skaičiuoklė!$E$49&lt;$A150,Skaičiuoklė!$C$49,0)*IF(L$3=0,1,(L$3*12-$A150+1+Skaičiuoklė!$E$49)/(L$3*12)),2))</f>
        <v>0</v>
      </c>
      <c r="M150" s="128">
        <f>MAX(0,ROUND(IF(Skaičiuoklė!$E$50&lt;$A150,Skaičiuoklė!$C$50,0)*IF(M$3=0,1,(M$3*12-$A150+1+Skaičiuoklė!$E$50)/(M$3*12)),2))</f>
        <v>0</v>
      </c>
      <c r="N150" s="128">
        <f>MAX(0,ROUND(IF(Skaičiuoklė!$E$51&lt;$A150,Skaičiuoklė!$C$51,0)*IF(N$3=0,1,(N$3*12-$A150+1+Skaičiuoklė!$E$51)/(N$3*12)),2))</f>
        <v>0</v>
      </c>
      <c r="O150" s="128">
        <f>MAX(0,ROUND(IF(Skaičiuoklė!$E$52&lt;$A150,Skaičiuoklė!$C$52,0)*IF(O$3=0,1,(O$3*12-$A150+1+Skaičiuoklė!$E$52)/(O$3*12)),2))</f>
        <v>0</v>
      </c>
      <c r="P150" s="128">
        <f t="shared" si="44"/>
        <v>0.15</v>
      </c>
      <c r="Q150" s="128">
        <f t="shared" si="45"/>
        <v>0</v>
      </c>
      <c r="R150" s="179"/>
      <c r="S150" s="128">
        <f t="shared" si="46"/>
        <v>0</v>
      </c>
      <c r="T150" s="128">
        <f t="shared" si="47"/>
        <v>0</v>
      </c>
      <c r="U150" s="179"/>
      <c r="V150" s="23">
        <f t="shared" si="39"/>
        <v>1.4599999999999967E-2</v>
      </c>
      <c r="W150" s="128">
        <f t="shared" si="48"/>
        <v>0</v>
      </c>
      <c r="X150" s="11">
        <f t="shared" si="49"/>
        <v>1</v>
      </c>
    </row>
    <row r="151" spans="1:24" x14ac:dyDescent="0.35">
      <c r="A151" s="11">
        <f t="shared" si="36"/>
        <v>148</v>
      </c>
      <c r="B151" s="40">
        <f t="shared" si="40"/>
        <v>0</v>
      </c>
      <c r="C151" s="128">
        <f>ROUND(IF(Skaičiuoklė!$E$61&gt;0,Skaičiuoklė!E210,IF(A151&lt;=Skaičiuoklė!$E$10,0,IF(A151&gt;Skaičiuoklė!$E$8,0,1/(Skaičiuoklė!$E$8-Skaičiuoklė!$E$10)*(Skaičiuoklė!$E$7)))),2)</f>
        <v>0</v>
      </c>
      <c r="D151" s="128">
        <f t="shared" si="41"/>
        <v>0</v>
      </c>
      <c r="E151" s="24">
        <f>1-(1-Skaičiuoklė!$E$19)^(A151/12)</f>
        <v>0</v>
      </c>
      <c r="F151" s="128">
        <f t="shared" si="42"/>
        <v>0</v>
      </c>
      <c r="G151" s="179"/>
      <c r="H151" s="128">
        <f t="shared" si="43"/>
        <v>0</v>
      </c>
      <c r="I151" s="128">
        <f>MAX(0,ROUND(IF(Skaičiuoklė!$E$46&lt;$A151,Skaičiuoklė!$C$46,0)*IF(I$3=0,1,(I$3*12-$A151+1+Skaičiuoklė!$E$46)/(I$3*12)),2))</f>
        <v>0</v>
      </c>
      <c r="J151" s="128">
        <f>MAX(0,ROUND(IF(Skaičiuoklė!$E$47&lt;$A151,Skaičiuoklė!$C$47,0)*IF(J$3=0,1,(J$3*12-$A151+1+Skaičiuoklė!$E$47)/(J$3*12)),2))</f>
        <v>0</v>
      </c>
      <c r="K151" s="128">
        <f>MAX(0,ROUND(IF(Skaičiuoklė!$E$48&lt;$A151,Skaičiuoklė!$C$48,0)*IF(K$3=0,1,(K$3*12-$A151+1+Skaičiuoklė!$E$48)/(K$3*12)),2))</f>
        <v>0</v>
      </c>
      <c r="L151" s="128">
        <f>MAX(0,ROUND(IF(Skaičiuoklė!$E$49&lt;$A151,Skaičiuoklė!$C$49,0)*IF(L$3=0,1,(L$3*12-$A151+1+Skaičiuoklė!$E$49)/(L$3*12)),2))</f>
        <v>0</v>
      </c>
      <c r="M151" s="128">
        <f>MAX(0,ROUND(IF(Skaičiuoklė!$E$50&lt;$A151,Skaičiuoklė!$C$50,0)*IF(M$3=0,1,(M$3*12-$A151+1+Skaičiuoklė!$E$50)/(M$3*12)),2))</f>
        <v>0</v>
      </c>
      <c r="N151" s="128">
        <f>MAX(0,ROUND(IF(Skaičiuoklė!$E$51&lt;$A151,Skaičiuoklė!$C$51,0)*IF(N$3=0,1,(N$3*12-$A151+1+Skaičiuoklė!$E$51)/(N$3*12)),2))</f>
        <v>0</v>
      </c>
      <c r="O151" s="128">
        <f>MAX(0,ROUND(IF(Skaičiuoklė!$E$52&lt;$A151,Skaičiuoklė!$C$52,0)*IF(O$3=0,1,(O$3*12-$A151+1+Skaičiuoklė!$E$52)/(O$3*12)),2))</f>
        <v>0</v>
      </c>
      <c r="P151" s="128">
        <f t="shared" si="44"/>
        <v>0.15</v>
      </c>
      <c r="Q151" s="128">
        <f t="shared" si="45"/>
        <v>0</v>
      </c>
      <c r="R151" s="179"/>
      <c r="S151" s="128">
        <f t="shared" si="46"/>
        <v>0</v>
      </c>
      <c r="T151" s="128">
        <f t="shared" si="47"/>
        <v>0</v>
      </c>
      <c r="U151" s="179"/>
      <c r="V151" s="23">
        <f t="shared" si="39"/>
        <v>1.4699999999999967E-2</v>
      </c>
      <c r="W151" s="128">
        <f t="shared" si="48"/>
        <v>0</v>
      </c>
      <c r="X151" s="11">
        <f t="shared" si="49"/>
        <v>1</v>
      </c>
    </row>
    <row r="152" spans="1:24" x14ac:dyDescent="0.35">
      <c r="A152" s="11">
        <f t="shared" si="36"/>
        <v>149</v>
      </c>
      <c r="B152" s="40">
        <f t="shared" si="40"/>
        <v>0</v>
      </c>
      <c r="C152" s="128">
        <f>ROUND(IF(Skaičiuoklė!$E$61&gt;0,Skaičiuoklė!E211,IF(A152&lt;=Skaičiuoklė!$E$10,0,IF(A152&gt;Skaičiuoklė!$E$8,0,1/(Skaičiuoklė!$E$8-Skaičiuoklė!$E$10)*(Skaičiuoklė!$E$7)))),2)</f>
        <v>0</v>
      </c>
      <c r="D152" s="128">
        <f t="shared" si="41"/>
        <v>0</v>
      </c>
      <c r="E152" s="24">
        <f>1-(1-Skaičiuoklė!$E$19)^(A152/12)</f>
        <v>0</v>
      </c>
      <c r="F152" s="128">
        <f t="shared" si="42"/>
        <v>0</v>
      </c>
      <c r="G152" s="179"/>
      <c r="H152" s="128">
        <f t="shared" si="43"/>
        <v>0</v>
      </c>
      <c r="I152" s="128">
        <f>MAX(0,ROUND(IF(Skaičiuoklė!$E$46&lt;$A152,Skaičiuoklė!$C$46,0)*IF(I$3=0,1,(I$3*12-$A152+1+Skaičiuoklė!$E$46)/(I$3*12)),2))</f>
        <v>0</v>
      </c>
      <c r="J152" s="128">
        <f>MAX(0,ROUND(IF(Skaičiuoklė!$E$47&lt;$A152,Skaičiuoklė!$C$47,0)*IF(J$3=0,1,(J$3*12-$A152+1+Skaičiuoklė!$E$47)/(J$3*12)),2))</f>
        <v>0</v>
      </c>
      <c r="K152" s="128">
        <f>MAX(0,ROUND(IF(Skaičiuoklė!$E$48&lt;$A152,Skaičiuoklė!$C$48,0)*IF(K$3=0,1,(K$3*12-$A152+1+Skaičiuoklė!$E$48)/(K$3*12)),2))</f>
        <v>0</v>
      </c>
      <c r="L152" s="128">
        <f>MAX(0,ROUND(IF(Skaičiuoklė!$E$49&lt;$A152,Skaičiuoklė!$C$49,0)*IF(L$3=0,1,(L$3*12-$A152+1+Skaičiuoklė!$E$49)/(L$3*12)),2))</f>
        <v>0</v>
      </c>
      <c r="M152" s="128">
        <f>MAX(0,ROUND(IF(Skaičiuoklė!$E$50&lt;$A152,Skaičiuoklė!$C$50,0)*IF(M$3=0,1,(M$3*12-$A152+1+Skaičiuoklė!$E$50)/(M$3*12)),2))</f>
        <v>0</v>
      </c>
      <c r="N152" s="128">
        <f>MAX(0,ROUND(IF(Skaičiuoklė!$E$51&lt;$A152,Skaičiuoklė!$C$51,0)*IF(N$3=0,1,(N$3*12-$A152+1+Skaičiuoklė!$E$51)/(N$3*12)),2))</f>
        <v>0</v>
      </c>
      <c r="O152" s="128">
        <f>MAX(0,ROUND(IF(Skaičiuoklė!$E$52&lt;$A152,Skaičiuoklė!$C$52,0)*IF(O$3=0,1,(O$3*12-$A152+1+Skaičiuoklė!$E$52)/(O$3*12)),2))</f>
        <v>0</v>
      </c>
      <c r="P152" s="128">
        <f t="shared" si="44"/>
        <v>0.15</v>
      </c>
      <c r="Q152" s="128">
        <f t="shared" si="45"/>
        <v>0</v>
      </c>
      <c r="R152" s="179"/>
      <c r="S152" s="128">
        <f t="shared" si="46"/>
        <v>0</v>
      </c>
      <c r="T152" s="128">
        <f t="shared" si="47"/>
        <v>0</v>
      </c>
      <c r="U152" s="179"/>
      <c r="V152" s="23">
        <f t="shared" si="39"/>
        <v>1.4799999999999966E-2</v>
      </c>
      <c r="W152" s="128">
        <f t="shared" si="48"/>
        <v>0</v>
      </c>
      <c r="X152" s="11">
        <f t="shared" si="49"/>
        <v>1</v>
      </c>
    </row>
    <row r="153" spans="1:24" x14ac:dyDescent="0.35">
      <c r="A153" s="11">
        <f t="shared" si="36"/>
        <v>150</v>
      </c>
      <c r="B153" s="40">
        <f t="shared" si="40"/>
        <v>0</v>
      </c>
      <c r="C153" s="128">
        <f>ROUND(IF(Skaičiuoklė!$E$61&gt;0,Skaičiuoklė!E212,IF(A153&lt;=Skaičiuoklė!$E$10,0,IF(A153&gt;Skaičiuoklė!$E$8,0,1/(Skaičiuoklė!$E$8-Skaičiuoklė!$E$10)*(Skaičiuoklė!$E$7)))),2)</f>
        <v>0</v>
      </c>
      <c r="D153" s="128">
        <f t="shared" si="41"/>
        <v>0</v>
      </c>
      <c r="E153" s="24">
        <f>1-(1-Skaičiuoklė!$E$19)^(A153/12)</f>
        <v>0</v>
      </c>
      <c r="F153" s="128">
        <f t="shared" si="42"/>
        <v>0</v>
      </c>
      <c r="G153" s="179"/>
      <c r="H153" s="128">
        <f t="shared" si="43"/>
        <v>0</v>
      </c>
      <c r="I153" s="128">
        <f>MAX(0,ROUND(IF(Skaičiuoklė!$E$46&lt;$A153,Skaičiuoklė!$C$46,0)*IF(I$3=0,1,(I$3*12-$A153+1+Skaičiuoklė!$E$46)/(I$3*12)),2))</f>
        <v>0</v>
      </c>
      <c r="J153" s="128">
        <f>MAX(0,ROUND(IF(Skaičiuoklė!$E$47&lt;$A153,Skaičiuoklė!$C$47,0)*IF(J$3=0,1,(J$3*12-$A153+1+Skaičiuoklė!$E$47)/(J$3*12)),2))</f>
        <v>0</v>
      </c>
      <c r="K153" s="128">
        <f>MAX(0,ROUND(IF(Skaičiuoklė!$E$48&lt;$A153,Skaičiuoklė!$C$48,0)*IF(K$3=0,1,(K$3*12-$A153+1+Skaičiuoklė!$E$48)/(K$3*12)),2))</f>
        <v>0</v>
      </c>
      <c r="L153" s="128">
        <f>MAX(0,ROUND(IF(Skaičiuoklė!$E$49&lt;$A153,Skaičiuoklė!$C$49,0)*IF(L$3=0,1,(L$3*12-$A153+1+Skaičiuoklė!$E$49)/(L$3*12)),2))</f>
        <v>0</v>
      </c>
      <c r="M153" s="128">
        <f>MAX(0,ROUND(IF(Skaičiuoklė!$E$50&lt;$A153,Skaičiuoklė!$C$50,0)*IF(M$3=0,1,(M$3*12-$A153+1+Skaičiuoklė!$E$50)/(M$3*12)),2))</f>
        <v>0</v>
      </c>
      <c r="N153" s="128">
        <f>MAX(0,ROUND(IF(Skaičiuoklė!$E$51&lt;$A153,Skaičiuoklė!$C$51,0)*IF(N$3=0,1,(N$3*12-$A153+1+Skaičiuoklė!$E$51)/(N$3*12)),2))</f>
        <v>0</v>
      </c>
      <c r="O153" s="128">
        <f>MAX(0,ROUND(IF(Skaičiuoklė!$E$52&lt;$A153,Skaičiuoklė!$C$52,0)*IF(O$3=0,1,(O$3*12-$A153+1+Skaičiuoklė!$E$52)/(O$3*12)),2))</f>
        <v>0</v>
      </c>
      <c r="P153" s="128">
        <f t="shared" si="44"/>
        <v>0.15</v>
      </c>
      <c r="Q153" s="128">
        <f t="shared" si="45"/>
        <v>0</v>
      </c>
      <c r="R153" s="179"/>
      <c r="S153" s="128">
        <f t="shared" si="46"/>
        <v>0</v>
      </c>
      <c r="T153" s="128">
        <f t="shared" si="47"/>
        <v>0</v>
      </c>
      <c r="U153" s="179"/>
      <c r="V153" s="23">
        <f t="shared" si="39"/>
        <v>1.4899999999999965E-2</v>
      </c>
      <c r="W153" s="128">
        <f t="shared" si="48"/>
        <v>0</v>
      </c>
      <c r="X153" s="11">
        <f t="shared" si="49"/>
        <v>1</v>
      </c>
    </row>
    <row r="154" spans="1:24" x14ac:dyDescent="0.35">
      <c r="A154" s="11">
        <f t="shared" si="36"/>
        <v>151</v>
      </c>
      <c r="B154" s="40">
        <f t="shared" si="40"/>
        <v>0</v>
      </c>
      <c r="C154" s="128">
        <f>ROUND(IF(Skaičiuoklė!$E$61&gt;0,Skaičiuoklė!E213,IF(A154&lt;=Skaičiuoklė!$E$10,0,IF(A154&gt;Skaičiuoklė!$E$8,0,1/(Skaičiuoklė!$E$8-Skaičiuoklė!$E$10)*(Skaičiuoklė!$E$7)))),2)</f>
        <v>0</v>
      </c>
      <c r="D154" s="128">
        <f t="shared" si="41"/>
        <v>0</v>
      </c>
      <c r="E154" s="24">
        <f>1-(1-Skaičiuoklė!$E$19)^(A154/12)</f>
        <v>0</v>
      </c>
      <c r="F154" s="128">
        <f t="shared" si="42"/>
        <v>0</v>
      </c>
      <c r="G154" s="179"/>
      <c r="H154" s="128">
        <f t="shared" si="43"/>
        <v>0</v>
      </c>
      <c r="I154" s="128">
        <f>MAX(0,ROUND(IF(Skaičiuoklė!$E$46&lt;$A154,Skaičiuoklė!$C$46,0)*IF(I$3=0,1,(I$3*12-$A154+1+Skaičiuoklė!$E$46)/(I$3*12)),2))</f>
        <v>0</v>
      </c>
      <c r="J154" s="128">
        <f>MAX(0,ROUND(IF(Skaičiuoklė!$E$47&lt;$A154,Skaičiuoklė!$C$47,0)*IF(J$3=0,1,(J$3*12-$A154+1+Skaičiuoklė!$E$47)/(J$3*12)),2))</f>
        <v>0</v>
      </c>
      <c r="K154" s="128">
        <f>MAX(0,ROUND(IF(Skaičiuoklė!$E$48&lt;$A154,Skaičiuoklė!$C$48,0)*IF(K$3=0,1,(K$3*12-$A154+1+Skaičiuoklė!$E$48)/(K$3*12)),2))</f>
        <v>0</v>
      </c>
      <c r="L154" s="128">
        <f>MAX(0,ROUND(IF(Skaičiuoklė!$E$49&lt;$A154,Skaičiuoklė!$C$49,0)*IF(L$3=0,1,(L$3*12-$A154+1+Skaičiuoklė!$E$49)/(L$3*12)),2))</f>
        <v>0</v>
      </c>
      <c r="M154" s="128">
        <f>MAX(0,ROUND(IF(Skaičiuoklė!$E$50&lt;$A154,Skaičiuoklė!$C$50,0)*IF(M$3=0,1,(M$3*12-$A154+1+Skaičiuoklė!$E$50)/(M$3*12)),2))</f>
        <v>0</v>
      </c>
      <c r="N154" s="128">
        <f>MAX(0,ROUND(IF(Skaičiuoklė!$E$51&lt;$A154,Skaičiuoklė!$C$51,0)*IF(N$3=0,1,(N$3*12-$A154+1+Skaičiuoklė!$E$51)/(N$3*12)),2))</f>
        <v>0</v>
      </c>
      <c r="O154" s="128">
        <f>MAX(0,ROUND(IF(Skaičiuoklė!$E$52&lt;$A154,Skaičiuoklė!$C$52,0)*IF(O$3=0,1,(O$3*12-$A154+1+Skaičiuoklė!$E$52)/(O$3*12)),2))</f>
        <v>0</v>
      </c>
      <c r="P154" s="128">
        <f t="shared" si="44"/>
        <v>0.15</v>
      </c>
      <c r="Q154" s="128">
        <f t="shared" si="45"/>
        <v>0</v>
      </c>
      <c r="R154" s="179"/>
      <c r="S154" s="128">
        <f t="shared" si="46"/>
        <v>0</v>
      </c>
      <c r="T154" s="128">
        <f t="shared" si="47"/>
        <v>0</v>
      </c>
      <c r="U154" s="179"/>
      <c r="V154" s="23">
        <f t="shared" si="39"/>
        <v>1.4999999999999965E-2</v>
      </c>
      <c r="W154" s="128">
        <f t="shared" si="48"/>
        <v>0</v>
      </c>
      <c r="X154" s="11">
        <f t="shared" si="49"/>
        <v>1</v>
      </c>
    </row>
    <row r="155" spans="1:24" x14ac:dyDescent="0.35">
      <c r="A155" s="11">
        <f t="shared" si="36"/>
        <v>152</v>
      </c>
      <c r="B155" s="40">
        <f t="shared" si="40"/>
        <v>0</v>
      </c>
      <c r="C155" s="128">
        <f>ROUND(IF(Skaičiuoklė!$E$61&gt;0,Skaičiuoklė!E214,IF(A155&lt;=Skaičiuoklė!$E$10,0,IF(A155&gt;Skaičiuoklė!$E$8,0,1/(Skaičiuoklė!$E$8-Skaičiuoklė!$E$10)*(Skaičiuoklė!$E$7)))),2)</f>
        <v>0</v>
      </c>
      <c r="D155" s="128">
        <f t="shared" si="41"/>
        <v>0</v>
      </c>
      <c r="E155" s="24">
        <f>1-(1-Skaičiuoklė!$E$19)^(A155/12)</f>
        <v>0</v>
      </c>
      <c r="F155" s="128">
        <f t="shared" si="42"/>
        <v>0</v>
      </c>
      <c r="G155" s="179"/>
      <c r="H155" s="128">
        <f t="shared" si="43"/>
        <v>0</v>
      </c>
      <c r="I155" s="128">
        <f>MAX(0,ROUND(IF(Skaičiuoklė!$E$46&lt;$A155,Skaičiuoklė!$C$46,0)*IF(I$3=0,1,(I$3*12-$A155+1+Skaičiuoklė!$E$46)/(I$3*12)),2))</f>
        <v>0</v>
      </c>
      <c r="J155" s="128">
        <f>MAX(0,ROUND(IF(Skaičiuoklė!$E$47&lt;$A155,Skaičiuoklė!$C$47,0)*IF(J$3=0,1,(J$3*12-$A155+1+Skaičiuoklė!$E$47)/(J$3*12)),2))</f>
        <v>0</v>
      </c>
      <c r="K155" s="128">
        <f>MAX(0,ROUND(IF(Skaičiuoklė!$E$48&lt;$A155,Skaičiuoklė!$C$48,0)*IF(K$3=0,1,(K$3*12-$A155+1+Skaičiuoklė!$E$48)/(K$3*12)),2))</f>
        <v>0</v>
      </c>
      <c r="L155" s="128">
        <f>MAX(0,ROUND(IF(Skaičiuoklė!$E$49&lt;$A155,Skaičiuoklė!$C$49,0)*IF(L$3=0,1,(L$3*12-$A155+1+Skaičiuoklė!$E$49)/(L$3*12)),2))</f>
        <v>0</v>
      </c>
      <c r="M155" s="128">
        <f>MAX(0,ROUND(IF(Skaičiuoklė!$E$50&lt;$A155,Skaičiuoklė!$C$50,0)*IF(M$3=0,1,(M$3*12-$A155+1+Skaičiuoklė!$E$50)/(M$3*12)),2))</f>
        <v>0</v>
      </c>
      <c r="N155" s="128">
        <f>MAX(0,ROUND(IF(Skaičiuoklė!$E$51&lt;$A155,Skaičiuoklė!$C$51,0)*IF(N$3=0,1,(N$3*12-$A155+1+Skaičiuoklė!$E$51)/(N$3*12)),2))</f>
        <v>0</v>
      </c>
      <c r="O155" s="128">
        <f>MAX(0,ROUND(IF(Skaičiuoklė!$E$52&lt;$A155,Skaičiuoklė!$C$52,0)*IF(O$3=0,1,(O$3*12-$A155+1+Skaičiuoklė!$E$52)/(O$3*12)),2))</f>
        <v>0</v>
      </c>
      <c r="P155" s="128">
        <f t="shared" si="44"/>
        <v>0.15</v>
      </c>
      <c r="Q155" s="128">
        <f t="shared" si="45"/>
        <v>0</v>
      </c>
      <c r="R155" s="179"/>
      <c r="S155" s="128">
        <f t="shared" si="46"/>
        <v>0</v>
      </c>
      <c r="T155" s="128">
        <f t="shared" si="47"/>
        <v>0</v>
      </c>
      <c r="U155" s="179"/>
      <c r="V155" s="23">
        <f t="shared" si="39"/>
        <v>1.5099999999999964E-2</v>
      </c>
      <c r="W155" s="128">
        <f t="shared" si="48"/>
        <v>0</v>
      </c>
      <c r="X155" s="11">
        <f t="shared" si="49"/>
        <v>1</v>
      </c>
    </row>
    <row r="156" spans="1:24" x14ac:dyDescent="0.35">
      <c r="A156" s="11">
        <f t="shared" si="36"/>
        <v>153</v>
      </c>
      <c r="B156" s="40">
        <f t="shared" si="40"/>
        <v>0</v>
      </c>
      <c r="C156" s="128">
        <f>ROUND(IF(Skaičiuoklė!$E$61&gt;0,Skaičiuoklė!E215,IF(A156&lt;=Skaičiuoklė!$E$10,0,IF(A156&gt;Skaičiuoklė!$E$8,0,1/(Skaičiuoklė!$E$8-Skaičiuoklė!$E$10)*(Skaičiuoklė!$E$7)))),2)</f>
        <v>0</v>
      </c>
      <c r="D156" s="128">
        <f t="shared" si="41"/>
        <v>0</v>
      </c>
      <c r="E156" s="24">
        <f>1-(1-Skaičiuoklė!$E$19)^(A156/12)</f>
        <v>0</v>
      </c>
      <c r="F156" s="128">
        <f t="shared" si="42"/>
        <v>0</v>
      </c>
      <c r="G156" s="179"/>
      <c r="H156" s="128">
        <f t="shared" si="43"/>
        <v>0</v>
      </c>
      <c r="I156" s="128">
        <f>MAX(0,ROUND(IF(Skaičiuoklė!$E$46&lt;$A156,Skaičiuoklė!$C$46,0)*IF(I$3=0,1,(I$3*12-$A156+1+Skaičiuoklė!$E$46)/(I$3*12)),2))</f>
        <v>0</v>
      </c>
      <c r="J156" s="128">
        <f>MAX(0,ROUND(IF(Skaičiuoklė!$E$47&lt;$A156,Skaičiuoklė!$C$47,0)*IF(J$3=0,1,(J$3*12-$A156+1+Skaičiuoklė!$E$47)/(J$3*12)),2))</f>
        <v>0</v>
      </c>
      <c r="K156" s="128">
        <f>MAX(0,ROUND(IF(Skaičiuoklė!$E$48&lt;$A156,Skaičiuoklė!$C$48,0)*IF(K$3=0,1,(K$3*12-$A156+1+Skaičiuoklė!$E$48)/(K$3*12)),2))</f>
        <v>0</v>
      </c>
      <c r="L156" s="128">
        <f>MAX(0,ROUND(IF(Skaičiuoklė!$E$49&lt;$A156,Skaičiuoklė!$C$49,0)*IF(L$3=0,1,(L$3*12-$A156+1+Skaičiuoklė!$E$49)/(L$3*12)),2))</f>
        <v>0</v>
      </c>
      <c r="M156" s="128">
        <f>MAX(0,ROUND(IF(Skaičiuoklė!$E$50&lt;$A156,Skaičiuoklė!$C$50,0)*IF(M$3=0,1,(M$3*12-$A156+1+Skaičiuoklė!$E$50)/(M$3*12)),2))</f>
        <v>0</v>
      </c>
      <c r="N156" s="128">
        <f>MAX(0,ROUND(IF(Skaičiuoklė!$E$51&lt;$A156,Skaičiuoklė!$C$51,0)*IF(N$3=0,1,(N$3*12-$A156+1+Skaičiuoklė!$E$51)/(N$3*12)),2))</f>
        <v>0</v>
      </c>
      <c r="O156" s="128">
        <f>MAX(0,ROUND(IF(Skaičiuoklė!$E$52&lt;$A156,Skaičiuoklė!$C$52,0)*IF(O$3=0,1,(O$3*12-$A156+1+Skaičiuoklė!$E$52)/(O$3*12)),2))</f>
        <v>0</v>
      </c>
      <c r="P156" s="128">
        <f t="shared" si="44"/>
        <v>0.15</v>
      </c>
      <c r="Q156" s="128">
        <f t="shared" si="45"/>
        <v>0</v>
      </c>
      <c r="R156" s="179"/>
      <c r="S156" s="128">
        <f t="shared" si="46"/>
        <v>0</v>
      </c>
      <c r="T156" s="128">
        <f t="shared" si="47"/>
        <v>0</v>
      </c>
      <c r="U156" s="179"/>
      <c r="V156" s="23">
        <f t="shared" si="39"/>
        <v>1.5199999999999964E-2</v>
      </c>
      <c r="W156" s="128">
        <f t="shared" si="48"/>
        <v>0</v>
      </c>
      <c r="X156" s="11">
        <f t="shared" si="49"/>
        <v>1</v>
      </c>
    </row>
    <row r="157" spans="1:24" x14ac:dyDescent="0.35">
      <c r="A157" s="11">
        <f t="shared" si="36"/>
        <v>154</v>
      </c>
      <c r="B157" s="40">
        <f t="shared" si="40"/>
        <v>0</v>
      </c>
      <c r="C157" s="128">
        <f>ROUND(IF(Skaičiuoklė!$E$61&gt;0,Skaičiuoklė!E216,IF(A157&lt;=Skaičiuoklė!$E$10,0,IF(A157&gt;Skaičiuoklė!$E$8,0,1/(Skaičiuoklė!$E$8-Skaičiuoklė!$E$10)*(Skaičiuoklė!$E$7)))),2)</f>
        <v>0</v>
      </c>
      <c r="D157" s="128">
        <f t="shared" si="41"/>
        <v>0</v>
      </c>
      <c r="E157" s="24">
        <f>1-(1-Skaičiuoklė!$E$19)^(A157/12)</f>
        <v>0</v>
      </c>
      <c r="F157" s="128">
        <f t="shared" si="42"/>
        <v>0</v>
      </c>
      <c r="G157" s="179"/>
      <c r="H157" s="128">
        <f t="shared" si="43"/>
        <v>0</v>
      </c>
      <c r="I157" s="128">
        <f>MAX(0,ROUND(IF(Skaičiuoklė!$E$46&lt;$A157,Skaičiuoklė!$C$46,0)*IF(I$3=0,1,(I$3*12-$A157+1+Skaičiuoklė!$E$46)/(I$3*12)),2))</f>
        <v>0</v>
      </c>
      <c r="J157" s="128">
        <f>MAX(0,ROUND(IF(Skaičiuoklė!$E$47&lt;$A157,Skaičiuoklė!$C$47,0)*IF(J$3=0,1,(J$3*12-$A157+1+Skaičiuoklė!$E$47)/(J$3*12)),2))</f>
        <v>0</v>
      </c>
      <c r="K157" s="128">
        <f>MAX(0,ROUND(IF(Skaičiuoklė!$E$48&lt;$A157,Skaičiuoklė!$C$48,0)*IF(K$3=0,1,(K$3*12-$A157+1+Skaičiuoklė!$E$48)/(K$3*12)),2))</f>
        <v>0</v>
      </c>
      <c r="L157" s="128">
        <f>MAX(0,ROUND(IF(Skaičiuoklė!$E$49&lt;$A157,Skaičiuoklė!$C$49,0)*IF(L$3=0,1,(L$3*12-$A157+1+Skaičiuoklė!$E$49)/(L$3*12)),2))</f>
        <v>0</v>
      </c>
      <c r="M157" s="128">
        <f>MAX(0,ROUND(IF(Skaičiuoklė!$E$50&lt;$A157,Skaičiuoklė!$C$50,0)*IF(M$3=0,1,(M$3*12-$A157+1+Skaičiuoklė!$E$50)/(M$3*12)),2))</f>
        <v>0</v>
      </c>
      <c r="N157" s="128">
        <f>MAX(0,ROUND(IF(Skaičiuoklė!$E$51&lt;$A157,Skaičiuoklė!$C$51,0)*IF(N$3=0,1,(N$3*12-$A157+1+Skaičiuoklė!$E$51)/(N$3*12)),2))</f>
        <v>0</v>
      </c>
      <c r="O157" s="128">
        <f>MAX(0,ROUND(IF(Skaičiuoklė!$E$52&lt;$A157,Skaičiuoklė!$C$52,0)*IF(O$3=0,1,(O$3*12-$A157+1+Skaičiuoklė!$E$52)/(O$3*12)),2))</f>
        <v>0</v>
      </c>
      <c r="P157" s="128">
        <f t="shared" si="44"/>
        <v>0.15</v>
      </c>
      <c r="Q157" s="128">
        <f t="shared" si="45"/>
        <v>0</v>
      </c>
      <c r="R157" s="179"/>
      <c r="S157" s="128">
        <f t="shared" si="46"/>
        <v>0</v>
      </c>
      <c r="T157" s="128">
        <f t="shared" si="47"/>
        <v>0</v>
      </c>
      <c r="U157" s="179"/>
      <c r="V157" s="23">
        <f t="shared" si="39"/>
        <v>1.5299999999999963E-2</v>
      </c>
      <c r="W157" s="128">
        <f t="shared" si="48"/>
        <v>0</v>
      </c>
      <c r="X157" s="11">
        <f t="shared" si="49"/>
        <v>1</v>
      </c>
    </row>
    <row r="158" spans="1:24" x14ac:dyDescent="0.35">
      <c r="A158" s="11">
        <f t="shared" si="36"/>
        <v>155</v>
      </c>
      <c r="B158" s="40">
        <f t="shared" si="40"/>
        <v>0</v>
      </c>
      <c r="C158" s="128">
        <f>ROUND(IF(Skaičiuoklė!$E$61&gt;0,Skaičiuoklė!E217,IF(A158&lt;=Skaičiuoklė!$E$10,0,IF(A158&gt;Skaičiuoklė!$E$8,0,1/(Skaičiuoklė!$E$8-Skaičiuoklė!$E$10)*(Skaičiuoklė!$E$7)))),2)</f>
        <v>0</v>
      </c>
      <c r="D158" s="128">
        <f t="shared" si="41"/>
        <v>0</v>
      </c>
      <c r="E158" s="24">
        <f>1-(1-Skaičiuoklė!$E$19)^(A158/12)</f>
        <v>0</v>
      </c>
      <c r="F158" s="128">
        <f t="shared" si="42"/>
        <v>0</v>
      </c>
      <c r="G158" s="179"/>
      <c r="H158" s="128">
        <f t="shared" si="43"/>
        <v>0</v>
      </c>
      <c r="I158" s="128">
        <f>MAX(0,ROUND(IF(Skaičiuoklė!$E$46&lt;$A158,Skaičiuoklė!$C$46,0)*IF(I$3=0,1,(I$3*12-$A158+1+Skaičiuoklė!$E$46)/(I$3*12)),2))</f>
        <v>0</v>
      </c>
      <c r="J158" s="128">
        <f>MAX(0,ROUND(IF(Skaičiuoklė!$E$47&lt;$A158,Skaičiuoklė!$C$47,0)*IF(J$3=0,1,(J$3*12-$A158+1+Skaičiuoklė!$E$47)/(J$3*12)),2))</f>
        <v>0</v>
      </c>
      <c r="K158" s="128">
        <f>MAX(0,ROUND(IF(Skaičiuoklė!$E$48&lt;$A158,Skaičiuoklė!$C$48,0)*IF(K$3=0,1,(K$3*12-$A158+1+Skaičiuoklė!$E$48)/(K$3*12)),2))</f>
        <v>0</v>
      </c>
      <c r="L158" s="128">
        <f>MAX(0,ROUND(IF(Skaičiuoklė!$E$49&lt;$A158,Skaičiuoklė!$C$49,0)*IF(L$3=0,1,(L$3*12-$A158+1+Skaičiuoklė!$E$49)/(L$3*12)),2))</f>
        <v>0</v>
      </c>
      <c r="M158" s="128">
        <f>MAX(0,ROUND(IF(Skaičiuoklė!$E$50&lt;$A158,Skaičiuoklė!$C$50,0)*IF(M$3=0,1,(M$3*12-$A158+1+Skaičiuoklė!$E$50)/(M$3*12)),2))</f>
        <v>0</v>
      </c>
      <c r="N158" s="128">
        <f>MAX(0,ROUND(IF(Skaičiuoklė!$E$51&lt;$A158,Skaičiuoklė!$C$51,0)*IF(N$3=0,1,(N$3*12-$A158+1+Skaičiuoklė!$E$51)/(N$3*12)),2))</f>
        <v>0</v>
      </c>
      <c r="O158" s="128">
        <f>MAX(0,ROUND(IF(Skaičiuoklė!$E$52&lt;$A158,Skaičiuoklė!$C$52,0)*IF(O$3=0,1,(O$3*12-$A158+1+Skaičiuoklė!$E$52)/(O$3*12)),2))</f>
        <v>0</v>
      </c>
      <c r="P158" s="128">
        <f t="shared" si="44"/>
        <v>0.15</v>
      </c>
      <c r="Q158" s="128">
        <f t="shared" si="45"/>
        <v>0</v>
      </c>
      <c r="R158" s="179"/>
      <c r="S158" s="128">
        <f t="shared" si="46"/>
        <v>0</v>
      </c>
      <c r="T158" s="128">
        <f t="shared" si="47"/>
        <v>0</v>
      </c>
      <c r="U158" s="179"/>
      <c r="V158" s="23">
        <f t="shared" si="39"/>
        <v>1.5399999999999962E-2</v>
      </c>
      <c r="W158" s="128">
        <f t="shared" si="48"/>
        <v>0</v>
      </c>
      <c r="X158" s="11">
        <f t="shared" si="49"/>
        <v>1</v>
      </c>
    </row>
    <row r="159" spans="1:24" x14ac:dyDescent="0.35">
      <c r="A159" s="11">
        <f t="shared" si="36"/>
        <v>156</v>
      </c>
      <c r="B159" s="40">
        <f t="shared" si="40"/>
        <v>0</v>
      </c>
      <c r="C159" s="128">
        <f>ROUND(IF(Skaičiuoklė!$E$61&gt;0,Skaičiuoklė!E218,IF(A159&lt;=Skaičiuoklė!$E$10,0,IF(A159&gt;Skaičiuoklė!$E$8,0,1/(Skaičiuoklė!$E$8-Skaičiuoklė!$E$10)*(Skaičiuoklė!$E$7)))),2)</f>
        <v>0</v>
      </c>
      <c r="D159" s="128">
        <f t="shared" si="41"/>
        <v>0</v>
      </c>
      <c r="E159" s="24">
        <f>1-(1-Skaičiuoklė!$E$19)^(A159/12)</f>
        <v>0</v>
      </c>
      <c r="F159" s="128">
        <f t="shared" si="42"/>
        <v>0</v>
      </c>
      <c r="G159" s="179"/>
      <c r="H159" s="128">
        <f t="shared" si="43"/>
        <v>0</v>
      </c>
      <c r="I159" s="128">
        <f>MAX(0,ROUND(IF(Skaičiuoklė!$E$46&lt;$A159,Skaičiuoklė!$C$46,0)*IF(I$3=0,1,(I$3*12-$A159+1+Skaičiuoklė!$E$46)/(I$3*12)),2))</f>
        <v>0</v>
      </c>
      <c r="J159" s="128">
        <f>MAX(0,ROUND(IF(Skaičiuoklė!$E$47&lt;$A159,Skaičiuoklė!$C$47,0)*IF(J$3=0,1,(J$3*12-$A159+1+Skaičiuoklė!$E$47)/(J$3*12)),2))</f>
        <v>0</v>
      </c>
      <c r="K159" s="128">
        <f>MAX(0,ROUND(IF(Skaičiuoklė!$E$48&lt;$A159,Skaičiuoklė!$C$48,0)*IF(K$3=0,1,(K$3*12-$A159+1+Skaičiuoklė!$E$48)/(K$3*12)),2))</f>
        <v>0</v>
      </c>
      <c r="L159" s="128">
        <f>MAX(0,ROUND(IF(Skaičiuoklė!$E$49&lt;$A159,Skaičiuoklė!$C$49,0)*IF(L$3=0,1,(L$3*12-$A159+1+Skaičiuoklė!$E$49)/(L$3*12)),2))</f>
        <v>0</v>
      </c>
      <c r="M159" s="128">
        <f>MAX(0,ROUND(IF(Skaičiuoklė!$E$50&lt;$A159,Skaičiuoklė!$C$50,0)*IF(M$3=0,1,(M$3*12-$A159+1+Skaičiuoklė!$E$50)/(M$3*12)),2))</f>
        <v>0</v>
      </c>
      <c r="N159" s="128">
        <f>MAX(0,ROUND(IF(Skaičiuoklė!$E$51&lt;$A159,Skaičiuoklė!$C$51,0)*IF(N$3=0,1,(N$3*12-$A159+1+Skaičiuoklė!$E$51)/(N$3*12)),2))</f>
        <v>0</v>
      </c>
      <c r="O159" s="128">
        <f>MAX(0,ROUND(IF(Skaičiuoklė!$E$52&lt;$A159,Skaičiuoklė!$C$52,0)*IF(O$3=0,1,(O$3*12-$A159+1+Skaičiuoklė!$E$52)/(O$3*12)),2))</f>
        <v>0</v>
      </c>
      <c r="P159" s="128">
        <f t="shared" si="44"/>
        <v>0.15</v>
      </c>
      <c r="Q159" s="128">
        <f t="shared" si="45"/>
        <v>0</v>
      </c>
      <c r="R159" s="179"/>
      <c r="S159" s="128">
        <f t="shared" si="46"/>
        <v>0</v>
      </c>
      <c r="T159" s="128">
        <f t="shared" si="47"/>
        <v>0</v>
      </c>
      <c r="U159" s="179"/>
      <c r="V159" s="23">
        <f t="shared" si="39"/>
        <v>1.5499999999999962E-2</v>
      </c>
      <c r="W159" s="128">
        <f t="shared" si="48"/>
        <v>0</v>
      </c>
      <c r="X159" s="11">
        <f t="shared" si="49"/>
        <v>1</v>
      </c>
    </row>
    <row r="160" spans="1:24" x14ac:dyDescent="0.35">
      <c r="A160" s="11">
        <f t="shared" si="36"/>
        <v>157</v>
      </c>
      <c r="B160" s="40">
        <f t="shared" si="40"/>
        <v>0</v>
      </c>
      <c r="C160" s="128">
        <f>ROUND(IF(Skaičiuoklė!$E$61&gt;0,Skaičiuoklė!E219,IF(A160&lt;=Skaičiuoklė!$E$10,0,IF(A160&gt;Skaičiuoklė!$E$8,0,1/(Skaičiuoklė!$E$8-Skaičiuoklė!$E$10)*(Skaičiuoklė!$E$7)))),2)</f>
        <v>0</v>
      </c>
      <c r="D160" s="128">
        <f t="shared" si="41"/>
        <v>0</v>
      </c>
      <c r="E160" s="24">
        <f>1-(1-Skaičiuoklė!$E$19)^(A160/12)</f>
        <v>0</v>
      </c>
      <c r="F160" s="128">
        <f t="shared" si="42"/>
        <v>0</v>
      </c>
      <c r="G160" s="179"/>
      <c r="H160" s="128">
        <f t="shared" si="43"/>
        <v>0</v>
      </c>
      <c r="I160" s="128">
        <f>MAX(0,ROUND(IF(Skaičiuoklė!$E$46&lt;$A160,Skaičiuoklė!$C$46,0)*IF(I$3=0,1,(I$3*12-$A160+1+Skaičiuoklė!$E$46)/(I$3*12)),2))</f>
        <v>0</v>
      </c>
      <c r="J160" s="128">
        <f>MAX(0,ROUND(IF(Skaičiuoklė!$E$47&lt;$A160,Skaičiuoklė!$C$47,0)*IF(J$3=0,1,(J$3*12-$A160+1+Skaičiuoklė!$E$47)/(J$3*12)),2))</f>
        <v>0</v>
      </c>
      <c r="K160" s="128">
        <f>MAX(0,ROUND(IF(Skaičiuoklė!$E$48&lt;$A160,Skaičiuoklė!$C$48,0)*IF(K$3=0,1,(K$3*12-$A160+1+Skaičiuoklė!$E$48)/(K$3*12)),2))</f>
        <v>0</v>
      </c>
      <c r="L160" s="128">
        <f>MAX(0,ROUND(IF(Skaičiuoklė!$E$49&lt;$A160,Skaičiuoklė!$C$49,0)*IF(L$3=0,1,(L$3*12-$A160+1+Skaičiuoklė!$E$49)/(L$3*12)),2))</f>
        <v>0</v>
      </c>
      <c r="M160" s="128">
        <f>MAX(0,ROUND(IF(Skaičiuoklė!$E$50&lt;$A160,Skaičiuoklė!$C$50,0)*IF(M$3=0,1,(M$3*12-$A160+1+Skaičiuoklė!$E$50)/(M$3*12)),2))</f>
        <v>0</v>
      </c>
      <c r="N160" s="128">
        <f>MAX(0,ROUND(IF(Skaičiuoklė!$E$51&lt;$A160,Skaičiuoklė!$C$51,0)*IF(N$3=0,1,(N$3*12-$A160+1+Skaičiuoklė!$E$51)/(N$3*12)),2))</f>
        <v>0</v>
      </c>
      <c r="O160" s="128">
        <f>MAX(0,ROUND(IF(Skaičiuoklė!$E$52&lt;$A160,Skaičiuoklė!$C$52,0)*IF(O$3=0,1,(O$3*12-$A160+1+Skaičiuoklė!$E$52)/(O$3*12)),2))</f>
        <v>0</v>
      </c>
      <c r="P160" s="128">
        <f t="shared" si="44"/>
        <v>0.15</v>
      </c>
      <c r="Q160" s="128">
        <f t="shared" si="45"/>
        <v>0</v>
      </c>
      <c r="R160" s="179"/>
      <c r="S160" s="128">
        <f t="shared" si="46"/>
        <v>0</v>
      </c>
      <c r="T160" s="128">
        <f t="shared" si="47"/>
        <v>0</v>
      </c>
      <c r="U160" s="179"/>
      <c r="V160" s="23">
        <f t="shared" si="39"/>
        <v>1.5599999999999961E-2</v>
      </c>
      <c r="W160" s="128">
        <f t="shared" si="48"/>
        <v>0</v>
      </c>
      <c r="X160" s="11">
        <f t="shared" si="49"/>
        <v>1</v>
      </c>
    </row>
    <row r="161" spans="1:24" x14ac:dyDescent="0.35">
      <c r="A161" s="11">
        <f t="shared" si="36"/>
        <v>158</v>
      </c>
      <c r="B161" s="40">
        <f t="shared" si="40"/>
        <v>0</v>
      </c>
      <c r="C161" s="128">
        <f>ROUND(IF(Skaičiuoklė!$E$61&gt;0,Skaičiuoklė!E220,IF(A161&lt;=Skaičiuoklė!$E$10,0,IF(A161&gt;Skaičiuoklė!$E$8,0,1/(Skaičiuoklė!$E$8-Skaičiuoklė!$E$10)*(Skaičiuoklė!$E$7)))),2)</f>
        <v>0</v>
      </c>
      <c r="D161" s="128">
        <f t="shared" si="41"/>
        <v>0</v>
      </c>
      <c r="E161" s="24">
        <f>1-(1-Skaičiuoklė!$E$19)^(A161/12)</f>
        <v>0</v>
      </c>
      <c r="F161" s="128">
        <f t="shared" si="42"/>
        <v>0</v>
      </c>
      <c r="G161" s="179"/>
      <c r="H161" s="128">
        <f t="shared" si="43"/>
        <v>0</v>
      </c>
      <c r="I161" s="128">
        <f>MAX(0,ROUND(IF(Skaičiuoklė!$E$46&lt;$A161,Skaičiuoklė!$C$46,0)*IF(I$3=0,1,(I$3*12-$A161+1+Skaičiuoklė!$E$46)/(I$3*12)),2))</f>
        <v>0</v>
      </c>
      <c r="J161" s="128">
        <f>MAX(0,ROUND(IF(Skaičiuoklė!$E$47&lt;$A161,Skaičiuoklė!$C$47,0)*IF(J$3=0,1,(J$3*12-$A161+1+Skaičiuoklė!$E$47)/(J$3*12)),2))</f>
        <v>0</v>
      </c>
      <c r="K161" s="128">
        <f>MAX(0,ROUND(IF(Skaičiuoklė!$E$48&lt;$A161,Skaičiuoklė!$C$48,0)*IF(K$3=0,1,(K$3*12-$A161+1+Skaičiuoklė!$E$48)/(K$3*12)),2))</f>
        <v>0</v>
      </c>
      <c r="L161" s="128">
        <f>MAX(0,ROUND(IF(Skaičiuoklė!$E$49&lt;$A161,Skaičiuoklė!$C$49,0)*IF(L$3=0,1,(L$3*12-$A161+1+Skaičiuoklė!$E$49)/(L$3*12)),2))</f>
        <v>0</v>
      </c>
      <c r="M161" s="128">
        <f>MAX(0,ROUND(IF(Skaičiuoklė!$E$50&lt;$A161,Skaičiuoklė!$C$50,0)*IF(M$3=0,1,(M$3*12-$A161+1+Skaičiuoklė!$E$50)/(M$3*12)),2))</f>
        <v>0</v>
      </c>
      <c r="N161" s="128">
        <f>MAX(0,ROUND(IF(Skaičiuoklė!$E$51&lt;$A161,Skaičiuoklė!$C$51,0)*IF(N$3=0,1,(N$3*12-$A161+1+Skaičiuoklė!$E$51)/(N$3*12)),2))</f>
        <v>0</v>
      </c>
      <c r="O161" s="128">
        <f>MAX(0,ROUND(IF(Skaičiuoklė!$E$52&lt;$A161,Skaičiuoklė!$C$52,0)*IF(O$3=0,1,(O$3*12-$A161+1+Skaičiuoklė!$E$52)/(O$3*12)),2))</f>
        <v>0</v>
      </c>
      <c r="P161" s="128">
        <f t="shared" si="44"/>
        <v>0.15</v>
      </c>
      <c r="Q161" s="128">
        <f t="shared" si="45"/>
        <v>0</v>
      </c>
      <c r="R161" s="179"/>
      <c r="S161" s="128">
        <f t="shared" si="46"/>
        <v>0</v>
      </c>
      <c r="T161" s="128">
        <f t="shared" si="47"/>
        <v>0</v>
      </c>
      <c r="U161" s="179"/>
      <c r="V161" s="23">
        <f t="shared" si="39"/>
        <v>1.5699999999999961E-2</v>
      </c>
      <c r="W161" s="128">
        <f t="shared" si="48"/>
        <v>0</v>
      </c>
      <c r="X161" s="11">
        <f t="shared" si="49"/>
        <v>1</v>
      </c>
    </row>
    <row r="162" spans="1:24" x14ac:dyDescent="0.35">
      <c r="A162" s="11">
        <f t="shared" si="36"/>
        <v>159</v>
      </c>
      <c r="B162" s="40">
        <f t="shared" si="40"/>
        <v>0</v>
      </c>
      <c r="C162" s="128">
        <f>ROUND(IF(Skaičiuoklė!$E$61&gt;0,Skaičiuoklė!E221,IF(A162&lt;=Skaičiuoklė!$E$10,0,IF(A162&gt;Skaičiuoklė!$E$8,0,1/(Skaičiuoklė!$E$8-Skaičiuoklė!$E$10)*(Skaičiuoklė!$E$7)))),2)</f>
        <v>0</v>
      </c>
      <c r="D162" s="128">
        <f t="shared" si="41"/>
        <v>0</v>
      </c>
      <c r="E162" s="24">
        <f>1-(1-Skaičiuoklė!$E$19)^(A162/12)</f>
        <v>0</v>
      </c>
      <c r="F162" s="128">
        <f t="shared" si="42"/>
        <v>0</v>
      </c>
      <c r="G162" s="179"/>
      <c r="H162" s="128">
        <f t="shared" si="43"/>
        <v>0</v>
      </c>
      <c r="I162" s="128">
        <f>MAX(0,ROUND(IF(Skaičiuoklė!$E$46&lt;$A162,Skaičiuoklė!$C$46,0)*IF(I$3=0,1,(I$3*12-$A162+1+Skaičiuoklė!$E$46)/(I$3*12)),2))</f>
        <v>0</v>
      </c>
      <c r="J162" s="128">
        <f>MAX(0,ROUND(IF(Skaičiuoklė!$E$47&lt;$A162,Skaičiuoklė!$C$47,0)*IF(J$3=0,1,(J$3*12-$A162+1+Skaičiuoklė!$E$47)/(J$3*12)),2))</f>
        <v>0</v>
      </c>
      <c r="K162" s="128">
        <f>MAX(0,ROUND(IF(Skaičiuoklė!$E$48&lt;$A162,Skaičiuoklė!$C$48,0)*IF(K$3=0,1,(K$3*12-$A162+1+Skaičiuoklė!$E$48)/(K$3*12)),2))</f>
        <v>0</v>
      </c>
      <c r="L162" s="128">
        <f>MAX(0,ROUND(IF(Skaičiuoklė!$E$49&lt;$A162,Skaičiuoklė!$C$49,0)*IF(L$3=0,1,(L$3*12-$A162+1+Skaičiuoklė!$E$49)/(L$3*12)),2))</f>
        <v>0</v>
      </c>
      <c r="M162" s="128">
        <f>MAX(0,ROUND(IF(Skaičiuoklė!$E$50&lt;$A162,Skaičiuoklė!$C$50,0)*IF(M$3=0,1,(M$3*12-$A162+1+Skaičiuoklė!$E$50)/(M$3*12)),2))</f>
        <v>0</v>
      </c>
      <c r="N162" s="128">
        <f>MAX(0,ROUND(IF(Skaičiuoklė!$E$51&lt;$A162,Skaičiuoklė!$C$51,0)*IF(N$3=0,1,(N$3*12-$A162+1+Skaičiuoklė!$E$51)/(N$3*12)),2))</f>
        <v>0</v>
      </c>
      <c r="O162" s="128">
        <f>MAX(0,ROUND(IF(Skaičiuoklė!$E$52&lt;$A162,Skaičiuoklė!$C$52,0)*IF(O$3=0,1,(O$3*12-$A162+1+Skaičiuoklė!$E$52)/(O$3*12)),2))</f>
        <v>0</v>
      </c>
      <c r="P162" s="128">
        <f t="shared" si="44"/>
        <v>0.15</v>
      </c>
      <c r="Q162" s="128">
        <f t="shared" si="45"/>
        <v>0</v>
      </c>
      <c r="R162" s="179"/>
      <c r="S162" s="128">
        <f t="shared" si="46"/>
        <v>0</v>
      </c>
      <c r="T162" s="128">
        <f t="shared" si="47"/>
        <v>0</v>
      </c>
      <c r="U162" s="179"/>
      <c r="V162" s="23">
        <f t="shared" si="39"/>
        <v>1.579999999999996E-2</v>
      </c>
      <c r="W162" s="128">
        <f t="shared" si="48"/>
        <v>0</v>
      </c>
      <c r="X162" s="11">
        <f t="shared" si="49"/>
        <v>1</v>
      </c>
    </row>
    <row r="163" spans="1:24" x14ac:dyDescent="0.35">
      <c r="A163" s="11">
        <f t="shared" si="36"/>
        <v>160</v>
      </c>
      <c r="B163" s="40">
        <f t="shared" si="40"/>
        <v>0</v>
      </c>
      <c r="C163" s="128">
        <f>ROUND(IF(Skaičiuoklė!$E$61&gt;0,Skaičiuoklė!E222,IF(A163&lt;=Skaičiuoklė!$E$10,0,IF(A163&gt;Skaičiuoklė!$E$8,0,1/(Skaičiuoklė!$E$8-Skaičiuoklė!$E$10)*(Skaičiuoklė!$E$7)))),2)</f>
        <v>0</v>
      </c>
      <c r="D163" s="128">
        <f t="shared" si="41"/>
        <v>0</v>
      </c>
      <c r="E163" s="24">
        <f>1-(1-Skaičiuoklė!$E$19)^(A163/12)</f>
        <v>0</v>
      </c>
      <c r="F163" s="128">
        <f t="shared" si="42"/>
        <v>0</v>
      </c>
      <c r="G163" s="179"/>
      <c r="H163" s="128">
        <f t="shared" si="43"/>
        <v>0</v>
      </c>
      <c r="I163" s="128">
        <f>MAX(0,ROUND(IF(Skaičiuoklė!$E$46&lt;$A163,Skaičiuoklė!$C$46,0)*IF(I$3=0,1,(I$3*12-$A163+1+Skaičiuoklė!$E$46)/(I$3*12)),2))</f>
        <v>0</v>
      </c>
      <c r="J163" s="128">
        <f>MAX(0,ROUND(IF(Skaičiuoklė!$E$47&lt;$A163,Skaičiuoklė!$C$47,0)*IF(J$3=0,1,(J$3*12-$A163+1+Skaičiuoklė!$E$47)/(J$3*12)),2))</f>
        <v>0</v>
      </c>
      <c r="K163" s="128">
        <f>MAX(0,ROUND(IF(Skaičiuoklė!$E$48&lt;$A163,Skaičiuoklė!$C$48,0)*IF(K$3=0,1,(K$3*12-$A163+1+Skaičiuoklė!$E$48)/(K$3*12)),2))</f>
        <v>0</v>
      </c>
      <c r="L163" s="128">
        <f>MAX(0,ROUND(IF(Skaičiuoklė!$E$49&lt;$A163,Skaičiuoklė!$C$49,0)*IF(L$3=0,1,(L$3*12-$A163+1+Skaičiuoklė!$E$49)/(L$3*12)),2))</f>
        <v>0</v>
      </c>
      <c r="M163" s="128">
        <f>MAX(0,ROUND(IF(Skaičiuoklė!$E$50&lt;$A163,Skaičiuoklė!$C$50,0)*IF(M$3=0,1,(M$3*12-$A163+1+Skaičiuoklė!$E$50)/(M$3*12)),2))</f>
        <v>0</v>
      </c>
      <c r="N163" s="128">
        <f>MAX(0,ROUND(IF(Skaičiuoklė!$E$51&lt;$A163,Skaičiuoklė!$C$51,0)*IF(N$3=0,1,(N$3*12-$A163+1+Skaičiuoklė!$E$51)/(N$3*12)),2))</f>
        <v>0</v>
      </c>
      <c r="O163" s="128">
        <f>MAX(0,ROUND(IF(Skaičiuoklė!$E$52&lt;$A163,Skaičiuoklė!$C$52,0)*IF(O$3=0,1,(O$3*12-$A163+1+Skaičiuoklė!$E$52)/(O$3*12)),2))</f>
        <v>0</v>
      </c>
      <c r="P163" s="128">
        <f t="shared" si="44"/>
        <v>0.15</v>
      </c>
      <c r="Q163" s="128">
        <f t="shared" si="45"/>
        <v>0</v>
      </c>
      <c r="R163" s="179"/>
      <c r="S163" s="128">
        <f t="shared" si="46"/>
        <v>0</v>
      </c>
      <c r="T163" s="128">
        <f t="shared" si="47"/>
        <v>0</v>
      </c>
      <c r="U163" s="179"/>
      <c r="V163" s="23">
        <f t="shared" si="39"/>
        <v>1.5899999999999959E-2</v>
      </c>
      <c r="W163" s="128">
        <f t="shared" si="48"/>
        <v>0</v>
      </c>
      <c r="X163" s="11">
        <f t="shared" si="49"/>
        <v>1</v>
      </c>
    </row>
    <row r="164" spans="1:24" x14ac:dyDescent="0.35">
      <c r="A164" s="11">
        <f t="shared" si="36"/>
        <v>161</v>
      </c>
      <c r="B164" s="40">
        <f t="shared" si="40"/>
        <v>0</v>
      </c>
      <c r="C164" s="128">
        <f>ROUND(IF(Skaičiuoklė!$E$61&gt;0,Skaičiuoklė!E223,IF(A164&lt;=Skaičiuoklė!$E$10,0,IF(A164&gt;Skaičiuoklė!$E$8,0,1/(Skaičiuoklė!$E$8-Skaičiuoklė!$E$10)*(Skaičiuoklė!$E$7)))),2)</f>
        <v>0</v>
      </c>
      <c r="D164" s="128">
        <f t="shared" si="41"/>
        <v>0</v>
      </c>
      <c r="E164" s="24">
        <f>1-(1-Skaičiuoklė!$E$19)^(A164/12)</f>
        <v>0</v>
      </c>
      <c r="F164" s="128">
        <f t="shared" si="42"/>
        <v>0</v>
      </c>
      <c r="G164" s="179"/>
      <c r="H164" s="128">
        <f t="shared" si="43"/>
        <v>0</v>
      </c>
      <c r="I164" s="128">
        <f>MAX(0,ROUND(IF(Skaičiuoklė!$E$46&lt;$A164,Skaičiuoklė!$C$46,0)*IF(I$3=0,1,(I$3*12-$A164+1+Skaičiuoklė!$E$46)/(I$3*12)),2))</f>
        <v>0</v>
      </c>
      <c r="J164" s="128">
        <f>MAX(0,ROUND(IF(Skaičiuoklė!$E$47&lt;$A164,Skaičiuoklė!$C$47,0)*IF(J$3=0,1,(J$3*12-$A164+1+Skaičiuoklė!$E$47)/(J$3*12)),2))</f>
        <v>0</v>
      </c>
      <c r="K164" s="128">
        <f>MAX(0,ROUND(IF(Skaičiuoklė!$E$48&lt;$A164,Skaičiuoklė!$C$48,0)*IF(K$3=0,1,(K$3*12-$A164+1+Skaičiuoklė!$E$48)/(K$3*12)),2))</f>
        <v>0</v>
      </c>
      <c r="L164" s="128">
        <f>MAX(0,ROUND(IF(Skaičiuoklė!$E$49&lt;$A164,Skaičiuoklė!$C$49,0)*IF(L$3=0,1,(L$3*12-$A164+1+Skaičiuoklė!$E$49)/(L$3*12)),2))</f>
        <v>0</v>
      </c>
      <c r="M164" s="128">
        <f>MAX(0,ROUND(IF(Skaičiuoklė!$E$50&lt;$A164,Skaičiuoklė!$C$50,0)*IF(M$3=0,1,(M$3*12-$A164+1+Skaičiuoklė!$E$50)/(M$3*12)),2))</f>
        <v>0</v>
      </c>
      <c r="N164" s="128">
        <f>MAX(0,ROUND(IF(Skaičiuoklė!$E$51&lt;$A164,Skaičiuoklė!$C$51,0)*IF(N$3=0,1,(N$3*12-$A164+1+Skaičiuoklė!$E$51)/(N$3*12)),2))</f>
        <v>0</v>
      </c>
      <c r="O164" s="128">
        <f>MAX(0,ROUND(IF(Skaičiuoklė!$E$52&lt;$A164,Skaičiuoklė!$C$52,0)*IF(O$3=0,1,(O$3*12-$A164+1+Skaičiuoklė!$E$52)/(O$3*12)),2))</f>
        <v>0</v>
      </c>
      <c r="P164" s="128">
        <f t="shared" si="44"/>
        <v>0.15</v>
      </c>
      <c r="Q164" s="128">
        <f t="shared" si="45"/>
        <v>0</v>
      </c>
      <c r="R164" s="179"/>
      <c r="S164" s="128">
        <f t="shared" si="46"/>
        <v>0</v>
      </c>
      <c r="T164" s="128">
        <f t="shared" si="47"/>
        <v>0</v>
      </c>
      <c r="U164" s="179"/>
      <c r="V164" s="23">
        <f t="shared" si="39"/>
        <v>1.5999999999999959E-2</v>
      </c>
      <c r="W164" s="128">
        <f t="shared" si="48"/>
        <v>0</v>
      </c>
      <c r="X164" s="11">
        <f t="shared" si="49"/>
        <v>1</v>
      </c>
    </row>
    <row r="165" spans="1:24" x14ac:dyDescent="0.35">
      <c r="A165" s="11">
        <f t="shared" si="36"/>
        <v>162</v>
      </c>
      <c r="B165" s="40">
        <f t="shared" si="40"/>
        <v>0</v>
      </c>
      <c r="C165" s="128">
        <f>ROUND(IF(Skaičiuoklė!$E$61&gt;0,Skaičiuoklė!E224,IF(A165&lt;=Skaičiuoklė!$E$10,0,IF(A165&gt;Skaičiuoklė!$E$8,0,1/(Skaičiuoklė!$E$8-Skaičiuoklė!$E$10)*(Skaičiuoklė!$E$7)))),2)</f>
        <v>0</v>
      </c>
      <c r="D165" s="128">
        <f t="shared" si="41"/>
        <v>0</v>
      </c>
      <c r="E165" s="24">
        <f>1-(1-Skaičiuoklė!$E$19)^(A165/12)</f>
        <v>0</v>
      </c>
      <c r="F165" s="128">
        <f t="shared" si="42"/>
        <v>0</v>
      </c>
      <c r="G165" s="179"/>
      <c r="H165" s="128">
        <f t="shared" si="43"/>
        <v>0</v>
      </c>
      <c r="I165" s="128">
        <f>MAX(0,ROUND(IF(Skaičiuoklė!$E$46&lt;$A165,Skaičiuoklė!$C$46,0)*IF(I$3=0,1,(I$3*12-$A165+1+Skaičiuoklė!$E$46)/(I$3*12)),2))</f>
        <v>0</v>
      </c>
      <c r="J165" s="128">
        <f>MAX(0,ROUND(IF(Skaičiuoklė!$E$47&lt;$A165,Skaičiuoklė!$C$47,0)*IF(J$3=0,1,(J$3*12-$A165+1+Skaičiuoklė!$E$47)/(J$3*12)),2))</f>
        <v>0</v>
      </c>
      <c r="K165" s="128">
        <f>MAX(0,ROUND(IF(Skaičiuoklė!$E$48&lt;$A165,Skaičiuoklė!$C$48,0)*IF(K$3=0,1,(K$3*12-$A165+1+Skaičiuoklė!$E$48)/(K$3*12)),2))</f>
        <v>0</v>
      </c>
      <c r="L165" s="128">
        <f>MAX(0,ROUND(IF(Skaičiuoklė!$E$49&lt;$A165,Skaičiuoklė!$C$49,0)*IF(L$3=0,1,(L$3*12-$A165+1+Skaičiuoklė!$E$49)/(L$3*12)),2))</f>
        <v>0</v>
      </c>
      <c r="M165" s="128">
        <f>MAX(0,ROUND(IF(Skaičiuoklė!$E$50&lt;$A165,Skaičiuoklė!$C$50,0)*IF(M$3=0,1,(M$3*12-$A165+1+Skaičiuoklė!$E$50)/(M$3*12)),2))</f>
        <v>0</v>
      </c>
      <c r="N165" s="128">
        <f>MAX(0,ROUND(IF(Skaičiuoklė!$E$51&lt;$A165,Skaičiuoklė!$C$51,0)*IF(N$3=0,1,(N$3*12-$A165+1+Skaičiuoklė!$E$51)/(N$3*12)),2))</f>
        <v>0</v>
      </c>
      <c r="O165" s="128">
        <f>MAX(0,ROUND(IF(Skaičiuoklė!$E$52&lt;$A165,Skaičiuoklė!$C$52,0)*IF(O$3=0,1,(O$3*12-$A165+1+Skaičiuoklė!$E$52)/(O$3*12)),2))</f>
        <v>0</v>
      </c>
      <c r="P165" s="128">
        <f t="shared" si="44"/>
        <v>0.15</v>
      </c>
      <c r="Q165" s="128">
        <f t="shared" si="45"/>
        <v>0</v>
      </c>
      <c r="R165" s="179"/>
      <c r="S165" s="128">
        <f t="shared" si="46"/>
        <v>0</v>
      </c>
      <c r="T165" s="128">
        <f t="shared" si="47"/>
        <v>0</v>
      </c>
      <c r="U165" s="179"/>
      <c r="V165" s="23">
        <f t="shared" si="39"/>
        <v>1.6099999999999958E-2</v>
      </c>
      <c r="W165" s="128">
        <f t="shared" si="48"/>
        <v>0</v>
      </c>
      <c r="X165" s="11">
        <f t="shared" si="49"/>
        <v>1</v>
      </c>
    </row>
    <row r="166" spans="1:24" x14ac:dyDescent="0.35">
      <c r="A166" s="11">
        <f t="shared" si="36"/>
        <v>163</v>
      </c>
      <c r="B166" s="40">
        <f t="shared" si="40"/>
        <v>0</v>
      </c>
      <c r="C166" s="128">
        <f>ROUND(IF(Skaičiuoklė!$E$61&gt;0,Skaičiuoklė!E225,IF(A166&lt;=Skaičiuoklė!$E$10,0,IF(A166&gt;Skaičiuoklė!$E$8,0,1/(Skaičiuoklė!$E$8-Skaičiuoklė!$E$10)*(Skaičiuoklė!$E$7)))),2)</f>
        <v>0</v>
      </c>
      <c r="D166" s="128">
        <f t="shared" si="41"/>
        <v>0</v>
      </c>
      <c r="E166" s="24">
        <f>1-(1-Skaičiuoklė!$E$19)^(A166/12)</f>
        <v>0</v>
      </c>
      <c r="F166" s="128">
        <f t="shared" si="42"/>
        <v>0</v>
      </c>
      <c r="G166" s="179"/>
      <c r="H166" s="128">
        <f t="shared" si="43"/>
        <v>0</v>
      </c>
      <c r="I166" s="128">
        <f>MAX(0,ROUND(IF(Skaičiuoklė!$E$46&lt;$A166,Skaičiuoklė!$C$46,0)*IF(I$3=0,1,(I$3*12-$A166+1+Skaičiuoklė!$E$46)/(I$3*12)),2))</f>
        <v>0</v>
      </c>
      <c r="J166" s="128">
        <f>MAX(0,ROUND(IF(Skaičiuoklė!$E$47&lt;$A166,Skaičiuoklė!$C$47,0)*IF(J$3=0,1,(J$3*12-$A166+1+Skaičiuoklė!$E$47)/(J$3*12)),2))</f>
        <v>0</v>
      </c>
      <c r="K166" s="128">
        <f>MAX(0,ROUND(IF(Skaičiuoklė!$E$48&lt;$A166,Skaičiuoklė!$C$48,0)*IF(K$3=0,1,(K$3*12-$A166+1+Skaičiuoklė!$E$48)/(K$3*12)),2))</f>
        <v>0</v>
      </c>
      <c r="L166" s="128">
        <f>MAX(0,ROUND(IF(Skaičiuoklė!$E$49&lt;$A166,Skaičiuoklė!$C$49,0)*IF(L$3=0,1,(L$3*12-$A166+1+Skaičiuoklė!$E$49)/(L$3*12)),2))</f>
        <v>0</v>
      </c>
      <c r="M166" s="128">
        <f>MAX(0,ROUND(IF(Skaičiuoklė!$E$50&lt;$A166,Skaičiuoklė!$C$50,0)*IF(M$3=0,1,(M$3*12-$A166+1+Skaičiuoklė!$E$50)/(M$3*12)),2))</f>
        <v>0</v>
      </c>
      <c r="N166" s="128">
        <f>MAX(0,ROUND(IF(Skaičiuoklė!$E$51&lt;$A166,Skaičiuoklė!$C$51,0)*IF(N$3=0,1,(N$3*12-$A166+1+Skaičiuoklė!$E$51)/(N$3*12)),2))</f>
        <v>0</v>
      </c>
      <c r="O166" s="128">
        <f>MAX(0,ROUND(IF(Skaičiuoklė!$E$52&lt;$A166,Skaičiuoklė!$C$52,0)*IF(O$3=0,1,(O$3*12-$A166+1+Skaičiuoklė!$E$52)/(O$3*12)),2))</f>
        <v>0</v>
      </c>
      <c r="P166" s="128">
        <f t="shared" si="44"/>
        <v>0.15</v>
      </c>
      <c r="Q166" s="128">
        <f t="shared" si="45"/>
        <v>0</v>
      </c>
      <c r="R166" s="179"/>
      <c r="S166" s="128">
        <f t="shared" si="46"/>
        <v>0</v>
      </c>
      <c r="T166" s="128">
        <f t="shared" si="47"/>
        <v>0</v>
      </c>
      <c r="U166" s="179"/>
      <c r="V166" s="23">
        <f t="shared" si="39"/>
        <v>1.6199999999999957E-2</v>
      </c>
      <c r="W166" s="128">
        <f t="shared" si="48"/>
        <v>0</v>
      </c>
      <c r="X166" s="11">
        <f t="shared" si="49"/>
        <v>1</v>
      </c>
    </row>
    <row r="167" spans="1:24" x14ac:dyDescent="0.35">
      <c r="A167" s="11">
        <f t="shared" si="36"/>
        <v>164</v>
      </c>
      <c r="B167" s="40">
        <f t="shared" si="40"/>
        <v>0</v>
      </c>
      <c r="C167" s="128">
        <f>ROUND(IF(Skaičiuoklė!$E$61&gt;0,Skaičiuoklė!E226,IF(A167&lt;=Skaičiuoklė!$E$10,0,IF(A167&gt;Skaičiuoklė!$E$8,0,1/(Skaičiuoklė!$E$8-Skaičiuoklė!$E$10)*(Skaičiuoklė!$E$7)))),2)</f>
        <v>0</v>
      </c>
      <c r="D167" s="128">
        <f t="shared" si="41"/>
        <v>0</v>
      </c>
      <c r="E167" s="24">
        <f>1-(1-Skaičiuoklė!$E$19)^(A167/12)</f>
        <v>0</v>
      </c>
      <c r="F167" s="128">
        <f t="shared" si="42"/>
        <v>0</v>
      </c>
      <c r="G167" s="179"/>
      <c r="H167" s="128">
        <f t="shared" si="43"/>
        <v>0</v>
      </c>
      <c r="I167" s="128">
        <f>MAX(0,ROUND(IF(Skaičiuoklė!$E$46&lt;$A167,Skaičiuoklė!$C$46,0)*IF(I$3=0,1,(I$3*12-$A167+1+Skaičiuoklė!$E$46)/(I$3*12)),2))</f>
        <v>0</v>
      </c>
      <c r="J167" s="128">
        <f>MAX(0,ROUND(IF(Skaičiuoklė!$E$47&lt;$A167,Skaičiuoklė!$C$47,0)*IF(J$3=0,1,(J$3*12-$A167+1+Skaičiuoklė!$E$47)/(J$3*12)),2))</f>
        <v>0</v>
      </c>
      <c r="K167" s="128">
        <f>MAX(0,ROUND(IF(Skaičiuoklė!$E$48&lt;$A167,Skaičiuoklė!$C$48,0)*IF(K$3=0,1,(K$3*12-$A167+1+Skaičiuoklė!$E$48)/(K$3*12)),2))</f>
        <v>0</v>
      </c>
      <c r="L167" s="128">
        <f>MAX(0,ROUND(IF(Skaičiuoklė!$E$49&lt;$A167,Skaičiuoklė!$C$49,0)*IF(L$3=0,1,(L$3*12-$A167+1+Skaičiuoklė!$E$49)/(L$3*12)),2))</f>
        <v>0</v>
      </c>
      <c r="M167" s="128">
        <f>MAX(0,ROUND(IF(Skaičiuoklė!$E$50&lt;$A167,Skaičiuoklė!$C$50,0)*IF(M$3=0,1,(M$3*12-$A167+1+Skaičiuoklė!$E$50)/(M$3*12)),2))</f>
        <v>0</v>
      </c>
      <c r="N167" s="128">
        <f>MAX(0,ROUND(IF(Skaičiuoklė!$E$51&lt;$A167,Skaičiuoklė!$C$51,0)*IF(N$3=0,1,(N$3*12-$A167+1+Skaičiuoklė!$E$51)/(N$3*12)),2))</f>
        <v>0</v>
      </c>
      <c r="O167" s="128">
        <f>MAX(0,ROUND(IF(Skaičiuoklė!$E$52&lt;$A167,Skaičiuoklė!$C$52,0)*IF(O$3=0,1,(O$3*12-$A167+1+Skaičiuoklė!$E$52)/(O$3*12)),2))</f>
        <v>0</v>
      </c>
      <c r="P167" s="128">
        <f t="shared" si="44"/>
        <v>0.15</v>
      </c>
      <c r="Q167" s="128">
        <f t="shared" si="45"/>
        <v>0</v>
      </c>
      <c r="R167" s="179"/>
      <c r="S167" s="128">
        <f t="shared" si="46"/>
        <v>0</v>
      </c>
      <c r="T167" s="128">
        <f t="shared" si="47"/>
        <v>0</v>
      </c>
      <c r="U167" s="179"/>
      <c r="V167" s="23">
        <f t="shared" si="39"/>
        <v>1.6299999999999957E-2</v>
      </c>
      <c r="W167" s="128">
        <f t="shared" si="48"/>
        <v>0</v>
      </c>
      <c r="X167" s="11">
        <f t="shared" si="49"/>
        <v>1</v>
      </c>
    </row>
    <row r="168" spans="1:24" x14ac:dyDescent="0.35">
      <c r="A168" s="11">
        <f t="shared" si="36"/>
        <v>165</v>
      </c>
      <c r="B168" s="40">
        <f t="shared" si="40"/>
        <v>0</v>
      </c>
      <c r="C168" s="128">
        <f>ROUND(IF(Skaičiuoklė!$E$61&gt;0,Skaičiuoklė!E227,IF(A168&lt;=Skaičiuoklė!$E$10,0,IF(A168&gt;Skaičiuoklė!$E$8,0,1/(Skaičiuoklė!$E$8-Skaičiuoklė!$E$10)*(Skaičiuoklė!$E$7)))),2)</f>
        <v>0</v>
      </c>
      <c r="D168" s="128">
        <f t="shared" si="41"/>
        <v>0</v>
      </c>
      <c r="E168" s="24">
        <f>1-(1-Skaičiuoklė!$E$19)^(A168/12)</f>
        <v>0</v>
      </c>
      <c r="F168" s="128">
        <f t="shared" si="42"/>
        <v>0</v>
      </c>
      <c r="G168" s="179"/>
      <c r="H168" s="128">
        <f t="shared" si="43"/>
        <v>0</v>
      </c>
      <c r="I168" s="128">
        <f>MAX(0,ROUND(IF(Skaičiuoklė!$E$46&lt;$A168,Skaičiuoklė!$C$46,0)*IF(I$3=0,1,(I$3*12-$A168+1+Skaičiuoklė!$E$46)/(I$3*12)),2))</f>
        <v>0</v>
      </c>
      <c r="J168" s="128">
        <f>MAX(0,ROUND(IF(Skaičiuoklė!$E$47&lt;$A168,Skaičiuoklė!$C$47,0)*IF(J$3=0,1,(J$3*12-$A168+1+Skaičiuoklė!$E$47)/(J$3*12)),2))</f>
        <v>0</v>
      </c>
      <c r="K168" s="128">
        <f>MAX(0,ROUND(IF(Skaičiuoklė!$E$48&lt;$A168,Skaičiuoklė!$C$48,0)*IF(K$3=0,1,(K$3*12-$A168+1+Skaičiuoklė!$E$48)/(K$3*12)),2))</f>
        <v>0</v>
      </c>
      <c r="L168" s="128">
        <f>MAX(0,ROUND(IF(Skaičiuoklė!$E$49&lt;$A168,Skaičiuoklė!$C$49,0)*IF(L$3=0,1,(L$3*12-$A168+1+Skaičiuoklė!$E$49)/(L$3*12)),2))</f>
        <v>0</v>
      </c>
      <c r="M168" s="128">
        <f>MAX(0,ROUND(IF(Skaičiuoklė!$E$50&lt;$A168,Skaičiuoklė!$C$50,0)*IF(M$3=0,1,(M$3*12-$A168+1+Skaičiuoklė!$E$50)/(M$3*12)),2))</f>
        <v>0</v>
      </c>
      <c r="N168" s="128">
        <f>MAX(0,ROUND(IF(Skaičiuoklė!$E$51&lt;$A168,Skaičiuoklė!$C$51,0)*IF(N$3=0,1,(N$3*12-$A168+1+Skaičiuoklė!$E$51)/(N$3*12)),2))</f>
        <v>0</v>
      </c>
      <c r="O168" s="128">
        <f>MAX(0,ROUND(IF(Skaičiuoklė!$E$52&lt;$A168,Skaičiuoklė!$C$52,0)*IF(O$3=0,1,(O$3*12-$A168+1+Skaičiuoklė!$E$52)/(O$3*12)),2))</f>
        <v>0</v>
      </c>
      <c r="P168" s="128">
        <f t="shared" si="44"/>
        <v>0.15</v>
      </c>
      <c r="Q168" s="128">
        <f t="shared" si="45"/>
        <v>0</v>
      </c>
      <c r="R168" s="179"/>
      <c r="S168" s="128">
        <f t="shared" si="46"/>
        <v>0</v>
      </c>
      <c r="T168" s="128">
        <f t="shared" si="47"/>
        <v>0</v>
      </c>
      <c r="U168" s="179"/>
      <c r="V168" s="23">
        <f t="shared" si="39"/>
        <v>1.6399999999999956E-2</v>
      </c>
      <c r="W168" s="128">
        <f t="shared" si="48"/>
        <v>0</v>
      </c>
      <c r="X168" s="11">
        <f t="shared" si="49"/>
        <v>1</v>
      </c>
    </row>
    <row r="169" spans="1:24" x14ac:dyDescent="0.35">
      <c r="A169" s="11">
        <f t="shared" si="36"/>
        <v>166</v>
      </c>
      <c r="B169" s="40">
        <f t="shared" si="40"/>
        <v>0</v>
      </c>
      <c r="C169" s="128">
        <f>ROUND(IF(Skaičiuoklė!$E$61&gt;0,Skaičiuoklė!E228,IF(A169&lt;=Skaičiuoklė!$E$10,0,IF(A169&gt;Skaičiuoklė!$E$8,0,1/(Skaičiuoklė!$E$8-Skaičiuoklė!$E$10)*(Skaičiuoklė!$E$7)))),2)</f>
        <v>0</v>
      </c>
      <c r="D169" s="128">
        <f t="shared" si="41"/>
        <v>0</v>
      </c>
      <c r="E169" s="24">
        <f>1-(1-Skaičiuoklė!$E$19)^(A169/12)</f>
        <v>0</v>
      </c>
      <c r="F169" s="128">
        <f t="shared" si="42"/>
        <v>0</v>
      </c>
      <c r="G169" s="179"/>
      <c r="H169" s="128">
        <f t="shared" si="43"/>
        <v>0</v>
      </c>
      <c r="I169" s="128">
        <f>MAX(0,ROUND(IF(Skaičiuoklė!$E$46&lt;$A169,Skaičiuoklė!$C$46,0)*IF(I$3=0,1,(I$3*12-$A169+1+Skaičiuoklė!$E$46)/(I$3*12)),2))</f>
        <v>0</v>
      </c>
      <c r="J169" s="128">
        <f>MAX(0,ROUND(IF(Skaičiuoklė!$E$47&lt;$A169,Skaičiuoklė!$C$47,0)*IF(J$3=0,1,(J$3*12-$A169+1+Skaičiuoklė!$E$47)/(J$3*12)),2))</f>
        <v>0</v>
      </c>
      <c r="K169" s="128">
        <f>MAX(0,ROUND(IF(Skaičiuoklė!$E$48&lt;$A169,Skaičiuoklė!$C$48,0)*IF(K$3=0,1,(K$3*12-$A169+1+Skaičiuoklė!$E$48)/(K$3*12)),2))</f>
        <v>0</v>
      </c>
      <c r="L169" s="128">
        <f>MAX(0,ROUND(IF(Skaičiuoklė!$E$49&lt;$A169,Skaičiuoklė!$C$49,0)*IF(L$3=0,1,(L$3*12-$A169+1+Skaičiuoklė!$E$49)/(L$3*12)),2))</f>
        <v>0</v>
      </c>
      <c r="M169" s="128">
        <f>MAX(0,ROUND(IF(Skaičiuoklė!$E$50&lt;$A169,Skaičiuoklė!$C$50,0)*IF(M$3=0,1,(M$3*12-$A169+1+Skaičiuoklė!$E$50)/(M$3*12)),2))</f>
        <v>0</v>
      </c>
      <c r="N169" s="128">
        <f>MAX(0,ROUND(IF(Skaičiuoklė!$E$51&lt;$A169,Skaičiuoklė!$C$51,0)*IF(N$3=0,1,(N$3*12-$A169+1+Skaičiuoklė!$E$51)/(N$3*12)),2))</f>
        <v>0</v>
      </c>
      <c r="O169" s="128">
        <f>MAX(0,ROUND(IF(Skaičiuoklė!$E$52&lt;$A169,Skaičiuoklė!$C$52,0)*IF(O$3=0,1,(O$3*12-$A169+1+Skaičiuoklė!$E$52)/(O$3*12)),2))</f>
        <v>0</v>
      </c>
      <c r="P169" s="128">
        <f t="shared" si="44"/>
        <v>0.15</v>
      </c>
      <c r="Q169" s="128">
        <f t="shared" si="45"/>
        <v>0</v>
      </c>
      <c r="R169" s="179"/>
      <c r="S169" s="128">
        <f t="shared" si="46"/>
        <v>0</v>
      </c>
      <c r="T169" s="128">
        <f t="shared" si="47"/>
        <v>0</v>
      </c>
      <c r="U169" s="179"/>
      <c r="V169" s="23">
        <f t="shared" si="39"/>
        <v>1.6499999999999956E-2</v>
      </c>
      <c r="W169" s="128">
        <f t="shared" si="48"/>
        <v>0</v>
      </c>
      <c r="X169" s="11">
        <f t="shared" si="49"/>
        <v>1</v>
      </c>
    </row>
    <row r="170" spans="1:24" x14ac:dyDescent="0.35">
      <c r="A170" s="11">
        <f t="shared" si="36"/>
        <v>167</v>
      </c>
      <c r="B170" s="40">
        <f t="shared" si="40"/>
        <v>0</v>
      </c>
      <c r="C170" s="128">
        <f>ROUND(IF(Skaičiuoklė!$E$61&gt;0,Skaičiuoklė!E229,IF(A170&lt;=Skaičiuoklė!$E$10,0,IF(A170&gt;Skaičiuoklė!$E$8,0,1/(Skaičiuoklė!$E$8-Skaičiuoklė!$E$10)*(Skaičiuoklė!$E$7)))),2)</f>
        <v>0</v>
      </c>
      <c r="D170" s="128">
        <f t="shared" si="41"/>
        <v>0</v>
      </c>
      <c r="E170" s="24">
        <f>1-(1-Skaičiuoklė!$E$19)^(A170/12)</f>
        <v>0</v>
      </c>
      <c r="F170" s="128">
        <f t="shared" si="42"/>
        <v>0</v>
      </c>
      <c r="G170" s="179"/>
      <c r="H170" s="128">
        <f t="shared" si="43"/>
        <v>0</v>
      </c>
      <c r="I170" s="128">
        <f>MAX(0,ROUND(IF(Skaičiuoklė!$E$46&lt;$A170,Skaičiuoklė!$C$46,0)*IF(I$3=0,1,(I$3*12-$A170+1+Skaičiuoklė!$E$46)/(I$3*12)),2))</f>
        <v>0</v>
      </c>
      <c r="J170" s="128">
        <f>MAX(0,ROUND(IF(Skaičiuoklė!$E$47&lt;$A170,Skaičiuoklė!$C$47,0)*IF(J$3=0,1,(J$3*12-$A170+1+Skaičiuoklė!$E$47)/(J$3*12)),2))</f>
        <v>0</v>
      </c>
      <c r="K170" s="128">
        <f>MAX(0,ROUND(IF(Skaičiuoklė!$E$48&lt;$A170,Skaičiuoklė!$C$48,0)*IF(K$3=0,1,(K$3*12-$A170+1+Skaičiuoklė!$E$48)/(K$3*12)),2))</f>
        <v>0</v>
      </c>
      <c r="L170" s="128">
        <f>MAX(0,ROUND(IF(Skaičiuoklė!$E$49&lt;$A170,Skaičiuoklė!$C$49,0)*IF(L$3=0,1,(L$3*12-$A170+1+Skaičiuoklė!$E$49)/(L$3*12)),2))</f>
        <v>0</v>
      </c>
      <c r="M170" s="128">
        <f>MAX(0,ROUND(IF(Skaičiuoklė!$E$50&lt;$A170,Skaičiuoklė!$C$50,0)*IF(M$3=0,1,(M$3*12-$A170+1+Skaičiuoklė!$E$50)/(M$3*12)),2))</f>
        <v>0</v>
      </c>
      <c r="N170" s="128">
        <f>MAX(0,ROUND(IF(Skaičiuoklė!$E$51&lt;$A170,Skaičiuoklė!$C$51,0)*IF(N$3=0,1,(N$3*12-$A170+1+Skaičiuoklė!$E$51)/(N$3*12)),2))</f>
        <v>0</v>
      </c>
      <c r="O170" s="128">
        <f>MAX(0,ROUND(IF(Skaičiuoklė!$E$52&lt;$A170,Skaičiuoklė!$C$52,0)*IF(O$3=0,1,(O$3*12-$A170+1+Skaičiuoklė!$E$52)/(O$3*12)),2))</f>
        <v>0</v>
      </c>
      <c r="P170" s="128">
        <f t="shared" si="44"/>
        <v>0.15</v>
      </c>
      <c r="Q170" s="128">
        <f t="shared" si="45"/>
        <v>0</v>
      </c>
      <c r="R170" s="179"/>
      <c r="S170" s="128">
        <f t="shared" si="46"/>
        <v>0</v>
      </c>
      <c r="T170" s="128">
        <f t="shared" si="47"/>
        <v>0</v>
      </c>
      <c r="U170" s="179"/>
      <c r="V170" s="23">
        <f t="shared" si="39"/>
        <v>1.6599999999999955E-2</v>
      </c>
      <c r="W170" s="128">
        <f t="shared" si="48"/>
        <v>0</v>
      </c>
      <c r="X170" s="11">
        <f t="shared" si="49"/>
        <v>1</v>
      </c>
    </row>
    <row r="171" spans="1:24" x14ac:dyDescent="0.35">
      <c r="A171" s="11">
        <f t="shared" si="36"/>
        <v>168</v>
      </c>
      <c r="B171" s="40">
        <f t="shared" si="40"/>
        <v>0</v>
      </c>
      <c r="C171" s="128">
        <f>ROUND(IF(Skaičiuoklė!$E$61&gt;0,Skaičiuoklė!E230,IF(A171&lt;=Skaičiuoklė!$E$10,0,IF(A171&gt;Skaičiuoklė!$E$8,0,1/(Skaičiuoklė!$E$8-Skaičiuoklė!$E$10)*(Skaičiuoklė!$E$7)))),2)</f>
        <v>0</v>
      </c>
      <c r="D171" s="128">
        <f t="shared" si="41"/>
        <v>0</v>
      </c>
      <c r="E171" s="24">
        <f>1-(1-Skaičiuoklė!$E$19)^(A171/12)</f>
        <v>0</v>
      </c>
      <c r="F171" s="128">
        <f t="shared" si="42"/>
        <v>0</v>
      </c>
      <c r="G171" s="179"/>
      <c r="H171" s="128">
        <f t="shared" si="43"/>
        <v>0</v>
      </c>
      <c r="I171" s="128">
        <f>MAX(0,ROUND(IF(Skaičiuoklė!$E$46&lt;$A171,Skaičiuoklė!$C$46,0)*IF(I$3=0,1,(I$3*12-$A171+1+Skaičiuoklė!$E$46)/(I$3*12)),2))</f>
        <v>0</v>
      </c>
      <c r="J171" s="128">
        <f>MAX(0,ROUND(IF(Skaičiuoklė!$E$47&lt;$A171,Skaičiuoklė!$C$47,0)*IF(J$3=0,1,(J$3*12-$A171+1+Skaičiuoklė!$E$47)/(J$3*12)),2))</f>
        <v>0</v>
      </c>
      <c r="K171" s="128">
        <f>MAX(0,ROUND(IF(Skaičiuoklė!$E$48&lt;$A171,Skaičiuoklė!$C$48,0)*IF(K$3=0,1,(K$3*12-$A171+1+Skaičiuoklė!$E$48)/(K$3*12)),2))</f>
        <v>0</v>
      </c>
      <c r="L171" s="128">
        <f>MAX(0,ROUND(IF(Skaičiuoklė!$E$49&lt;$A171,Skaičiuoklė!$C$49,0)*IF(L$3=0,1,(L$3*12-$A171+1+Skaičiuoklė!$E$49)/(L$3*12)),2))</f>
        <v>0</v>
      </c>
      <c r="M171" s="128">
        <f>MAX(0,ROUND(IF(Skaičiuoklė!$E$50&lt;$A171,Skaičiuoklė!$C$50,0)*IF(M$3=0,1,(M$3*12-$A171+1+Skaičiuoklė!$E$50)/(M$3*12)),2))</f>
        <v>0</v>
      </c>
      <c r="N171" s="128">
        <f>MAX(0,ROUND(IF(Skaičiuoklė!$E$51&lt;$A171,Skaičiuoklė!$C$51,0)*IF(N$3=0,1,(N$3*12-$A171+1+Skaičiuoklė!$E$51)/(N$3*12)),2))</f>
        <v>0</v>
      </c>
      <c r="O171" s="128">
        <f>MAX(0,ROUND(IF(Skaičiuoklė!$E$52&lt;$A171,Skaičiuoklė!$C$52,0)*IF(O$3=0,1,(O$3*12-$A171+1+Skaičiuoklė!$E$52)/(O$3*12)),2))</f>
        <v>0</v>
      </c>
      <c r="P171" s="128">
        <f t="shared" si="44"/>
        <v>0.15</v>
      </c>
      <c r="Q171" s="128">
        <f t="shared" si="45"/>
        <v>0</v>
      </c>
      <c r="R171" s="179"/>
      <c r="S171" s="128">
        <f t="shared" si="46"/>
        <v>0</v>
      </c>
      <c r="T171" s="128">
        <f t="shared" si="47"/>
        <v>0</v>
      </c>
      <c r="U171" s="179"/>
      <c r="V171" s="23">
        <f t="shared" si="39"/>
        <v>1.6699999999999954E-2</v>
      </c>
      <c r="W171" s="128">
        <f t="shared" si="48"/>
        <v>0</v>
      </c>
      <c r="X171" s="11">
        <f t="shared" si="49"/>
        <v>1</v>
      </c>
    </row>
    <row r="172" spans="1:24" x14ac:dyDescent="0.35">
      <c r="A172" s="11">
        <f t="shared" si="36"/>
        <v>169</v>
      </c>
      <c r="B172" s="40">
        <f t="shared" si="40"/>
        <v>0</v>
      </c>
      <c r="C172" s="128">
        <f>ROUND(IF(Skaičiuoklė!$E$61&gt;0,Skaičiuoklė!E231,IF(A172&lt;=Skaičiuoklė!$E$10,0,IF(A172&gt;Skaičiuoklė!$E$8,0,1/(Skaičiuoklė!$E$8-Skaičiuoklė!$E$10)*(Skaičiuoklė!$E$7)))),2)</f>
        <v>0</v>
      </c>
      <c r="D172" s="128">
        <f t="shared" si="41"/>
        <v>0</v>
      </c>
      <c r="E172" s="24">
        <f>1-(1-Skaičiuoklė!$E$19)^(A172/12)</f>
        <v>0</v>
      </c>
      <c r="F172" s="128">
        <f t="shared" si="42"/>
        <v>0</v>
      </c>
      <c r="G172" s="179"/>
      <c r="H172" s="128">
        <f t="shared" si="43"/>
        <v>0</v>
      </c>
      <c r="I172" s="128">
        <f>MAX(0,ROUND(IF(Skaičiuoklė!$E$46&lt;$A172,Skaičiuoklė!$C$46,0)*IF(I$3=0,1,(I$3*12-$A172+1+Skaičiuoklė!$E$46)/(I$3*12)),2))</f>
        <v>0</v>
      </c>
      <c r="J172" s="128">
        <f>MAX(0,ROUND(IF(Skaičiuoklė!$E$47&lt;$A172,Skaičiuoklė!$C$47,0)*IF(J$3=0,1,(J$3*12-$A172+1+Skaičiuoklė!$E$47)/(J$3*12)),2))</f>
        <v>0</v>
      </c>
      <c r="K172" s="128">
        <f>MAX(0,ROUND(IF(Skaičiuoklė!$E$48&lt;$A172,Skaičiuoklė!$C$48,0)*IF(K$3=0,1,(K$3*12-$A172+1+Skaičiuoklė!$E$48)/(K$3*12)),2))</f>
        <v>0</v>
      </c>
      <c r="L172" s="128">
        <f>MAX(0,ROUND(IF(Skaičiuoklė!$E$49&lt;$A172,Skaičiuoklė!$C$49,0)*IF(L$3=0,1,(L$3*12-$A172+1+Skaičiuoklė!$E$49)/(L$3*12)),2))</f>
        <v>0</v>
      </c>
      <c r="M172" s="128">
        <f>MAX(0,ROUND(IF(Skaičiuoklė!$E$50&lt;$A172,Skaičiuoklė!$C$50,0)*IF(M$3=0,1,(M$3*12-$A172+1+Skaičiuoklė!$E$50)/(M$3*12)),2))</f>
        <v>0</v>
      </c>
      <c r="N172" s="128">
        <f>MAX(0,ROUND(IF(Skaičiuoklė!$E$51&lt;$A172,Skaičiuoklė!$C$51,0)*IF(N$3=0,1,(N$3*12-$A172+1+Skaičiuoklė!$E$51)/(N$3*12)),2))</f>
        <v>0</v>
      </c>
      <c r="O172" s="128">
        <f>MAX(0,ROUND(IF(Skaičiuoklė!$E$52&lt;$A172,Skaičiuoklė!$C$52,0)*IF(O$3=0,1,(O$3*12-$A172+1+Skaičiuoklė!$E$52)/(O$3*12)),2))</f>
        <v>0</v>
      </c>
      <c r="P172" s="128">
        <f t="shared" si="44"/>
        <v>0.15</v>
      </c>
      <c r="Q172" s="128">
        <f t="shared" si="45"/>
        <v>0</v>
      </c>
      <c r="R172" s="179"/>
      <c r="S172" s="128">
        <f t="shared" si="46"/>
        <v>0</v>
      </c>
      <c r="T172" s="128">
        <f t="shared" si="47"/>
        <v>0</v>
      </c>
      <c r="U172" s="179"/>
      <c r="V172" s="23">
        <f t="shared" si="39"/>
        <v>1.6799999999999954E-2</v>
      </c>
      <c r="W172" s="128">
        <f t="shared" si="48"/>
        <v>0</v>
      </c>
      <c r="X172" s="11">
        <f t="shared" si="49"/>
        <v>1</v>
      </c>
    </row>
    <row r="173" spans="1:24" x14ac:dyDescent="0.35">
      <c r="A173" s="11">
        <f t="shared" si="36"/>
        <v>170</v>
      </c>
      <c r="B173" s="40">
        <f t="shared" si="40"/>
        <v>0</v>
      </c>
      <c r="C173" s="128">
        <f>ROUND(IF(Skaičiuoklė!$E$61&gt;0,Skaičiuoklė!E232,IF(A173&lt;=Skaičiuoklė!$E$10,0,IF(A173&gt;Skaičiuoklė!$E$8,0,1/(Skaičiuoklė!$E$8-Skaičiuoklė!$E$10)*(Skaičiuoklė!$E$7)))),2)</f>
        <v>0</v>
      </c>
      <c r="D173" s="128">
        <f t="shared" si="41"/>
        <v>0</v>
      </c>
      <c r="E173" s="24">
        <f>1-(1-Skaičiuoklė!$E$19)^(A173/12)</f>
        <v>0</v>
      </c>
      <c r="F173" s="128">
        <f t="shared" si="42"/>
        <v>0</v>
      </c>
      <c r="G173" s="179"/>
      <c r="H173" s="128">
        <f t="shared" si="43"/>
        <v>0</v>
      </c>
      <c r="I173" s="128">
        <f>MAX(0,ROUND(IF(Skaičiuoklė!$E$46&lt;$A173,Skaičiuoklė!$C$46,0)*IF(I$3=0,1,(I$3*12-$A173+1+Skaičiuoklė!$E$46)/(I$3*12)),2))</f>
        <v>0</v>
      </c>
      <c r="J173" s="128">
        <f>MAX(0,ROUND(IF(Skaičiuoklė!$E$47&lt;$A173,Skaičiuoklė!$C$47,0)*IF(J$3=0,1,(J$3*12-$A173+1+Skaičiuoklė!$E$47)/(J$3*12)),2))</f>
        <v>0</v>
      </c>
      <c r="K173" s="128">
        <f>MAX(0,ROUND(IF(Skaičiuoklė!$E$48&lt;$A173,Skaičiuoklė!$C$48,0)*IF(K$3=0,1,(K$3*12-$A173+1+Skaičiuoklė!$E$48)/(K$3*12)),2))</f>
        <v>0</v>
      </c>
      <c r="L173" s="128">
        <f>MAX(0,ROUND(IF(Skaičiuoklė!$E$49&lt;$A173,Skaičiuoklė!$C$49,0)*IF(L$3=0,1,(L$3*12-$A173+1+Skaičiuoklė!$E$49)/(L$3*12)),2))</f>
        <v>0</v>
      </c>
      <c r="M173" s="128">
        <f>MAX(0,ROUND(IF(Skaičiuoklė!$E$50&lt;$A173,Skaičiuoklė!$C$50,0)*IF(M$3=0,1,(M$3*12-$A173+1+Skaičiuoklė!$E$50)/(M$3*12)),2))</f>
        <v>0</v>
      </c>
      <c r="N173" s="128">
        <f>MAX(0,ROUND(IF(Skaičiuoklė!$E$51&lt;$A173,Skaičiuoklė!$C$51,0)*IF(N$3=0,1,(N$3*12-$A173+1+Skaičiuoklė!$E$51)/(N$3*12)),2))</f>
        <v>0</v>
      </c>
      <c r="O173" s="128">
        <f>MAX(0,ROUND(IF(Skaičiuoklė!$E$52&lt;$A173,Skaičiuoklė!$C$52,0)*IF(O$3=0,1,(O$3*12-$A173+1+Skaičiuoklė!$E$52)/(O$3*12)),2))</f>
        <v>0</v>
      </c>
      <c r="P173" s="128">
        <f t="shared" si="44"/>
        <v>0.15</v>
      </c>
      <c r="Q173" s="128">
        <f t="shared" si="45"/>
        <v>0</v>
      </c>
      <c r="R173" s="179"/>
      <c r="S173" s="128">
        <f t="shared" si="46"/>
        <v>0</v>
      </c>
      <c r="T173" s="128">
        <f t="shared" si="47"/>
        <v>0</v>
      </c>
      <c r="U173" s="179"/>
      <c r="V173" s="23">
        <f t="shared" si="39"/>
        <v>1.6899999999999953E-2</v>
      </c>
      <c r="W173" s="128">
        <f t="shared" si="48"/>
        <v>0</v>
      </c>
      <c r="X173" s="11">
        <f t="shared" si="49"/>
        <v>1</v>
      </c>
    </row>
    <row r="174" spans="1:24" x14ac:dyDescent="0.35">
      <c r="A174" s="11">
        <f t="shared" si="36"/>
        <v>171</v>
      </c>
      <c r="B174" s="40">
        <f t="shared" si="40"/>
        <v>0</v>
      </c>
      <c r="C174" s="128">
        <f>ROUND(IF(Skaičiuoklė!$E$61&gt;0,Skaičiuoklė!E233,IF(A174&lt;=Skaičiuoklė!$E$10,0,IF(A174&gt;Skaičiuoklė!$E$8,0,1/(Skaičiuoklė!$E$8-Skaičiuoklė!$E$10)*(Skaičiuoklė!$E$7)))),2)</f>
        <v>0</v>
      </c>
      <c r="D174" s="128">
        <f t="shared" si="41"/>
        <v>0</v>
      </c>
      <c r="E174" s="24">
        <f>1-(1-Skaičiuoklė!$E$19)^(A174/12)</f>
        <v>0</v>
      </c>
      <c r="F174" s="128">
        <f t="shared" si="42"/>
        <v>0</v>
      </c>
      <c r="G174" s="179"/>
      <c r="H174" s="128">
        <f t="shared" si="43"/>
        <v>0</v>
      </c>
      <c r="I174" s="128">
        <f>MAX(0,ROUND(IF(Skaičiuoklė!$E$46&lt;$A174,Skaičiuoklė!$C$46,0)*IF(I$3=0,1,(I$3*12-$A174+1+Skaičiuoklė!$E$46)/(I$3*12)),2))</f>
        <v>0</v>
      </c>
      <c r="J174" s="128">
        <f>MAX(0,ROUND(IF(Skaičiuoklė!$E$47&lt;$A174,Skaičiuoklė!$C$47,0)*IF(J$3=0,1,(J$3*12-$A174+1+Skaičiuoklė!$E$47)/(J$3*12)),2))</f>
        <v>0</v>
      </c>
      <c r="K174" s="128">
        <f>MAX(0,ROUND(IF(Skaičiuoklė!$E$48&lt;$A174,Skaičiuoklė!$C$48,0)*IF(K$3=0,1,(K$3*12-$A174+1+Skaičiuoklė!$E$48)/(K$3*12)),2))</f>
        <v>0</v>
      </c>
      <c r="L174" s="128">
        <f>MAX(0,ROUND(IF(Skaičiuoklė!$E$49&lt;$A174,Skaičiuoklė!$C$49,0)*IF(L$3=0,1,(L$3*12-$A174+1+Skaičiuoklė!$E$49)/(L$3*12)),2))</f>
        <v>0</v>
      </c>
      <c r="M174" s="128">
        <f>MAX(0,ROUND(IF(Skaičiuoklė!$E$50&lt;$A174,Skaičiuoklė!$C$50,0)*IF(M$3=0,1,(M$3*12-$A174+1+Skaičiuoklė!$E$50)/(M$3*12)),2))</f>
        <v>0</v>
      </c>
      <c r="N174" s="128">
        <f>MAX(0,ROUND(IF(Skaičiuoklė!$E$51&lt;$A174,Skaičiuoklė!$C$51,0)*IF(N$3=0,1,(N$3*12-$A174+1+Skaičiuoklė!$E$51)/(N$3*12)),2))</f>
        <v>0</v>
      </c>
      <c r="O174" s="128">
        <f>MAX(0,ROUND(IF(Skaičiuoklė!$E$52&lt;$A174,Skaičiuoklė!$C$52,0)*IF(O$3=0,1,(O$3*12-$A174+1+Skaičiuoklė!$E$52)/(O$3*12)),2))</f>
        <v>0</v>
      </c>
      <c r="P174" s="128">
        <f t="shared" si="44"/>
        <v>0.15</v>
      </c>
      <c r="Q174" s="128">
        <f t="shared" si="45"/>
        <v>0</v>
      </c>
      <c r="R174" s="179"/>
      <c r="S174" s="128">
        <f t="shared" si="46"/>
        <v>0</v>
      </c>
      <c r="T174" s="128">
        <f t="shared" si="47"/>
        <v>0</v>
      </c>
      <c r="U174" s="179"/>
      <c r="V174" s="23">
        <f t="shared" si="39"/>
        <v>1.6999999999999953E-2</v>
      </c>
      <c r="W174" s="128">
        <f t="shared" si="48"/>
        <v>0</v>
      </c>
      <c r="X174" s="11">
        <f t="shared" si="49"/>
        <v>1</v>
      </c>
    </row>
    <row r="175" spans="1:24" x14ac:dyDescent="0.35">
      <c r="A175" s="11">
        <f t="shared" si="36"/>
        <v>172</v>
      </c>
      <c r="B175" s="40">
        <f t="shared" si="40"/>
        <v>0</v>
      </c>
      <c r="C175" s="128">
        <f>ROUND(IF(Skaičiuoklė!$E$61&gt;0,Skaičiuoklė!E234,IF(A175&lt;=Skaičiuoklė!$E$10,0,IF(A175&gt;Skaičiuoklė!$E$8,0,1/(Skaičiuoklė!$E$8-Skaičiuoklė!$E$10)*(Skaičiuoklė!$E$7)))),2)</f>
        <v>0</v>
      </c>
      <c r="D175" s="128">
        <f t="shared" si="41"/>
        <v>0</v>
      </c>
      <c r="E175" s="24">
        <f>1-(1-Skaičiuoklė!$E$19)^(A175/12)</f>
        <v>0</v>
      </c>
      <c r="F175" s="128">
        <f t="shared" si="42"/>
        <v>0</v>
      </c>
      <c r="G175" s="179"/>
      <c r="H175" s="128">
        <f t="shared" si="43"/>
        <v>0</v>
      </c>
      <c r="I175" s="128">
        <f>MAX(0,ROUND(IF(Skaičiuoklė!$E$46&lt;$A175,Skaičiuoklė!$C$46,0)*IF(I$3=0,1,(I$3*12-$A175+1+Skaičiuoklė!$E$46)/(I$3*12)),2))</f>
        <v>0</v>
      </c>
      <c r="J175" s="128">
        <f>MAX(0,ROUND(IF(Skaičiuoklė!$E$47&lt;$A175,Skaičiuoklė!$C$47,0)*IF(J$3=0,1,(J$3*12-$A175+1+Skaičiuoklė!$E$47)/(J$3*12)),2))</f>
        <v>0</v>
      </c>
      <c r="K175" s="128">
        <f>MAX(0,ROUND(IF(Skaičiuoklė!$E$48&lt;$A175,Skaičiuoklė!$C$48,0)*IF(K$3=0,1,(K$3*12-$A175+1+Skaičiuoklė!$E$48)/(K$3*12)),2))</f>
        <v>0</v>
      </c>
      <c r="L175" s="128">
        <f>MAX(0,ROUND(IF(Skaičiuoklė!$E$49&lt;$A175,Skaičiuoklė!$C$49,0)*IF(L$3=0,1,(L$3*12-$A175+1+Skaičiuoklė!$E$49)/(L$3*12)),2))</f>
        <v>0</v>
      </c>
      <c r="M175" s="128">
        <f>MAX(0,ROUND(IF(Skaičiuoklė!$E$50&lt;$A175,Skaičiuoklė!$C$50,0)*IF(M$3=0,1,(M$3*12-$A175+1+Skaičiuoklė!$E$50)/(M$3*12)),2))</f>
        <v>0</v>
      </c>
      <c r="N175" s="128">
        <f>MAX(0,ROUND(IF(Skaičiuoklė!$E$51&lt;$A175,Skaičiuoklė!$C$51,0)*IF(N$3=0,1,(N$3*12-$A175+1+Skaičiuoklė!$E$51)/(N$3*12)),2))</f>
        <v>0</v>
      </c>
      <c r="O175" s="128">
        <f>MAX(0,ROUND(IF(Skaičiuoklė!$E$52&lt;$A175,Skaičiuoklė!$C$52,0)*IF(O$3=0,1,(O$3*12-$A175+1+Skaičiuoklė!$E$52)/(O$3*12)),2))</f>
        <v>0</v>
      </c>
      <c r="P175" s="128">
        <f t="shared" si="44"/>
        <v>0.15</v>
      </c>
      <c r="Q175" s="128">
        <f t="shared" si="45"/>
        <v>0</v>
      </c>
      <c r="R175" s="179"/>
      <c r="S175" s="128">
        <f t="shared" si="46"/>
        <v>0</v>
      </c>
      <c r="T175" s="128">
        <f t="shared" si="47"/>
        <v>0</v>
      </c>
      <c r="U175" s="179"/>
      <c r="V175" s="23">
        <f t="shared" si="39"/>
        <v>1.7099999999999952E-2</v>
      </c>
      <c r="W175" s="128">
        <f t="shared" si="48"/>
        <v>0</v>
      </c>
      <c r="X175" s="11">
        <f t="shared" si="49"/>
        <v>1</v>
      </c>
    </row>
    <row r="176" spans="1:24" x14ac:dyDescent="0.35">
      <c r="A176" s="11">
        <f t="shared" si="36"/>
        <v>173</v>
      </c>
      <c r="B176" s="40">
        <f t="shared" si="40"/>
        <v>0</v>
      </c>
      <c r="C176" s="128">
        <f>ROUND(IF(Skaičiuoklė!$E$61&gt;0,Skaičiuoklė!E235,IF(A176&lt;=Skaičiuoklė!$E$10,0,IF(A176&gt;Skaičiuoklė!$E$8,0,1/(Skaičiuoklė!$E$8-Skaičiuoklė!$E$10)*(Skaičiuoklė!$E$7)))),2)</f>
        <v>0</v>
      </c>
      <c r="D176" s="128">
        <f t="shared" si="41"/>
        <v>0</v>
      </c>
      <c r="E176" s="24">
        <f>1-(1-Skaičiuoklė!$E$19)^(A176/12)</f>
        <v>0</v>
      </c>
      <c r="F176" s="128">
        <f t="shared" si="42"/>
        <v>0</v>
      </c>
      <c r="G176" s="179"/>
      <c r="H176" s="128">
        <f t="shared" si="43"/>
        <v>0</v>
      </c>
      <c r="I176" s="128">
        <f>MAX(0,ROUND(IF(Skaičiuoklė!$E$46&lt;$A176,Skaičiuoklė!$C$46,0)*IF(I$3=0,1,(I$3*12-$A176+1+Skaičiuoklė!$E$46)/(I$3*12)),2))</f>
        <v>0</v>
      </c>
      <c r="J176" s="128">
        <f>MAX(0,ROUND(IF(Skaičiuoklė!$E$47&lt;$A176,Skaičiuoklė!$C$47,0)*IF(J$3=0,1,(J$3*12-$A176+1+Skaičiuoklė!$E$47)/(J$3*12)),2))</f>
        <v>0</v>
      </c>
      <c r="K176" s="128">
        <f>MAX(0,ROUND(IF(Skaičiuoklė!$E$48&lt;$A176,Skaičiuoklė!$C$48,0)*IF(K$3=0,1,(K$3*12-$A176+1+Skaičiuoklė!$E$48)/(K$3*12)),2))</f>
        <v>0</v>
      </c>
      <c r="L176" s="128">
        <f>MAX(0,ROUND(IF(Skaičiuoklė!$E$49&lt;$A176,Skaičiuoklė!$C$49,0)*IF(L$3=0,1,(L$3*12-$A176+1+Skaičiuoklė!$E$49)/(L$3*12)),2))</f>
        <v>0</v>
      </c>
      <c r="M176" s="128">
        <f>MAX(0,ROUND(IF(Skaičiuoklė!$E$50&lt;$A176,Skaičiuoklė!$C$50,0)*IF(M$3=0,1,(M$3*12-$A176+1+Skaičiuoklė!$E$50)/(M$3*12)),2))</f>
        <v>0</v>
      </c>
      <c r="N176" s="128">
        <f>MAX(0,ROUND(IF(Skaičiuoklė!$E$51&lt;$A176,Skaičiuoklė!$C$51,0)*IF(N$3=0,1,(N$3*12-$A176+1+Skaičiuoklė!$E$51)/(N$3*12)),2))</f>
        <v>0</v>
      </c>
      <c r="O176" s="128">
        <f>MAX(0,ROUND(IF(Skaičiuoklė!$E$52&lt;$A176,Skaičiuoklė!$C$52,0)*IF(O$3=0,1,(O$3*12-$A176+1+Skaičiuoklė!$E$52)/(O$3*12)),2))</f>
        <v>0</v>
      </c>
      <c r="P176" s="128">
        <f t="shared" si="44"/>
        <v>0.15</v>
      </c>
      <c r="Q176" s="128">
        <f t="shared" si="45"/>
        <v>0</v>
      </c>
      <c r="R176" s="179"/>
      <c r="S176" s="128">
        <f t="shared" si="46"/>
        <v>0</v>
      </c>
      <c r="T176" s="128">
        <f t="shared" si="47"/>
        <v>0</v>
      </c>
      <c r="U176" s="179"/>
      <c r="V176" s="23">
        <f t="shared" si="39"/>
        <v>1.7199999999999951E-2</v>
      </c>
      <c r="W176" s="128">
        <f t="shared" si="48"/>
        <v>0</v>
      </c>
      <c r="X176" s="11">
        <f t="shared" si="49"/>
        <v>1</v>
      </c>
    </row>
    <row r="177" spans="1:24" x14ac:dyDescent="0.35">
      <c r="A177" s="11">
        <f t="shared" si="36"/>
        <v>174</v>
      </c>
      <c r="B177" s="40">
        <f t="shared" ref="B177:B186" si="50">IF(MAX(ROUND(B176-C176,2),0)&lt;0.5,0,MAX(ROUND(B176-C176,2),0))</f>
        <v>0</v>
      </c>
      <c r="C177" s="128">
        <f>ROUND(IF(Skaičiuoklė!$E$61&gt;0,Skaičiuoklė!E236,IF(A177&lt;=Skaičiuoklė!$E$10,0,IF(A177&gt;Skaičiuoklė!$E$8,0,1/(Skaičiuoklė!$E$8-Skaičiuoklė!$E$10)*(Skaičiuoklė!$E$7)))),2)</f>
        <v>0</v>
      </c>
      <c r="D177" s="128">
        <f t="shared" ref="D177:D186" si="51">MAX(B177-H177,0)</f>
        <v>0</v>
      </c>
      <c r="E177" s="24">
        <f>1-(1-Skaičiuoklė!$E$19)^(A177/12)</f>
        <v>0</v>
      </c>
      <c r="F177" s="128">
        <f t="shared" ref="F177:F186" si="52">ROUND(B177*(E177-E176),2)</f>
        <v>0</v>
      </c>
      <c r="G177" s="179"/>
      <c r="H177" s="128">
        <f t="shared" ref="H177:H188" si="53">SUM(I177:O177)</f>
        <v>0</v>
      </c>
      <c r="I177" s="128">
        <f>MAX(0,ROUND(IF(Skaičiuoklė!$E$46&lt;$A177,Skaičiuoklė!$C$46,0)*IF(I$3=0,1,(I$3*12-$A177+1+Skaičiuoklė!$E$46)/(I$3*12)),2))</f>
        <v>0</v>
      </c>
      <c r="J177" s="128">
        <f>MAX(0,ROUND(IF(Skaičiuoklė!$E$47&lt;$A177,Skaičiuoklė!$C$47,0)*IF(J$3=0,1,(J$3*12-$A177+1+Skaičiuoklė!$E$47)/(J$3*12)),2))</f>
        <v>0</v>
      </c>
      <c r="K177" s="128">
        <f>MAX(0,ROUND(IF(Skaičiuoklė!$E$48&lt;$A177,Skaičiuoklė!$C$48,0)*IF(K$3=0,1,(K$3*12-$A177+1+Skaičiuoklė!$E$48)/(K$3*12)),2))</f>
        <v>0</v>
      </c>
      <c r="L177" s="128">
        <f>MAX(0,ROUND(IF(Skaičiuoklė!$E$49&lt;$A177,Skaičiuoklė!$C$49,0)*IF(L$3=0,1,(L$3*12-$A177+1+Skaičiuoklė!$E$49)/(L$3*12)),2))</f>
        <v>0</v>
      </c>
      <c r="M177" s="128">
        <f>MAX(0,ROUND(IF(Skaičiuoklė!$E$50&lt;$A177,Skaičiuoklė!$C$50,0)*IF(M$3=0,1,(M$3*12-$A177+1+Skaičiuoklė!$E$50)/(M$3*12)),2))</f>
        <v>0</v>
      </c>
      <c r="N177" s="128">
        <f>MAX(0,ROUND(IF(Skaičiuoklė!$E$51&lt;$A177,Skaičiuoklė!$C$51,0)*IF(N$3=0,1,(N$3*12-$A177+1+Skaičiuoklė!$E$51)/(N$3*12)),2))</f>
        <v>0</v>
      </c>
      <c r="O177" s="128">
        <f>MAX(0,ROUND(IF(Skaičiuoklė!$E$52&lt;$A177,Skaičiuoklė!$C$52,0)*IF(O$3=0,1,(O$3*12-$A177+1+Skaičiuoklė!$E$52)/(O$3*12)),2))</f>
        <v>0</v>
      </c>
      <c r="P177" s="128">
        <f t="shared" ref="P177:P188" si="54">MAX(0.15,IF(B177&lt;=0,0,MAX(0,1-H177/B177)))</f>
        <v>0.15</v>
      </c>
      <c r="Q177" s="128">
        <f t="shared" ref="Q177:Q188" si="55">F177*P177</f>
        <v>0</v>
      </c>
      <c r="R177" s="179"/>
      <c r="S177" s="128">
        <f t="shared" ref="S177:S209" si="56">B177*(1-E177)</f>
        <v>0</v>
      </c>
      <c r="T177" s="128">
        <f t="shared" ref="T177:T209" si="57">ROUND(S177*$W$1/12,2)</f>
        <v>0</v>
      </c>
      <c r="U177" s="179"/>
      <c r="V177" s="23">
        <f t="shared" si="39"/>
        <v>1.7299999999999951E-2</v>
      </c>
      <c r="W177" s="128">
        <f t="shared" ref="W177:W214" si="58">SUM($S$4:$S$243)*V177/12</f>
        <v>0</v>
      </c>
      <c r="X177" s="11">
        <f t="shared" ref="X177:X214" si="59">IF(W177&lt;$Q$1,0,1)</f>
        <v>1</v>
      </c>
    </row>
    <row r="178" spans="1:24" x14ac:dyDescent="0.35">
      <c r="A178" s="11">
        <f t="shared" si="36"/>
        <v>175</v>
      </c>
      <c r="B178" s="40">
        <f t="shared" si="50"/>
        <v>0</v>
      </c>
      <c r="C178" s="128">
        <f>ROUND(IF(Skaičiuoklė!$E$61&gt;0,Skaičiuoklė!E237,IF(A178&lt;=Skaičiuoklė!$E$10,0,IF(A178&gt;Skaičiuoklė!$E$8,0,1/(Skaičiuoklė!$E$8-Skaičiuoklė!$E$10)*(Skaičiuoklė!$E$7)))),2)</f>
        <v>0</v>
      </c>
      <c r="D178" s="128">
        <f t="shared" si="51"/>
        <v>0</v>
      </c>
      <c r="E178" s="24">
        <f>1-(1-Skaičiuoklė!$E$19)^(A178/12)</f>
        <v>0</v>
      </c>
      <c r="F178" s="128">
        <f t="shared" si="52"/>
        <v>0</v>
      </c>
      <c r="G178" s="179"/>
      <c r="H178" s="128">
        <f t="shared" si="53"/>
        <v>0</v>
      </c>
      <c r="I178" s="128">
        <f>MAX(0,ROUND(IF(Skaičiuoklė!$E$46&lt;$A178,Skaičiuoklė!$C$46,0)*IF(I$3=0,1,(I$3*12-$A178+1+Skaičiuoklė!$E$46)/(I$3*12)),2))</f>
        <v>0</v>
      </c>
      <c r="J178" s="128">
        <f>MAX(0,ROUND(IF(Skaičiuoklė!$E$47&lt;$A178,Skaičiuoklė!$C$47,0)*IF(J$3=0,1,(J$3*12-$A178+1+Skaičiuoklė!$E$47)/(J$3*12)),2))</f>
        <v>0</v>
      </c>
      <c r="K178" s="128">
        <f>MAX(0,ROUND(IF(Skaičiuoklė!$E$48&lt;$A178,Skaičiuoklė!$C$48,0)*IF(K$3=0,1,(K$3*12-$A178+1+Skaičiuoklė!$E$48)/(K$3*12)),2))</f>
        <v>0</v>
      </c>
      <c r="L178" s="128">
        <f>MAX(0,ROUND(IF(Skaičiuoklė!$E$49&lt;$A178,Skaičiuoklė!$C$49,0)*IF(L$3=0,1,(L$3*12-$A178+1+Skaičiuoklė!$E$49)/(L$3*12)),2))</f>
        <v>0</v>
      </c>
      <c r="M178" s="128">
        <f>MAX(0,ROUND(IF(Skaičiuoklė!$E$50&lt;$A178,Skaičiuoklė!$C$50,0)*IF(M$3=0,1,(M$3*12-$A178+1+Skaičiuoklė!$E$50)/(M$3*12)),2))</f>
        <v>0</v>
      </c>
      <c r="N178" s="128">
        <f>MAX(0,ROUND(IF(Skaičiuoklė!$E$51&lt;$A178,Skaičiuoklė!$C$51,0)*IF(N$3=0,1,(N$3*12-$A178+1+Skaičiuoklė!$E$51)/(N$3*12)),2))</f>
        <v>0</v>
      </c>
      <c r="O178" s="128">
        <f>MAX(0,ROUND(IF(Skaičiuoklė!$E$52&lt;$A178,Skaičiuoklė!$C$52,0)*IF(O$3=0,1,(O$3*12-$A178+1+Skaičiuoklė!$E$52)/(O$3*12)),2))</f>
        <v>0</v>
      </c>
      <c r="P178" s="128">
        <f t="shared" si="54"/>
        <v>0.15</v>
      </c>
      <c r="Q178" s="128">
        <f t="shared" si="55"/>
        <v>0</v>
      </c>
      <c r="R178" s="179"/>
      <c r="S178" s="128">
        <f t="shared" si="56"/>
        <v>0</v>
      </c>
      <c r="T178" s="128">
        <f t="shared" si="57"/>
        <v>0</v>
      </c>
      <c r="U178" s="179"/>
      <c r="V178" s="23">
        <f t="shared" si="39"/>
        <v>1.739999999999995E-2</v>
      </c>
      <c r="W178" s="128">
        <f t="shared" si="58"/>
        <v>0</v>
      </c>
      <c r="X178" s="11">
        <f t="shared" si="59"/>
        <v>1</v>
      </c>
    </row>
    <row r="179" spans="1:24" x14ac:dyDescent="0.35">
      <c r="A179" s="11">
        <f t="shared" si="36"/>
        <v>176</v>
      </c>
      <c r="B179" s="40">
        <f t="shared" si="50"/>
        <v>0</v>
      </c>
      <c r="C179" s="128">
        <f>ROUND(IF(Skaičiuoklė!$E$61&gt;0,Skaičiuoklė!E238,IF(A179&lt;=Skaičiuoklė!$E$10,0,IF(A179&gt;Skaičiuoklė!$E$8,0,1/(Skaičiuoklė!$E$8-Skaičiuoklė!$E$10)*(Skaičiuoklė!$E$7)))),2)</f>
        <v>0</v>
      </c>
      <c r="D179" s="128">
        <f t="shared" si="51"/>
        <v>0</v>
      </c>
      <c r="E179" s="24">
        <f>1-(1-Skaičiuoklė!$E$19)^(A179/12)</f>
        <v>0</v>
      </c>
      <c r="F179" s="128">
        <f t="shared" si="52"/>
        <v>0</v>
      </c>
      <c r="G179" s="179"/>
      <c r="H179" s="128">
        <f t="shared" si="53"/>
        <v>0</v>
      </c>
      <c r="I179" s="128">
        <f>MAX(0,ROUND(IF(Skaičiuoklė!$E$46&lt;$A179,Skaičiuoklė!$C$46,0)*IF(I$3=0,1,(I$3*12-$A179+1+Skaičiuoklė!$E$46)/(I$3*12)),2))</f>
        <v>0</v>
      </c>
      <c r="J179" s="128">
        <f>MAX(0,ROUND(IF(Skaičiuoklė!$E$47&lt;$A179,Skaičiuoklė!$C$47,0)*IF(J$3=0,1,(J$3*12-$A179+1+Skaičiuoklė!$E$47)/(J$3*12)),2))</f>
        <v>0</v>
      </c>
      <c r="K179" s="128">
        <f>MAX(0,ROUND(IF(Skaičiuoklė!$E$48&lt;$A179,Skaičiuoklė!$C$48,0)*IF(K$3=0,1,(K$3*12-$A179+1+Skaičiuoklė!$E$48)/(K$3*12)),2))</f>
        <v>0</v>
      </c>
      <c r="L179" s="128">
        <f>MAX(0,ROUND(IF(Skaičiuoklė!$E$49&lt;$A179,Skaičiuoklė!$C$49,0)*IF(L$3=0,1,(L$3*12-$A179+1+Skaičiuoklė!$E$49)/(L$3*12)),2))</f>
        <v>0</v>
      </c>
      <c r="M179" s="128">
        <f>MAX(0,ROUND(IF(Skaičiuoklė!$E$50&lt;$A179,Skaičiuoklė!$C$50,0)*IF(M$3=0,1,(M$3*12-$A179+1+Skaičiuoklė!$E$50)/(M$3*12)),2))</f>
        <v>0</v>
      </c>
      <c r="N179" s="128">
        <f>MAX(0,ROUND(IF(Skaičiuoklė!$E$51&lt;$A179,Skaičiuoklė!$C$51,0)*IF(N$3=0,1,(N$3*12-$A179+1+Skaičiuoklė!$E$51)/(N$3*12)),2))</f>
        <v>0</v>
      </c>
      <c r="O179" s="128">
        <f>MAX(0,ROUND(IF(Skaičiuoklė!$E$52&lt;$A179,Skaičiuoklė!$C$52,0)*IF(O$3=0,1,(O$3*12-$A179+1+Skaičiuoklė!$E$52)/(O$3*12)),2))</f>
        <v>0</v>
      </c>
      <c r="P179" s="128">
        <f t="shared" si="54"/>
        <v>0.15</v>
      </c>
      <c r="Q179" s="128">
        <f t="shared" si="55"/>
        <v>0</v>
      </c>
      <c r="R179" s="179"/>
      <c r="S179" s="128">
        <f t="shared" si="56"/>
        <v>0</v>
      </c>
      <c r="T179" s="128">
        <f t="shared" si="57"/>
        <v>0</v>
      </c>
      <c r="U179" s="179"/>
      <c r="V179" s="23">
        <f t="shared" si="39"/>
        <v>1.749999999999995E-2</v>
      </c>
      <c r="W179" s="128">
        <f t="shared" si="58"/>
        <v>0</v>
      </c>
      <c r="X179" s="11">
        <f t="shared" si="59"/>
        <v>1</v>
      </c>
    </row>
    <row r="180" spans="1:24" x14ac:dyDescent="0.35">
      <c r="A180" s="11">
        <f t="shared" si="36"/>
        <v>177</v>
      </c>
      <c r="B180" s="40">
        <f t="shared" si="50"/>
        <v>0</v>
      </c>
      <c r="C180" s="128">
        <f>ROUND(IF(Skaičiuoklė!$E$61&gt;0,Skaičiuoklė!E239,IF(A180&lt;=Skaičiuoklė!$E$10,0,IF(A180&gt;Skaičiuoklė!$E$8,0,1/(Skaičiuoklė!$E$8-Skaičiuoklė!$E$10)*(Skaičiuoklė!$E$7)))),2)</f>
        <v>0</v>
      </c>
      <c r="D180" s="128">
        <f t="shared" si="51"/>
        <v>0</v>
      </c>
      <c r="E180" s="24">
        <f>1-(1-Skaičiuoklė!$E$19)^(A180/12)</f>
        <v>0</v>
      </c>
      <c r="F180" s="128">
        <f t="shared" si="52"/>
        <v>0</v>
      </c>
      <c r="G180" s="179"/>
      <c r="H180" s="128">
        <f t="shared" si="53"/>
        <v>0</v>
      </c>
      <c r="I180" s="128">
        <f>MAX(0,ROUND(IF(Skaičiuoklė!$E$46&lt;$A180,Skaičiuoklė!$C$46,0)*IF(I$3=0,1,(I$3*12-$A180+1+Skaičiuoklė!$E$46)/(I$3*12)),2))</f>
        <v>0</v>
      </c>
      <c r="J180" s="128">
        <f>MAX(0,ROUND(IF(Skaičiuoklė!$E$47&lt;$A180,Skaičiuoklė!$C$47,0)*IF(J$3=0,1,(J$3*12-$A180+1+Skaičiuoklė!$E$47)/(J$3*12)),2))</f>
        <v>0</v>
      </c>
      <c r="K180" s="128">
        <f>MAX(0,ROUND(IF(Skaičiuoklė!$E$48&lt;$A180,Skaičiuoklė!$C$48,0)*IF(K$3=0,1,(K$3*12-$A180+1+Skaičiuoklė!$E$48)/(K$3*12)),2))</f>
        <v>0</v>
      </c>
      <c r="L180" s="128">
        <f>MAX(0,ROUND(IF(Skaičiuoklė!$E$49&lt;$A180,Skaičiuoklė!$C$49,0)*IF(L$3=0,1,(L$3*12-$A180+1+Skaičiuoklė!$E$49)/(L$3*12)),2))</f>
        <v>0</v>
      </c>
      <c r="M180" s="128">
        <f>MAX(0,ROUND(IF(Skaičiuoklė!$E$50&lt;$A180,Skaičiuoklė!$C$50,0)*IF(M$3=0,1,(M$3*12-$A180+1+Skaičiuoklė!$E$50)/(M$3*12)),2))</f>
        <v>0</v>
      </c>
      <c r="N180" s="128">
        <f>MAX(0,ROUND(IF(Skaičiuoklė!$E$51&lt;$A180,Skaičiuoklė!$C$51,0)*IF(N$3=0,1,(N$3*12-$A180+1+Skaičiuoklė!$E$51)/(N$3*12)),2))</f>
        <v>0</v>
      </c>
      <c r="O180" s="128">
        <f>MAX(0,ROUND(IF(Skaičiuoklė!$E$52&lt;$A180,Skaičiuoklė!$C$52,0)*IF(O$3=0,1,(O$3*12-$A180+1+Skaičiuoklė!$E$52)/(O$3*12)),2))</f>
        <v>0</v>
      </c>
      <c r="P180" s="128">
        <f t="shared" si="54"/>
        <v>0.15</v>
      </c>
      <c r="Q180" s="128">
        <f t="shared" si="55"/>
        <v>0</v>
      </c>
      <c r="R180" s="179"/>
      <c r="S180" s="128">
        <f t="shared" si="56"/>
        <v>0</v>
      </c>
      <c r="T180" s="128">
        <f t="shared" si="57"/>
        <v>0</v>
      </c>
      <c r="U180" s="179"/>
      <c r="V180" s="23">
        <f t="shared" si="39"/>
        <v>1.7599999999999949E-2</v>
      </c>
      <c r="W180" s="128">
        <f t="shared" si="58"/>
        <v>0</v>
      </c>
      <c r="X180" s="11">
        <f t="shared" si="59"/>
        <v>1</v>
      </c>
    </row>
    <row r="181" spans="1:24" x14ac:dyDescent="0.35">
      <c r="A181" s="11">
        <f t="shared" si="36"/>
        <v>178</v>
      </c>
      <c r="B181" s="40">
        <f t="shared" si="50"/>
        <v>0</v>
      </c>
      <c r="C181" s="128">
        <f>ROUND(IF(Skaičiuoklė!$E$61&gt;0,Skaičiuoklė!E240,IF(A181&lt;=Skaičiuoklė!$E$10,0,IF(A181&gt;Skaičiuoklė!$E$8,0,1/(Skaičiuoklė!$E$8-Skaičiuoklė!$E$10)*(Skaičiuoklė!$E$7)))),2)</f>
        <v>0</v>
      </c>
      <c r="D181" s="128">
        <f t="shared" si="51"/>
        <v>0</v>
      </c>
      <c r="E181" s="24">
        <f>1-(1-Skaičiuoklė!$E$19)^(A181/12)</f>
        <v>0</v>
      </c>
      <c r="F181" s="128">
        <f t="shared" si="52"/>
        <v>0</v>
      </c>
      <c r="G181" s="179"/>
      <c r="H181" s="128">
        <f t="shared" si="53"/>
        <v>0</v>
      </c>
      <c r="I181" s="128">
        <f>MAX(0,ROUND(IF(Skaičiuoklė!$E$46&lt;$A181,Skaičiuoklė!$C$46,0)*IF(I$3=0,1,(I$3*12-$A181+1+Skaičiuoklė!$E$46)/(I$3*12)),2))</f>
        <v>0</v>
      </c>
      <c r="J181" s="128">
        <f>MAX(0,ROUND(IF(Skaičiuoklė!$E$47&lt;$A181,Skaičiuoklė!$C$47,0)*IF(J$3=0,1,(J$3*12-$A181+1+Skaičiuoklė!$E$47)/(J$3*12)),2))</f>
        <v>0</v>
      </c>
      <c r="K181" s="128">
        <f>MAX(0,ROUND(IF(Skaičiuoklė!$E$48&lt;$A181,Skaičiuoklė!$C$48,0)*IF(K$3=0,1,(K$3*12-$A181+1+Skaičiuoklė!$E$48)/(K$3*12)),2))</f>
        <v>0</v>
      </c>
      <c r="L181" s="128">
        <f>MAX(0,ROUND(IF(Skaičiuoklė!$E$49&lt;$A181,Skaičiuoklė!$C$49,0)*IF(L$3=0,1,(L$3*12-$A181+1+Skaičiuoklė!$E$49)/(L$3*12)),2))</f>
        <v>0</v>
      </c>
      <c r="M181" s="128">
        <f>MAX(0,ROUND(IF(Skaičiuoklė!$E$50&lt;$A181,Skaičiuoklė!$C$50,0)*IF(M$3=0,1,(M$3*12-$A181+1+Skaičiuoklė!$E$50)/(M$3*12)),2))</f>
        <v>0</v>
      </c>
      <c r="N181" s="128">
        <f>MAX(0,ROUND(IF(Skaičiuoklė!$E$51&lt;$A181,Skaičiuoklė!$C$51,0)*IF(N$3=0,1,(N$3*12-$A181+1+Skaičiuoklė!$E$51)/(N$3*12)),2))</f>
        <v>0</v>
      </c>
      <c r="O181" s="128">
        <f>MAX(0,ROUND(IF(Skaičiuoklė!$E$52&lt;$A181,Skaičiuoklė!$C$52,0)*IF(O$3=0,1,(O$3*12-$A181+1+Skaičiuoklė!$E$52)/(O$3*12)),2))</f>
        <v>0</v>
      </c>
      <c r="P181" s="128">
        <f t="shared" si="54"/>
        <v>0.15</v>
      </c>
      <c r="Q181" s="128">
        <f t="shared" si="55"/>
        <v>0</v>
      </c>
      <c r="R181" s="179"/>
      <c r="S181" s="128">
        <f t="shared" si="56"/>
        <v>0</v>
      </c>
      <c r="T181" s="128">
        <f t="shared" si="57"/>
        <v>0</v>
      </c>
      <c r="U181" s="179"/>
      <c r="V181" s="23">
        <f t="shared" si="39"/>
        <v>1.7699999999999948E-2</v>
      </c>
      <c r="W181" s="128">
        <f t="shared" si="58"/>
        <v>0</v>
      </c>
      <c r="X181" s="11">
        <f t="shared" si="59"/>
        <v>1</v>
      </c>
    </row>
    <row r="182" spans="1:24" x14ac:dyDescent="0.35">
      <c r="A182" s="11">
        <f t="shared" si="36"/>
        <v>179</v>
      </c>
      <c r="B182" s="40">
        <f t="shared" si="50"/>
        <v>0</v>
      </c>
      <c r="C182" s="128">
        <f>ROUND(IF(Skaičiuoklė!$E$61&gt;0,Skaičiuoklė!E241,IF(A182&lt;=Skaičiuoklė!$E$10,0,IF(A182&gt;Skaičiuoklė!$E$8,0,1/(Skaičiuoklė!$E$8-Skaičiuoklė!$E$10)*(Skaičiuoklė!$E$7)))),2)</f>
        <v>0</v>
      </c>
      <c r="D182" s="128">
        <f t="shared" si="51"/>
        <v>0</v>
      </c>
      <c r="E182" s="24">
        <f>1-(1-Skaičiuoklė!$E$19)^(A182/12)</f>
        <v>0</v>
      </c>
      <c r="F182" s="128">
        <f t="shared" si="52"/>
        <v>0</v>
      </c>
      <c r="G182" s="179"/>
      <c r="H182" s="128">
        <f t="shared" si="53"/>
        <v>0</v>
      </c>
      <c r="I182" s="128">
        <f>MAX(0,ROUND(IF(Skaičiuoklė!$E$46&lt;$A182,Skaičiuoklė!$C$46,0)*IF(I$3=0,1,(I$3*12-$A182+1+Skaičiuoklė!$E$46)/(I$3*12)),2))</f>
        <v>0</v>
      </c>
      <c r="J182" s="128">
        <f>MAX(0,ROUND(IF(Skaičiuoklė!$E$47&lt;$A182,Skaičiuoklė!$C$47,0)*IF(J$3=0,1,(J$3*12-$A182+1+Skaičiuoklė!$E$47)/(J$3*12)),2))</f>
        <v>0</v>
      </c>
      <c r="K182" s="128">
        <f>MAX(0,ROUND(IF(Skaičiuoklė!$E$48&lt;$A182,Skaičiuoklė!$C$48,0)*IF(K$3=0,1,(K$3*12-$A182+1+Skaičiuoklė!$E$48)/(K$3*12)),2))</f>
        <v>0</v>
      </c>
      <c r="L182" s="128">
        <f>MAX(0,ROUND(IF(Skaičiuoklė!$E$49&lt;$A182,Skaičiuoklė!$C$49,0)*IF(L$3=0,1,(L$3*12-$A182+1+Skaičiuoklė!$E$49)/(L$3*12)),2))</f>
        <v>0</v>
      </c>
      <c r="M182" s="128">
        <f>MAX(0,ROUND(IF(Skaičiuoklė!$E$50&lt;$A182,Skaičiuoklė!$C$50,0)*IF(M$3=0,1,(M$3*12-$A182+1+Skaičiuoklė!$E$50)/(M$3*12)),2))</f>
        <v>0</v>
      </c>
      <c r="N182" s="128">
        <f>MAX(0,ROUND(IF(Skaičiuoklė!$E$51&lt;$A182,Skaičiuoklė!$C$51,0)*IF(N$3=0,1,(N$3*12-$A182+1+Skaičiuoklė!$E$51)/(N$3*12)),2))</f>
        <v>0</v>
      </c>
      <c r="O182" s="128">
        <f>MAX(0,ROUND(IF(Skaičiuoklė!$E$52&lt;$A182,Skaičiuoklė!$C$52,0)*IF(O$3=0,1,(O$3*12-$A182+1+Skaičiuoklė!$E$52)/(O$3*12)),2))</f>
        <v>0</v>
      </c>
      <c r="P182" s="128">
        <f t="shared" si="54"/>
        <v>0.15</v>
      </c>
      <c r="Q182" s="128">
        <f t="shared" si="55"/>
        <v>0</v>
      </c>
      <c r="R182" s="179"/>
      <c r="S182" s="128">
        <f t="shared" si="56"/>
        <v>0</v>
      </c>
      <c r="T182" s="128">
        <f t="shared" si="57"/>
        <v>0</v>
      </c>
      <c r="U182" s="179"/>
      <c r="V182" s="23">
        <f t="shared" si="39"/>
        <v>1.7799999999999948E-2</v>
      </c>
      <c r="W182" s="128">
        <f t="shared" si="58"/>
        <v>0</v>
      </c>
      <c r="X182" s="11">
        <f t="shared" si="59"/>
        <v>1</v>
      </c>
    </row>
    <row r="183" spans="1:24" x14ac:dyDescent="0.35">
      <c r="A183" s="11">
        <f t="shared" si="36"/>
        <v>180</v>
      </c>
      <c r="B183" s="40">
        <f t="shared" si="50"/>
        <v>0</v>
      </c>
      <c r="C183" s="128">
        <f>ROUND(IF(Skaičiuoklė!$E$61&gt;0,Skaičiuoklė!E242,IF(A183&lt;=Skaičiuoklė!$E$10,0,IF(A183&gt;Skaičiuoklė!$E$8,0,1/(Skaičiuoklė!$E$8-Skaičiuoklė!$E$10)*(Skaičiuoklė!$E$7)))),2)</f>
        <v>0</v>
      </c>
      <c r="D183" s="128">
        <f t="shared" si="51"/>
        <v>0</v>
      </c>
      <c r="E183" s="24">
        <f>1-(1-Skaičiuoklė!$E$19)^(A183/12)</f>
        <v>0</v>
      </c>
      <c r="F183" s="128">
        <f t="shared" si="52"/>
        <v>0</v>
      </c>
      <c r="G183" s="179"/>
      <c r="H183" s="128">
        <f t="shared" si="53"/>
        <v>0</v>
      </c>
      <c r="I183" s="128">
        <f>MAX(0,ROUND(IF(Skaičiuoklė!$E$46&lt;$A183,Skaičiuoklė!$C$46,0)*IF(I$3=0,1,(I$3*12-$A183+1+Skaičiuoklė!$E$46)/(I$3*12)),2))</f>
        <v>0</v>
      </c>
      <c r="J183" s="128">
        <f>MAX(0,ROUND(IF(Skaičiuoklė!$E$47&lt;$A183,Skaičiuoklė!$C$47,0)*IF(J$3=0,1,(J$3*12-$A183+1+Skaičiuoklė!$E$47)/(J$3*12)),2))</f>
        <v>0</v>
      </c>
      <c r="K183" s="128">
        <f>MAX(0,ROUND(IF(Skaičiuoklė!$E$48&lt;$A183,Skaičiuoklė!$C$48,0)*IF(K$3=0,1,(K$3*12-$A183+1+Skaičiuoklė!$E$48)/(K$3*12)),2))</f>
        <v>0</v>
      </c>
      <c r="L183" s="128">
        <f>MAX(0,ROUND(IF(Skaičiuoklė!$E$49&lt;$A183,Skaičiuoklė!$C$49,0)*IF(L$3=0,1,(L$3*12-$A183+1+Skaičiuoklė!$E$49)/(L$3*12)),2))</f>
        <v>0</v>
      </c>
      <c r="M183" s="128">
        <f>MAX(0,ROUND(IF(Skaičiuoklė!$E$50&lt;$A183,Skaičiuoklė!$C$50,0)*IF(M$3=0,1,(M$3*12-$A183+1+Skaičiuoklė!$E$50)/(M$3*12)),2))</f>
        <v>0</v>
      </c>
      <c r="N183" s="128">
        <f>MAX(0,ROUND(IF(Skaičiuoklė!$E$51&lt;$A183,Skaičiuoklė!$C$51,0)*IF(N$3=0,1,(N$3*12-$A183+1+Skaičiuoklė!$E$51)/(N$3*12)),2))</f>
        <v>0</v>
      </c>
      <c r="O183" s="128">
        <f>MAX(0,ROUND(IF(Skaičiuoklė!$E$52&lt;$A183,Skaičiuoklė!$C$52,0)*IF(O$3=0,1,(O$3*12-$A183+1+Skaičiuoklė!$E$52)/(O$3*12)),2))</f>
        <v>0</v>
      </c>
      <c r="P183" s="128">
        <f t="shared" si="54"/>
        <v>0.15</v>
      </c>
      <c r="Q183" s="128">
        <f t="shared" si="55"/>
        <v>0</v>
      </c>
      <c r="R183" s="179"/>
      <c r="S183" s="128">
        <f t="shared" si="56"/>
        <v>0</v>
      </c>
      <c r="T183" s="128">
        <f t="shared" si="57"/>
        <v>0</v>
      </c>
      <c r="U183" s="179"/>
      <c r="V183" s="23">
        <f t="shared" si="39"/>
        <v>1.7899999999999947E-2</v>
      </c>
      <c r="W183" s="128">
        <f t="shared" si="58"/>
        <v>0</v>
      </c>
      <c r="X183" s="11">
        <f t="shared" si="59"/>
        <v>1</v>
      </c>
    </row>
    <row r="184" spans="1:24" x14ac:dyDescent="0.35">
      <c r="A184" s="11">
        <f t="shared" si="36"/>
        <v>181</v>
      </c>
      <c r="B184" s="40">
        <f t="shared" si="50"/>
        <v>0</v>
      </c>
      <c r="C184" s="128">
        <f>ROUND(IF(Skaičiuoklė!$E$61&gt;0,Skaičiuoklė!E243,IF(A184&lt;=Skaičiuoklė!$E$10,0,IF(A184&gt;Skaičiuoklė!$E$8,0,1/(Skaičiuoklė!$E$8-Skaičiuoklė!$E$10)*(Skaičiuoklė!$E$7)))),2)</f>
        <v>0</v>
      </c>
      <c r="D184" s="128">
        <f t="shared" si="51"/>
        <v>0</v>
      </c>
      <c r="E184" s="24">
        <f>1-(1-Skaičiuoklė!$E$19)^(A184/12)</f>
        <v>0</v>
      </c>
      <c r="F184" s="128">
        <f t="shared" si="52"/>
        <v>0</v>
      </c>
      <c r="G184" s="179"/>
      <c r="H184" s="128">
        <f t="shared" si="53"/>
        <v>0</v>
      </c>
      <c r="I184" s="128">
        <f>MAX(0,ROUND(IF(Skaičiuoklė!$E$46&lt;$A184,Skaičiuoklė!$C$46,0)*IF(I$3=0,1,(I$3*12-$A184+1+Skaičiuoklė!$E$46)/(I$3*12)),2))</f>
        <v>0</v>
      </c>
      <c r="J184" s="128">
        <f>MAX(0,ROUND(IF(Skaičiuoklė!$E$47&lt;$A184,Skaičiuoklė!$C$47,0)*IF(J$3=0,1,(J$3*12-$A184+1+Skaičiuoklė!$E$47)/(J$3*12)),2))</f>
        <v>0</v>
      </c>
      <c r="K184" s="128">
        <f>MAX(0,ROUND(IF(Skaičiuoklė!$E$48&lt;$A184,Skaičiuoklė!$C$48,0)*IF(K$3=0,1,(K$3*12-$A184+1+Skaičiuoklė!$E$48)/(K$3*12)),2))</f>
        <v>0</v>
      </c>
      <c r="L184" s="128">
        <f>MAX(0,ROUND(IF(Skaičiuoklė!$E$49&lt;$A184,Skaičiuoklė!$C$49,0)*IF(L$3=0,1,(L$3*12-$A184+1+Skaičiuoklė!$E$49)/(L$3*12)),2))</f>
        <v>0</v>
      </c>
      <c r="M184" s="128">
        <f>MAX(0,ROUND(IF(Skaičiuoklė!$E$50&lt;$A184,Skaičiuoklė!$C$50,0)*IF(M$3=0,1,(M$3*12-$A184+1+Skaičiuoklė!$E$50)/(M$3*12)),2))</f>
        <v>0</v>
      </c>
      <c r="N184" s="128">
        <f>MAX(0,ROUND(IF(Skaičiuoklė!$E$51&lt;$A184,Skaičiuoklė!$C$51,0)*IF(N$3=0,1,(N$3*12-$A184+1+Skaičiuoklė!$E$51)/(N$3*12)),2))</f>
        <v>0</v>
      </c>
      <c r="O184" s="128">
        <f>MAX(0,ROUND(IF(Skaičiuoklė!$E$52&lt;$A184,Skaičiuoklė!$C$52,0)*IF(O$3=0,1,(O$3*12-$A184+1+Skaičiuoklė!$E$52)/(O$3*12)),2))</f>
        <v>0</v>
      </c>
      <c r="P184" s="128">
        <f t="shared" si="54"/>
        <v>0.15</v>
      </c>
      <c r="Q184" s="128">
        <f t="shared" si="55"/>
        <v>0</v>
      </c>
      <c r="R184" s="179"/>
      <c r="S184" s="128">
        <f t="shared" si="56"/>
        <v>0</v>
      </c>
      <c r="T184" s="128">
        <f t="shared" si="57"/>
        <v>0</v>
      </c>
      <c r="U184" s="179"/>
      <c r="V184" s="23">
        <f t="shared" si="39"/>
        <v>1.7999999999999947E-2</v>
      </c>
      <c r="W184" s="128">
        <f t="shared" si="58"/>
        <v>0</v>
      </c>
      <c r="X184" s="11">
        <f t="shared" si="59"/>
        <v>1</v>
      </c>
    </row>
    <row r="185" spans="1:24" x14ac:dyDescent="0.35">
      <c r="A185" s="11">
        <f t="shared" si="36"/>
        <v>182</v>
      </c>
      <c r="B185" s="40">
        <f t="shared" si="50"/>
        <v>0</v>
      </c>
      <c r="C185" s="128">
        <f>ROUND(IF(Skaičiuoklė!$E$61&gt;0,Skaičiuoklė!E244,IF(A185&lt;=Skaičiuoklė!$E$10,0,IF(A185&gt;Skaičiuoklė!$E$8,0,1/(Skaičiuoklė!$E$8-Skaičiuoklė!$E$10)*(Skaičiuoklė!$E$7)))),2)</f>
        <v>0</v>
      </c>
      <c r="D185" s="128">
        <f t="shared" si="51"/>
        <v>0</v>
      </c>
      <c r="E185" s="24">
        <f>1-(1-Skaičiuoklė!$E$19)^(A185/12)</f>
        <v>0</v>
      </c>
      <c r="F185" s="128">
        <f t="shared" si="52"/>
        <v>0</v>
      </c>
      <c r="G185" s="179"/>
      <c r="H185" s="128">
        <f t="shared" si="53"/>
        <v>0</v>
      </c>
      <c r="I185" s="128">
        <f>MAX(0,ROUND(IF(Skaičiuoklė!$E$46&lt;$A185,Skaičiuoklė!$C$46,0)*IF(I$3=0,1,(I$3*12-$A185+1+Skaičiuoklė!$E$46)/(I$3*12)),2))</f>
        <v>0</v>
      </c>
      <c r="J185" s="128">
        <f>MAX(0,ROUND(IF(Skaičiuoklė!$E$47&lt;$A185,Skaičiuoklė!$C$47,0)*IF(J$3=0,1,(J$3*12-$A185+1+Skaičiuoklė!$E$47)/(J$3*12)),2))</f>
        <v>0</v>
      </c>
      <c r="K185" s="128">
        <f>MAX(0,ROUND(IF(Skaičiuoklė!$E$48&lt;$A185,Skaičiuoklė!$C$48,0)*IF(K$3=0,1,(K$3*12-$A185+1+Skaičiuoklė!$E$48)/(K$3*12)),2))</f>
        <v>0</v>
      </c>
      <c r="L185" s="128">
        <f>MAX(0,ROUND(IF(Skaičiuoklė!$E$49&lt;$A185,Skaičiuoklė!$C$49,0)*IF(L$3=0,1,(L$3*12-$A185+1+Skaičiuoklė!$E$49)/(L$3*12)),2))</f>
        <v>0</v>
      </c>
      <c r="M185" s="128">
        <f>MAX(0,ROUND(IF(Skaičiuoklė!$E$50&lt;$A185,Skaičiuoklė!$C$50,0)*IF(M$3=0,1,(M$3*12-$A185+1+Skaičiuoklė!$E$50)/(M$3*12)),2))</f>
        <v>0</v>
      </c>
      <c r="N185" s="128">
        <f>MAX(0,ROUND(IF(Skaičiuoklė!$E$51&lt;$A185,Skaičiuoklė!$C$51,0)*IF(N$3=0,1,(N$3*12-$A185+1+Skaičiuoklė!$E$51)/(N$3*12)),2))</f>
        <v>0</v>
      </c>
      <c r="O185" s="128">
        <f>MAX(0,ROUND(IF(Skaičiuoklė!$E$52&lt;$A185,Skaičiuoklė!$C$52,0)*IF(O$3=0,1,(O$3*12-$A185+1+Skaičiuoklė!$E$52)/(O$3*12)),2))</f>
        <v>0</v>
      </c>
      <c r="P185" s="128">
        <f t="shared" si="54"/>
        <v>0.15</v>
      </c>
      <c r="Q185" s="128">
        <f t="shared" si="55"/>
        <v>0</v>
      </c>
      <c r="R185" s="179"/>
      <c r="S185" s="128">
        <f t="shared" si="56"/>
        <v>0</v>
      </c>
      <c r="T185" s="128">
        <f t="shared" si="57"/>
        <v>0</v>
      </c>
      <c r="U185" s="179"/>
      <c r="V185" s="23">
        <f t="shared" si="39"/>
        <v>1.8099999999999946E-2</v>
      </c>
      <c r="W185" s="128">
        <f t="shared" si="58"/>
        <v>0</v>
      </c>
      <c r="X185" s="11">
        <f t="shared" si="59"/>
        <v>1</v>
      </c>
    </row>
    <row r="186" spans="1:24" x14ac:dyDescent="0.35">
      <c r="A186" s="11">
        <f t="shared" si="36"/>
        <v>183</v>
      </c>
      <c r="B186" s="40">
        <f t="shared" si="50"/>
        <v>0</v>
      </c>
      <c r="C186" s="128">
        <f>ROUND(IF(Skaičiuoklė!$E$61&gt;0,Skaičiuoklė!E245,IF(A186&lt;=Skaičiuoklė!$E$10,0,IF(A186&gt;Skaičiuoklė!$E$8,0,1/(Skaičiuoklė!$E$8-Skaičiuoklė!$E$10)*(Skaičiuoklė!$E$7)))),2)</f>
        <v>0</v>
      </c>
      <c r="D186" s="128">
        <f t="shared" si="51"/>
        <v>0</v>
      </c>
      <c r="E186" s="24">
        <f>1-(1-Skaičiuoklė!$E$19)^(A186/12)</f>
        <v>0</v>
      </c>
      <c r="F186" s="128">
        <f t="shared" si="52"/>
        <v>0</v>
      </c>
      <c r="G186" s="179"/>
      <c r="H186" s="128">
        <f t="shared" si="53"/>
        <v>0</v>
      </c>
      <c r="I186" s="128">
        <f>MAX(0,ROUND(IF(Skaičiuoklė!$E$46&lt;$A186,Skaičiuoklė!$C$46,0)*IF(I$3=0,1,(I$3*12-$A186+1+Skaičiuoklė!$E$46)/(I$3*12)),2))</f>
        <v>0</v>
      </c>
      <c r="J186" s="128">
        <f>MAX(0,ROUND(IF(Skaičiuoklė!$E$47&lt;$A186,Skaičiuoklė!$C$47,0)*IF(J$3=0,1,(J$3*12-$A186+1+Skaičiuoklė!$E$47)/(J$3*12)),2))</f>
        <v>0</v>
      </c>
      <c r="K186" s="128">
        <f>MAX(0,ROUND(IF(Skaičiuoklė!$E$48&lt;$A186,Skaičiuoklė!$C$48,0)*IF(K$3=0,1,(K$3*12-$A186+1+Skaičiuoklė!$E$48)/(K$3*12)),2))</f>
        <v>0</v>
      </c>
      <c r="L186" s="128">
        <f>MAX(0,ROUND(IF(Skaičiuoklė!$E$49&lt;$A186,Skaičiuoklė!$C$49,0)*IF(L$3=0,1,(L$3*12-$A186+1+Skaičiuoklė!$E$49)/(L$3*12)),2))</f>
        <v>0</v>
      </c>
      <c r="M186" s="128">
        <f>MAX(0,ROUND(IF(Skaičiuoklė!$E$50&lt;$A186,Skaičiuoklė!$C$50,0)*IF(M$3=0,1,(M$3*12-$A186+1+Skaičiuoklė!$E$50)/(M$3*12)),2))</f>
        <v>0</v>
      </c>
      <c r="N186" s="128">
        <f>MAX(0,ROUND(IF(Skaičiuoklė!$E$51&lt;$A186,Skaičiuoklė!$C$51,0)*IF(N$3=0,1,(N$3*12-$A186+1+Skaičiuoklė!$E$51)/(N$3*12)),2))</f>
        <v>0</v>
      </c>
      <c r="O186" s="128">
        <f>MAX(0,ROUND(IF(Skaičiuoklė!$E$52&lt;$A186,Skaičiuoklė!$C$52,0)*IF(O$3=0,1,(O$3*12-$A186+1+Skaičiuoklė!$E$52)/(O$3*12)),2))</f>
        <v>0</v>
      </c>
      <c r="P186" s="128">
        <f t="shared" si="54"/>
        <v>0.15</v>
      </c>
      <c r="Q186" s="128">
        <f t="shared" si="55"/>
        <v>0</v>
      </c>
      <c r="R186" s="179"/>
      <c r="S186" s="128">
        <f t="shared" si="56"/>
        <v>0</v>
      </c>
      <c r="T186" s="128">
        <f t="shared" si="57"/>
        <v>0</v>
      </c>
      <c r="U186" s="179"/>
      <c r="V186" s="23">
        <f t="shared" si="39"/>
        <v>1.8199999999999945E-2</v>
      </c>
      <c r="W186" s="128">
        <f t="shared" si="58"/>
        <v>0</v>
      </c>
      <c r="X186" s="11">
        <f t="shared" si="59"/>
        <v>1</v>
      </c>
    </row>
    <row r="187" spans="1:24" x14ac:dyDescent="0.35">
      <c r="A187" s="11">
        <f t="shared" si="36"/>
        <v>184</v>
      </c>
      <c r="B187" s="40">
        <f t="shared" si="37"/>
        <v>0</v>
      </c>
      <c r="C187" s="128">
        <f>ROUND(IF(Skaičiuoklė!$E$61&gt;0,Skaičiuoklė!E246,IF(A187&lt;=Skaičiuoklė!$E$10,0,IF(A187&gt;Skaičiuoklė!$E$8,0,1/(Skaičiuoklė!$E$8-Skaičiuoklė!$E$10)*(Skaičiuoklė!$E$7)))),2)</f>
        <v>0</v>
      </c>
      <c r="D187" s="128">
        <f t="shared" si="27"/>
        <v>0</v>
      </c>
      <c r="E187" s="24">
        <f>1-(1-Skaičiuoklė!$E$19)^(A187/12)</f>
        <v>0</v>
      </c>
      <c r="F187" s="128">
        <f t="shared" si="38"/>
        <v>0</v>
      </c>
      <c r="G187" s="179"/>
      <c r="H187" s="128">
        <f t="shared" si="53"/>
        <v>0</v>
      </c>
      <c r="I187" s="128">
        <f>MAX(0,ROUND(IF(Skaičiuoklė!$E$46&lt;$A187,Skaičiuoklė!$C$46,0)*IF(I$3=0,1,(I$3*12-$A187+1+Skaičiuoklė!$E$46)/(I$3*12)),2))</f>
        <v>0</v>
      </c>
      <c r="J187" s="128">
        <f>MAX(0,ROUND(IF(Skaičiuoklė!$E$47&lt;$A187,Skaičiuoklė!$C$47,0)*IF(J$3=0,1,(J$3*12-$A187+1+Skaičiuoklė!$E$47)/(J$3*12)),2))</f>
        <v>0</v>
      </c>
      <c r="K187" s="128">
        <f>MAX(0,ROUND(IF(Skaičiuoklė!$E$48&lt;$A187,Skaičiuoklė!$C$48,0)*IF(K$3=0,1,(K$3*12-$A187+1+Skaičiuoklė!$E$48)/(K$3*12)),2))</f>
        <v>0</v>
      </c>
      <c r="L187" s="128">
        <f>MAX(0,ROUND(IF(Skaičiuoklė!$E$49&lt;$A187,Skaičiuoklė!$C$49,0)*IF(L$3=0,1,(L$3*12-$A187+1+Skaičiuoklė!$E$49)/(L$3*12)),2))</f>
        <v>0</v>
      </c>
      <c r="M187" s="128">
        <f>MAX(0,ROUND(IF(Skaičiuoklė!$E$50&lt;$A187,Skaičiuoklė!$C$50,0)*IF(M$3=0,1,(M$3*12-$A187+1+Skaičiuoklė!$E$50)/(M$3*12)),2))</f>
        <v>0</v>
      </c>
      <c r="N187" s="128">
        <f>MAX(0,ROUND(IF(Skaičiuoklė!$E$51&lt;$A187,Skaičiuoklė!$C$51,0)*IF(N$3=0,1,(N$3*12-$A187+1+Skaičiuoklė!$E$51)/(N$3*12)),2))</f>
        <v>0</v>
      </c>
      <c r="O187" s="128">
        <f>MAX(0,ROUND(IF(Skaičiuoklė!$E$52&lt;$A187,Skaičiuoklė!$C$52,0)*IF(O$3=0,1,(O$3*12-$A187+1+Skaičiuoklė!$E$52)/(O$3*12)),2))</f>
        <v>0</v>
      </c>
      <c r="P187" s="128">
        <f t="shared" si="54"/>
        <v>0.15</v>
      </c>
      <c r="Q187" s="128">
        <f t="shared" si="55"/>
        <v>0</v>
      </c>
      <c r="R187" s="179"/>
      <c r="S187" s="128">
        <f t="shared" si="56"/>
        <v>0</v>
      </c>
      <c r="T187" s="128">
        <f t="shared" si="57"/>
        <v>0</v>
      </c>
      <c r="U187" s="179"/>
      <c r="V187" s="23">
        <f t="shared" si="39"/>
        <v>1.8299999999999945E-2</v>
      </c>
      <c r="W187" s="128">
        <f t="shared" si="58"/>
        <v>0</v>
      </c>
      <c r="X187" s="11">
        <f t="shared" si="59"/>
        <v>1</v>
      </c>
    </row>
    <row r="188" spans="1:24" x14ac:dyDescent="0.35">
      <c r="A188" s="11">
        <f t="shared" si="36"/>
        <v>185</v>
      </c>
      <c r="B188" s="40">
        <f t="shared" si="37"/>
        <v>0</v>
      </c>
      <c r="C188" s="128">
        <f>ROUND(IF(Skaičiuoklė!$E$61&gt;0,Skaičiuoklė!E247,IF(A188&lt;=Skaičiuoklė!$E$10,0,IF(A188&gt;Skaičiuoklė!$E$8,0,1/(Skaičiuoklė!$E$8-Skaičiuoklė!$E$10)*(Skaičiuoklė!$E$7)))),2)</f>
        <v>0</v>
      </c>
      <c r="D188" s="128">
        <f t="shared" si="27"/>
        <v>0</v>
      </c>
      <c r="E188" s="24">
        <f>1-(1-Skaičiuoklė!$E$19)^(A188/12)</f>
        <v>0</v>
      </c>
      <c r="F188" s="128">
        <f t="shared" si="38"/>
        <v>0</v>
      </c>
      <c r="G188" s="179"/>
      <c r="H188" s="128">
        <f t="shared" si="53"/>
        <v>0</v>
      </c>
      <c r="I188" s="128">
        <f>MAX(0,ROUND(IF(Skaičiuoklė!$E$46&lt;$A188,Skaičiuoklė!$C$46,0)*IF(I$3=0,1,(I$3*12-$A188+1+Skaičiuoklė!$E$46)/(I$3*12)),2))</f>
        <v>0</v>
      </c>
      <c r="J188" s="128">
        <f>MAX(0,ROUND(IF(Skaičiuoklė!$E$47&lt;$A188,Skaičiuoklė!$C$47,0)*IF(J$3=0,1,(J$3*12-$A188+1+Skaičiuoklė!$E$47)/(J$3*12)),2))</f>
        <v>0</v>
      </c>
      <c r="K188" s="128">
        <f>MAX(0,ROUND(IF(Skaičiuoklė!$E$48&lt;$A188,Skaičiuoklė!$C$48,0)*IF(K$3=0,1,(K$3*12-$A188+1+Skaičiuoklė!$E$48)/(K$3*12)),2))</f>
        <v>0</v>
      </c>
      <c r="L188" s="128">
        <f>MAX(0,ROUND(IF(Skaičiuoklė!$E$49&lt;$A188,Skaičiuoklė!$C$49,0)*IF(L$3=0,1,(L$3*12-$A188+1+Skaičiuoklė!$E$49)/(L$3*12)),2))</f>
        <v>0</v>
      </c>
      <c r="M188" s="128">
        <f>MAX(0,ROUND(IF(Skaičiuoklė!$E$50&lt;$A188,Skaičiuoklė!$C$50,0)*IF(M$3=0,1,(M$3*12-$A188+1+Skaičiuoklė!$E$50)/(M$3*12)),2))</f>
        <v>0</v>
      </c>
      <c r="N188" s="128">
        <f>MAX(0,ROUND(IF(Skaičiuoklė!$E$51&lt;$A188,Skaičiuoklė!$C$51,0)*IF(N$3=0,1,(N$3*12-$A188+1+Skaičiuoklė!$E$51)/(N$3*12)),2))</f>
        <v>0</v>
      </c>
      <c r="O188" s="128">
        <f>MAX(0,ROUND(IF(Skaičiuoklė!$E$52&lt;$A188,Skaičiuoklė!$C$52,0)*IF(O$3=0,1,(O$3*12-$A188+1+Skaičiuoklė!$E$52)/(O$3*12)),2))</f>
        <v>0</v>
      </c>
      <c r="P188" s="128">
        <f t="shared" si="54"/>
        <v>0.15</v>
      </c>
      <c r="Q188" s="128">
        <f t="shared" si="55"/>
        <v>0</v>
      </c>
      <c r="R188" s="179"/>
      <c r="S188" s="128">
        <f t="shared" si="56"/>
        <v>0</v>
      </c>
      <c r="T188" s="128">
        <f t="shared" si="57"/>
        <v>0</v>
      </c>
      <c r="U188" s="179"/>
      <c r="V188" s="23">
        <f t="shared" si="39"/>
        <v>1.8399999999999944E-2</v>
      </c>
      <c r="W188" s="128">
        <f t="shared" si="58"/>
        <v>0</v>
      </c>
      <c r="X188" s="11">
        <f t="shared" si="59"/>
        <v>1</v>
      </c>
    </row>
    <row r="189" spans="1:24" x14ac:dyDescent="0.35">
      <c r="A189" s="11">
        <f t="shared" si="36"/>
        <v>186</v>
      </c>
      <c r="B189" s="40">
        <f t="shared" si="37"/>
        <v>0</v>
      </c>
      <c r="C189" s="128">
        <f>ROUND(IF(Skaičiuoklė!$E$61&gt;0,Skaičiuoklė!E248,IF(A189&lt;=Skaičiuoklė!$E$10,0,IF(A189&gt;Skaičiuoklė!$E$8,0,1/(Skaičiuoklė!$E$8-Skaičiuoklė!$E$10)*(Skaičiuoklė!$E$7)))),2)</f>
        <v>0</v>
      </c>
      <c r="D189" s="128">
        <f t="shared" si="27"/>
        <v>0</v>
      </c>
      <c r="E189" s="24">
        <f>1-(1-Skaičiuoklė!$E$19)^(A189/12)</f>
        <v>0</v>
      </c>
      <c r="F189" s="128">
        <f t="shared" si="38"/>
        <v>0</v>
      </c>
      <c r="G189" s="179"/>
      <c r="H189" s="128">
        <f t="shared" si="32"/>
        <v>0</v>
      </c>
      <c r="I189" s="128">
        <f>MAX(0,ROUND(IF(Skaičiuoklė!$E$46&lt;$A189,Skaičiuoklė!$C$46,0)*IF(I$3=0,1,(I$3*12-$A189+1+Skaičiuoklė!$E$46)/(I$3*12)),2))</f>
        <v>0</v>
      </c>
      <c r="J189" s="128">
        <f>MAX(0,ROUND(IF(Skaičiuoklė!$E$47&lt;$A189,Skaičiuoklė!$C$47,0)*IF(J$3=0,1,(J$3*12-$A189+1+Skaičiuoklė!$E$47)/(J$3*12)),2))</f>
        <v>0</v>
      </c>
      <c r="K189" s="128">
        <f>MAX(0,ROUND(IF(Skaičiuoklė!$E$48&lt;$A189,Skaičiuoklė!$C$48,0)*IF(K$3=0,1,(K$3*12-$A189+1+Skaičiuoklė!$E$48)/(K$3*12)),2))</f>
        <v>0</v>
      </c>
      <c r="L189" s="128">
        <f>MAX(0,ROUND(IF(Skaičiuoklė!$E$49&lt;$A189,Skaičiuoklė!$C$49,0)*IF(L$3=0,1,(L$3*12-$A189+1+Skaičiuoklė!$E$49)/(L$3*12)),2))</f>
        <v>0</v>
      </c>
      <c r="M189" s="128">
        <f>MAX(0,ROUND(IF(Skaičiuoklė!$E$50&lt;$A189,Skaičiuoklė!$C$50,0)*IF(M$3=0,1,(M$3*12-$A189+1+Skaičiuoklė!$E$50)/(M$3*12)),2))</f>
        <v>0</v>
      </c>
      <c r="N189" s="128">
        <f>MAX(0,ROUND(IF(Skaičiuoklė!$E$51&lt;$A189,Skaičiuoklė!$C$51,0)*IF(N$3=0,1,(N$3*12-$A189+1+Skaičiuoklė!$E$51)/(N$3*12)),2))</f>
        <v>0</v>
      </c>
      <c r="O189" s="128">
        <f>MAX(0,ROUND(IF(Skaičiuoklė!$E$52&lt;$A189,Skaičiuoklė!$C$52,0)*IF(O$3=0,1,(O$3*12-$A189+1+Skaičiuoklė!$E$52)/(O$3*12)),2))</f>
        <v>0</v>
      </c>
      <c r="P189" s="128">
        <f t="shared" si="29"/>
        <v>0.15</v>
      </c>
      <c r="Q189" s="128">
        <f t="shared" si="33"/>
        <v>0</v>
      </c>
      <c r="R189" s="179"/>
      <c r="S189" s="128">
        <f t="shared" si="56"/>
        <v>0</v>
      </c>
      <c r="T189" s="128">
        <f t="shared" si="57"/>
        <v>0</v>
      </c>
      <c r="U189" s="179"/>
      <c r="V189" s="23">
        <f t="shared" si="39"/>
        <v>1.8499999999999944E-2</v>
      </c>
      <c r="W189" s="128">
        <f t="shared" si="58"/>
        <v>0</v>
      </c>
      <c r="X189" s="11">
        <f t="shared" si="59"/>
        <v>1</v>
      </c>
    </row>
    <row r="190" spans="1:24" x14ac:dyDescent="0.35">
      <c r="A190" s="11">
        <f t="shared" si="36"/>
        <v>187</v>
      </c>
      <c r="B190" s="40">
        <f t="shared" si="37"/>
        <v>0</v>
      </c>
      <c r="C190" s="128">
        <f>ROUND(IF(Skaičiuoklė!$E$61&gt;0,Skaičiuoklė!E249,IF(A190&lt;=Skaičiuoklė!$E$10,0,IF(A190&gt;Skaičiuoklė!$E$8,0,1/(Skaičiuoklė!$E$8-Skaičiuoklė!$E$10)*(Skaičiuoklė!$E$7)))),2)</f>
        <v>0</v>
      </c>
      <c r="D190" s="128">
        <f t="shared" si="27"/>
        <v>0</v>
      </c>
      <c r="E190" s="24">
        <f>1-(1-Skaičiuoklė!$E$19)^(A190/12)</f>
        <v>0</v>
      </c>
      <c r="F190" s="128">
        <f t="shared" si="38"/>
        <v>0</v>
      </c>
      <c r="G190" s="179"/>
      <c r="H190" s="128">
        <f t="shared" si="32"/>
        <v>0</v>
      </c>
      <c r="I190" s="128">
        <f>MAX(0,ROUND(IF(Skaičiuoklė!$E$46&lt;$A190,Skaičiuoklė!$C$46,0)*IF(I$3=0,1,(I$3*12-$A190+1+Skaičiuoklė!$E$46)/(I$3*12)),2))</f>
        <v>0</v>
      </c>
      <c r="J190" s="128">
        <f>MAX(0,ROUND(IF(Skaičiuoklė!$E$47&lt;$A190,Skaičiuoklė!$C$47,0)*IF(J$3=0,1,(J$3*12-$A190+1+Skaičiuoklė!$E$47)/(J$3*12)),2))</f>
        <v>0</v>
      </c>
      <c r="K190" s="128">
        <f>MAX(0,ROUND(IF(Skaičiuoklė!$E$48&lt;$A190,Skaičiuoklė!$C$48,0)*IF(K$3=0,1,(K$3*12-$A190+1+Skaičiuoklė!$E$48)/(K$3*12)),2))</f>
        <v>0</v>
      </c>
      <c r="L190" s="128">
        <f>MAX(0,ROUND(IF(Skaičiuoklė!$E$49&lt;$A190,Skaičiuoklė!$C$49,0)*IF(L$3=0,1,(L$3*12-$A190+1+Skaičiuoklė!$E$49)/(L$3*12)),2))</f>
        <v>0</v>
      </c>
      <c r="M190" s="128">
        <f>MAX(0,ROUND(IF(Skaičiuoklė!$E$50&lt;$A190,Skaičiuoklė!$C$50,0)*IF(M$3=0,1,(M$3*12-$A190+1+Skaičiuoklė!$E$50)/(M$3*12)),2))</f>
        <v>0</v>
      </c>
      <c r="N190" s="128">
        <f>MAX(0,ROUND(IF(Skaičiuoklė!$E$51&lt;$A190,Skaičiuoklė!$C$51,0)*IF(N$3=0,1,(N$3*12-$A190+1+Skaičiuoklė!$E$51)/(N$3*12)),2))</f>
        <v>0</v>
      </c>
      <c r="O190" s="128">
        <f>MAX(0,ROUND(IF(Skaičiuoklė!$E$52&lt;$A190,Skaičiuoklė!$C$52,0)*IF(O$3=0,1,(O$3*12-$A190+1+Skaičiuoklė!$E$52)/(O$3*12)),2))</f>
        <v>0</v>
      </c>
      <c r="P190" s="128">
        <f t="shared" si="29"/>
        <v>0.15</v>
      </c>
      <c r="Q190" s="128">
        <f t="shared" si="33"/>
        <v>0</v>
      </c>
      <c r="R190" s="179"/>
      <c r="S190" s="128">
        <f t="shared" si="56"/>
        <v>0</v>
      </c>
      <c r="T190" s="128">
        <f t="shared" si="57"/>
        <v>0</v>
      </c>
      <c r="U190" s="179"/>
      <c r="V190" s="23">
        <f t="shared" si="39"/>
        <v>1.8599999999999943E-2</v>
      </c>
      <c r="W190" s="128">
        <f t="shared" si="58"/>
        <v>0</v>
      </c>
      <c r="X190" s="11">
        <f t="shared" si="59"/>
        <v>1</v>
      </c>
    </row>
    <row r="191" spans="1:24" x14ac:dyDescent="0.35">
      <c r="A191" s="11">
        <f t="shared" si="36"/>
        <v>188</v>
      </c>
      <c r="B191" s="40">
        <f t="shared" si="37"/>
        <v>0</v>
      </c>
      <c r="C191" s="128">
        <f>ROUND(IF(Skaičiuoklė!$E$61&gt;0,Skaičiuoklė!E250,IF(A191&lt;=Skaičiuoklė!$E$10,0,IF(A191&gt;Skaičiuoklė!$E$8,0,1/(Skaičiuoklė!$E$8-Skaičiuoklė!$E$10)*(Skaičiuoklė!$E$7)))),2)</f>
        <v>0</v>
      </c>
      <c r="D191" s="128">
        <f t="shared" si="27"/>
        <v>0</v>
      </c>
      <c r="E191" s="24">
        <f>1-(1-Skaičiuoklė!$E$19)^(A191/12)</f>
        <v>0</v>
      </c>
      <c r="F191" s="128">
        <f t="shared" si="38"/>
        <v>0</v>
      </c>
      <c r="G191" s="179"/>
      <c r="H191" s="128">
        <f t="shared" si="32"/>
        <v>0</v>
      </c>
      <c r="I191" s="128">
        <f>MAX(0,ROUND(IF(Skaičiuoklė!$E$46&lt;$A191,Skaičiuoklė!$C$46,0)*IF(I$3=0,1,(I$3*12-$A191+1+Skaičiuoklė!$E$46)/(I$3*12)),2))</f>
        <v>0</v>
      </c>
      <c r="J191" s="128">
        <f>MAX(0,ROUND(IF(Skaičiuoklė!$E$47&lt;$A191,Skaičiuoklė!$C$47,0)*IF(J$3=0,1,(J$3*12-$A191+1+Skaičiuoklė!$E$47)/(J$3*12)),2))</f>
        <v>0</v>
      </c>
      <c r="K191" s="128">
        <f>MAX(0,ROUND(IF(Skaičiuoklė!$E$48&lt;$A191,Skaičiuoklė!$C$48,0)*IF(K$3=0,1,(K$3*12-$A191+1+Skaičiuoklė!$E$48)/(K$3*12)),2))</f>
        <v>0</v>
      </c>
      <c r="L191" s="128">
        <f>MAX(0,ROUND(IF(Skaičiuoklė!$E$49&lt;$A191,Skaičiuoklė!$C$49,0)*IF(L$3=0,1,(L$3*12-$A191+1+Skaičiuoklė!$E$49)/(L$3*12)),2))</f>
        <v>0</v>
      </c>
      <c r="M191" s="128">
        <f>MAX(0,ROUND(IF(Skaičiuoklė!$E$50&lt;$A191,Skaičiuoklė!$C$50,0)*IF(M$3=0,1,(M$3*12-$A191+1+Skaičiuoklė!$E$50)/(M$3*12)),2))</f>
        <v>0</v>
      </c>
      <c r="N191" s="128">
        <f>MAX(0,ROUND(IF(Skaičiuoklė!$E$51&lt;$A191,Skaičiuoklė!$C$51,0)*IF(N$3=0,1,(N$3*12-$A191+1+Skaičiuoklė!$E$51)/(N$3*12)),2))</f>
        <v>0</v>
      </c>
      <c r="O191" s="128">
        <f>MAX(0,ROUND(IF(Skaičiuoklė!$E$52&lt;$A191,Skaičiuoklė!$C$52,0)*IF(O$3=0,1,(O$3*12-$A191+1+Skaičiuoklė!$E$52)/(O$3*12)),2))</f>
        <v>0</v>
      </c>
      <c r="P191" s="128">
        <f t="shared" si="29"/>
        <v>0.15</v>
      </c>
      <c r="Q191" s="128">
        <f t="shared" si="33"/>
        <v>0</v>
      </c>
      <c r="R191" s="179"/>
      <c r="S191" s="128">
        <f t="shared" si="56"/>
        <v>0</v>
      </c>
      <c r="T191" s="128">
        <f t="shared" si="57"/>
        <v>0</v>
      </c>
      <c r="U191" s="179"/>
      <c r="V191" s="23">
        <f t="shared" si="39"/>
        <v>1.8699999999999942E-2</v>
      </c>
      <c r="W191" s="128">
        <f t="shared" si="58"/>
        <v>0</v>
      </c>
      <c r="X191" s="11">
        <f t="shared" si="59"/>
        <v>1</v>
      </c>
    </row>
    <row r="192" spans="1:24" x14ac:dyDescent="0.35">
      <c r="A192" s="11">
        <f t="shared" si="36"/>
        <v>189</v>
      </c>
      <c r="B192" s="40">
        <f t="shared" si="37"/>
        <v>0</v>
      </c>
      <c r="C192" s="128">
        <f>ROUND(IF(Skaičiuoklė!$E$61&gt;0,Skaičiuoklė!E251,IF(A192&lt;=Skaičiuoklė!$E$10,0,IF(A192&gt;Skaičiuoklė!$E$8,0,1/(Skaičiuoklė!$E$8-Skaičiuoklė!$E$10)*(Skaičiuoklė!$E$7)))),2)</f>
        <v>0</v>
      </c>
      <c r="D192" s="128">
        <f t="shared" si="27"/>
        <v>0</v>
      </c>
      <c r="E192" s="24">
        <f>1-(1-Skaičiuoklė!$E$19)^(A192/12)</f>
        <v>0</v>
      </c>
      <c r="F192" s="128">
        <f t="shared" si="38"/>
        <v>0</v>
      </c>
      <c r="G192" s="179"/>
      <c r="H192" s="128">
        <f t="shared" ref="H192:H223" si="60">SUM(I192:O192)</f>
        <v>0</v>
      </c>
      <c r="I192" s="128">
        <f>MAX(0,ROUND(IF(Skaičiuoklė!$E$46&lt;$A192,Skaičiuoklė!$C$46,0)*IF(I$3=0,1,(I$3*12-$A192+1+Skaičiuoklė!$E$46)/(I$3*12)),2))</f>
        <v>0</v>
      </c>
      <c r="J192" s="128">
        <f>MAX(0,ROUND(IF(Skaičiuoklė!$E$47&lt;$A192,Skaičiuoklė!$C$47,0)*IF(J$3=0,1,(J$3*12-$A192+1+Skaičiuoklė!$E$47)/(J$3*12)),2))</f>
        <v>0</v>
      </c>
      <c r="K192" s="128">
        <f>MAX(0,ROUND(IF(Skaičiuoklė!$E$48&lt;$A192,Skaičiuoklė!$C$48,0)*IF(K$3=0,1,(K$3*12-$A192+1+Skaičiuoklė!$E$48)/(K$3*12)),2))</f>
        <v>0</v>
      </c>
      <c r="L192" s="128">
        <f>MAX(0,ROUND(IF(Skaičiuoklė!$E$49&lt;$A192,Skaičiuoklė!$C$49,0)*IF(L$3=0,1,(L$3*12-$A192+1+Skaičiuoklė!$E$49)/(L$3*12)),2))</f>
        <v>0</v>
      </c>
      <c r="M192" s="128">
        <f>MAX(0,ROUND(IF(Skaičiuoklė!$E$50&lt;$A192,Skaičiuoklė!$C$50,0)*IF(M$3=0,1,(M$3*12-$A192+1+Skaičiuoklė!$E$50)/(M$3*12)),2))</f>
        <v>0</v>
      </c>
      <c r="N192" s="128">
        <f>MAX(0,ROUND(IF(Skaičiuoklė!$E$51&lt;$A192,Skaičiuoklė!$C$51,0)*IF(N$3=0,1,(N$3*12-$A192+1+Skaičiuoklė!$E$51)/(N$3*12)),2))</f>
        <v>0</v>
      </c>
      <c r="O192" s="128">
        <f>MAX(0,ROUND(IF(Skaičiuoklė!$E$52&lt;$A192,Skaičiuoklė!$C$52,0)*IF(O$3=0,1,(O$3*12-$A192+1+Skaičiuoklė!$E$52)/(O$3*12)),2))</f>
        <v>0</v>
      </c>
      <c r="P192" s="128">
        <f t="shared" si="29"/>
        <v>0.15</v>
      </c>
      <c r="Q192" s="128">
        <f t="shared" ref="Q192:Q223" si="61">F192*P192</f>
        <v>0</v>
      </c>
      <c r="R192" s="179"/>
      <c r="S192" s="128">
        <f t="shared" si="56"/>
        <v>0</v>
      </c>
      <c r="T192" s="128">
        <f t="shared" si="57"/>
        <v>0</v>
      </c>
      <c r="U192" s="179"/>
      <c r="V192" s="23">
        <f t="shared" si="39"/>
        <v>1.8799999999999942E-2</v>
      </c>
      <c r="W192" s="128">
        <f t="shared" si="58"/>
        <v>0</v>
      </c>
      <c r="X192" s="11">
        <f t="shared" si="59"/>
        <v>1</v>
      </c>
    </row>
    <row r="193" spans="1:24" x14ac:dyDescent="0.35">
      <c r="A193" s="11">
        <f t="shared" ref="A193:A224" si="62">+A192+1</f>
        <v>190</v>
      </c>
      <c r="B193" s="40">
        <f t="shared" ref="B193:B224" si="63">IF(MAX(ROUND(B192-C192,2),0)&lt;0.5,0,MAX(ROUND(B192-C192,2),0))</f>
        <v>0</v>
      </c>
      <c r="C193" s="128">
        <f>ROUND(IF(Skaičiuoklė!$E$61&gt;0,Skaičiuoklė!E252,IF(A193&lt;=Skaičiuoklė!$E$10,0,IF(A193&gt;Skaičiuoklė!$E$8,0,1/(Skaičiuoklė!$E$8-Skaičiuoklė!$E$10)*(Skaičiuoklė!$E$7)))),2)</f>
        <v>0</v>
      </c>
      <c r="D193" s="128">
        <f t="shared" ref="D193:D243" si="64">MAX(B193-H193,0)</f>
        <v>0</v>
      </c>
      <c r="E193" s="24">
        <f>1-(1-Skaičiuoklė!$E$19)^(A193/12)</f>
        <v>0</v>
      </c>
      <c r="F193" s="128">
        <f t="shared" ref="F193:F224" si="65">ROUND(B193*(E193-E192),2)</f>
        <v>0</v>
      </c>
      <c r="G193" s="179"/>
      <c r="H193" s="128">
        <f t="shared" si="60"/>
        <v>0</v>
      </c>
      <c r="I193" s="128">
        <f>MAX(0,ROUND(IF(Skaičiuoklė!$E$46&lt;$A193,Skaičiuoklė!$C$46,0)*IF(I$3=0,1,(I$3*12-$A193+1+Skaičiuoklė!$E$46)/(I$3*12)),2))</f>
        <v>0</v>
      </c>
      <c r="J193" s="128">
        <f>MAX(0,ROUND(IF(Skaičiuoklė!$E$47&lt;$A193,Skaičiuoklė!$C$47,0)*IF(J$3=0,1,(J$3*12-$A193+1+Skaičiuoklė!$E$47)/(J$3*12)),2))</f>
        <v>0</v>
      </c>
      <c r="K193" s="128">
        <f>MAX(0,ROUND(IF(Skaičiuoklė!$E$48&lt;$A193,Skaičiuoklė!$C$48,0)*IF(K$3=0,1,(K$3*12-$A193+1+Skaičiuoklė!$E$48)/(K$3*12)),2))</f>
        <v>0</v>
      </c>
      <c r="L193" s="128">
        <f>MAX(0,ROUND(IF(Skaičiuoklė!$E$49&lt;$A193,Skaičiuoklė!$C$49,0)*IF(L$3=0,1,(L$3*12-$A193+1+Skaičiuoklė!$E$49)/(L$3*12)),2))</f>
        <v>0</v>
      </c>
      <c r="M193" s="128">
        <f>MAX(0,ROUND(IF(Skaičiuoklė!$E$50&lt;$A193,Skaičiuoklė!$C$50,0)*IF(M$3=0,1,(M$3*12-$A193+1+Skaičiuoklė!$E$50)/(M$3*12)),2))</f>
        <v>0</v>
      </c>
      <c r="N193" s="128">
        <f>MAX(0,ROUND(IF(Skaičiuoklė!$E$51&lt;$A193,Skaičiuoklė!$C$51,0)*IF(N$3=0,1,(N$3*12-$A193+1+Skaičiuoklė!$E$51)/(N$3*12)),2))</f>
        <v>0</v>
      </c>
      <c r="O193" s="128">
        <f>MAX(0,ROUND(IF(Skaičiuoklė!$E$52&lt;$A193,Skaičiuoklė!$C$52,0)*IF(O$3=0,1,(O$3*12-$A193+1+Skaičiuoklė!$E$52)/(O$3*12)),2))</f>
        <v>0</v>
      </c>
      <c r="P193" s="128">
        <f t="shared" ref="P193:P243" si="66">MAX(0.15,IF(B193&lt;=0,0,MAX(0,1-H193/B193)))</f>
        <v>0.15</v>
      </c>
      <c r="Q193" s="128">
        <f t="shared" si="61"/>
        <v>0</v>
      </c>
      <c r="R193" s="179"/>
      <c r="S193" s="128">
        <f t="shared" si="56"/>
        <v>0</v>
      </c>
      <c r="T193" s="128">
        <f t="shared" si="57"/>
        <v>0</v>
      </c>
      <c r="U193" s="179"/>
      <c r="V193" s="23">
        <f t="shared" ref="V193:V214" si="67">+V192+0.0001</f>
        <v>1.8899999999999941E-2</v>
      </c>
      <c r="W193" s="128">
        <f t="shared" si="58"/>
        <v>0</v>
      </c>
      <c r="X193" s="11">
        <f t="shared" si="59"/>
        <v>1</v>
      </c>
    </row>
    <row r="194" spans="1:24" x14ac:dyDescent="0.35">
      <c r="A194" s="11">
        <f t="shared" si="62"/>
        <v>191</v>
      </c>
      <c r="B194" s="40">
        <f t="shared" si="63"/>
        <v>0</v>
      </c>
      <c r="C194" s="128">
        <f>ROUND(IF(Skaičiuoklė!$E$61&gt;0,Skaičiuoklė!E253,IF(A194&lt;=Skaičiuoklė!$E$10,0,IF(A194&gt;Skaičiuoklė!$E$8,0,1/(Skaičiuoklė!$E$8-Skaičiuoklė!$E$10)*(Skaičiuoklė!$E$7)))),2)</f>
        <v>0</v>
      </c>
      <c r="D194" s="128">
        <f t="shared" si="64"/>
        <v>0</v>
      </c>
      <c r="E194" s="24">
        <f>1-(1-Skaičiuoklė!$E$19)^(A194/12)</f>
        <v>0</v>
      </c>
      <c r="F194" s="128">
        <f t="shared" si="65"/>
        <v>0</v>
      </c>
      <c r="G194" s="179"/>
      <c r="H194" s="128">
        <f t="shared" si="60"/>
        <v>0</v>
      </c>
      <c r="I194" s="128">
        <f>MAX(0,ROUND(IF(Skaičiuoklė!$E$46&lt;$A194,Skaičiuoklė!$C$46,0)*IF(I$3=0,1,(I$3*12-$A194+1+Skaičiuoklė!$E$46)/(I$3*12)),2))</f>
        <v>0</v>
      </c>
      <c r="J194" s="128">
        <f>MAX(0,ROUND(IF(Skaičiuoklė!$E$47&lt;$A194,Skaičiuoklė!$C$47,0)*IF(J$3=0,1,(J$3*12-$A194+1+Skaičiuoklė!$E$47)/(J$3*12)),2))</f>
        <v>0</v>
      </c>
      <c r="K194" s="128">
        <f>MAX(0,ROUND(IF(Skaičiuoklė!$E$48&lt;$A194,Skaičiuoklė!$C$48,0)*IF(K$3=0,1,(K$3*12-$A194+1+Skaičiuoklė!$E$48)/(K$3*12)),2))</f>
        <v>0</v>
      </c>
      <c r="L194" s="128">
        <f>MAX(0,ROUND(IF(Skaičiuoklė!$E$49&lt;$A194,Skaičiuoklė!$C$49,0)*IF(L$3=0,1,(L$3*12-$A194+1+Skaičiuoklė!$E$49)/(L$3*12)),2))</f>
        <v>0</v>
      </c>
      <c r="M194" s="128">
        <f>MAX(0,ROUND(IF(Skaičiuoklė!$E$50&lt;$A194,Skaičiuoklė!$C$50,0)*IF(M$3=0,1,(M$3*12-$A194+1+Skaičiuoklė!$E$50)/(M$3*12)),2))</f>
        <v>0</v>
      </c>
      <c r="N194" s="128">
        <f>MAX(0,ROUND(IF(Skaičiuoklė!$E$51&lt;$A194,Skaičiuoklė!$C$51,0)*IF(N$3=0,1,(N$3*12-$A194+1+Skaičiuoklė!$E$51)/(N$3*12)),2))</f>
        <v>0</v>
      </c>
      <c r="O194" s="128">
        <f>MAX(0,ROUND(IF(Skaičiuoklė!$E$52&lt;$A194,Skaičiuoklė!$C$52,0)*IF(O$3=0,1,(O$3*12-$A194+1+Skaičiuoklė!$E$52)/(O$3*12)),2))</f>
        <v>0</v>
      </c>
      <c r="P194" s="128">
        <f t="shared" si="66"/>
        <v>0.15</v>
      </c>
      <c r="Q194" s="128">
        <f t="shared" si="61"/>
        <v>0</v>
      </c>
      <c r="R194" s="179"/>
      <c r="S194" s="128">
        <f t="shared" si="56"/>
        <v>0</v>
      </c>
      <c r="T194" s="128">
        <f t="shared" si="57"/>
        <v>0</v>
      </c>
      <c r="U194" s="179"/>
      <c r="V194" s="23">
        <f t="shared" si="67"/>
        <v>1.8999999999999941E-2</v>
      </c>
      <c r="W194" s="128">
        <f t="shared" si="58"/>
        <v>0</v>
      </c>
      <c r="X194" s="11">
        <f t="shared" si="59"/>
        <v>1</v>
      </c>
    </row>
    <row r="195" spans="1:24" x14ac:dyDescent="0.35">
      <c r="A195" s="11">
        <f t="shared" si="62"/>
        <v>192</v>
      </c>
      <c r="B195" s="40">
        <f t="shared" si="63"/>
        <v>0</v>
      </c>
      <c r="C195" s="128">
        <f>ROUND(IF(Skaičiuoklė!$E$61&gt;0,Skaičiuoklė!E254,IF(A195&lt;=Skaičiuoklė!$E$10,0,IF(A195&gt;Skaičiuoklė!$E$8,0,1/(Skaičiuoklė!$E$8-Skaičiuoklė!$E$10)*(Skaičiuoklė!$E$7)))),2)</f>
        <v>0</v>
      </c>
      <c r="D195" s="128">
        <f t="shared" si="64"/>
        <v>0</v>
      </c>
      <c r="E195" s="24">
        <f>1-(1-Skaičiuoklė!$E$19)^(A195/12)</f>
        <v>0</v>
      </c>
      <c r="F195" s="128">
        <f t="shared" si="65"/>
        <v>0</v>
      </c>
      <c r="G195" s="179"/>
      <c r="H195" s="128">
        <f t="shared" si="60"/>
        <v>0</v>
      </c>
      <c r="I195" s="128">
        <f>MAX(0,ROUND(IF(Skaičiuoklė!$E$46&lt;$A195,Skaičiuoklė!$C$46,0)*IF(I$3=0,1,(I$3*12-$A195+1+Skaičiuoklė!$E$46)/(I$3*12)),2))</f>
        <v>0</v>
      </c>
      <c r="J195" s="128">
        <f>MAX(0,ROUND(IF(Skaičiuoklė!$E$47&lt;$A195,Skaičiuoklė!$C$47,0)*IF(J$3=0,1,(J$3*12-$A195+1+Skaičiuoklė!$E$47)/(J$3*12)),2))</f>
        <v>0</v>
      </c>
      <c r="K195" s="128">
        <f>MAX(0,ROUND(IF(Skaičiuoklė!$E$48&lt;$A195,Skaičiuoklė!$C$48,0)*IF(K$3=0,1,(K$3*12-$A195+1+Skaičiuoklė!$E$48)/(K$3*12)),2))</f>
        <v>0</v>
      </c>
      <c r="L195" s="128">
        <f>MAX(0,ROUND(IF(Skaičiuoklė!$E$49&lt;$A195,Skaičiuoklė!$C$49,0)*IF(L$3=0,1,(L$3*12-$A195+1+Skaičiuoklė!$E$49)/(L$3*12)),2))</f>
        <v>0</v>
      </c>
      <c r="M195" s="128">
        <f>MAX(0,ROUND(IF(Skaičiuoklė!$E$50&lt;$A195,Skaičiuoklė!$C$50,0)*IF(M$3=0,1,(M$3*12-$A195+1+Skaičiuoklė!$E$50)/(M$3*12)),2))</f>
        <v>0</v>
      </c>
      <c r="N195" s="128">
        <f>MAX(0,ROUND(IF(Skaičiuoklė!$E$51&lt;$A195,Skaičiuoklė!$C$51,0)*IF(N$3=0,1,(N$3*12-$A195+1+Skaičiuoklė!$E$51)/(N$3*12)),2))</f>
        <v>0</v>
      </c>
      <c r="O195" s="128">
        <f>MAX(0,ROUND(IF(Skaičiuoklė!$E$52&lt;$A195,Skaičiuoklė!$C$52,0)*IF(O$3=0,1,(O$3*12-$A195+1+Skaičiuoklė!$E$52)/(O$3*12)),2))</f>
        <v>0</v>
      </c>
      <c r="P195" s="128">
        <f t="shared" si="66"/>
        <v>0.15</v>
      </c>
      <c r="Q195" s="128">
        <f t="shared" si="61"/>
        <v>0</v>
      </c>
      <c r="R195" s="179"/>
      <c r="S195" s="128">
        <f t="shared" si="56"/>
        <v>0</v>
      </c>
      <c r="T195" s="128">
        <f t="shared" si="57"/>
        <v>0</v>
      </c>
      <c r="U195" s="179"/>
      <c r="V195" s="23">
        <f t="shared" si="67"/>
        <v>1.909999999999994E-2</v>
      </c>
      <c r="W195" s="128">
        <f t="shared" si="58"/>
        <v>0</v>
      </c>
      <c r="X195" s="11">
        <f t="shared" si="59"/>
        <v>1</v>
      </c>
    </row>
    <row r="196" spans="1:24" x14ac:dyDescent="0.35">
      <c r="A196" s="11">
        <f t="shared" si="62"/>
        <v>193</v>
      </c>
      <c r="B196" s="40">
        <f t="shared" si="63"/>
        <v>0</v>
      </c>
      <c r="C196" s="128">
        <f>ROUND(IF(Skaičiuoklė!$E$61&gt;0,Skaičiuoklė!E255,IF(A196&lt;=Skaičiuoklė!$E$10,0,IF(A196&gt;Skaičiuoklė!$E$8,0,1/(Skaičiuoklė!$E$8-Skaičiuoklė!$E$10)*(Skaičiuoklė!$E$7)))),2)</f>
        <v>0</v>
      </c>
      <c r="D196" s="128">
        <f t="shared" si="64"/>
        <v>0</v>
      </c>
      <c r="E196" s="24">
        <f>1-(1-Skaičiuoklė!$E$19)^(A196/12)</f>
        <v>0</v>
      </c>
      <c r="F196" s="128">
        <f t="shared" si="65"/>
        <v>0</v>
      </c>
      <c r="G196" s="179"/>
      <c r="H196" s="128">
        <f t="shared" si="60"/>
        <v>0</v>
      </c>
      <c r="I196" s="128">
        <f>MAX(0,ROUND(IF(Skaičiuoklė!$E$46&lt;$A196,Skaičiuoklė!$C$46,0)*IF(I$3=0,1,(I$3*12-$A196+1+Skaičiuoklė!$E$46)/(I$3*12)),2))</f>
        <v>0</v>
      </c>
      <c r="J196" s="128">
        <f>MAX(0,ROUND(IF(Skaičiuoklė!$E$47&lt;$A196,Skaičiuoklė!$C$47,0)*IF(J$3=0,1,(J$3*12-$A196+1+Skaičiuoklė!$E$47)/(J$3*12)),2))</f>
        <v>0</v>
      </c>
      <c r="K196" s="128">
        <f>MAX(0,ROUND(IF(Skaičiuoklė!$E$48&lt;$A196,Skaičiuoklė!$C$48,0)*IF(K$3=0,1,(K$3*12-$A196+1+Skaičiuoklė!$E$48)/(K$3*12)),2))</f>
        <v>0</v>
      </c>
      <c r="L196" s="128">
        <f>MAX(0,ROUND(IF(Skaičiuoklė!$E$49&lt;$A196,Skaičiuoklė!$C$49,0)*IF(L$3=0,1,(L$3*12-$A196+1+Skaičiuoklė!$E$49)/(L$3*12)),2))</f>
        <v>0</v>
      </c>
      <c r="M196" s="128">
        <f>MAX(0,ROUND(IF(Skaičiuoklė!$E$50&lt;$A196,Skaičiuoklė!$C$50,0)*IF(M$3=0,1,(M$3*12-$A196+1+Skaičiuoklė!$E$50)/(M$3*12)),2))</f>
        <v>0</v>
      </c>
      <c r="N196" s="128">
        <f>MAX(0,ROUND(IF(Skaičiuoklė!$E$51&lt;$A196,Skaičiuoklė!$C$51,0)*IF(N$3=0,1,(N$3*12-$A196+1+Skaičiuoklė!$E$51)/(N$3*12)),2))</f>
        <v>0</v>
      </c>
      <c r="O196" s="128">
        <f>MAX(0,ROUND(IF(Skaičiuoklė!$E$52&lt;$A196,Skaičiuoklė!$C$52,0)*IF(O$3=0,1,(O$3*12-$A196+1+Skaičiuoklė!$E$52)/(O$3*12)),2))</f>
        <v>0</v>
      </c>
      <c r="P196" s="128">
        <f t="shared" si="66"/>
        <v>0.15</v>
      </c>
      <c r="Q196" s="128">
        <f t="shared" si="61"/>
        <v>0</v>
      </c>
      <c r="R196" s="179"/>
      <c r="S196" s="128">
        <f t="shared" si="56"/>
        <v>0</v>
      </c>
      <c r="T196" s="128">
        <f t="shared" si="57"/>
        <v>0</v>
      </c>
      <c r="U196" s="179"/>
      <c r="V196" s="23">
        <f t="shared" si="67"/>
        <v>1.9199999999999939E-2</v>
      </c>
      <c r="W196" s="128">
        <f t="shared" si="58"/>
        <v>0</v>
      </c>
      <c r="X196" s="11">
        <f t="shared" si="59"/>
        <v>1</v>
      </c>
    </row>
    <row r="197" spans="1:24" x14ac:dyDescent="0.35">
      <c r="A197" s="11">
        <f t="shared" si="62"/>
        <v>194</v>
      </c>
      <c r="B197" s="40">
        <f t="shared" si="63"/>
        <v>0</v>
      </c>
      <c r="C197" s="128">
        <f>ROUND(IF(Skaičiuoklė!$E$61&gt;0,Skaičiuoklė!E256,IF(A197&lt;=Skaičiuoklė!$E$10,0,IF(A197&gt;Skaičiuoklė!$E$8,0,1/(Skaičiuoklė!$E$8-Skaičiuoklė!$E$10)*(Skaičiuoklė!$E$7)))),2)</f>
        <v>0</v>
      </c>
      <c r="D197" s="128">
        <f t="shared" si="64"/>
        <v>0</v>
      </c>
      <c r="E197" s="24">
        <f>1-(1-Skaičiuoklė!$E$19)^(A197/12)</f>
        <v>0</v>
      </c>
      <c r="F197" s="128">
        <f t="shared" si="65"/>
        <v>0</v>
      </c>
      <c r="G197" s="179"/>
      <c r="H197" s="128">
        <f t="shared" si="60"/>
        <v>0</v>
      </c>
      <c r="I197" s="128">
        <f>MAX(0,ROUND(IF(Skaičiuoklė!$E$46&lt;$A197,Skaičiuoklė!$C$46,0)*IF(I$3=0,1,(I$3*12-$A197+1+Skaičiuoklė!$E$46)/(I$3*12)),2))</f>
        <v>0</v>
      </c>
      <c r="J197" s="128">
        <f>MAX(0,ROUND(IF(Skaičiuoklė!$E$47&lt;$A197,Skaičiuoklė!$C$47,0)*IF(J$3=0,1,(J$3*12-$A197+1+Skaičiuoklė!$E$47)/(J$3*12)),2))</f>
        <v>0</v>
      </c>
      <c r="K197" s="128">
        <f>MAX(0,ROUND(IF(Skaičiuoklė!$E$48&lt;$A197,Skaičiuoklė!$C$48,0)*IF(K$3=0,1,(K$3*12-$A197+1+Skaičiuoklė!$E$48)/(K$3*12)),2))</f>
        <v>0</v>
      </c>
      <c r="L197" s="128">
        <f>MAX(0,ROUND(IF(Skaičiuoklė!$E$49&lt;$A197,Skaičiuoklė!$C$49,0)*IF(L$3=0,1,(L$3*12-$A197+1+Skaičiuoklė!$E$49)/(L$3*12)),2))</f>
        <v>0</v>
      </c>
      <c r="M197" s="128">
        <f>MAX(0,ROUND(IF(Skaičiuoklė!$E$50&lt;$A197,Skaičiuoklė!$C$50,0)*IF(M$3=0,1,(M$3*12-$A197+1+Skaičiuoklė!$E$50)/(M$3*12)),2))</f>
        <v>0</v>
      </c>
      <c r="N197" s="128">
        <f>MAX(0,ROUND(IF(Skaičiuoklė!$E$51&lt;$A197,Skaičiuoklė!$C$51,0)*IF(N$3=0,1,(N$3*12-$A197+1+Skaičiuoklė!$E$51)/(N$3*12)),2))</f>
        <v>0</v>
      </c>
      <c r="O197" s="128">
        <f>MAX(0,ROUND(IF(Skaičiuoklė!$E$52&lt;$A197,Skaičiuoklė!$C$52,0)*IF(O$3=0,1,(O$3*12-$A197+1+Skaičiuoklė!$E$52)/(O$3*12)),2))</f>
        <v>0</v>
      </c>
      <c r="P197" s="128">
        <f t="shared" si="66"/>
        <v>0.15</v>
      </c>
      <c r="Q197" s="128">
        <f t="shared" si="61"/>
        <v>0</v>
      </c>
      <c r="R197" s="179"/>
      <c r="S197" s="128">
        <f t="shared" si="56"/>
        <v>0</v>
      </c>
      <c r="T197" s="128">
        <f t="shared" si="57"/>
        <v>0</v>
      </c>
      <c r="U197" s="179"/>
      <c r="V197" s="23">
        <f t="shared" si="67"/>
        <v>1.9299999999999939E-2</v>
      </c>
      <c r="W197" s="128">
        <f t="shared" si="58"/>
        <v>0</v>
      </c>
      <c r="X197" s="11">
        <f t="shared" si="59"/>
        <v>1</v>
      </c>
    </row>
    <row r="198" spans="1:24" x14ac:dyDescent="0.35">
      <c r="A198" s="11">
        <f t="shared" si="62"/>
        <v>195</v>
      </c>
      <c r="B198" s="40">
        <f t="shared" si="63"/>
        <v>0</v>
      </c>
      <c r="C198" s="128">
        <f>ROUND(IF(Skaičiuoklė!$E$61&gt;0,Skaičiuoklė!E257,IF(A198&lt;=Skaičiuoklė!$E$10,0,IF(A198&gt;Skaičiuoklė!$E$8,0,1/(Skaičiuoklė!$E$8-Skaičiuoklė!$E$10)*(Skaičiuoklė!$E$7)))),2)</f>
        <v>0</v>
      </c>
      <c r="D198" s="128">
        <f t="shared" si="64"/>
        <v>0</v>
      </c>
      <c r="E198" s="24">
        <f>1-(1-Skaičiuoklė!$E$19)^(A198/12)</f>
        <v>0</v>
      </c>
      <c r="F198" s="128">
        <f t="shared" si="65"/>
        <v>0</v>
      </c>
      <c r="G198" s="179"/>
      <c r="H198" s="128">
        <f t="shared" si="60"/>
        <v>0</v>
      </c>
      <c r="I198" s="128">
        <f>MAX(0,ROUND(IF(Skaičiuoklė!$E$46&lt;$A198,Skaičiuoklė!$C$46,0)*IF(I$3=0,1,(I$3*12-$A198+1+Skaičiuoklė!$E$46)/(I$3*12)),2))</f>
        <v>0</v>
      </c>
      <c r="J198" s="128">
        <f>MAX(0,ROUND(IF(Skaičiuoklė!$E$47&lt;$A198,Skaičiuoklė!$C$47,0)*IF(J$3=0,1,(J$3*12-$A198+1+Skaičiuoklė!$E$47)/(J$3*12)),2))</f>
        <v>0</v>
      </c>
      <c r="K198" s="128">
        <f>MAX(0,ROUND(IF(Skaičiuoklė!$E$48&lt;$A198,Skaičiuoklė!$C$48,0)*IF(K$3=0,1,(K$3*12-$A198+1+Skaičiuoklė!$E$48)/(K$3*12)),2))</f>
        <v>0</v>
      </c>
      <c r="L198" s="128">
        <f>MAX(0,ROUND(IF(Skaičiuoklė!$E$49&lt;$A198,Skaičiuoklė!$C$49,0)*IF(L$3=0,1,(L$3*12-$A198+1+Skaičiuoklė!$E$49)/(L$3*12)),2))</f>
        <v>0</v>
      </c>
      <c r="M198" s="128">
        <f>MAX(0,ROUND(IF(Skaičiuoklė!$E$50&lt;$A198,Skaičiuoklė!$C$50,0)*IF(M$3=0,1,(M$3*12-$A198+1+Skaičiuoklė!$E$50)/(M$3*12)),2))</f>
        <v>0</v>
      </c>
      <c r="N198" s="128">
        <f>MAX(0,ROUND(IF(Skaičiuoklė!$E$51&lt;$A198,Skaičiuoklė!$C$51,0)*IF(N$3=0,1,(N$3*12-$A198+1+Skaičiuoklė!$E$51)/(N$3*12)),2))</f>
        <v>0</v>
      </c>
      <c r="O198" s="128">
        <f>MAX(0,ROUND(IF(Skaičiuoklė!$E$52&lt;$A198,Skaičiuoklė!$C$52,0)*IF(O$3=0,1,(O$3*12-$A198+1+Skaičiuoklė!$E$52)/(O$3*12)),2))</f>
        <v>0</v>
      </c>
      <c r="P198" s="128">
        <f t="shared" si="66"/>
        <v>0.15</v>
      </c>
      <c r="Q198" s="128">
        <f t="shared" si="61"/>
        <v>0</v>
      </c>
      <c r="R198" s="179"/>
      <c r="S198" s="128">
        <f t="shared" si="56"/>
        <v>0</v>
      </c>
      <c r="T198" s="128">
        <f t="shared" si="57"/>
        <v>0</v>
      </c>
      <c r="U198" s="179"/>
      <c r="V198" s="23">
        <f t="shared" si="67"/>
        <v>1.9399999999999938E-2</v>
      </c>
      <c r="W198" s="128">
        <f t="shared" si="58"/>
        <v>0</v>
      </c>
      <c r="X198" s="11">
        <f t="shared" si="59"/>
        <v>1</v>
      </c>
    </row>
    <row r="199" spans="1:24" x14ac:dyDescent="0.35">
      <c r="A199" s="11">
        <f t="shared" si="62"/>
        <v>196</v>
      </c>
      <c r="B199" s="40">
        <f t="shared" si="63"/>
        <v>0</v>
      </c>
      <c r="C199" s="128">
        <f>ROUND(IF(Skaičiuoklė!$E$61&gt;0,Skaičiuoklė!E258,IF(A199&lt;=Skaičiuoklė!$E$10,0,IF(A199&gt;Skaičiuoklė!$E$8,0,1/(Skaičiuoklė!$E$8-Skaičiuoklė!$E$10)*(Skaičiuoklė!$E$7)))),2)</f>
        <v>0</v>
      </c>
      <c r="D199" s="128">
        <f t="shared" si="64"/>
        <v>0</v>
      </c>
      <c r="E199" s="24">
        <f>1-(1-Skaičiuoklė!$E$19)^(A199/12)</f>
        <v>0</v>
      </c>
      <c r="F199" s="128">
        <f t="shared" si="65"/>
        <v>0</v>
      </c>
      <c r="G199" s="179"/>
      <c r="H199" s="128">
        <f t="shared" si="60"/>
        <v>0</v>
      </c>
      <c r="I199" s="128">
        <f>MAX(0,ROUND(IF(Skaičiuoklė!$E$46&lt;$A199,Skaičiuoklė!$C$46,0)*IF(I$3=0,1,(I$3*12-$A199+1+Skaičiuoklė!$E$46)/(I$3*12)),2))</f>
        <v>0</v>
      </c>
      <c r="J199" s="128">
        <f>MAX(0,ROUND(IF(Skaičiuoklė!$E$47&lt;$A199,Skaičiuoklė!$C$47,0)*IF(J$3=0,1,(J$3*12-$A199+1+Skaičiuoklė!$E$47)/(J$3*12)),2))</f>
        <v>0</v>
      </c>
      <c r="K199" s="128">
        <f>MAX(0,ROUND(IF(Skaičiuoklė!$E$48&lt;$A199,Skaičiuoklė!$C$48,0)*IF(K$3=0,1,(K$3*12-$A199+1+Skaičiuoklė!$E$48)/(K$3*12)),2))</f>
        <v>0</v>
      </c>
      <c r="L199" s="128">
        <f>MAX(0,ROUND(IF(Skaičiuoklė!$E$49&lt;$A199,Skaičiuoklė!$C$49,0)*IF(L$3=0,1,(L$3*12-$A199+1+Skaičiuoklė!$E$49)/(L$3*12)),2))</f>
        <v>0</v>
      </c>
      <c r="M199" s="128">
        <f>MAX(0,ROUND(IF(Skaičiuoklė!$E$50&lt;$A199,Skaičiuoklė!$C$50,0)*IF(M$3=0,1,(M$3*12-$A199+1+Skaičiuoklė!$E$50)/(M$3*12)),2))</f>
        <v>0</v>
      </c>
      <c r="N199" s="128">
        <f>MAX(0,ROUND(IF(Skaičiuoklė!$E$51&lt;$A199,Skaičiuoklė!$C$51,0)*IF(N$3=0,1,(N$3*12-$A199+1+Skaičiuoklė!$E$51)/(N$3*12)),2))</f>
        <v>0</v>
      </c>
      <c r="O199" s="128">
        <f>MAX(0,ROUND(IF(Skaičiuoklė!$E$52&lt;$A199,Skaičiuoklė!$C$52,0)*IF(O$3=0,1,(O$3*12-$A199+1+Skaičiuoklė!$E$52)/(O$3*12)),2))</f>
        <v>0</v>
      </c>
      <c r="P199" s="128">
        <f t="shared" si="66"/>
        <v>0.15</v>
      </c>
      <c r="Q199" s="128">
        <f t="shared" si="61"/>
        <v>0</v>
      </c>
      <c r="R199" s="179"/>
      <c r="S199" s="128">
        <f t="shared" si="56"/>
        <v>0</v>
      </c>
      <c r="T199" s="128">
        <f t="shared" si="57"/>
        <v>0</v>
      </c>
      <c r="U199" s="179"/>
      <c r="V199" s="23">
        <f t="shared" si="67"/>
        <v>1.9499999999999938E-2</v>
      </c>
      <c r="W199" s="128">
        <f t="shared" si="58"/>
        <v>0</v>
      </c>
      <c r="X199" s="11">
        <f t="shared" si="59"/>
        <v>1</v>
      </c>
    </row>
    <row r="200" spans="1:24" x14ac:dyDescent="0.35">
      <c r="A200" s="11">
        <f t="shared" si="62"/>
        <v>197</v>
      </c>
      <c r="B200" s="40">
        <f t="shared" si="63"/>
        <v>0</v>
      </c>
      <c r="C200" s="128">
        <f>ROUND(IF(Skaičiuoklė!$E$61&gt;0,Skaičiuoklė!E259,IF(A200&lt;=Skaičiuoklė!$E$10,0,IF(A200&gt;Skaičiuoklė!$E$8,0,1/(Skaičiuoklė!$E$8-Skaičiuoklė!$E$10)*(Skaičiuoklė!$E$7)))),2)</f>
        <v>0</v>
      </c>
      <c r="D200" s="128">
        <f t="shared" si="64"/>
        <v>0</v>
      </c>
      <c r="E200" s="24">
        <f>1-(1-Skaičiuoklė!$E$19)^(A200/12)</f>
        <v>0</v>
      </c>
      <c r="F200" s="128">
        <f t="shared" si="65"/>
        <v>0</v>
      </c>
      <c r="G200" s="179"/>
      <c r="H200" s="128">
        <f t="shared" si="60"/>
        <v>0</v>
      </c>
      <c r="I200" s="128">
        <f>MAX(0,ROUND(IF(Skaičiuoklė!$E$46&lt;$A200,Skaičiuoklė!$C$46,0)*IF(I$3=0,1,(I$3*12-$A200+1+Skaičiuoklė!$E$46)/(I$3*12)),2))</f>
        <v>0</v>
      </c>
      <c r="J200" s="128">
        <f>MAX(0,ROUND(IF(Skaičiuoklė!$E$47&lt;$A200,Skaičiuoklė!$C$47,0)*IF(J$3=0,1,(J$3*12-$A200+1+Skaičiuoklė!$E$47)/(J$3*12)),2))</f>
        <v>0</v>
      </c>
      <c r="K200" s="128">
        <f>MAX(0,ROUND(IF(Skaičiuoklė!$E$48&lt;$A200,Skaičiuoklė!$C$48,0)*IF(K$3=0,1,(K$3*12-$A200+1+Skaičiuoklė!$E$48)/(K$3*12)),2))</f>
        <v>0</v>
      </c>
      <c r="L200" s="128">
        <f>MAX(0,ROUND(IF(Skaičiuoklė!$E$49&lt;$A200,Skaičiuoklė!$C$49,0)*IF(L$3=0,1,(L$3*12-$A200+1+Skaičiuoklė!$E$49)/(L$3*12)),2))</f>
        <v>0</v>
      </c>
      <c r="M200" s="128">
        <f>MAX(0,ROUND(IF(Skaičiuoklė!$E$50&lt;$A200,Skaičiuoklė!$C$50,0)*IF(M$3=0,1,(M$3*12-$A200+1+Skaičiuoklė!$E$50)/(M$3*12)),2))</f>
        <v>0</v>
      </c>
      <c r="N200" s="128">
        <f>MAX(0,ROUND(IF(Skaičiuoklė!$E$51&lt;$A200,Skaičiuoklė!$C$51,0)*IF(N$3=0,1,(N$3*12-$A200+1+Skaičiuoklė!$E$51)/(N$3*12)),2))</f>
        <v>0</v>
      </c>
      <c r="O200" s="128">
        <f>MAX(0,ROUND(IF(Skaičiuoklė!$E$52&lt;$A200,Skaičiuoklė!$C$52,0)*IF(O$3=0,1,(O$3*12-$A200+1+Skaičiuoklė!$E$52)/(O$3*12)),2))</f>
        <v>0</v>
      </c>
      <c r="P200" s="128">
        <f t="shared" si="66"/>
        <v>0.15</v>
      </c>
      <c r="Q200" s="128">
        <f t="shared" si="61"/>
        <v>0</v>
      </c>
      <c r="R200" s="179"/>
      <c r="S200" s="128">
        <f t="shared" si="56"/>
        <v>0</v>
      </c>
      <c r="T200" s="128">
        <f t="shared" si="57"/>
        <v>0</v>
      </c>
      <c r="U200" s="179"/>
      <c r="V200" s="23">
        <f t="shared" si="67"/>
        <v>1.9599999999999937E-2</v>
      </c>
      <c r="W200" s="128">
        <f t="shared" si="58"/>
        <v>0</v>
      </c>
      <c r="X200" s="11">
        <f t="shared" si="59"/>
        <v>1</v>
      </c>
    </row>
    <row r="201" spans="1:24" x14ac:dyDescent="0.35">
      <c r="A201" s="11">
        <f t="shared" si="62"/>
        <v>198</v>
      </c>
      <c r="B201" s="40">
        <f t="shared" si="63"/>
        <v>0</v>
      </c>
      <c r="C201" s="128">
        <f>ROUND(IF(Skaičiuoklė!$E$61&gt;0,Skaičiuoklė!E260,IF(A201&lt;=Skaičiuoklė!$E$10,0,IF(A201&gt;Skaičiuoklė!$E$8,0,1/(Skaičiuoklė!$E$8-Skaičiuoklė!$E$10)*(Skaičiuoklė!$E$7)))),2)</f>
        <v>0</v>
      </c>
      <c r="D201" s="128">
        <f t="shared" si="64"/>
        <v>0</v>
      </c>
      <c r="E201" s="24">
        <f>1-(1-Skaičiuoklė!$E$19)^(A201/12)</f>
        <v>0</v>
      </c>
      <c r="F201" s="128">
        <f t="shared" si="65"/>
        <v>0</v>
      </c>
      <c r="G201" s="179"/>
      <c r="H201" s="128">
        <f t="shared" si="60"/>
        <v>0</v>
      </c>
      <c r="I201" s="128">
        <f>MAX(0,ROUND(IF(Skaičiuoklė!$E$46&lt;$A201,Skaičiuoklė!$C$46,0)*IF(I$3=0,1,(I$3*12-$A201+1+Skaičiuoklė!$E$46)/(I$3*12)),2))</f>
        <v>0</v>
      </c>
      <c r="J201" s="128">
        <f>MAX(0,ROUND(IF(Skaičiuoklė!$E$47&lt;$A201,Skaičiuoklė!$C$47,0)*IF(J$3=0,1,(J$3*12-$A201+1+Skaičiuoklė!$E$47)/(J$3*12)),2))</f>
        <v>0</v>
      </c>
      <c r="K201" s="128">
        <f>MAX(0,ROUND(IF(Skaičiuoklė!$E$48&lt;$A201,Skaičiuoklė!$C$48,0)*IF(K$3=0,1,(K$3*12-$A201+1+Skaičiuoklė!$E$48)/(K$3*12)),2))</f>
        <v>0</v>
      </c>
      <c r="L201" s="128">
        <f>MAX(0,ROUND(IF(Skaičiuoklė!$E$49&lt;$A201,Skaičiuoklė!$C$49,0)*IF(L$3=0,1,(L$3*12-$A201+1+Skaičiuoklė!$E$49)/(L$3*12)),2))</f>
        <v>0</v>
      </c>
      <c r="M201" s="128">
        <f>MAX(0,ROUND(IF(Skaičiuoklė!$E$50&lt;$A201,Skaičiuoklė!$C$50,0)*IF(M$3=0,1,(M$3*12-$A201+1+Skaičiuoklė!$E$50)/(M$3*12)),2))</f>
        <v>0</v>
      </c>
      <c r="N201" s="128">
        <f>MAX(0,ROUND(IF(Skaičiuoklė!$E$51&lt;$A201,Skaičiuoklė!$C$51,0)*IF(N$3=0,1,(N$3*12-$A201+1+Skaičiuoklė!$E$51)/(N$3*12)),2))</f>
        <v>0</v>
      </c>
      <c r="O201" s="128">
        <f>MAX(0,ROUND(IF(Skaičiuoklė!$E$52&lt;$A201,Skaičiuoklė!$C$52,0)*IF(O$3=0,1,(O$3*12-$A201+1+Skaičiuoklė!$E$52)/(O$3*12)),2))</f>
        <v>0</v>
      </c>
      <c r="P201" s="128">
        <f t="shared" si="66"/>
        <v>0.15</v>
      </c>
      <c r="Q201" s="128">
        <f t="shared" si="61"/>
        <v>0</v>
      </c>
      <c r="R201" s="179"/>
      <c r="S201" s="128">
        <f t="shared" si="56"/>
        <v>0</v>
      </c>
      <c r="T201" s="128">
        <f t="shared" si="57"/>
        <v>0</v>
      </c>
      <c r="U201" s="179"/>
      <c r="V201" s="23">
        <f t="shared" si="67"/>
        <v>1.9699999999999936E-2</v>
      </c>
      <c r="W201" s="128">
        <f t="shared" si="58"/>
        <v>0</v>
      </c>
      <c r="X201" s="11">
        <f t="shared" si="59"/>
        <v>1</v>
      </c>
    </row>
    <row r="202" spans="1:24" x14ac:dyDescent="0.35">
      <c r="A202" s="11">
        <f t="shared" si="62"/>
        <v>199</v>
      </c>
      <c r="B202" s="40">
        <f t="shared" si="63"/>
        <v>0</v>
      </c>
      <c r="C202" s="128">
        <f>ROUND(IF(Skaičiuoklė!$E$61&gt;0,Skaičiuoklė!E261,IF(A202&lt;=Skaičiuoklė!$E$10,0,IF(A202&gt;Skaičiuoklė!$E$8,0,1/(Skaičiuoklė!$E$8-Skaičiuoklė!$E$10)*(Skaičiuoklė!$E$7)))),2)</f>
        <v>0</v>
      </c>
      <c r="D202" s="128">
        <f t="shared" si="64"/>
        <v>0</v>
      </c>
      <c r="E202" s="24">
        <f>1-(1-Skaičiuoklė!$E$19)^(A202/12)</f>
        <v>0</v>
      </c>
      <c r="F202" s="128">
        <f t="shared" si="65"/>
        <v>0</v>
      </c>
      <c r="G202" s="179"/>
      <c r="H202" s="128">
        <f t="shared" si="60"/>
        <v>0</v>
      </c>
      <c r="I202" s="128">
        <f>MAX(0,ROUND(IF(Skaičiuoklė!$E$46&lt;$A202,Skaičiuoklė!$C$46,0)*IF(I$3=0,1,(I$3*12-$A202+1+Skaičiuoklė!$E$46)/(I$3*12)),2))</f>
        <v>0</v>
      </c>
      <c r="J202" s="128">
        <f>MAX(0,ROUND(IF(Skaičiuoklė!$E$47&lt;$A202,Skaičiuoklė!$C$47,0)*IF(J$3=0,1,(J$3*12-$A202+1+Skaičiuoklė!$E$47)/(J$3*12)),2))</f>
        <v>0</v>
      </c>
      <c r="K202" s="128">
        <f>MAX(0,ROUND(IF(Skaičiuoklė!$E$48&lt;$A202,Skaičiuoklė!$C$48,0)*IF(K$3=0,1,(K$3*12-$A202+1+Skaičiuoklė!$E$48)/(K$3*12)),2))</f>
        <v>0</v>
      </c>
      <c r="L202" s="128">
        <f>MAX(0,ROUND(IF(Skaičiuoklė!$E$49&lt;$A202,Skaičiuoklė!$C$49,0)*IF(L$3=0,1,(L$3*12-$A202+1+Skaičiuoklė!$E$49)/(L$3*12)),2))</f>
        <v>0</v>
      </c>
      <c r="M202" s="128">
        <f>MAX(0,ROUND(IF(Skaičiuoklė!$E$50&lt;$A202,Skaičiuoklė!$C$50,0)*IF(M$3=0,1,(M$3*12-$A202+1+Skaičiuoklė!$E$50)/(M$3*12)),2))</f>
        <v>0</v>
      </c>
      <c r="N202" s="128">
        <f>MAX(0,ROUND(IF(Skaičiuoklė!$E$51&lt;$A202,Skaičiuoklė!$C$51,0)*IF(N$3=0,1,(N$3*12-$A202+1+Skaičiuoklė!$E$51)/(N$3*12)),2))</f>
        <v>0</v>
      </c>
      <c r="O202" s="128">
        <f>MAX(0,ROUND(IF(Skaičiuoklė!$E$52&lt;$A202,Skaičiuoklė!$C$52,0)*IF(O$3=0,1,(O$3*12-$A202+1+Skaičiuoklė!$E$52)/(O$3*12)),2))</f>
        <v>0</v>
      </c>
      <c r="P202" s="128">
        <f t="shared" si="66"/>
        <v>0.15</v>
      </c>
      <c r="Q202" s="128">
        <f t="shared" si="61"/>
        <v>0</v>
      </c>
      <c r="R202" s="179"/>
      <c r="S202" s="128">
        <f t="shared" si="56"/>
        <v>0</v>
      </c>
      <c r="T202" s="128">
        <f t="shared" si="57"/>
        <v>0</v>
      </c>
      <c r="U202" s="179"/>
      <c r="V202" s="23">
        <f t="shared" si="67"/>
        <v>1.9799999999999936E-2</v>
      </c>
      <c r="W202" s="128">
        <f t="shared" si="58"/>
        <v>0</v>
      </c>
      <c r="X202" s="11">
        <f t="shared" si="59"/>
        <v>1</v>
      </c>
    </row>
    <row r="203" spans="1:24" x14ac:dyDescent="0.35">
      <c r="A203" s="11">
        <f t="shared" si="62"/>
        <v>200</v>
      </c>
      <c r="B203" s="40">
        <f t="shared" si="63"/>
        <v>0</v>
      </c>
      <c r="C203" s="128">
        <f>ROUND(IF(Skaičiuoklė!$E$61&gt;0,Skaičiuoklė!E262,IF(A203&lt;=Skaičiuoklė!$E$10,0,IF(A203&gt;Skaičiuoklė!$E$8,0,1/(Skaičiuoklė!$E$8-Skaičiuoklė!$E$10)*(Skaičiuoklė!$E$7)))),2)</f>
        <v>0</v>
      </c>
      <c r="D203" s="128">
        <f t="shared" si="64"/>
        <v>0</v>
      </c>
      <c r="E203" s="24">
        <f>1-(1-Skaičiuoklė!$E$19)^(A203/12)</f>
        <v>0</v>
      </c>
      <c r="F203" s="128">
        <f t="shared" si="65"/>
        <v>0</v>
      </c>
      <c r="G203" s="179"/>
      <c r="H203" s="128">
        <f t="shared" si="60"/>
        <v>0</v>
      </c>
      <c r="I203" s="128">
        <f>MAX(0,ROUND(IF(Skaičiuoklė!$E$46&lt;$A203,Skaičiuoklė!$C$46,0)*IF(I$3=0,1,(I$3*12-$A203+1+Skaičiuoklė!$E$46)/(I$3*12)),2))</f>
        <v>0</v>
      </c>
      <c r="J203" s="128">
        <f>MAX(0,ROUND(IF(Skaičiuoklė!$E$47&lt;$A203,Skaičiuoklė!$C$47,0)*IF(J$3=0,1,(J$3*12-$A203+1+Skaičiuoklė!$E$47)/(J$3*12)),2))</f>
        <v>0</v>
      </c>
      <c r="K203" s="128">
        <f>MAX(0,ROUND(IF(Skaičiuoklė!$E$48&lt;$A203,Skaičiuoklė!$C$48,0)*IF(K$3=0,1,(K$3*12-$A203+1+Skaičiuoklė!$E$48)/(K$3*12)),2))</f>
        <v>0</v>
      </c>
      <c r="L203" s="128">
        <f>MAX(0,ROUND(IF(Skaičiuoklė!$E$49&lt;$A203,Skaičiuoklė!$C$49,0)*IF(L$3=0,1,(L$3*12-$A203+1+Skaičiuoklė!$E$49)/(L$3*12)),2))</f>
        <v>0</v>
      </c>
      <c r="M203" s="128">
        <f>MAX(0,ROUND(IF(Skaičiuoklė!$E$50&lt;$A203,Skaičiuoklė!$C$50,0)*IF(M$3=0,1,(M$3*12-$A203+1+Skaičiuoklė!$E$50)/(M$3*12)),2))</f>
        <v>0</v>
      </c>
      <c r="N203" s="128">
        <f>MAX(0,ROUND(IF(Skaičiuoklė!$E$51&lt;$A203,Skaičiuoklė!$C$51,0)*IF(N$3=0,1,(N$3*12-$A203+1+Skaičiuoklė!$E$51)/(N$3*12)),2))</f>
        <v>0</v>
      </c>
      <c r="O203" s="128">
        <f>MAX(0,ROUND(IF(Skaičiuoklė!$E$52&lt;$A203,Skaičiuoklė!$C$52,0)*IF(O$3=0,1,(O$3*12-$A203+1+Skaičiuoklė!$E$52)/(O$3*12)),2))</f>
        <v>0</v>
      </c>
      <c r="P203" s="128">
        <f t="shared" si="66"/>
        <v>0.15</v>
      </c>
      <c r="Q203" s="128">
        <f t="shared" si="61"/>
        <v>0</v>
      </c>
      <c r="R203" s="179"/>
      <c r="S203" s="128">
        <f t="shared" si="56"/>
        <v>0</v>
      </c>
      <c r="T203" s="128">
        <f t="shared" si="57"/>
        <v>0</v>
      </c>
      <c r="U203" s="179"/>
      <c r="V203" s="23">
        <f t="shared" si="67"/>
        <v>1.9899999999999935E-2</v>
      </c>
      <c r="W203" s="128">
        <f t="shared" si="58"/>
        <v>0</v>
      </c>
      <c r="X203" s="11">
        <f t="shared" si="59"/>
        <v>1</v>
      </c>
    </row>
    <row r="204" spans="1:24" x14ac:dyDescent="0.35">
      <c r="A204" s="11">
        <f t="shared" si="62"/>
        <v>201</v>
      </c>
      <c r="B204" s="40">
        <f t="shared" si="63"/>
        <v>0</v>
      </c>
      <c r="C204" s="128">
        <f>ROUND(IF(Skaičiuoklė!$E$61&gt;0,Skaičiuoklė!E263,IF(A204&lt;=Skaičiuoklė!$E$10,0,IF(A204&gt;Skaičiuoklė!$E$8,0,1/(Skaičiuoklė!$E$8-Skaičiuoklė!$E$10)*(Skaičiuoklė!$E$7)))),2)</f>
        <v>0</v>
      </c>
      <c r="D204" s="128">
        <f t="shared" si="64"/>
        <v>0</v>
      </c>
      <c r="E204" s="24">
        <f>1-(1-Skaičiuoklė!$E$19)^(A204/12)</f>
        <v>0</v>
      </c>
      <c r="F204" s="128">
        <f t="shared" si="65"/>
        <v>0</v>
      </c>
      <c r="G204" s="179"/>
      <c r="H204" s="128">
        <f t="shared" si="60"/>
        <v>0</v>
      </c>
      <c r="I204" s="128">
        <f>MAX(0,ROUND(IF(Skaičiuoklė!$E$46&lt;$A204,Skaičiuoklė!$C$46,0)*IF(I$3=0,1,(I$3*12-$A204+1+Skaičiuoklė!$E$46)/(I$3*12)),2))</f>
        <v>0</v>
      </c>
      <c r="J204" s="128">
        <f>MAX(0,ROUND(IF(Skaičiuoklė!$E$47&lt;$A204,Skaičiuoklė!$C$47,0)*IF(J$3=0,1,(J$3*12-$A204+1+Skaičiuoklė!$E$47)/(J$3*12)),2))</f>
        <v>0</v>
      </c>
      <c r="K204" s="128">
        <f>MAX(0,ROUND(IF(Skaičiuoklė!$E$48&lt;$A204,Skaičiuoklė!$C$48,0)*IF(K$3=0,1,(K$3*12-$A204+1+Skaičiuoklė!$E$48)/(K$3*12)),2))</f>
        <v>0</v>
      </c>
      <c r="L204" s="128">
        <f>MAX(0,ROUND(IF(Skaičiuoklė!$E$49&lt;$A204,Skaičiuoklė!$C$49,0)*IF(L$3=0,1,(L$3*12-$A204+1+Skaičiuoklė!$E$49)/(L$3*12)),2))</f>
        <v>0</v>
      </c>
      <c r="M204" s="128">
        <f>MAX(0,ROUND(IF(Skaičiuoklė!$E$50&lt;$A204,Skaičiuoklė!$C$50,0)*IF(M$3=0,1,(M$3*12-$A204+1+Skaičiuoklė!$E$50)/(M$3*12)),2))</f>
        <v>0</v>
      </c>
      <c r="N204" s="128">
        <f>MAX(0,ROUND(IF(Skaičiuoklė!$E$51&lt;$A204,Skaičiuoklė!$C$51,0)*IF(N$3=0,1,(N$3*12-$A204+1+Skaičiuoklė!$E$51)/(N$3*12)),2))</f>
        <v>0</v>
      </c>
      <c r="O204" s="128">
        <f>MAX(0,ROUND(IF(Skaičiuoklė!$E$52&lt;$A204,Skaičiuoklė!$C$52,0)*IF(O$3=0,1,(O$3*12-$A204+1+Skaičiuoklė!$E$52)/(O$3*12)),2))</f>
        <v>0</v>
      </c>
      <c r="P204" s="128">
        <f t="shared" si="66"/>
        <v>0.15</v>
      </c>
      <c r="Q204" s="128">
        <f t="shared" si="61"/>
        <v>0</v>
      </c>
      <c r="R204" s="179"/>
      <c r="S204" s="128">
        <f t="shared" si="56"/>
        <v>0</v>
      </c>
      <c r="T204" s="128">
        <f t="shared" si="57"/>
        <v>0</v>
      </c>
      <c r="U204" s="179"/>
      <c r="V204" s="23">
        <f t="shared" si="67"/>
        <v>1.9999999999999934E-2</v>
      </c>
      <c r="W204" s="128">
        <f t="shared" si="58"/>
        <v>0</v>
      </c>
      <c r="X204" s="11">
        <f t="shared" si="59"/>
        <v>1</v>
      </c>
    </row>
    <row r="205" spans="1:24" x14ac:dyDescent="0.35">
      <c r="A205" s="11">
        <f t="shared" si="62"/>
        <v>202</v>
      </c>
      <c r="B205" s="40">
        <f t="shared" si="63"/>
        <v>0</v>
      </c>
      <c r="C205" s="128">
        <f>ROUND(IF(Skaičiuoklė!$E$61&gt;0,Skaičiuoklė!E264,IF(A205&lt;=Skaičiuoklė!$E$10,0,IF(A205&gt;Skaičiuoklė!$E$8,0,1/(Skaičiuoklė!$E$8-Skaičiuoklė!$E$10)*(Skaičiuoklė!$E$7)))),2)</f>
        <v>0</v>
      </c>
      <c r="D205" s="128">
        <f t="shared" si="64"/>
        <v>0</v>
      </c>
      <c r="E205" s="24">
        <f>1-(1-Skaičiuoklė!$E$19)^(A205/12)</f>
        <v>0</v>
      </c>
      <c r="F205" s="128">
        <f t="shared" si="65"/>
        <v>0</v>
      </c>
      <c r="G205" s="179"/>
      <c r="H205" s="128">
        <f t="shared" si="60"/>
        <v>0</v>
      </c>
      <c r="I205" s="128">
        <f>MAX(0,ROUND(IF(Skaičiuoklė!$E$46&lt;$A205,Skaičiuoklė!$C$46,0)*IF(I$3=0,1,(I$3*12-$A205+1+Skaičiuoklė!$E$46)/(I$3*12)),2))</f>
        <v>0</v>
      </c>
      <c r="J205" s="128">
        <f>MAX(0,ROUND(IF(Skaičiuoklė!$E$47&lt;$A205,Skaičiuoklė!$C$47,0)*IF(J$3=0,1,(J$3*12-$A205+1+Skaičiuoklė!$E$47)/(J$3*12)),2))</f>
        <v>0</v>
      </c>
      <c r="K205" s="128">
        <f>MAX(0,ROUND(IF(Skaičiuoklė!$E$48&lt;$A205,Skaičiuoklė!$C$48,0)*IF(K$3=0,1,(K$3*12-$A205+1+Skaičiuoklė!$E$48)/(K$3*12)),2))</f>
        <v>0</v>
      </c>
      <c r="L205" s="128">
        <f>MAX(0,ROUND(IF(Skaičiuoklė!$E$49&lt;$A205,Skaičiuoklė!$C$49,0)*IF(L$3=0,1,(L$3*12-$A205+1+Skaičiuoklė!$E$49)/(L$3*12)),2))</f>
        <v>0</v>
      </c>
      <c r="M205" s="128">
        <f>MAX(0,ROUND(IF(Skaičiuoklė!$E$50&lt;$A205,Skaičiuoklė!$C$50,0)*IF(M$3=0,1,(M$3*12-$A205+1+Skaičiuoklė!$E$50)/(M$3*12)),2))</f>
        <v>0</v>
      </c>
      <c r="N205" s="128">
        <f>MAX(0,ROUND(IF(Skaičiuoklė!$E$51&lt;$A205,Skaičiuoklė!$C$51,0)*IF(N$3=0,1,(N$3*12-$A205+1+Skaičiuoklė!$E$51)/(N$3*12)),2))</f>
        <v>0</v>
      </c>
      <c r="O205" s="128">
        <f>MAX(0,ROUND(IF(Skaičiuoklė!$E$52&lt;$A205,Skaičiuoklė!$C$52,0)*IF(O$3=0,1,(O$3*12-$A205+1+Skaičiuoklė!$E$52)/(O$3*12)),2))</f>
        <v>0</v>
      </c>
      <c r="P205" s="128">
        <f t="shared" si="66"/>
        <v>0.15</v>
      </c>
      <c r="Q205" s="128">
        <f t="shared" si="61"/>
        <v>0</v>
      </c>
      <c r="R205" s="179"/>
      <c r="S205" s="128">
        <f t="shared" si="56"/>
        <v>0</v>
      </c>
      <c r="T205" s="128">
        <f t="shared" si="57"/>
        <v>0</v>
      </c>
      <c r="U205" s="179"/>
      <c r="V205" s="23">
        <f t="shared" si="67"/>
        <v>2.0099999999999934E-2</v>
      </c>
      <c r="W205" s="128">
        <f t="shared" si="58"/>
        <v>0</v>
      </c>
      <c r="X205" s="11">
        <f t="shared" si="59"/>
        <v>1</v>
      </c>
    </row>
    <row r="206" spans="1:24" x14ac:dyDescent="0.35">
      <c r="A206" s="11">
        <f t="shared" si="62"/>
        <v>203</v>
      </c>
      <c r="B206" s="40">
        <f t="shared" si="63"/>
        <v>0</v>
      </c>
      <c r="C206" s="128">
        <f>ROUND(IF(Skaičiuoklė!$E$61&gt;0,Skaičiuoklė!E265,IF(A206&lt;=Skaičiuoklė!$E$10,0,IF(A206&gt;Skaičiuoklė!$E$8,0,1/(Skaičiuoklė!$E$8-Skaičiuoklė!$E$10)*(Skaičiuoklė!$E$7)))),2)</f>
        <v>0</v>
      </c>
      <c r="D206" s="128">
        <f t="shared" si="64"/>
        <v>0</v>
      </c>
      <c r="E206" s="24">
        <f>1-(1-Skaičiuoklė!$E$19)^(A206/12)</f>
        <v>0</v>
      </c>
      <c r="F206" s="128">
        <f t="shared" si="65"/>
        <v>0</v>
      </c>
      <c r="G206" s="179"/>
      <c r="H206" s="128">
        <f t="shared" si="60"/>
        <v>0</v>
      </c>
      <c r="I206" s="128">
        <f>MAX(0,ROUND(IF(Skaičiuoklė!$E$46&lt;$A206,Skaičiuoklė!$C$46,0)*IF(I$3=0,1,(I$3*12-$A206+1+Skaičiuoklė!$E$46)/(I$3*12)),2))</f>
        <v>0</v>
      </c>
      <c r="J206" s="128">
        <f>MAX(0,ROUND(IF(Skaičiuoklė!$E$47&lt;$A206,Skaičiuoklė!$C$47,0)*IF(J$3=0,1,(J$3*12-$A206+1+Skaičiuoklė!$E$47)/(J$3*12)),2))</f>
        <v>0</v>
      </c>
      <c r="K206" s="128">
        <f>MAX(0,ROUND(IF(Skaičiuoklė!$E$48&lt;$A206,Skaičiuoklė!$C$48,0)*IF(K$3=0,1,(K$3*12-$A206+1+Skaičiuoklė!$E$48)/(K$3*12)),2))</f>
        <v>0</v>
      </c>
      <c r="L206" s="128">
        <f>MAX(0,ROUND(IF(Skaičiuoklė!$E$49&lt;$A206,Skaičiuoklė!$C$49,0)*IF(L$3=0,1,(L$3*12-$A206+1+Skaičiuoklė!$E$49)/(L$3*12)),2))</f>
        <v>0</v>
      </c>
      <c r="M206" s="128">
        <f>MAX(0,ROUND(IF(Skaičiuoklė!$E$50&lt;$A206,Skaičiuoklė!$C$50,0)*IF(M$3=0,1,(M$3*12-$A206+1+Skaičiuoklė!$E$50)/(M$3*12)),2))</f>
        <v>0</v>
      </c>
      <c r="N206" s="128">
        <f>MAX(0,ROUND(IF(Skaičiuoklė!$E$51&lt;$A206,Skaičiuoklė!$C$51,0)*IF(N$3=0,1,(N$3*12-$A206+1+Skaičiuoklė!$E$51)/(N$3*12)),2))</f>
        <v>0</v>
      </c>
      <c r="O206" s="128">
        <f>MAX(0,ROUND(IF(Skaičiuoklė!$E$52&lt;$A206,Skaičiuoklė!$C$52,0)*IF(O$3=0,1,(O$3*12-$A206+1+Skaičiuoklė!$E$52)/(O$3*12)),2))</f>
        <v>0</v>
      </c>
      <c r="P206" s="128">
        <f t="shared" si="66"/>
        <v>0.15</v>
      </c>
      <c r="Q206" s="128">
        <f t="shared" si="61"/>
        <v>0</v>
      </c>
      <c r="R206" s="179"/>
      <c r="S206" s="128">
        <f t="shared" si="56"/>
        <v>0</v>
      </c>
      <c r="T206" s="128">
        <f t="shared" si="57"/>
        <v>0</v>
      </c>
      <c r="U206" s="179"/>
      <c r="V206" s="23">
        <f t="shared" si="67"/>
        <v>2.0199999999999933E-2</v>
      </c>
      <c r="W206" s="128">
        <f t="shared" si="58"/>
        <v>0</v>
      </c>
      <c r="X206" s="11">
        <f t="shared" si="59"/>
        <v>1</v>
      </c>
    </row>
    <row r="207" spans="1:24" x14ac:dyDescent="0.35">
      <c r="A207" s="11">
        <f t="shared" si="62"/>
        <v>204</v>
      </c>
      <c r="B207" s="40">
        <f t="shared" si="63"/>
        <v>0</v>
      </c>
      <c r="C207" s="128">
        <f>ROUND(IF(Skaičiuoklė!$E$61&gt;0,Skaičiuoklė!E266,IF(A207&lt;=Skaičiuoklė!$E$10,0,IF(A207&gt;Skaičiuoklė!$E$8,0,1/(Skaičiuoklė!$E$8-Skaičiuoklė!$E$10)*(Skaičiuoklė!$E$7)))),2)</f>
        <v>0</v>
      </c>
      <c r="D207" s="128">
        <f t="shared" si="64"/>
        <v>0</v>
      </c>
      <c r="E207" s="24">
        <f>1-(1-Skaičiuoklė!$E$19)^(A207/12)</f>
        <v>0</v>
      </c>
      <c r="F207" s="128">
        <f t="shared" si="65"/>
        <v>0</v>
      </c>
      <c r="G207" s="179"/>
      <c r="H207" s="128">
        <f t="shared" si="60"/>
        <v>0</v>
      </c>
      <c r="I207" s="128">
        <f>MAX(0,ROUND(IF(Skaičiuoklė!$E$46&lt;$A207,Skaičiuoklė!$C$46,0)*IF(I$3=0,1,(I$3*12-$A207+1+Skaičiuoklė!$E$46)/(I$3*12)),2))</f>
        <v>0</v>
      </c>
      <c r="J207" s="128">
        <f>MAX(0,ROUND(IF(Skaičiuoklė!$E$47&lt;$A207,Skaičiuoklė!$C$47,0)*IF(J$3=0,1,(J$3*12-$A207+1+Skaičiuoklė!$E$47)/(J$3*12)),2))</f>
        <v>0</v>
      </c>
      <c r="K207" s="128">
        <f>MAX(0,ROUND(IF(Skaičiuoklė!$E$48&lt;$A207,Skaičiuoklė!$C$48,0)*IF(K$3=0,1,(K$3*12-$A207+1+Skaičiuoklė!$E$48)/(K$3*12)),2))</f>
        <v>0</v>
      </c>
      <c r="L207" s="128">
        <f>MAX(0,ROUND(IF(Skaičiuoklė!$E$49&lt;$A207,Skaičiuoklė!$C$49,0)*IF(L$3=0,1,(L$3*12-$A207+1+Skaičiuoklė!$E$49)/(L$3*12)),2))</f>
        <v>0</v>
      </c>
      <c r="M207" s="128">
        <f>MAX(0,ROUND(IF(Skaičiuoklė!$E$50&lt;$A207,Skaičiuoklė!$C$50,0)*IF(M$3=0,1,(M$3*12-$A207+1+Skaičiuoklė!$E$50)/(M$3*12)),2))</f>
        <v>0</v>
      </c>
      <c r="N207" s="128">
        <f>MAX(0,ROUND(IF(Skaičiuoklė!$E$51&lt;$A207,Skaičiuoklė!$C$51,0)*IF(N$3=0,1,(N$3*12-$A207+1+Skaičiuoklė!$E$51)/(N$3*12)),2))</f>
        <v>0</v>
      </c>
      <c r="O207" s="128">
        <f>MAX(0,ROUND(IF(Skaičiuoklė!$E$52&lt;$A207,Skaičiuoklė!$C$52,0)*IF(O$3=0,1,(O$3*12-$A207+1+Skaičiuoklė!$E$52)/(O$3*12)),2))</f>
        <v>0</v>
      </c>
      <c r="P207" s="128">
        <f t="shared" si="66"/>
        <v>0.15</v>
      </c>
      <c r="Q207" s="128">
        <f t="shared" si="61"/>
        <v>0</v>
      </c>
      <c r="R207" s="179"/>
      <c r="S207" s="128">
        <f t="shared" si="56"/>
        <v>0</v>
      </c>
      <c r="T207" s="128">
        <f t="shared" si="57"/>
        <v>0</v>
      </c>
      <c r="U207" s="179"/>
      <c r="V207" s="23">
        <f t="shared" si="67"/>
        <v>2.0299999999999933E-2</v>
      </c>
      <c r="W207" s="128">
        <f t="shared" si="58"/>
        <v>0</v>
      </c>
      <c r="X207" s="11">
        <f t="shared" si="59"/>
        <v>1</v>
      </c>
    </row>
    <row r="208" spans="1:24" x14ac:dyDescent="0.35">
      <c r="A208" s="11">
        <f t="shared" si="62"/>
        <v>205</v>
      </c>
      <c r="B208" s="40">
        <f t="shared" si="63"/>
        <v>0</v>
      </c>
      <c r="C208" s="128">
        <f>ROUND(IF(Skaičiuoklė!$E$61&gt;0,Skaičiuoklė!E267,IF(A208&lt;=Skaičiuoklė!$E$10,0,IF(A208&gt;Skaičiuoklė!$E$8,0,1/(Skaičiuoklė!$E$8-Skaičiuoklė!$E$10)*(Skaičiuoklė!$E$7)))),2)</f>
        <v>0</v>
      </c>
      <c r="D208" s="128">
        <f t="shared" si="64"/>
        <v>0</v>
      </c>
      <c r="E208" s="24">
        <f>1-(1-Skaičiuoklė!$E$19)^(A208/12)</f>
        <v>0</v>
      </c>
      <c r="F208" s="128">
        <f t="shared" si="65"/>
        <v>0</v>
      </c>
      <c r="G208" s="179"/>
      <c r="H208" s="128">
        <f t="shared" si="60"/>
        <v>0</v>
      </c>
      <c r="I208" s="128">
        <f>MAX(0,ROUND(IF(Skaičiuoklė!$E$46&lt;$A208,Skaičiuoklė!$C$46,0)*IF(I$3=0,1,(I$3*12-$A208+1+Skaičiuoklė!$E$46)/(I$3*12)),2))</f>
        <v>0</v>
      </c>
      <c r="J208" s="128">
        <f>MAX(0,ROUND(IF(Skaičiuoklė!$E$47&lt;$A208,Skaičiuoklė!$C$47,0)*IF(J$3=0,1,(J$3*12-$A208+1+Skaičiuoklė!$E$47)/(J$3*12)),2))</f>
        <v>0</v>
      </c>
      <c r="K208" s="128">
        <f>MAX(0,ROUND(IF(Skaičiuoklė!$E$48&lt;$A208,Skaičiuoklė!$C$48,0)*IF(K$3=0,1,(K$3*12-$A208+1+Skaičiuoklė!$E$48)/(K$3*12)),2))</f>
        <v>0</v>
      </c>
      <c r="L208" s="128">
        <f>MAX(0,ROUND(IF(Skaičiuoklė!$E$49&lt;$A208,Skaičiuoklė!$C$49,0)*IF(L$3=0,1,(L$3*12-$A208+1+Skaičiuoklė!$E$49)/(L$3*12)),2))</f>
        <v>0</v>
      </c>
      <c r="M208" s="128">
        <f>MAX(0,ROUND(IF(Skaičiuoklė!$E$50&lt;$A208,Skaičiuoklė!$C$50,0)*IF(M$3=0,1,(M$3*12-$A208+1+Skaičiuoklė!$E$50)/(M$3*12)),2))</f>
        <v>0</v>
      </c>
      <c r="N208" s="128">
        <f>MAX(0,ROUND(IF(Skaičiuoklė!$E$51&lt;$A208,Skaičiuoklė!$C$51,0)*IF(N$3=0,1,(N$3*12-$A208+1+Skaičiuoklė!$E$51)/(N$3*12)),2))</f>
        <v>0</v>
      </c>
      <c r="O208" s="128">
        <f>MAX(0,ROUND(IF(Skaičiuoklė!$E$52&lt;$A208,Skaičiuoklė!$C$52,0)*IF(O$3=0,1,(O$3*12-$A208+1+Skaičiuoklė!$E$52)/(O$3*12)),2))</f>
        <v>0</v>
      </c>
      <c r="P208" s="128">
        <f t="shared" si="66"/>
        <v>0.15</v>
      </c>
      <c r="Q208" s="128">
        <f t="shared" si="61"/>
        <v>0</v>
      </c>
      <c r="R208" s="179"/>
      <c r="S208" s="128">
        <f t="shared" si="56"/>
        <v>0</v>
      </c>
      <c r="T208" s="128">
        <f t="shared" si="57"/>
        <v>0</v>
      </c>
      <c r="U208" s="179"/>
      <c r="V208" s="23">
        <f t="shared" si="67"/>
        <v>2.0399999999999932E-2</v>
      </c>
      <c r="W208" s="128">
        <f t="shared" si="58"/>
        <v>0</v>
      </c>
      <c r="X208" s="11">
        <f t="shared" si="59"/>
        <v>1</v>
      </c>
    </row>
    <row r="209" spans="1:24" x14ac:dyDescent="0.35">
      <c r="A209" s="11">
        <f t="shared" si="62"/>
        <v>206</v>
      </c>
      <c r="B209" s="40">
        <f t="shared" si="63"/>
        <v>0</v>
      </c>
      <c r="C209" s="128">
        <f>ROUND(IF(Skaičiuoklė!$E$61&gt;0,Skaičiuoklė!E268,IF(A209&lt;=Skaičiuoklė!$E$10,0,IF(A209&gt;Skaičiuoklė!$E$8,0,1/(Skaičiuoklė!$E$8-Skaičiuoklė!$E$10)*(Skaičiuoklė!$E$7)))),2)</f>
        <v>0</v>
      </c>
      <c r="D209" s="128">
        <f t="shared" si="64"/>
        <v>0</v>
      </c>
      <c r="E209" s="24">
        <f>1-(1-Skaičiuoklė!$E$19)^(A209/12)</f>
        <v>0</v>
      </c>
      <c r="F209" s="128">
        <f t="shared" si="65"/>
        <v>0</v>
      </c>
      <c r="G209" s="179"/>
      <c r="H209" s="128">
        <f t="shared" si="60"/>
        <v>0</v>
      </c>
      <c r="I209" s="128">
        <f>MAX(0,ROUND(IF(Skaičiuoklė!$E$46&lt;$A209,Skaičiuoklė!$C$46,0)*IF(I$3=0,1,(I$3*12-$A209+1+Skaičiuoklė!$E$46)/(I$3*12)),2))</f>
        <v>0</v>
      </c>
      <c r="J209" s="128">
        <f>MAX(0,ROUND(IF(Skaičiuoklė!$E$47&lt;$A209,Skaičiuoklė!$C$47,0)*IF(J$3=0,1,(J$3*12-$A209+1+Skaičiuoklė!$E$47)/(J$3*12)),2))</f>
        <v>0</v>
      </c>
      <c r="K209" s="128">
        <f>MAX(0,ROUND(IF(Skaičiuoklė!$E$48&lt;$A209,Skaičiuoklė!$C$48,0)*IF(K$3=0,1,(K$3*12-$A209+1+Skaičiuoklė!$E$48)/(K$3*12)),2))</f>
        <v>0</v>
      </c>
      <c r="L209" s="128">
        <f>MAX(0,ROUND(IF(Skaičiuoklė!$E$49&lt;$A209,Skaičiuoklė!$C$49,0)*IF(L$3=0,1,(L$3*12-$A209+1+Skaičiuoklė!$E$49)/(L$3*12)),2))</f>
        <v>0</v>
      </c>
      <c r="M209" s="128">
        <f>MAX(0,ROUND(IF(Skaičiuoklė!$E$50&lt;$A209,Skaičiuoklė!$C$50,0)*IF(M$3=0,1,(M$3*12-$A209+1+Skaičiuoklė!$E$50)/(M$3*12)),2))</f>
        <v>0</v>
      </c>
      <c r="N209" s="128">
        <f>MAX(0,ROUND(IF(Skaičiuoklė!$E$51&lt;$A209,Skaičiuoklė!$C$51,0)*IF(N$3=0,1,(N$3*12-$A209+1+Skaičiuoklė!$E$51)/(N$3*12)),2))</f>
        <v>0</v>
      </c>
      <c r="O209" s="128">
        <f>MAX(0,ROUND(IF(Skaičiuoklė!$E$52&lt;$A209,Skaičiuoklė!$C$52,0)*IF(O$3=0,1,(O$3*12-$A209+1+Skaičiuoklė!$E$52)/(O$3*12)),2))</f>
        <v>0</v>
      </c>
      <c r="P209" s="128">
        <f t="shared" si="66"/>
        <v>0.15</v>
      </c>
      <c r="Q209" s="128">
        <f t="shared" si="61"/>
        <v>0</v>
      </c>
      <c r="R209" s="179"/>
      <c r="S209" s="128">
        <f t="shared" si="56"/>
        <v>0</v>
      </c>
      <c r="T209" s="128">
        <f t="shared" si="57"/>
        <v>0</v>
      </c>
      <c r="U209" s="179"/>
      <c r="V209" s="23">
        <f t="shared" si="67"/>
        <v>2.0499999999999931E-2</v>
      </c>
      <c r="W209" s="128">
        <f t="shared" si="58"/>
        <v>0</v>
      </c>
      <c r="X209" s="11">
        <f t="shared" si="59"/>
        <v>1</v>
      </c>
    </row>
    <row r="210" spans="1:24" x14ac:dyDescent="0.35">
      <c r="A210" s="11">
        <f t="shared" si="62"/>
        <v>207</v>
      </c>
      <c r="B210" s="40">
        <f t="shared" si="63"/>
        <v>0</v>
      </c>
      <c r="C210" s="128">
        <f>ROUND(IF(Skaičiuoklė!$E$61&gt;0,Skaičiuoklė!E269,IF(A210&lt;=Skaičiuoklė!$E$10,0,IF(A210&gt;Skaičiuoklė!$E$8,0,1/(Skaičiuoklė!$E$8-Skaičiuoklė!$E$10)*(Skaičiuoklė!$E$7)))),2)</f>
        <v>0</v>
      </c>
      <c r="D210" s="128">
        <f t="shared" si="64"/>
        <v>0</v>
      </c>
      <c r="E210" s="24">
        <f>1-(1-Skaičiuoklė!$E$19)^(A210/12)</f>
        <v>0</v>
      </c>
      <c r="F210" s="128">
        <f t="shared" si="65"/>
        <v>0</v>
      </c>
      <c r="G210" s="179"/>
      <c r="H210" s="128">
        <f t="shared" si="60"/>
        <v>0</v>
      </c>
      <c r="I210" s="128">
        <f>MAX(0,ROUND(IF(Skaičiuoklė!$E$46&lt;$A210,Skaičiuoklė!$C$46,0)*IF(I$3=0,1,(I$3*12-$A210+1+Skaičiuoklė!$E$46)/(I$3*12)),2))</f>
        <v>0</v>
      </c>
      <c r="J210" s="128">
        <f>MAX(0,ROUND(IF(Skaičiuoklė!$E$47&lt;$A210,Skaičiuoklė!$C$47,0)*IF(J$3=0,1,(J$3*12-$A210+1+Skaičiuoklė!$E$47)/(J$3*12)),2))</f>
        <v>0</v>
      </c>
      <c r="K210" s="128">
        <f>MAX(0,ROUND(IF(Skaičiuoklė!$E$48&lt;$A210,Skaičiuoklė!$C$48,0)*IF(K$3=0,1,(K$3*12-$A210+1+Skaičiuoklė!$E$48)/(K$3*12)),2))</f>
        <v>0</v>
      </c>
      <c r="L210" s="128">
        <f>MAX(0,ROUND(IF(Skaičiuoklė!$E$49&lt;$A210,Skaičiuoklė!$C$49,0)*IF(L$3=0,1,(L$3*12-$A210+1+Skaičiuoklė!$E$49)/(L$3*12)),2))</f>
        <v>0</v>
      </c>
      <c r="M210" s="128">
        <f>MAX(0,ROUND(IF(Skaičiuoklė!$E$50&lt;$A210,Skaičiuoklė!$C$50,0)*IF(M$3=0,1,(M$3*12-$A210+1+Skaičiuoklė!$E$50)/(M$3*12)),2))</f>
        <v>0</v>
      </c>
      <c r="N210" s="128">
        <f>MAX(0,ROUND(IF(Skaičiuoklė!$E$51&lt;$A210,Skaičiuoklė!$C$51,0)*IF(N$3=0,1,(N$3*12-$A210+1+Skaičiuoklė!$E$51)/(N$3*12)),2))</f>
        <v>0</v>
      </c>
      <c r="O210" s="128">
        <f>MAX(0,ROUND(IF(Skaičiuoklė!$E$52&lt;$A210,Skaičiuoklė!$C$52,0)*IF(O$3=0,1,(O$3*12-$A210+1+Skaičiuoklė!$E$52)/(O$3*12)),2))</f>
        <v>0</v>
      </c>
      <c r="P210" s="128">
        <f t="shared" si="66"/>
        <v>0.15</v>
      </c>
      <c r="Q210" s="128">
        <f t="shared" si="61"/>
        <v>0</v>
      </c>
      <c r="R210" s="179"/>
      <c r="S210" s="128">
        <f t="shared" ref="S210:S255" si="68">B210*(1-E210)</f>
        <v>0</v>
      </c>
      <c r="T210" s="128">
        <f t="shared" ref="T210:T223" si="69">ROUND(S210*$W$1/12,2)</f>
        <v>0</v>
      </c>
      <c r="U210" s="179"/>
      <c r="V210" s="23">
        <f t="shared" si="67"/>
        <v>2.0599999999999931E-2</v>
      </c>
      <c r="W210" s="128">
        <f t="shared" si="58"/>
        <v>0</v>
      </c>
      <c r="X210" s="11">
        <f t="shared" si="59"/>
        <v>1</v>
      </c>
    </row>
    <row r="211" spans="1:24" x14ac:dyDescent="0.35">
      <c r="A211" s="11">
        <f t="shared" si="62"/>
        <v>208</v>
      </c>
      <c r="B211" s="40">
        <f t="shared" si="63"/>
        <v>0</v>
      </c>
      <c r="C211" s="128">
        <f>ROUND(IF(Skaičiuoklė!$E$61&gt;0,Skaičiuoklė!E270,IF(A211&lt;=Skaičiuoklė!$E$10,0,IF(A211&gt;Skaičiuoklė!$E$8,0,1/(Skaičiuoklė!$E$8-Skaičiuoklė!$E$10)*(Skaičiuoklė!$E$7)))),2)</f>
        <v>0</v>
      </c>
      <c r="D211" s="128">
        <f t="shared" si="64"/>
        <v>0</v>
      </c>
      <c r="E211" s="24">
        <f>1-(1-Skaičiuoklė!$E$19)^(A211/12)</f>
        <v>0</v>
      </c>
      <c r="F211" s="128">
        <f t="shared" si="65"/>
        <v>0</v>
      </c>
      <c r="G211" s="179"/>
      <c r="H211" s="128">
        <f t="shared" si="60"/>
        <v>0</v>
      </c>
      <c r="I211" s="128">
        <f>MAX(0,ROUND(IF(Skaičiuoklė!$E$46&lt;$A211,Skaičiuoklė!$C$46,0)*IF(I$3=0,1,(I$3*12-$A211+1+Skaičiuoklė!$E$46)/(I$3*12)),2))</f>
        <v>0</v>
      </c>
      <c r="J211" s="128">
        <f>MAX(0,ROUND(IF(Skaičiuoklė!$E$47&lt;$A211,Skaičiuoklė!$C$47,0)*IF(J$3=0,1,(J$3*12-$A211+1+Skaičiuoklė!$E$47)/(J$3*12)),2))</f>
        <v>0</v>
      </c>
      <c r="K211" s="128">
        <f>MAX(0,ROUND(IF(Skaičiuoklė!$E$48&lt;$A211,Skaičiuoklė!$C$48,0)*IF(K$3=0,1,(K$3*12-$A211+1+Skaičiuoklė!$E$48)/(K$3*12)),2))</f>
        <v>0</v>
      </c>
      <c r="L211" s="128">
        <f>MAX(0,ROUND(IF(Skaičiuoklė!$E$49&lt;$A211,Skaičiuoklė!$C$49,0)*IF(L$3=0,1,(L$3*12-$A211+1+Skaičiuoklė!$E$49)/(L$3*12)),2))</f>
        <v>0</v>
      </c>
      <c r="M211" s="128">
        <f>MAX(0,ROUND(IF(Skaičiuoklė!$E$50&lt;$A211,Skaičiuoklė!$C$50,0)*IF(M$3=0,1,(M$3*12-$A211+1+Skaičiuoklė!$E$50)/(M$3*12)),2))</f>
        <v>0</v>
      </c>
      <c r="N211" s="128">
        <f>MAX(0,ROUND(IF(Skaičiuoklė!$E$51&lt;$A211,Skaičiuoklė!$C$51,0)*IF(N$3=0,1,(N$3*12-$A211+1+Skaičiuoklė!$E$51)/(N$3*12)),2))</f>
        <v>0</v>
      </c>
      <c r="O211" s="128">
        <f>MAX(0,ROUND(IF(Skaičiuoklė!$E$52&lt;$A211,Skaičiuoklė!$C$52,0)*IF(O$3=0,1,(O$3*12-$A211+1+Skaičiuoklė!$E$52)/(O$3*12)),2))</f>
        <v>0</v>
      </c>
      <c r="P211" s="128">
        <f t="shared" si="66"/>
        <v>0.15</v>
      </c>
      <c r="Q211" s="128">
        <f t="shared" si="61"/>
        <v>0</v>
      </c>
      <c r="R211" s="179"/>
      <c r="S211" s="128">
        <f t="shared" si="68"/>
        <v>0</v>
      </c>
      <c r="T211" s="128">
        <f t="shared" si="69"/>
        <v>0</v>
      </c>
      <c r="U211" s="179"/>
      <c r="V211" s="23">
        <f t="shared" si="67"/>
        <v>2.069999999999993E-2</v>
      </c>
      <c r="W211" s="128">
        <f t="shared" si="58"/>
        <v>0</v>
      </c>
      <c r="X211" s="11">
        <f t="shared" si="59"/>
        <v>1</v>
      </c>
    </row>
    <row r="212" spans="1:24" x14ac:dyDescent="0.35">
      <c r="A212" s="11">
        <f t="shared" si="62"/>
        <v>209</v>
      </c>
      <c r="B212" s="40">
        <f t="shared" si="63"/>
        <v>0</v>
      </c>
      <c r="C212" s="128">
        <f>ROUND(IF(Skaičiuoklė!$E$61&gt;0,Skaičiuoklė!E271,IF(A212&lt;=Skaičiuoklė!$E$10,0,IF(A212&gt;Skaičiuoklė!$E$8,0,1/(Skaičiuoklė!$E$8-Skaičiuoklė!$E$10)*(Skaičiuoklė!$E$7)))),2)</f>
        <v>0</v>
      </c>
      <c r="D212" s="128">
        <f t="shared" si="64"/>
        <v>0</v>
      </c>
      <c r="E212" s="24">
        <f>1-(1-Skaičiuoklė!$E$19)^(A212/12)</f>
        <v>0</v>
      </c>
      <c r="F212" s="128">
        <f t="shared" si="65"/>
        <v>0</v>
      </c>
      <c r="G212" s="179"/>
      <c r="H212" s="128">
        <f t="shared" si="60"/>
        <v>0</v>
      </c>
      <c r="I212" s="128">
        <f>MAX(0,ROUND(IF(Skaičiuoklė!$E$46&lt;$A212,Skaičiuoklė!$C$46,0)*IF(I$3=0,1,(I$3*12-$A212+1+Skaičiuoklė!$E$46)/(I$3*12)),2))</f>
        <v>0</v>
      </c>
      <c r="J212" s="128">
        <f>MAX(0,ROUND(IF(Skaičiuoklė!$E$47&lt;$A212,Skaičiuoklė!$C$47,0)*IF(J$3=0,1,(J$3*12-$A212+1+Skaičiuoklė!$E$47)/(J$3*12)),2))</f>
        <v>0</v>
      </c>
      <c r="K212" s="128">
        <f>MAX(0,ROUND(IF(Skaičiuoklė!$E$48&lt;$A212,Skaičiuoklė!$C$48,0)*IF(K$3=0,1,(K$3*12-$A212+1+Skaičiuoklė!$E$48)/(K$3*12)),2))</f>
        <v>0</v>
      </c>
      <c r="L212" s="128">
        <f>MAX(0,ROUND(IF(Skaičiuoklė!$E$49&lt;$A212,Skaičiuoklė!$C$49,0)*IF(L$3=0,1,(L$3*12-$A212+1+Skaičiuoklė!$E$49)/(L$3*12)),2))</f>
        <v>0</v>
      </c>
      <c r="M212" s="128">
        <f>MAX(0,ROUND(IF(Skaičiuoklė!$E$50&lt;$A212,Skaičiuoklė!$C$50,0)*IF(M$3=0,1,(M$3*12-$A212+1+Skaičiuoklė!$E$50)/(M$3*12)),2))</f>
        <v>0</v>
      </c>
      <c r="N212" s="128">
        <f>MAX(0,ROUND(IF(Skaičiuoklė!$E$51&lt;$A212,Skaičiuoklė!$C$51,0)*IF(N$3=0,1,(N$3*12-$A212+1+Skaičiuoklė!$E$51)/(N$3*12)),2))</f>
        <v>0</v>
      </c>
      <c r="O212" s="128">
        <f>MAX(0,ROUND(IF(Skaičiuoklė!$E$52&lt;$A212,Skaičiuoklė!$C$52,0)*IF(O$3=0,1,(O$3*12-$A212+1+Skaičiuoklė!$E$52)/(O$3*12)),2))</f>
        <v>0</v>
      </c>
      <c r="P212" s="128">
        <f t="shared" si="66"/>
        <v>0.15</v>
      </c>
      <c r="Q212" s="128">
        <f t="shared" si="61"/>
        <v>0</v>
      </c>
      <c r="R212" s="179"/>
      <c r="S212" s="128">
        <f t="shared" si="68"/>
        <v>0</v>
      </c>
      <c r="T212" s="128">
        <f t="shared" si="69"/>
        <v>0</v>
      </c>
      <c r="U212" s="179"/>
      <c r="V212" s="23">
        <f t="shared" si="67"/>
        <v>2.079999999999993E-2</v>
      </c>
      <c r="W212" s="128">
        <f t="shared" si="58"/>
        <v>0</v>
      </c>
      <c r="X212" s="11">
        <f t="shared" si="59"/>
        <v>1</v>
      </c>
    </row>
    <row r="213" spans="1:24" x14ac:dyDescent="0.35">
      <c r="A213" s="11">
        <f t="shared" si="62"/>
        <v>210</v>
      </c>
      <c r="B213" s="40">
        <f t="shared" si="63"/>
        <v>0</v>
      </c>
      <c r="C213" s="128">
        <f>ROUND(IF(Skaičiuoklė!$E$61&gt;0,Skaičiuoklė!E272,IF(A213&lt;=Skaičiuoklė!$E$10,0,IF(A213&gt;Skaičiuoklė!$E$8,0,1/(Skaičiuoklė!$E$8-Skaičiuoklė!$E$10)*(Skaičiuoklė!$E$7)))),2)</f>
        <v>0</v>
      </c>
      <c r="D213" s="128">
        <f t="shared" si="64"/>
        <v>0</v>
      </c>
      <c r="E213" s="24">
        <f>1-(1-Skaičiuoklė!$E$19)^(A213/12)</f>
        <v>0</v>
      </c>
      <c r="F213" s="128">
        <f t="shared" si="65"/>
        <v>0</v>
      </c>
      <c r="G213" s="179"/>
      <c r="H213" s="128">
        <f t="shared" si="60"/>
        <v>0</v>
      </c>
      <c r="I213" s="128">
        <f>MAX(0,ROUND(IF(Skaičiuoklė!$E$46&lt;$A213,Skaičiuoklė!$C$46,0)*IF(I$3=0,1,(I$3*12-$A213+1+Skaičiuoklė!$E$46)/(I$3*12)),2))</f>
        <v>0</v>
      </c>
      <c r="J213" s="128">
        <f>MAX(0,ROUND(IF(Skaičiuoklė!$E$47&lt;$A213,Skaičiuoklė!$C$47,0)*IF(J$3=0,1,(J$3*12-$A213+1+Skaičiuoklė!$E$47)/(J$3*12)),2))</f>
        <v>0</v>
      </c>
      <c r="K213" s="128">
        <f>MAX(0,ROUND(IF(Skaičiuoklė!$E$48&lt;$A213,Skaičiuoklė!$C$48,0)*IF(K$3=0,1,(K$3*12-$A213+1+Skaičiuoklė!$E$48)/(K$3*12)),2))</f>
        <v>0</v>
      </c>
      <c r="L213" s="128">
        <f>MAX(0,ROUND(IF(Skaičiuoklė!$E$49&lt;$A213,Skaičiuoklė!$C$49,0)*IF(L$3=0,1,(L$3*12-$A213+1+Skaičiuoklė!$E$49)/(L$3*12)),2))</f>
        <v>0</v>
      </c>
      <c r="M213" s="128">
        <f>MAX(0,ROUND(IF(Skaičiuoklė!$E$50&lt;$A213,Skaičiuoklė!$C$50,0)*IF(M$3=0,1,(M$3*12-$A213+1+Skaičiuoklė!$E$50)/(M$3*12)),2))</f>
        <v>0</v>
      </c>
      <c r="N213" s="128">
        <f>MAX(0,ROUND(IF(Skaičiuoklė!$E$51&lt;$A213,Skaičiuoklė!$C$51,0)*IF(N$3=0,1,(N$3*12-$A213+1+Skaičiuoklė!$E$51)/(N$3*12)),2))</f>
        <v>0</v>
      </c>
      <c r="O213" s="128">
        <f>MAX(0,ROUND(IF(Skaičiuoklė!$E$52&lt;$A213,Skaičiuoklė!$C$52,0)*IF(O$3=0,1,(O$3*12-$A213+1+Skaičiuoklė!$E$52)/(O$3*12)),2))</f>
        <v>0</v>
      </c>
      <c r="P213" s="128">
        <f t="shared" si="66"/>
        <v>0.15</v>
      </c>
      <c r="Q213" s="128">
        <f t="shared" si="61"/>
        <v>0</v>
      </c>
      <c r="R213" s="179"/>
      <c r="S213" s="128">
        <f t="shared" si="68"/>
        <v>0</v>
      </c>
      <c r="T213" s="128">
        <f t="shared" si="69"/>
        <v>0</v>
      </c>
      <c r="U213" s="179"/>
      <c r="V213" s="23">
        <f t="shared" si="67"/>
        <v>2.0899999999999929E-2</v>
      </c>
      <c r="W213" s="128">
        <f t="shared" si="58"/>
        <v>0</v>
      </c>
      <c r="X213" s="11">
        <f t="shared" si="59"/>
        <v>1</v>
      </c>
    </row>
    <row r="214" spans="1:24" x14ac:dyDescent="0.35">
      <c r="A214" s="11">
        <f t="shared" si="62"/>
        <v>211</v>
      </c>
      <c r="B214" s="40">
        <f t="shared" si="63"/>
        <v>0</v>
      </c>
      <c r="C214" s="128">
        <f>ROUND(IF(Skaičiuoklė!$E$61&gt;0,Skaičiuoklė!E273,IF(A214&lt;=Skaičiuoklė!$E$10,0,IF(A214&gt;Skaičiuoklė!$E$8,0,1/(Skaičiuoklė!$E$8-Skaičiuoklė!$E$10)*(Skaičiuoklė!$E$7)))),2)</f>
        <v>0</v>
      </c>
      <c r="D214" s="128">
        <f t="shared" si="64"/>
        <v>0</v>
      </c>
      <c r="E214" s="24">
        <f>1-(1-Skaičiuoklė!$E$19)^(A214/12)</f>
        <v>0</v>
      </c>
      <c r="F214" s="128">
        <f t="shared" si="65"/>
        <v>0</v>
      </c>
      <c r="G214" s="179"/>
      <c r="H214" s="128">
        <f t="shared" si="60"/>
        <v>0</v>
      </c>
      <c r="I214" s="128">
        <f>MAX(0,ROUND(IF(Skaičiuoklė!$E$46&lt;$A214,Skaičiuoklė!$C$46,0)*IF(I$3=0,1,(I$3*12-$A214+1+Skaičiuoklė!$E$46)/(I$3*12)),2))</f>
        <v>0</v>
      </c>
      <c r="J214" s="128">
        <f>MAX(0,ROUND(IF(Skaičiuoklė!$E$47&lt;$A214,Skaičiuoklė!$C$47,0)*IF(J$3=0,1,(J$3*12-$A214+1+Skaičiuoklė!$E$47)/(J$3*12)),2))</f>
        <v>0</v>
      </c>
      <c r="K214" s="128">
        <f>MAX(0,ROUND(IF(Skaičiuoklė!$E$48&lt;$A214,Skaičiuoklė!$C$48,0)*IF(K$3=0,1,(K$3*12-$A214+1+Skaičiuoklė!$E$48)/(K$3*12)),2))</f>
        <v>0</v>
      </c>
      <c r="L214" s="128">
        <f>MAX(0,ROUND(IF(Skaičiuoklė!$E$49&lt;$A214,Skaičiuoklė!$C$49,0)*IF(L$3=0,1,(L$3*12-$A214+1+Skaičiuoklė!$E$49)/(L$3*12)),2))</f>
        <v>0</v>
      </c>
      <c r="M214" s="128">
        <f>MAX(0,ROUND(IF(Skaičiuoklė!$E$50&lt;$A214,Skaičiuoklė!$C$50,0)*IF(M$3=0,1,(M$3*12-$A214+1+Skaičiuoklė!$E$50)/(M$3*12)),2))</f>
        <v>0</v>
      </c>
      <c r="N214" s="128">
        <f>MAX(0,ROUND(IF(Skaičiuoklė!$E$51&lt;$A214,Skaičiuoklė!$C$51,0)*IF(N$3=0,1,(N$3*12-$A214+1+Skaičiuoklė!$E$51)/(N$3*12)),2))</f>
        <v>0</v>
      </c>
      <c r="O214" s="128">
        <f>MAX(0,ROUND(IF(Skaičiuoklė!$E$52&lt;$A214,Skaičiuoklė!$C$52,0)*IF(O$3=0,1,(O$3*12-$A214+1+Skaičiuoklė!$E$52)/(O$3*12)),2))</f>
        <v>0</v>
      </c>
      <c r="P214" s="128">
        <f t="shared" si="66"/>
        <v>0.15</v>
      </c>
      <c r="Q214" s="128">
        <f t="shared" si="61"/>
        <v>0</v>
      </c>
      <c r="R214" s="179"/>
      <c r="S214" s="128">
        <f t="shared" si="68"/>
        <v>0</v>
      </c>
      <c r="T214" s="128">
        <f t="shared" si="69"/>
        <v>0</v>
      </c>
      <c r="U214" s="179"/>
      <c r="V214" s="23">
        <f t="shared" si="67"/>
        <v>2.0999999999999928E-2</v>
      </c>
      <c r="W214" s="128">
        <f t="shared" si="58"/>
        <v>0</v>
      </c>
      <c r="X214" s="11">
        <f t="shared" si="59"/>
        <v>1</v>
      </c>
    </row>
    <row r="215" spans="1:24" x14ac:dyDescent="0.35">
      <c r="A215" s="11">
        <f t="shared" si="62"/>
        <v>212</v>
      </c>
      <c r="B215" s="40">
        <f t="shared" si="63"/>
        <v>0</v>
      </c>
      <c r="C215" s="128">
        <f>ROUND(IF(Skaičiuoklė!$E$61&gt;0,Skaičiuoklė!E274,IF(A215&lt;=Skaičiuoklė!$E$10,0,IF(A215&gt;Skaičiuoklė!$E$8,0,1/(Skaičiuoklė!$E$8-Skaičiuoklė!$E$10)*(Skaičiuoklė!$E$7)))),2)</f>
        <v>0</v>
      </c>
      <c r="D215" s="128">
        <f t="shared" si="64"/>
        <v>0</v>
      </c>
      <c r="E215" s="24">
        <f>1-(1-Skaičiuoklė!$E$19)^(A215/12)</f>
        <v>0</v>
      </c>
      <c r="F215" s="128">
        <f t="shared" si="65"/>
        <v>0</v>
      </c>
      <c r="G215" s="179"/>
      <c r="H215" s="128">
        <f t="shared" si="60"/>
        <v>0</v>
      </c>
      <c r="I215" s="128">
        <f>MAX(0,ROUND(IF(Skaičiuoklė!$E$46&lt;$A215,Skaičiuoklė!$C$46,0)*IF(I$3=0,1,(I$3*12-$A215+1+Skaičiuoklė!$E$46)/(I$3*12)),2))</f>
        <v>0</v>
      </c>
      <c r="J215" s="128">
        <f>MAX(0,ROUND(IF(Skaičiuoklė!$E$47&lt;$A215,Skaičiuoklė!$C$47,0)*IF(J$3=0,1,(J$3*12-$A215+1+Skaičiuoklė!$E$47)/(J$3*12)),2))</f>
        <v>0</v>
      </c>
      <c r="K215" s="128">
        <f>MAX(0,ROUND(IF(Skaičiuoklė!$E$48&lt;$A215,Skaičiuoklė!$C$48,0)*IF(K$3=0,1,(K$3*12-$A215+1+Skaičiuoklė!$E$48)/(K$3*12)),2))</f>
        <v>0</v>
      </c>
      <c r="L215" s="128">
        <f>MAX(0,ROUND(IF(Skaičiuoklė!$E$49&lt;$A215,Skaičiuoklė!$C$49,0)*IF(L$3=0,1,(L$3*12-$A215+1+Skaičiuoklė!$E$49)/(L$3*12)),2))</f>
        <v>0</v>
      </c>
      <c r="M215" s="128">
        <f>MAX(0,ROUND(IF(Skaičiuoklė!$E$50&lt;$A215,Skaičiuoklė!$C$50,0)*IF(M$3=0,1,(M$3*12-$A215+1+Skaičiuoklė!$E$50)/(M$3*12)),2))</f>
        <v>0</v>
      </c>
      <c r="N215" s="128">
        <f>MAX(0,ROUND(IF(Skaičiuoklė!$E$51&lt;$A215,Skaičiuoklė!$C$51,0)*IF(N$3=0,1,(N$3*12-$A215+1+Skaičiuoklė!$E$51)/(N$3*12)),2))</f>
        <v>0</v>
      </c>
      <c r="O215" s="128">
        <f>MAX(0,ROUND(IF(Skaičiuoklė!$E$52&lt;$A215,Skaičiuoklė!$C$52,0)*IF(O$3=0,1,(O$3*12-$A215+1+Skaičiuoklė!$E$52)/(O$3*12)),2))</f>
        <v>0</v>
      </c>
      <c r="P215" s="128">
        <f t="shared" si="66"/>
        <v>0.15</v>
      </c>
      <c r="Q215" s="128">
        <f t="shared" si="61"/>
        <v>0</v>
      </c>
      <c r="R215" s="179"/>
      <c r="S215" s="128">
        <f t="shared" si="68"/>
        <v>0</v>
      </c>
      <c r="T215" s="128">
        <f t="shared" si="69"/>
        <v>0</v>
      </c>
      <c r="U215" s="179"/>
      <c r="V215" s="23">
        <f t="shared" ref="V215:V224" si="70">+V214+0.0001</f>
        <v>2.1099999999999928E-2</v>
      </c>
      <c r="W215" s="128">
        <f t="shared" ref="W215:W278" si="71">SUM($S$4:$S$243)*V215/12</f>
        <v>0</v>
      </c>
      <c r="X215" s="11">
        <f t="shared" ref="X215:X256" si="72">IF(W215&lt;$Q$1,0,1)</f>
        <v>1</v>
      </c>
    </row>
    <row r="216" spans="1:24" x14ac:dyDescent="0.35">
      <c r="A216" s="11">
        <f t="shared" si="62"/>
        <v>213</v>
      </c>
      <c r="B216" s="40">
        <f t="shared" si="63"/>
        <v>0</v>
      </c>
      <c r="C216" s="128">
        <f>ROUND(IF(Skaičiuoklė!$E$61&gt;0,Skaičiuoklė!E275,IF(A216&lt;=Skaičiuoklė!$E$10,0,IF(A216&gt;Skaičiuoklė!$E$8,0,1/(Skaičiuoklė!$E$8-Skaičiuoklė!$E$10)*(Skaičiuoklė!$E$7)))),2)</f>
        <v>0</v>
      </c>
      <c r="D216" s="128">
        <f t="shared" si="64"/>
        <v>0</v>
      </c>
      <c r="E216" s="24">
        <f>1-(1-Skaičiuoklė!$E$19)^(A216/12)</f>
        <v>0</v>
      </c>
      <c r="F216" s="128">
        <f t="shared" si="65"/>
        <v>0</v>
      </c>
      <c r="G216" s="179"/>
      <c r="H216" s="128">
        <f t="shared" si="60"/>
        <v>0</v>
      </c>
      <c r="I216" s="128">
        <f>MAX(0,ROUND(IF(Skaičiuoklė!$E$46&lt;$A216,Skaičiuoklė!$C$46,0)*IF(I$3=0,1,(I$3*12-$A216+1+Skaičiuoklė!$E$46)/(I$3*12)),2))</f>
        <v>0</v>
      </c>
      <c r="J216" s="128">
        <f>MAX(0,ROUND(IF(Skaičiuoklė!$E$47&lt;$A216,Skaičiuoklė!$C$47,0)*IF(J$3=0,1,(J$3*12-$A216+1+Skaičiuoklė!$E$47)/(J$3*12)),2))</f>
        <v>0</v>
      </c>
      <c r="K216" s="128">
        <f>MAX(0,ROUND(IF(Skaičiuoklė!$E$48&lt;$A216,Skaičiuoklė!$C$48,0)*IF(K$3=0,1,(K$3*12-$A216+1+Skaičiuoklė!$E$48)/(K$3*12)),2))</f>
        <v>0</v>
      </c>
      <c r="L216" s="128">
        <f>MAX(0,ROUND(IF(Skaičiuoklė!$E$49&lt;$A216,Skaičiuoklė!$C$49,0)*IF(L$3=0,1,(L$3*12-$A216+1+Skaičiuoklė!$E$49)/(L$3*12)),2))</f>
        <v>0</v>
      </c>
      <c r="M216" s="128">
        <f>MAX(0,ROUND(IF(Skaičiuoklė!$E$50&lt;$A216,Skaičiuoklė!$C$50,0)*IF(M$3=0,1,(M$3*12-$A216+1+Skaičiuoklė!$E$50)/(M$3*12)),2))</f>
        <v>0</v>
      </c>
      <c r="N216" s="128">
        <f>MAX(0,ROUND(IF(Skaičiuoklė!$E$51&lt;$A216,Skaičiuoklė!$C$51,0)*IF(N$3=0,1,(N$3*12-$A216+1+Skaičiuoklė!$E$51)/(N$3*12)),2))</f>
        <v>0</v>
      </c>
      <c r="O216" s="128">
        <f>MAX(0,ROUND(IF(Skaičiuoklė!$E$52&lt;$A216,Skaičiuoklė!$C$52,0)*IF(O$3=0,1,(O$3*12-$A216+1+Skaičiuoklė!$E$52)/(O$3*12)),2))</f>
        <v>0</v>
      </c>
      <c r="P216" s="128">
        <f t="shared" si="66"/>
        <v>0.15</v>
      </c>
      <c r="Q216" s="128">
        <f t="shared" si="61"/>
        <v>0</v>
      </c>
      <c r="R216" s="179"/>
      <c r="S216" s="128">
        <f t="shared" si="68"/>
        <v>0</v>
      </c>
      <c r="T216" s="128">
        <f t="shared" si="69"/>
        <v>0</v>
      </c>
      <c r="U216" s="179"/>
      <c r="V216" s="23">
        <f t="shared" si="70"/>
        <v>2.1199999999999927E-2</v>
      </c>
      <c r="W216" s="128">
        <f t="shared" si="71"/>
        <v>0</v>
      </c>
      <c r="X216" s="11">
        <f t="shared" si="72"/>
        <v>1</v>
      </c>
    </row>
    <row r="217" spans="1:24" x14ac:dyDescent="0.35">
      <c r="A217" s="11">
        <f t="shared" si="62"/>
        <v>214</v>
      </c>
      <c r="B217" s="40">
        <f t="shared" si="63"/>
        <v>0</v>
      </c>
      <c r="C217" s="128">
        <f>ROUND(IF(Skaičiuoklė!$E$61&gt;0,Skaičiuoklė!E276,IF(A217&lt;=Skaičiuoklė!$E$10,0,IF(A217&gt;Skaičiuoklė!$E$8,0,1/(Skaičiuoklė!$E$8-Skaičiuoklė!$E$10)*(Skaičiuoklė!$E$7)))),2)</f>
        <v>0</v>
      </c>
      <c r="D217" s="128">
        <f t="shared" si="64"/>
        <v>0</v>
      </c>
      <c r="E217" s="24">
        <f>1-(1-Skaičiuoklė!$E$19)^(A217/12)</f>
        <v>0</v>
      </c>
      <c r="F217" s="128">
        <f t="shared" si="65"/>
        <v>0</v>
      </c>
      <c r="G217" s="179"/>
      <c r="H217" s="128">
        <f t="shared" si="60"/>
        <v>0</v>
      </c>
      <c r="I217" s="128">
        <f>MAX(0,ROUND(IF(Skaičiuoklė!$E$46&lt;$A217,Skaičiuoklė!$C$46,0)*IF(I$3=0,1,(I$3*12-$A217+1+Skaičiuoklė!$E$46)/(I$3*12)),2))</f>
        <v>0</v>
      </c>
      <c r="J217" s="128">
        <f>MAX(0,ROUND(IF(Skaičiuoklė!$E$47&lt;$A217,Skaičiuoklė!$C$47,0)*IF(J$3=0,1,(J$3*12-$A217+1+Skaičiuoklė!$E$47)/(J$3*12)),2))</f>
        <v>0</v>
      </c>
      <c r="K217" s="128">
        <f>MAX(0,ROUND(IF(Skaičiuoklė!$E$48&lt;$A217,Skaičiuoklė!$C$48,0)*IF(K$3=0,1,(K$3*12-$A217+1+Skaičiuoklė!$E$48)/(K$3*12)),2))</f>
        <v>0</v>
      </c>
      <c r="L217" s="128">
        <f>MAX(0,ROUND(IF(Skaičiuoklė!$E$49&lt;$A217,Skaičiuoklė!$C$49,0)*IF(L$3=0,1,(L$3*12-$A217+1+Skaičiuoklė!$E$49)/(L$3*12)),2))</f>
        <v>0</v>
      </c>
      <c r="M217" s="128">
        <f>MAX(0,ROUND(IF(Skaičiuoklė!$E$50&lt;$A217,Skaičiuoklė!$C$50,0)*IF(M$3=0,1,(M$3*12-$A217+1+Skaičiuoklė!$E$50)/(M$3*12)),2))</f>
        <v>0</v>
      </c>
      <c r="N217" s="128">
        <f>MAX(0,ROUND(IF(Skaičiuoklė!$E$51&lt;$A217,Skaičiuoklė!$C$51,0)*IF(N$3=0,1,(N$3*12-$A217+1+Skaičiuoklė!$E$51)/(N$3*12)),2))</f>
        <v>0</v>
      </c>
      <c r="O217" s="128">
        <f>MAX(0,ROUND(IF(Skaičiuoklė!$E$52&lt;$A217,Skaičiuoklė!$C$52,0)*IF(O$3=0,1,(O$3*12-$A217+1+Skaičiuoklė!$E$52)/(O$3*12)),2))</f>
        <v>0</v>
      </c>
      <c r="P217" s="128">
        <f t="shared" si="66"/>
        <v>0.15</v>
      </c>
      <c r="Q217" s="128">
        <f t="shared" si="61"/>
        <v>0</v>
      </c>
      <c r="R217" s="179"/>
      <c r="S217" s="128">
        <f t="shared" si="68"/>
        <v>0</v>
      </c>
      <c r="T217" s="128">
        <f t="shared" si="69"/>
        <v>0</v>
      </c>
      <c r="U217" s="179"/>
      <c r="V217" s="23">
        <f t="shared" si="70"/>
        <v>2.1299999999999927E-2</v>
      </c>
      <c r="W217" s="128">
        <f t="shared" si="71"/>
        <v>0</v>
      </c>
      <c r="X217" s="11">
        <f t="shared" si="72"/>
        <v>1</v>
      </c>
    </row>
    <row r="218" spans="1:24" x14ac:dyDescent="0.35">
      <c r="A218" s="11">
        <f t="shared" si="62"/>
        <v>215</v>
      </c>
      <c r="B218" s="40">
        <f t="shared" si="63"/>
        <v>0</v>
      </c>
      <c r="C218" s="128">
        <f>ROUND(IF(Skaičiuoklė!$E$61&gt;0,Skaičiuoklė!E277,IF(A218&lt;=Skaičiuoklė!$E$10,0,IF(A218&gt;Skaičiuoklė!$E$8,0,1/(Skaičiuoklė!$E$8-Skaičiuoklė!$E$10)*(Skaičiuoklė!$E$7)))),2)</f>
        <v>0</v>
      </c>
      <c r="D218" s="128">
        <f t="shared" si="64"/>
        <v>0</v>
      </c>
      <c r="E218" s="24">
        <f>1-(1-Skaičiuoklė!$E$19)^(A218/12)</f>
        <v>0</v>
      </c>
      <c r="F218" s="128">
        <f t="shared" si="65"/>
        <v>0</v>
      </c>
      <c r="G218" s="179"/>
      <c r="H218" s="128">
        <f t="shared" si="60"/>
        <v>0</v>
      </c>
      <c r="I218" s="128">
        <f>MAX(0,ROUND(IF(Skaičiuoklė!$E$46&lt;$A218,Skaičiuoklė!$C$46,0)*IF(I$3=0,1,(I$3*12-$A218+1+Skaičiuoklė!$E$46)/(I$3*12)),2))</f>
        <v>0</v>
      </c>
      <c r="J218" s="128">
        <f>MAX(0,ROUND(IF(Skaičiuoklė!$E$47&lt;$A218,Skaičiuoklė!$C$47,0)*IF(J$3=0,1,(J$3*12-$A218+1+Skaičiuoklė!$E$47)/(J$3*12)),2))</f>
        <v>0</v>
      </c>
      <c r="K218" s="128">
        <f>MAX(0,ROUND(IF(Skaičiuoklė!$E$48&lt;$A218,Skaičiuoklė!$C$48,0)*IF(K$3=0,1,(K$3*12-$A218+1+Skaičiuoklė!$E$48)/(K$3*12)),2))</f>
        <v>0</v>
      </c>
      <c r="L218" s="128">
        <f>MAX(0,ROUND(IF(Skaičiuoklė!$E$49&lt;$A218,Skaičiuoklė!$C$49,0)*IF(L$3=0,1,(L$3*12-$A218+1+Skaičiuoklė!$E$49)/(L$3*12)),2))</f>
        <v>0</v>
      </c>
      <c r="M218" s="128">
        <f>MAX(0,ROUND(IF(Skaičiuoklė!$E$50&lt;$A218,Skaičiuoklė!$C$50,0)*IF(M$3=0,1,(M$3*12-$A218+1+Skaičiuoklė!$E$50)/(M$3*12)),2))</f>
        <v>0</v>
      </c>
      <c r="N218" s="128">
        <f>MAX(0,ROUND(IF(Skaičiuoklė!$E$51&lt;$A218,Skaičiuoklė!$C$51,0)*IF(N$3=0,1,(N$3*12-$A218+1+Skaičiuoklė!$E$51)/(N$3*12)),2))</f>
        <v>0</v>
      </c>
      <c r="O218" s="128">
        <f>MAX(0,ROUND(IF(Skaičiuoklė!$E$52&lt;$A218,Skaičiuoklė!$C$52,0)*IF(O$3=0,1,(O$3*12-$A218+1+Skaičiuoklė!$E$52)/(O$3*12)),2))</f>
        <v>0</v>
      </c>
      <c r="P218" s="128">
        <f t="shared" si="66"/>
        <v>0.15</v>
      </c>
      <c r="Q218" s="128">
        <f t="shared" si="61"/>
        <v>0</v>
      </c>
      <c r="R218" s="179"/>
      <c r="S218" s="128">
        <f t="shared" si="68"/>
        <v>0</v>
      </c>
      <c r="T218" s="128">
        <f t="shared" si="69"/>
        <v>0</v>
      </c>
      <c r="U218" s="179"/>
      <c r="V218" s="23">
        <f t="shared" si="70"/>
        <v>2.1399999999999926E-2</v>
      </c>
      <c r="W218" s="128">
        <f t="shared" si="71"/>
        <v>0</v>
      </c>
      <c r="X218" s="11">
        <f t="shared" si="72"/>
        <v>1</v>
      </c>
    </row>
    <row r="219" spans="1:24" x14ac:dyDescent="0.35">
      <c r="A219" s="11">
        <f t="shared" si="62"/>
        <v>216</v>
      </c>
      <c r="B219" s="40">
        <f t="shared" si="63"/>
        <v>0</v>
      </c>
      <c r="C219" s="128">
        <f>ROUND(IF(Skaičiuoklė!$E$61&gt;0,Skaičiuoklė!E278,IF(A219&lt;=Skaičiuoklė!$E$10,0,IF(A219&gt;Skaičiuoklė!$E$8,0,1/(Skaičiuoklė!$E$8-Skaičiuoklė!$E$10)*(Skaičiuoklė!$E$7)))),2)</f>
        <v>0</v>
      </c>
      <c r="D219" s="128">
        <f t="shared" si="64"/>
        <v>0</v>
      </c>
      <c r="E219" s="24">
        <f>1-(1-Skaičiuoklė!$E$19)^(A219/12)</f>
        <v>0</v>
      </c>
      <c r="F219" s="128">
        <f t="shared" si="65"/>
        <v>0</v>
      </c>
      <c r="G219" s="179"/>
      <c r="H219" s="128">
        <f t="shared" si="60"/>
        <v>0</v>
      </c>
      <c r="I219" s="128">
        <f>MAX(0,ROUND(IF(Skaičiuoklė!$E$46&lt;$A219,Skaičiuoklė!$C$46,0)*IF(I$3=0,1,(I$3*12-$A219+1+Skaičiuoklė!$E$46)/(I$3*12)),2))</f>
        <v>0</v>
      </c>
      <c r="J219" s="128">
        <f>MAX(0,ROUND(IF(Skaičiuoklė!$E$47&lt;$A219,Skaičiuoklė!$C$47,0)*IF(J$3=0,1,(J$3*12-$A219+1+Skaičiuoklė!$E$47)/(J$3*12)),2))</f>
        <v>0</v>
      </c>
      <c r="K219" s="128">
        <f>MAX(0,ROUND(IF(Skaičiuoklė!$E$48&lt;$A219,Skaičiuoklė!$C$48,0)*IF(K$3=0,1,(K$3*12-$A219+1+Skaičiuoklė!$E$48)/(K$3*12)),2))</f>
        <v>0</v>
      </c>
      <c r="L219" s="128">
        <f>MAX(0,ROUND(IF(Skaičiuoklė!$E$49&lt;$A219,Skaičiuoklė!$C$49,0)*IF(L$3=0,1,(L$3*12-$A219+1+Skaičiuoklė!$E$49)/(L$3*12)),2))</f>
        <v>0</v>
      </c>
      <c r="M219" s="128">
        <f>MAX(0,ROUND(IF(Skaičiuoklė!$E$50&lt;$A219,Skaičiuoklė!$C$50,0)*IF(M$3=0,1,(M$3*12-$A219+1+Skaičiuoklė!$E$50)/(M$3*12)),2))</f>
        <v>0</v>
      </c>
      <c r="N219" s="128">
        <f>MAX(0,ROUND(IF(Skaičiuoklė!$E$51&lt;$A219,Skaičiuoklė!$C$51,0)*IF(N$3=0,1,(N$3*12-$A219+1+Skaičiuoklė!$E$51)/(N$3*12)),2))</f>
        <v>0</v>
      </c>
      <c r="O219" s="128">
        <f>MAX(0,ROUND(IF(Skaičiuoklė!$E$52&lt;$A219,Skaičiuoklė!$C$52,0)*IF(O$3=0,1,(O$3*12-$A219+1+Skaičiuoklė!$E$52)/(O$3*12)),2))</f>
        <v>0</v>
      </c>
      <c r="P219" s="128">
        <f t="shared" si="66"/>
        <v>0.15</v>
      </c>
      <c r="Q219" s="128">
        <f t="shared" si="61"/>
        <v>0</v>
      </c>
      <c r="R219" s="179"/>
      <c r="S219" s="128">
        <f t="shared" si="68"/>
        <v>0</v>
      </c>
      <c r="T219" s="128">
        <f t="shared" si="69"/>
        <v>0</v>
      </c>
      <c r="U219" s="179"/>
      <c r="V219" s="23">
        <f t="shared" si="70"/>
        <v>2.1499999999999925E-2</v>
      </c>
      <c r="W219" s="128">
        <f t="shared" si="71"/>
        <v>0</v>
      </c>
      <c r="X219" s="11">
        <f t="shared" si="72"/>
        <v>1</v>
      </c>
    </row>
    <row r="220" spans="1:24" x14ac:dyDescent="0.35">
      <c r="A220" s="11">
        <f t="shared" si="62"/>
        <v>217</v>
      </c>
      <c r="B220" s="40">
        <f t="shared" si="63"/>
        <v>0</v>
      </c>
      <c r="C220" s="128">
        <f>ROUND(IF(Skaičiuoklė!$E$61&gt;0,Skaičiuoklė!E279,IF(A220&lt;=Skaičiuoklė!$E$10,0,IF(A220&gt;Skaičiuoklė!$E$8,0,1/(Skaičiuoklė!$E$8-Skaičiuoklė!$E$10)*(Skaičiuoklė!$E$7)))),2)</f>
        <v>0</v>
      </c>
      <c r="D220" s="128">
        <f t="shared" si="64"/>
        <v>0</v>
      </c>
      <c r="E220" s="24">
        <f>1-(1-Skaičiuoklė!$E$19)^(A220/12)</f>
        <v>0</v>
      </c>
      <c r="F220" s="128">
        <f t="shared" si="65"/>
        <v>0</v>
      </c>
      <c r="G220" s="179"/>
      <c r="H220" s="128">
        <f t="shared" si="60"/>
        <v>0</v>
      </c>
      <c r="I220" s="128">
        <f>MAX(0,ROUND(IF(Skaičiuoklė!$E$46&lt;$A220,Skaičiuoklė!$C$46,0)*IF(I$3=0,1,(I$3*12-$A220+1+Skaičiuoklė!$E$46)/(I$3*12)),2))</f>
        <v>0</v>
      </c>
      <c r="J220" s="128">
        <f>MAX(0,ROUND(IF(Skaičiuoklė!$E$47&lt;$A220,Skaičiuoklė!$C$47,0)*IF(J$3=0,1,(J$3*12-$A220+1+Skaičiuoklė!$E$47)/(J$3*12)),2))</f>
        <v>0</v>
      </c>
      <c r="K220" s="128">
        <f>MAX(0,ROUND(IF(Skaičiuoklė!$E$48&lt;$A220,Skaičiuoklė!$C$48,0)*IF(K$3=0,1,(K$3*12-$A220+1+Skaičiuoklė!$E$48)/(K$3*12)),2))</f>
        <v>0</v>
      </c>
      <c r="L220" s="128">
        <f>MAX(0,ROUND(IF(Skaičiuoklė!$E$49&lt;$A220,Skaičiuoklė!$C$49,0)*IF(L$3=0,1,(L$3*12-$A220+1+Skaičiuoklė!$E$49)/(L$3*12)),2))</f>
        <v>0</v>
      </c>
      <c r="M220" s="128">
        <f>MAX(0,ROUND(IF(Skaičiuoklė!$E$50&lt;$A220,Skaičiuoklė!$C$50,0)*IF(M$3=0,1,(M$3*12-$A220+1+Skaičiuoklė!$E$50)/(M$3*12)),2))</f>
        <v>0</v>
      </c>
      <c r="N220" s="128">
        <f>MAX(0,ROUND(IF(Skaičiuoklė!$E$51&lt;$A220,Skaičiuoklė!$C$51,0)*IF(N$3=0,1,(N$3*12-$A220+1+Skaičiuoklė!$E$51)/(N$3*12)),2))</f>
        <v>0</v>
      </c>
      <c r="O220" s="128">
        <f>MAX(0,ROUND(IF(Skaičiuoklė!$E$52&lt;$A220,Skaičiuoklė!$C$52,0)*IF(O$3=0,1,(O$3*12-$A220+1+Skaičiuoklė!$E$52)/(O$3*12)),2))</f>
        <v>0</v>
      </c>
      <c r="P220" s="128">
        <f t="shared" si="66"/>
        <v>0.15</v>
      </c>
      <c r="Q220" s="128">
        <f t="shared" si="61"/>
        <v>0</v>
      </c>
      <c r="R220" s="179"/>
      <c r="S220" s="128">
        <f t="shared" si="68"/>
        <v>0</v>
      </c>
      <c r="T220" s="128">
        <f t="shared" si="69"/>
        <v>0</v>
      </c>
      <c r="U220" s="179"/>
      <c r="V220" s="23">
        <f t="shared" si="70"/>
        <v>2.1599999999999925E-2</v>
      </c>
      <c r="W220" s="128">
        <f t="shared" si="71"/>
        <v>0</v>
      </c>
      <c r="X220" s="11">
        <f t="shared" si="72"/>
        <v>1</v>
      </c>
    </row>
    <row r="221" spans="1:24" x14ac:dyDescent="0.35">
      <c r="A221" s="11">
        <f t="shared" si="62"/>
        <v>218</v>
      </c>
      <c r="B221" s="40">
        <f t="shared" si="63"/>
        <v>0</v>
      </c>
      <c r="C221" s="128">
        <f>ROUND(IF(Skaičiuoklė!$E$61&gt;0,Skaičiuoklė!E280,IF(A221&lt;=Skaičiuoklė!$E$10,0,IF(A221&gt;Skaičiuoklė!$E$8,0,1/(Skaičiuoklė!$E$8-Skaičiuoklė!$E$10)*(Skaičiuoklė!$E$7)))),2)</f>
        <v>0</v>
      </c>
      <c r="D221" s="128">
        <f t="shared" si="64"/>
        <v>0</v>
      </c>
      <c r="E221" s="24">
        <f>1-(1-Skaičiuoklė!$E$19)^(A221/12)</f>
        <v>0</v>
      </c>
      <c r="F221" s="128">
        <f t="shared" si="65"/>
        <v>0</v>
      </c>
      <c r="G221" s="179"/>
      <c r="H221" s="128">
        <f t="shared" si="60"/>
        <v>0</v>
      </c>
      <c r="I221" s="128">
        <f>MAX(0,ROUND(IF(Skaičiuoklė!$E$46&lt;$A221,Skaičiuoklė!$C$46,0)*IF(I$3=0,1,(I$3*12-$A221+1+Skaičiuoklė!$E$46)/(I$3*12)),2))</f>
        <v>0</v>
      </c>
      <c r="J221" s="128">
        <f>MAX(0,ROUND(IF(Skaičiuoklė!$E$47&lt;$A221,Skaičiuoklė!$C$47,0)*IF(J$3=0,1,(J$3*12-$A221+1+Skaičiuoklė!$E$47)/(J$3*12)),2))</f>
        <v>0</v>
      </c>
      <c r="K221" s="128">
        <f>MAX(0,ROUND(IF(Skaičiuoklė!$E$48&lt;$A221,Skaičiuoklė!$C$48,0)*IF(K$3=0,1,(K$3*12-$A221+1+Skaičiuoklė!$E$48)/(K$3*12)),2))</f>
        <v>0</v>
      </c>
      <c r="L221" s="128">
        <f>MAX(0,ROUND(IF(Skaičiuoklė!$E$49&lt;$A221,Skaičiuoklė!$C$49,0)*IF(L$3=0,1,(L$3*12-$A221+1+Skaičiuoklė!$E$49)/(L$3*12)),2))</f>
        <v>0</v>
      </c>
      <c r="M221" s="128">
        <f>MAX(0,ROUND(IF(Skaičiuoklė!$E$50&lt;$A221,Skaičiuoklė!$C$50,0)*IF(M$3=0,1,(M$3*12-$A221+1+Skaičiuoklė!$E$50)/(M$3*12)),2))</f>
        <v>0</v>
      </c>
      <c r="N221" s="128">
        <f>MAX(0,ROUND(IF(Skaičiuoklė!$E$51&lt;$A221,Skaičiuoklė!$C$51,0)*IF(N$3=0,1,(N$3*12-$A221+1+Skaičiuoklė!$E$51)/(N$3*12)),2))</f>
        <v>0</v>
      </c>
      <c r="O221" s="128">
        <f>MAX(0,ROUND(IF(Skaičiuoklė!$E$52&lt;$A221,Skaičiuoklė!$C$52,0)*IF(O$3=0,1,(O$3*12-$A221+1+Skaičiuoklė!$E$52)/(O$3*12)),2))</f>
        <v>0</v>
      </c>
      <c r="P221" s="128">
        <f t="shared" si="66"/>
        <v>0.15</v>
      </c>
      <c r="Q221" s="128">
        <f t="shared" si="61"/>
        <v>0</v>
      </c>
      <c r="R221" s="179"/>
      <c r="S221" s="128">
        <f t="shared" si="68"/>
        <v>0</v>
      </c>
      <c r="T221" s="128">
        <f t="shared" si="69"/>
        <v>0</v>
      </c>
      <c r="U221" s="179"/>
      <c r="V221" s="23">
        <f t="shared" si="70"/>
        <v>2.1699999999999924E-2</v>
      </c>
      <c r="W221" s="128">
        <f t="shared" si="71"/>
        <v>0</v>
      </c>
      <c r="X221" s="11">
        <f t="shared" si="72"/>
        <v>1</v>
      </c>
    </row>
    <row r="222" spans="1:24" x14ac:dyDescent="0.35">
      <c r="A222" s="11">
        <f t="shared" si="62"/>
        <v>219</v>
      </c>
      <c r="B222" s="40">
        <f t="shared" si="63"/>
        <v>0</v>
      </c>
      <c r="C222" s="128">
        <f>ROUND(IF(Skaičiuoklė!$E$61&gt;0,Skaičiuoklė!E281,IF(A222&lt;=Skaičiuoklė!$E$10,0,IF(A222&gt;Skaičiuoklė!$E$8,0,1/(Skaičiuoklė!$E$8-Skaičiuoklė!$E$10)*(Skaičiuoklė!$E$7)))),2)</f>
        <v>0</v>
      </c>
      <c r="D222" s="128">
        <f t="shared" si="64"/>
        <v>0</v>
      </c>
      <c r="E222" s="24">
        <f>1-(1-Skaičiuoklė!$E$19)^(A222/12)</f>
        <v>0</v>
      </c>
      <c r="F222" s="128">
        <f t="shared" si="65"/>
        <v>0</v>
      </c>
      <c r="G222" s="179"/>
      <c r="H222" s="128">
        <f t="shared" si="60"/>
        <v>0</v>
      </c>
      <c r="I222" s="128">
        <f>MAX(0,ROUND(IF(Skaičiuoklė!$E$46&lt;$A222,Skaičiuoklė!$C$46,0)*IF(I$3=0,1,(I$3*12-$A222+1+Skaičiuoklė!$E$46)/(I$3*12)),2))</f>
        <v>0</v>
      </c>
      <c r="J222" s="128">
        <f>MAX(0,ROUND(IF(Skaičiuoklė!$E$47&lt;$A222,Skaičiuoklė!$C$47,0)*IF(J$3=0,1,(J$3*12-$A222+1+Skaičiuoklė!$E$47)/(J$3*12)),2))</f>
        <v>0</v>
      </c>
      <c r="K222" s="128">
        <f>MAX(0,ROUND(IF(Skaičiuoklė!$E$48&lt;$A222,Skaičiuoklė!$C$48,0)*IF(K$3=0,1,(K$3*12-$A222+1+Skaičiuoklė!$E$48)/(K$3*12)),2))</f>
        <v>0</v>
      </c>
      <c r="L222" s="128">
        <f>MAX(0,ROUND(IF(Skaičiuoklė!$E$49&lt;$A222,Skaičiuoklė!$C$49,0)*IF(L$3=0,1,(L$3*12-$A222+1+Skaičiuoklė!$E$49)/(L$3*12)),2))</f>
        <v>0</v>
      </c>
      <c r="M222" s="128">
        <f>MAX(0,ROUND(IF(Skaičiuoklė!$E$50&lt;$A222,Skaičiuoklė!$C$50,0)*IF(M$3=0,1,(M$3*12-$A222+1+Skaičiuoklė!$E$50)/(M$3*12)),2))</f>
        <v>0</v>
      </c>
      <c r="N222" s="128">
        <f>MAX(0,ROUND(IF(Skaičiuoklė!$E$51&lt;$A222,Skaičiuoklė!$C$51,0)*IF(N$3=0,1,(N$3*12-$A222+1+Skaičiuoklė!$E$51)/(N$3*12)),2))</f>
        <v>0</v>
      </c>
      <c r="O222" s="128">
        <f>MAX(0,ROUND(IF(Skaičiuoklė!$E$52&lt;$A222,Skaičiuoklė!$C$52,0)*IF(O$3=0,1,(O$3*12-$A222+1+Skaičiuoklė!$E$52)/(O$3*12)),2))</f>
        <v>0</v>
      </c>
      <c r="P222" s="128">
        <f t="shared" si="66"/>
        <v>0.15</v>
      </c>
      <c r="Q222" s="128">
        <f t="shared" si="61"/>
        <v>0</v>
      </c>
      <c r="R222" s="179"/>
      <c r="S222" s="128">
        <f t="shared" si="68"/>
        <v>0</v>
      </c>
      <c r="T222" s="128">
        <f t="shared" si="69"/>
        <v>0</v>
      </c>
      <c r="U222" s="179"/>
      <c r="V222" s="23">
        <f t="shared" si="70"/>
        <v>2.1799999999999924E-2</v>
      </c>
      <c r="W222" s="128">
        <f t="shared" si="71"/>
        <v>0</v>
      </c>
      <c r="X222" s="11">
        <f t="shared" si="72"/>
        <v>1</v>
      </c>
    </row>
    <row r="223" spans="1:24" x14ac:dyDescent="0.35">
      <c r="A223" s="11">
        <f t="shared" si="62"/>
        <v>220</v>
      </c>
      <c r="B223" s="40">
        <f t="shared" si="63"/>
        <v>0</v>
      </c>
      <c r="C223" s="128">
        <f>ROUND(IF(Skaičiuoklė!$E$61&gt;0,Skaičiuoklė!E282,IF(A223&lt;=Skaičiuoklė!$E$10,0,IF(A223&gt;Skaičiuoklė!$E$8,0,1/(Skaičiuoklė!$E$8-Skaičiuoklė!$E$10)*(Skaičiuoklė!$E$7)))),2)</f>
        <v>0</v>
      </c>
      <c r="D223" s="128">
        <f t="shared" si="64"/>
        <v>0</v>
      </c>
      <c r="E223" s="24">
        <f>1-(1-Skaičiuoklė!$E$19)^(A223/12)</f>
        <v>0</v>
      </c>
      <c r="F223" s="128">
        <f t="shared" si="65"/>
        <v>0</v>
      </c>
      <c r="G223" s="179"/>
      <c r="H223" s="128">
        <f t="shared" si="60"/>
        <v>0</v>
      </c>
      <c r="I223" s="128">
        <f>MAX(0,ROUND(IF(Skaičiuoklė!$E$46&lt;$A223,Skaičiuoklė!$C$46,0)*IF(I$3=0,1,(I$3*12-$A223+1+Skaičiuoklė!$E$46)/(I$3*12)),2))</f>
        <v>0</v>
      </c>
      <c r="J223" s="128">
        <f>MAX(0,ROUND(IF(Skaičiuoklė!$E$47&lt;$A223,Skaičiuoklė!$C$47,0)*IF(J$3=0,1,(J$3*12-$A223+1+Skaičiuoklė!$E$47)/(J$3*12)),2))</f>
        <v>0</v>
      </c>
      <c r="K223" s="128">
        <f>MAX(0,ROUND(IF(Skaičiuoklė!$E$48&lt;$A223,Skaičiuoklė!$C$48,0)*IF(K$3=0,1,(K$3*12-$A223+1+Skaičiuoklė!$E$48)/(K$3*12)),2))</f>
        <v>0</v>
      </c>
      <c r="L223" s="128">
        <f>MAX(0,ROUND(IF(Skaičiuoklė!$E$49&lt;$A223,Skaičiuoklė!$C$49,0)*IF(L$3=0,1,(L$3*12-$A223+1+Skaičiuoklė!$E$49)/(L$3*12)),2))</f>
        <v>0</v>
      </c>
      <c r="M223" s="128">
        <f>MAX(0,ROUND(IF(Skaičiuoklė!$E$50&lt;$A223,Skaičiuoklė!$C$50,0)*IF(M$3=0,1,(M$3*12-$A223+1+Skaičiuoklė!$E$50)/(M$3*12)),2))</f>
        <v>0</v>
      </c>
      <c r="N223" s="128">
        <f>MAX(0,ROUND(IF(Skaičiuoklė!$E$51&lt;$A223,Skaičiuoklė!$C$51,0)*IF(N$3=0,1,(N$3*12-$A223+1+Skaičiuoklė!$E$51)/(N$3*12)),2))</f>
        <v>0</v>
      </c>
      <c r="O223" s="128">
        <f>MAX(0,ROUND(IF(Skaičiuoklė!$E$52&lt;$A223,Skaičiuoklė!$C$52,0)*IF(O$3=0,1,(O$3*12-$A223+1+Skaičiuoklė!$E$52)/(O$3*12)),2))</f>
        <v>0</v>
      </c>
      <c r="P223" s="128">
        <f t="shared" si="66"/>
        <v>0.15</v>
      </c>
      <c r="Q223" s="128">
        <f t="shared" si="61"/>
        <v>0</v>
      </c>
      <c r="R223" s="179"/>
      <c r="S223" s="128">
        <f t="shared" si="68"/>
        <v>0</v>
      </c>
      <c r="T223" s="128">
        <f t="shared" si="69"/>
        <v>0</v>
      </c>
      <c r="U223" s="179"/>
      <c r="V223" s="23">
        <f t="shared" si="70"/>
        <v>2.1899999999999923E-2</v>
      </c>
      <c r="W223" s="128">
        <f t="shared" si="71"/>
        <v>0</v>
      </c>
      <c r="X223" s="11">
        <f t="shared" si="72"/>
        <v>1</v>
      </c>
    </row>
    <row r="224" spans="1:24" x14ac:dyDescent="0.35">
      <c r="A224" s="11">
        <f t="shared" si="62"/>
        <v>221</v>
      </c>
      <c r="B224" s="40">
        <f t="shared" si="63"/>
        <v>0</v>
      </c>
      <c r="C224" s="128">
        <f>ROUND(IF(Skaičiuoklė!$E$61&gt;0,Skaičiuoklė!E283,IF(A224&lt;=Skaičiuoklė!$E$10,0,IF(A224&gt;Skaičiuoklė!$E$8,0,1/(Skaičiuoklė!$E$8-Skaičiuoklė!$E$10)*(Skaičiuoklė!$E$7)))),2)</f>
        <v>0</v>
      </c>
      <c r="D224" s="128">
        <f t="shared" si="64"/>
        <v>0</v>
      </c>
      <c r="E224" s="24">
        <f>1-(1-Skaičiuoklė!$E$19)^(A224/12)</f>
        <v>0</v>
      </c>
      <c r="F224" s="128">
        <f t="shared" si="65"/>
        <v>0</v>
      </c>
      <c r="G224" s="179"/>
      <c r="H224" s="128">
        <f t="shared" ref="H224:H243" si="73">SUM(I224:O224)</f>
        <v>0</v>
      </c>
      <c r="I224" s="128">
        <f>MAX(0,ROUND(IF(Skaičiuoklė!$E$46&lt;$A224,Skaičiuoklė!$C$46,0)*IF(I$3=0,1,(I$3*12-$A224+1+Skaičiuoklė!$E$46)/(I$3*12)),2))</f>
        <v>0</v>
      </c>
      <c r="J224" s="128">
        <f>MAX(0,ROUND(IF(Skaičiuoklė!$E$47&lt;$A224,Skaičiuoklė!$C$47,0)*IF(J$3=0,1,(J$3*12-$A224+1+Skaičiuoklė!$E$47)/(J$3*12)),2))</f>
        <v>0</v>
      </c>
      <c r="K224" s="128">
        <f>MAX(0,ROUND(IF(Skaičiuoklė!$E$48&lt;$A224,Skaičiuoklė!$C$48,0)*IF(K$3=0,1,(K$3*12-$A224+1+Skaičiuoklė!$E$48)/(K$3*12)),2))</f>
        <v>0</v>
      </c>
      <c r="L224" s="128">
        <f>MAX(0,ROUND(IF(Skaičiuoklė!$E$49&lt;$A224,Skaičiuoklė!$C$49,0)*IF(L$3=0,1,(L$3*12-$A224+1+Skaičiuoklė!$E$49)/(L$3*12)),2))</f>
        <v>0</v>
      </c>
      <c r="M224" s="128">
        <f>MAX(0,ROUND(IF(Skaičiuoklė!$E$50&lt;$A224,Skaičiuoklė!$C$50,0)*IF(M$3=0,1,(M$3*12-$A224+1+Skaičiuoklė!$E$50)/(M$3*12)),2))</f>
        <v>0</v>
      </c>
      <c r="N224" s="128">
        <f>MAX(0,ROUND(IF(Skaičiuoklė!$E$51&lt;$A224,Skaičiuoklė!$C$51,0)*IF(N$3=0,1,(N$3*12-$A224+1+Skaičiuoklė!$E$51)/(N$3*12)),2))</f>
        <v>0</v>
      </c>
      <c r="O224" s="128">
        <f>MAX(0,ROUND(IF(Skaičiuoklė!$E$52&lt;$A224,Skaičiuoklė!$C$52,0)*IF(O$3=0,1,(O$3*12-$A224+1+Skaičiuoklė!$E$52)/(O$3*12)),2))</f>
        <v>0</v>
      </c>
      <c r="P224" s="128">
        <f t="shared" si="66"/>
        <v>0.15</v>
      </c>
      <c r="Q224" s="128">
        <f t="shared" ref="Q224:Q243" si="74">F224*P224</f>
        <v>0</v>
      </c>
      <c r="R224" s="179"/>
      <c r="S224" s="128">
        <f t="shared" si="68"/>
        <v>0</v>
      </c>
      <c r="T224" s="128">
        <f t="shared" ref="T224:T243" si="75">ROUND(S224*$W$1/12,2)</f>
        <v>0</v>
      </c>
      <c r="U224" s="179"/>
      <c r="V224" s="23">
        <f t="shared" si="70"/>
        <v>2.1999999999999922E-2</v>
      </c>
      <c r="W224" s="128">
        <f t="shared" si="71"/>
        <v>0</v>
      </c>
      <c r="X224" s="11">
        <f t="shared" si="72"/>
        <v>1</v>
      </c>
    </row>
    <row r="225" spans="1:24" x14ac:dyDescent="0.35">
      <c r="A225" s="11">
        <f t="shared" ref="A225:A243" si="76">+A224+1</f>
        <v>222</v>
      </c>
      <c r="B225" s="40">
        <f t="shared" ref="B225:B243" si="77">IF(MAX(ROUND(B224-C224,2),0)&lt;0.5,0,MAX(ROUND(B224-C224,2),0))</f>
        <v>0</v>
      </c>
      <c r="C225" s="128">
        <f>ROUND(IF(Skaičiuoklė!$E$61&gt;0,Skaičiuoklė!E284,IF(A225&lt;=Skaičiuoklė!$E$10,0,IF(A225&gt;Skaičiuoklė!$E$8,0,1/(Skaičiuoklė!$E$8-Skaičiuoklė!$E$10)*(Skaičiuoklė!$E$7)))),2)</f>
        <v>0</v>
      </c>
      <c r="D225" s="128">
        <f t="shared" si="64"/>
        <v>0</v>
      </c>
      <c r="E225" s="24">
        <f>1-(1-Skaičiuoklė!$E$19)^(A225/12)</f>
        <v>0</v>
      </c>
      <c r="F225" s="128">
        <f t="shared" ref="F225:F243" si="78">ROUND(B225*(E225-E224),2)</f>
        <v>0</v>
      </c>
      <c r="G225" s="179"/>
      <c r="H225" s="128">
        <f t="shared" si="73"/>
        <v>0</v>
      </c>
      <c r="I225" s="128">
        <f>MAX(0,ROUND(IF(Skaičiuoklė!$E$46&lt;$A225,Skaičiuoklė!$C$46,0)*IF(I$3=0,1,(I$3*12-$A225+1+Skaičiuoklė!$E$46)/(I$3*12)),2))</f>
        <v>0</v>
      </c>
      <c r="J225" s="128">
        <f>MAX(0,ROUND(IF(Skaičiuoklė!$E$47&lt;$A225,Skaičiuoklė!$C$47,0)*IF(J$3=0,1,(J$3*12-$A225+1+Skaičiuoklė!$E$47)/(J$3*12)),2))</f>
        <v>0</v>
      </c>
      <c r="K225" s="128">
        <f>MAX(0,ROUND(IF(Skaičiuoklė!$E$48&lt;$A225,Skaičiuoklė!$C$48,0)*IF(K$3=0,1,(K$3*12-$A225+1+Skaičiuoklė!$E$48)/(K$3*12)),2))</f>
        <v>0</v>
      </c>
      <c r="L225" s="128">
        <f>MAX(0,ROUND(IF(Skaičiuoklė!$E$49&lt;$A225,Skaičiuoklė!$C$49,0)*IF(L$3=0,1,(L$3*12-$A225+1+Skaičiuoklė!$E$49)/(L$3*12)),2))</f>
        <v>0</v>
      </c>
      <c r="M225" s="128">
        <f>MAX(0,ROUND(IF(Skaičiuoklė!$E$50&lt;$A225,Skaičiuoklė!$C$50,0)*IF(M$3=0,1,(M$3*12-$A225+1+Skaičiuoklė!$E$50)/(M$3*12)),2))</f>
        <v>0</v>
      </c>
      <c r="N225" s="128">
        <f>MAX(0,ROUND(IF(Skaičiuoklė!$E$51&lt;$A225,Skaičiuoklė!$C$51,0)*IF(N$3=0,1,(N$3*12-$A225+1+Skaičiuoklė!$E$51)/(N$3*12)),2))</f>
        <v>0</v>
      </c>
      <c r="O225" s="128">
        <f>MAX(0,ROUND(IF(Skaičiuoklė!$E$52&lt;$A225,Skaičiuoklė!$C$52,0)*IF(O$3=0,1,(O$3*12-$A225+1+Skaičiuoklė!$E$52)/(O$3*12)),2))</f>
        <v>0</v>
      </c>
      <c r="P225" s="128">
        <f t="shared" si="66"/>
        <v>0.15</v>
      </c>
      <c r="Q225" s="128">
        <f t="shared" si="74"/>
        <v>0</v>
      </c>
      <c r="R225" s="179"/>
      <c r="S225" s="128">
        <f t="shared" si="68"/>
        <v>0</v>
      </c>
      <c r="T225" s="128">
        <f t="shared" si="75"/>
        <v>0</v>
      </c>
      <c r="U225" s="179"/>
      <c r="V225" s="23">
        <f t="shared" ref="V225:V243" si="79">+V224+0.0001</f>
        <v>2.2099999999999922E-2</v>
      </c>
      <c r="W225" s="128">
        <f t="shared" si="71"/>
        <v>0</v>
      </c>
      <c r="X225" s="11">
        <f t="shared" si="72"/>
        <v>1</v>
      </c>
    </row>
    <row r="226" spans="1:24" x14ac:dyDescent="0.35">
      <c r="A226" s="11">
        <f t="shared" si="76"/>
        <v>223</v>
      </c>
      <c r="B226" s="40">
        <f t="shared" si="77"/>
        <v>0</v>
      </c>
      <c r="C226" s="128">
        <f>ROUND(IF(Skaičiuoklė!$E$61&gt;0,Skaičiuoklė!E285,IF(A226&lt;=Skaičiuoklė!$E$10,0,IF(A226&gt;Skaičiuoklė!$E$8,0,1/(Skaičiuoklė!$E$8-Skaičiuoklė!$E$10)*(Skaičiuoklė!$E$7)))),2)</f>
        <v>0</v>
      </c>
      <c r="D226" s="128">
        <f t="shared" si="64"/>
        <v>0</v>
      </c>
      <c r="E226" s="24">
        <f>1-(1-Skaičiuoklė!$E$19)^(A226/12)</f>
        <v>0</v>
      </c>
      <c r="F226" s="128">
        <f t="shared" si="78"/>
        <v>0</v>
      </c>
      <c r="G226" s="179"/>
      <c r="H226" s="128">
        <f t="shared" si="73"/>
        <v>0</v>
      </c>
      <c r="I226" s="128">
        <f>MAX(0,ROUND(IF(Skaičiuoklė!$E$46&lt;$A226,Skaičiuoklė!$C$46,0)*IF(I$3=0,1,(I$3*12-$A226+1+Skaičiuoklė!$E$46)/(I$3*12)),2))</f>
        <v>0</v>
      </c>
      <c r="J226" s="128">
        <f>MAX(0,ROUND(IF(Skaičiuoklė!$E$47&lt;$A226,Skaičiuoklė!$C$47,0)*IF(J$3=0,1,(J$3*12-$A226+1+Skaičiuoklė!$E$47)/(J$3*12)),2))</f>
        <v>0</v>
      </c>
      <c r="K226" s="128">
        <f>MAX(0,ROUND(IF(Skaičiuoklė!$E$48&lt;$A226,Skaičiuoklė!$C$48,0)*IF(K$3=0,1,(K$3*12-$A226+1+Skaičiuoklė!$E$48)/(K$3*12)),2))</f>
        <v>0</v>
      </c>
      <c r="L226" s="128">
        <f>MAX(0,ROUND(IF(Skaičiuoklė!$E$49&lt;$A226,Skaičiuoklė!$C$49,0)*IF(L$3=0,1,(L$3*12-$A226+1+Skaičiuoklė!$E$49)/(L$3*12)),2))</f>
        <v>0</v>
      </c>
      <c r="M226" s="128">
        <f>MAX(0,ROUND(IF(Skaičiuoklė!$E$50&lt;$A226,Skaičiuoklė!$C$50,0)*IF(M$3=0,1,(M$3*12-$A226+1+Skaičiuoklė!$E$50)/(M$3*12)),2))</f>
        <v>0</v>
      </c>
      <c r="N226" s="128">
        <f>MAX(0,ROUND(IF(Skaičiuoklė!$E$51&lt;$A226,Skaičiuoklė!$C$51,0)*IF(N$3=0,1,(N$3*12-$A226+1+Skaičiuoklė!$E$51)/(N$3*12)),2))</f>
        <v>0</v>
      </c>
      <c r="O226" s="128">
        <f>MAX(0,ROUND(IF(Skaičiuoklė!$E$52&lt;$A226,Skaičiuoklė!$C$52,0)*IF(O$3=0,1,(O$3*12-$A226+1+Skaičiuoklė!$E$52)/(O$3*12)),2))</f>
        <v>0</v>
      </c>
      <c r="P226" s="128">
        <f t="shared" si="66"/>
        <v>0.15</v>
      </c>
      <c r="Q226" s="128">
        <f t="shared" si="74"/>
        <v>0</v>
      </c>
      <c r="R226" s="179"/>
      <c r="S226" s="128">
        <f t="shared" si="68"/>
        <v>0</v>
      </c>
      <c r="T226" s="128">
        <f t="shared" si="75"/>
        <v>0</v>
      </c>
      <c r="U226" s="179"/>
      <c r="V226" s="23">
        <f t="shared" si="79"/>
        <v>2.2199999999999921E-2</v>
      </c>
      <c r="W226" s="128">
        <f t="shared" si="71"/>
        <v>0</v>
      </c>
      <c r="X226" s="11">
        <f t="shared" si="72"/>
        <v>1</v>
      </c>
    </row>
    <row r="227" spans="1:24" x14ac:dyDescent="0.35">
      <c r="A227" s="11">
        <f t="shared" si="76"/>
        <v>224</v>
      </c>
      <c r="B227" s="40">
        <f t="shared" si="77"/>
        <v>0</v>
      </c>
      <c r="C227" s="128">
        <f>ROUND(IF(Skaičiuoklė!$E$61&gt;0,Skaičiuoklė!E286,IF(A227&lt;=Skaičiuoklė!$E$10,0,IF(A227&gt;Skaičiuoklė!$E$8,0,1/(Skaičiuoklė!$E$8-Skaičiuoklė!$E$10)*(Skaičiuoklė!$E$7)))),2)</f>
        <v>0</v>
      </c>
      <c r="D227" s="128">
        <f t="shared" si="64"/>
        <v>0</v>
      </c>
      <c r="E227" s="24">
        <f>1-(1-Skaičiuoklė!$E$19)^(A227/12)</f>
        <v>0</v>
      </c>
      <c r="F227" s="128">
        <f t="shared" si="78"/>
        <v>0</v>
      </c>
      <c r="G227" s="179"/>
      <c r="H227" s="128">
        <f t="shared" si="73"/>
        <v>0</v>
      </c>
      <c r="I227" s="128">
        <f>MAX(0,ROUND(IF(Skaičiuoklė!$E$46&lt;$A227,Skaičiuoklė!$C$46,0)*IF(I$3=0,1,(I$3*12-$A227+1+Skaičiuoklė!$E$46)/(I$3*12)),2))</f>
        <v>0</v>
      </c>
      <c r="J227" s="128">
        <f>MAX(0,ROUND(IF(Skaičiuoklė!$E$47&lt;$A227,Skaičiuoklė!$C$47,0)*IF(J$3=0,1,(J$3*12-$A227+1+Skaičiuoklė!$E$47)/(J$3*12)),2))</f>
        <v>0</v>
      </c>
      <c r="K227" s="128">
        <f>MAX(0,ROUND(IF(Skaičiuoklė!$E$48&lt;$A227,Skaičiuoklė!$C$48,0)*IF(K$3=0,1,(K$3*12-$A227+1+Skaičiuoklė!$E$48)/(K$3*12)),2))</f>
        <v>0</v>
      </c>
      <c r="L227" s="128">
        <f>MAX(0,ROUND(IF(Skaičiuoklė!$E$49&lt;$A227,Skaičiuoklė!$C$49,0)*IF(L$3=0,1,(L$3*12-$A227+1+Skaičiuoklė!$E$49)/(L$3*12)),2))</f>
        <v>0</v>
      </c>
      <c r="M227" s="128">
        <f>MAX(0,ROUND(IF(Skaičiuoklė!$E$50&lt;$A227,Skaičiuoklė!$C$50,0)*IF(M$3=0,1,(M$3*12-$A227+1+Skaičiuoklė!$E$50)/(M$3*12)),2))</f>
        <v>0</v>
      </c>
      <c r="N227" s="128">
        <f>MAX(0,ROUND(IF(Skaičiuoklė!$E$51&lt;$A227,Skaičiuoklė!$C$51,0)*IF(N$3=0,1,(N$3*12-$A227+1+Skaičiuoklė!$E$51)/(N$3*12)),2))</f>
        <v>0</v>
      </c>
      <c r="O227" s="128">
        <f>MAX(0,ROUND(IF(Skaičiuoklė!$E$52&lt;$A227,Skaičiuoklė!$C$52,0)*IF(O$3=0,1,(O$3*12-$A227+1+Skaičiuoklė!$E$52)/(O$3*12)),2))</f>
        <v>0</v>
      </c>
      <c r="P227" s="128">
        <f t="shared" si="66"/>
        <v>0.15</v>
      </c>
      <c r="Q227" s="128">
        <f t="shared" si="74"/>
        <v>0</v>
      </c>
      <c r="R227" s="179"/>
      <c r="S227" s="128">
        <f t="shared" si="68"/>
        <v>0</v>
      </c>
      <c r="T227" s="128">
        <f t="shared" si="75"/>
        <v>0</v>
      </c>
      <c r="U227" s="179"/>
      <c r="V227" s="23">
        <f t="shared" si="79"/>
        <v>2.2299999999999921E-2</v>
      </c>
      <c r="W227" s="128">
        <f t="shared" si="71"/>
        <v>0</v>
      </c>
      <c r="X227" s="11">
        <f t="shared" si="72"/>
        <v>1</v>
      </c>
    </row>
    <row r="228" spans="1:24" x14ac:dyDescent="0.35">
      <c r="A228" s="11">
        <f t="shared" si="76"/>
        <v>225</v>
      </c>
      <c r="B228" s="40">
        <f t="shared" si="77"/>
        <v>0</v>
      </c>
      <c r="C228" s="128">
        <f>ROUND(IF(Skaičiuoklė!$E$61&gt;0,Skaičiuoklė!E287,IF(A228&lt;=Skaičiuoklė!$E$10,0,IF(A228&gt;Skaičiuoklė!$E$8,0,1/(Skaičiuoklė!$E$8-Skaičiuoklė!$E$10)*(Skaičiuoklė!$E$7)))),2)</f>
        <v>0</v>
      </c>
      <c r="D228" s="128">
        <f t="shared" si="64"/>
        <v>0</v>
      </c>
      <c r="E228" s="24">
        <f>1-(1-Skaičiuoklė!$E$19)^(A228/12)</f>
        <v>0</v>
      </c>
      <c r="F228" s="128">
        <f t="shared" si="78"/>
        <v>0</v>
      </c>
      <c r="G228" s="179"/>
      <c r="H228" s="128">
        <f t="shared" si="73"/>
        <v>0</v>
      </c>
      <c r="I228" s="128">
        <f>MAX(0,ROUND(IF(Skaičiuoklė!$E$46&lt;$A228,Skaičiuoklė!$C$46,0)*IF(I$3=0,1,(I$3*12-$A228+1+Skaičiuoklė!$E$46)/(I$3*12)),2))</f>
        <v>0</v>
      </c>
      <c r="J228" s="128">
        <f>MAX(0,ROUND(IF(Skaičiuoklė!$E$47&lt;$A228,Skaičiuoklė!$C$47,0)*IF(J$3=0,1,(J$3*12-$A228+1+Skaičiuoklė!$E$47)/(J$3*12)),2))</f>
        <v>0</v>
      </c>
      <c r="K228" s="128">
        <f>MAX(0,ROUND(IF(Skaičiuoklė!$E$48&lt;$A228,Skaičiuoklė!$C$48,0)*IF(K$3=0,1,(K$3*12-$A228+1+Skaičiuoklė!$E$48)/(K$3*12)),2))</f>
        <v>0</v>
      </c>
      <c r="L228" s="128">
        <f>MAX(0,ROUND(IF(Skaičiuoklė!$E$49&lt;$A228,Skaičiuoklė!$C$49,0)*IF(L$3=0,1,(L$3*12-$A228+1+Skaičiuoklė!$E$49)/(L$3*12)),2))</f>
        <v>0</v>
      </c>
      <c r="M228" s="128">
        <f>MAX(0,ROUND(IF(Skaičiuoklė!$E$50&lt;$A228,Skaičiuoklė!$C$50,0)*IF(M$3=0,1,(M$3*12-$A228+1+Skaičiuoklė!$E$50)/(M$3*12)),2))</f>
        <v>0</v>
      </c>
      <c r="N228" s="128">
        <f>MAX(0,ROUND(IF(Skaičiuoklė!$E$51&lt;$A228,Skaičiuoklė!$C$51,0)*IF(N$3=0,1,(N$3*12-$A228+1+Skaičiuoklė!$E$51)/(N$3*12)),2))</f>
        <v>0</v>
      </c>
      <c r="O228" s="128">
        <f>MAX(0,ROUND(IF(Skaičiuoklė!$E$52&lt;$A228,Skaičiuoklė!$C$52,0)*IF(O$3=0,1,(O$3*12-$A228+1+Skaičiuoklė!$E$52)/(O$3*12)),2))</f>
        <v>0</v>
      </c>
      <c r="P228" s="128">
        <f t="shared" si="66"/>
        <v>0.15</v>
      </c>
      <c r="Q228" s="128">
        <f t="shared" si="74"/>
        <v>0</v>
      </c>
      <c r="R228" s="179"/>
      <c r="S228" s="128">
        <f t="shared" si="68"/>
        <v>0</v>
      </c>
      <c r="T228" s="128">
        <f t="shared" si="75"/>
        <v>0</v>
      </c>
      <c r="U228" s="179"/>
      <c r="V228" s="23">
        <f t="shared" si="79"/>
        <v>2.239999999999992E-2</v>
      </c>
      <c r="W228" s="128">
        <f t="shared" si="71"/>
        <v>0</v>
      </c>
      <c r="X228" s="11">
        <f t="shared" si="72"/>
        <v>1</v>
      </c>
    </row>
    <row r="229" spans="1:24" x14ac:dyDescent="0.35">
      <c r="A229" s="11">
        <f t="shared" si="76"/>
        <v>226</v>
      </c>
      <c r="B229" s="40">
        <f t="shared" si="77"/>
        <v>0</v>
      </c>
      <c r="C229" s="128">
        <f>ROUND(IF(Skaičiuoklė!$E$61&gt;0,Skaičiuoklė!E288,IF(A229&lt;=Skaičiuoklė!$E$10,0,IF(A229&gt;Skaičiuoklė!$E$8,0,1/(Skaičiuoklė!$E$8-Skaičiuoklė!$E$10)*(Skaičiuoklė!$E$7)))),2)</f>
        <v>0</v>
      </c>
      <c r="D229" s="128">
        <f t="shared" si="64"/>
        <v>0</v>
      </c>
      <c r="E229" s="24">
        <f>1-(1-Skaičiuoklė!$E$19)^(A229/12)</f>
        <v>0</v>
      </c>
      <c r="F229" s="128">
        <f t="shared" si="78"/>
        <v>0</v>
      </c>
      <c r="G229" s="179"/>
      <c r="H229" s="128">
        <f t="shared" si="73"/>
        <v>0</v>
      </c>
      <c r="I229" s="128">
        <f>MAX(0,ROUND(IF(Skaičiuoklė!$E$46&lt;$A229,Skaičiuoklė!$C$46,0)*IF(I$3=0,1,(I$3*12-$A229+1+Skaičiuoklė!$E$46)/(I$3*12)),2))</f>
        <v>0</v>
      </c>
      <c r="J229" s="128">
        <f>MAX(0,ROUND(IF(Skaičiuoklė!$E$47&lt;$A229,Skaičiuoklė!$C$47,0)*IF(J$3=0,1,(J$3*12-$A229+1+Skaičiuoklė!$E$47)/(J$3*12)),2))</f>
        <v>0</v>
      </c>
      <c r="K229" s="128">
        <f>MAX(0,ROUND(IF(Skaičiuoklė!$E$48&lt;$A229,Skaičiuoklė!$C$48,0)*IF(K$3=0,1,(K$3*12-$A229+1+Skaičiuoklė!$E$48)/(K$3*12)),2))</f>
        <v>0</v>
      </c>
      <c r="L229" s="128">
        <f>MAX(0,ROUND(IF(Skaičiuoklė!$E$49&lt;$A229,Skaičiuoklė!$C$49,0)*IF(L$3=0,1,(L$3*12-$A229+1+Skaičiuoklė!$E$49)/(L$3*12)),2))</f>
        <v>0</v>
      </c>
      <c r="M229" s="128">
        <f>MAX(0,ROUND(IF(Skaičiuoklė!$E$50&lt;$A229,Skaičiuoklė!$C$50,0)*IF(M$3=0,1,(M$3*12-$A229+1+Skaičiuoklė!$E$50)/(M$3*12)),2))</f>
        <v>0</v>
      </c>
      <c r="N229" s="128">
        <f>MAX(0,ROUND(IF(Skaičiuoklė!$E$51&lt;$A229,Skaičiuoklė!$C$51,0)*IF(N$3=0,1,(N$3*12-$A229+1+Skaičiuoklė!$E$51)/(N$3*12)),2))</f>
        <v>0</v>
      </c>
      <c r="O229" s="128">
        <f>MAX(0,ROUND(IF(Skaičiuoklė!$E$52&lt;$A229,Skaičiuoklė!$C$52,0)*IF(O$3=0,1,(O$3*12-$A229+1+Skaičiuoklė!$E$52)/(O$3*12)),2))</f>
        <v>0</v>
      </c>
      <c r="P229" s="128">
        <f t="shared" si="66"/>
        <v>0.15</v>
      </c>
      <c r="Q229" s="128">
        <f t="shared" si="74"/>
        <v>0</v>
      </c>
      <c r="R229" s="179"/>
      <c r="S229" s="128">
        <f t="shared" si="68"/>
        <v>0</v>
      </c>
      <c r="T229" s="128">
        <f t="shared" si="75"/>
        <v>0</v>
      </c>
      <c r="U229" s="179"/>
      <c r="V229" s="23">
        <f t="shared" si="79"/>
        <v>2.2499999999999919E-2</v>
      </c>
      <c r="W229" s="128">
        <f t="shared" si="71"/>
        <v>0</v>
      </c>
      <c r="X229" s="11">
        <f t="shared" si="72"/>
        <v>1</v>
      </c>
    </row>
    <row r="230" spans="1:24" x14ac:dyDescent="0.35">
      <c r="A230" s="11">
        <f t="shared" si="76"/>
        <v>227</v>
      </c>
      <c r="B230" s="40">
        <f t="shared" si="77"/>
        <v>0</v>
      </c>
      <c r="C230" s="128">
        <f>ROUND(IF(Skaičiuoklė!$E$61&gt;0,Skaičiuoklė!E289,IF(A230&lt;=Skaičiuoklė!$E$10,0,IF(A230&gt;Skaičiuoklė!$E$8,0,1/(Skaičiuoklė!$E$8-Skaičiuoklė!$E$10)*(Skaičiuoklė!$E$7)))),2)</f>
        <v>0</v>
      </c>
      <c r="D230" s="128">
        <f t="shared" si="64"/>
        <v>0</v>
      </c>
      <c r="E230" s="24">
        <f>1-(1-Skaičiuoklė!$E$19)^(A230/12)</f>
        <v>0</v>
      </c>
      <c r="F230" s="128">
        <f t="shared" si="78"/>
        <v>0</v>
      </c>
      <c r="G230" s="179"/>
      <c r="H230" s="128">
        <f t="shared" si="73"/>
        <v>0</v>
      </c>
      <c r="I230" s="128">
        <f>MAX(0,ROUND(IF(Skaičiuoklė!$E$46&lt;$A230,Skaičiuoklė!$C$46,0)*IF(I$3=0,1,(I$3*12-$A230+1+Skaičiuoklė!$E$46)/(I$3*12)),2))</f>
        <v>0</v>
      </c>
      <c r="J230" s="128">
        <f>MAX(0,ROUND(IF(Skaičiuoklė!$E$47&lt;$A230,Skaičiuoklė!$C$47,0)*IF(J$3=0,1,(J$3*12-$A230+1+Skaičiuoklė!$E$47)/(J$3*12)),2))</f>
        <v>0</v>
      </c>
      <c r="K230" s="128">
        <f>MAX(0,ROUND(IF(Skaičiuoklė!$E$48&lt;$A230,Skaičiuoklė!$C$48,0)*IF(K$3=0,1,(K$3*12-$A230+1+Skaičiuoklė!$E$48)/(K$3*12)),2))</f>
        <v>0</v>
      </c>
      <c r="L230" s="128">
        <f>MAX(0,ROUND(IF(Skaičiuoklė!$E$49&lt;$A230,Skaičiuoklė!$C$49,0)*IF(L$3=0,1,(L$3*12-$A230+1+Skaičiuoklė!$E$49)/(L$3*12)),2))</f>
        <v>0</v>
      </c>
      <c r="M230" s="128">
        <f>MAX(0,ROUND(IF(Skaičiuoklė!$E$50&lt;$A230,Skaičiuoklė!$C$50,0)*IF(M$3=0,1,(M$3*12-$A230+1+Skaičiuoklė!$E$50)/(M$3*12)),2))</f>
        <v>0</v>
      </c>
      <c r="N230" s="128">
        <f>MAX(0,ROUND(IF(Skaičiuoklė!$E$51&lt;$A230,Skaičiuoklė!$C$51,0)*IF(N$3=0,1,(N$3*12-$A230+1+Skaičiuoklė!$E$51)/(N$3*12)),2))</f>
        <v>0</v>
      </c>
      <c r="O230" s="128">
        <f>MAX(0,ROUND(IF(Skaičiuoklė!$E$52&lt;$A230,Skaičiuoklė!$C$52,0)*IF(O$3=0,1,(O$3*12-$A230+1+Skaičiuoklė!$E$52)/(O$3*12)),2))</f>
        <v>0</v>
      </c>
      <c r="P230" s="128">
        <f t="shared" si="66"/>
        <v>0.15</v>
      </c>
      <c r="Q230" s="128">
        <f t="shared" si="74"/>
        <v>0</v>
      </c>
      <c r="R230" s="179"/>
      <c r="S230" s="128">
        <f t="shared" si="68"/>
        <v>0</v>
      </c>
      <c r="T230" s="128">
        <f t="shared" si="75"/>
        <v>0</v>
      </c>
      <c r="U230" s="179"/>
      <c r="V230" s="23">
        <f t="shared" si="79"/>
        <v>2.2599999999999919E-2</v>
      </c>
      <c r="W230" s="128">
        <f t="shared" si="71"/>
        <v>0</v>
      </c>
      <c r="X230" s="11">
        <f t="shared" si="72"/>
        <v>1</v>
      </c>
    </row>
    <row r="231" spans="1:24" x14ac:dyDescent="0.35">
      <c r="A231" s="11">
        <f t="shared" si="76"/>
        <v>228</v>
      </c>
      <c r="B231" s="40">
        <f t="shared" si="77"/>
        <v>0</v>
      </c>
      <c r="C231" s="128">
        <f>ROUND(IF(Skaičiuoklė!$E$61&gt;0,Skaičiuoklė!E290,IF(A231&lt;=Skaičiuoklė!$E$10,0,IF(A231&gt;Skaičiuoklė!$E$8,0,1/(Skaičiuoklė!$E$8-Skaičiuoklė!$E$10)*(Skaičiuoklė!$E$7)))),2)</f>
        <v>0</v>
      </c>
      <c r="D231" s="128">
        <f t="shared" si="64"/>
        <v>0</v>
      </c>
      <c r="E231" s="24">
        <f>1-(1-Skaičiuoklė!$E$19)^(A231/12)</f>
        <v>0</v>
      </c>
      <c r="F231" s="128">
        <f t="shared" si="78"/>
        <v>0</v>
      </c>
      <c r="G231" s="179"/>
      <c r="H231" s="128">
        <f t="shared" si="73"/>
        <v>0</v>
      </c>
      <c r="I231" s="128">
        <f>MAX(0,ROUND(IF(Skaičiuoklė!$E$46&lt;$A231,Skaičiuoklė!$C$46,0)*IF(I$3=0,1,(I$3*12-$A231+1+Skaičiuoklė!$E$46)/(I$3*12)),2))</f>
        <v>0</v>
      </c>
      <c r="J231" s="128">
        <f>MAX(0,ROUND(IF(Skaičiuoklė!$E$47&lt;$A231,Skaičiuoklė!$C$47,0)*IF(J$3=0,1,(J$3*12-$A231+1+Skaičiuoklė!$E$47)/(J$3*12)),2))</f>
        <v>0</v>
      </c>
      <c r="K231" s="128">
        <f>MAX(0,ROUND(IF(Skaičiuoklė!$E$48&lt;$A231,Skaičiuoklė!$C$48,0)*IF(K$3=0,1,(K$3*12-$A231+1+Skaičiuoklė!$E$48)/(K$3*12)),2))</f>
        <v>0</v>
      </c>
      <c r="L231" s="128">
        <f>MAX(0,ROUND(IF(Skaičiuoklė!$E$49&lt;$A231,Skaičiuoklė!$C$49,0)*IF(L$3=0,1,(L$3*12-$A231+1+Skaičiuoklė!$E$49)/(L$3*12)),2))</f>
        <v>0</v>
      </c>
      <c r="M231" s="128">
        <f>MAX(0,ROUND(IF(Skaičiuoklė!$E$50&lt;$A231,Skaičiuoklė!$C$50,0)*IF(M$3=0,1,(M$3*12-$A231+1+Skaičiuoklė!$E$50)/(M$3*12)),2))</f>
        <v>0</v>
      </c>
      <c r="N231" s="128">
        <f>MAX(0,ROUND(IF(Skaičiuoklė!$E$51&lt;$A231,Skaičiuoklė!$C$51,0)*IF(N$3=0,1,(N$3*12-$A231+1+Skaičiuoklė!$E$51)/(N$3*12)),2))</f>
        <v>0</v>
      </c>
      <c r="O231" s="128">
        <f>MAX(0,ROUND(IF(Skaičiuoklė!$E$52&lt;$A231,Skaičiuoklė!$C$52,0)*IF(O$3=0,1,(O$3*12-$A231+1+Skaičiuoklė!$E$52)/(O$3*12)),2))</f>
        <v>0</v>
      </c>
      <c r="P231" s="128">
        <f t="shared" si="66"/>
        <v>0.15</v>
      </c>
      <c r="Q231" s="128">
        <f t="shared" si="74"/>
        <v>0</v>
      </c>
      <c r="R231" s="179"/>
      <c r="S231" s="128">
        <f t="shared" si="68"/>
        <v>0</v>
      </c>
      <c r="T231" s="128">
        <f t="shared" si="75"/>
        <v>0</v>
      </c>
      <c r="U231" s="179"/>
      <c r="V231" s="23">
        <f t="shared" si="79"/>
        <v>2.2699999999999918E-2</v>
      </c>
      <c r="W231" s="128">
        <f t="shared" si="71"/>
        <v>0</v>
      </c>
      <c r="X231" s="11">
        <f t="shared" si="72"/>
        <v>1</v>
      </c>
    </row>
    <row r="232" spans="1:24" x14ac:dyDescent="0.35">
      <c r="A232" s="11">
        <f t="shared" si="76"/>
        <v>229</v>
      </c>
      <c r="B232" s="40">
        <f t="shared" si="77"/>
        <v>0</v>
      </c>
      <c r="C232" s="128">
        <f>ROUND(IF(Skaičiuoklė!$E$61&gt;0,Skaičiuoklė!E291,IF(A232&lt;=Skaičiuoklė!$E$10,0,IF(A232&gt;Skaičiuoklė!$E$8,0,1/(Skaičiuoklė!$E$8-Skaičiuoklė!$E$10)*(Skaičiuoklė!$E$7)))),2)</f>
        <v>0</v>
      </c>
      <c r="D232" s="128">
        <f t="shared" si="64"/>
        <v>0</v>
      </c>
      <c r="E232" s="24">
        <f>1-(1-Skaičiuoklė!$E$19)^(A232/12)</f>
        <v>0</v>
      </c>
      <c r="F232" s="128">
        <f t="shared" si="78"/>
        <v>0</v>
      </c>
      <c r="G232" s="179"/>
      <c r="H232" s="128">
        <f t="shared" si="73"/>
        <v>0</v>
      </c>
      <c r="I232" s="128">
        <f>MAX(0,ROUND(IF(Skaičiuoklė!$E$46&lt;$A232,Skaičiuoklė!$C$46,0)*IF(I$3=0,1,(I$3*12-$A232+1+Skaičiuoklė!$E$46)/(I$3*12)),2))</f>
        <v>0</v>
      </c>
      <c r="J232" s="128">
        <f>MAX(0,ROUND(IF(Skaičiuoklė!$E$47&lt;$A232,Skaičiuoklė!$C$47,0)*IF(J$3=0,1,(J$3*12-$A232+1+Skaičiuoklė!$E$47)/(J$3*12)),2))</f>
        <v>0</v>
      </c>
      <c r="K232" s="128">
        <f>MAX(0,ROUND(IF(Skaičiuoklė!$E$48&lt;$A232,Skaičiuoklė!$C$48,0)*IF(K$3=0,1,(K$3*12-$A232+1+Skaičiuoklė!$E$48)/(K$3*12)),2))</f>
        <v>0</v>
      </c>
      <c r="L232" s="128">
        <f>MAX(0,ROUND(IF(Skaičiuoklė!$E$49&lt;$A232,Skaičiuoklė!$C$49,0)*IF(L$3=0,1,(L$3*12-$A232+1+Skaičiuoklė!$E$49)/(L$3*12)),2))</f>
        <v>0</v>
      </c>
      <c r="M232" s="128">
        <f>MAX(0,ROUND(IF(Skaičiuoklė!$E$50&lt;$A232,Skaičiuoklė!$C$50,0)*IF(M$3=0,1,(M$3*12-$A232+1+Skaičiuoklė!$E$50)/(M$3*12)),2))</f>
        <v>0</v>
      </c>
      <c r="N232" s="128">
        <f>MAX(0,ROUND(IF(Skaičiuoklė!$E$51&lt;$A232,Skaičiuoklė!$C$51,0)*IF(N$3=0,1,(N$3*12-$A232+1+Skaičiuoklė!$E$51)/(N$3*12)),2))</f>
        <v>0</v>
      </c>
      <c r="O232" s="128">
        <f>MAX(0,ROUND(IF(Skaičiuoklė!$E$52&lt;$A232,Skaičiuoklė!$C$52,0)*IF(O$3=0,1,(O$3*12-$A232+1+Skaičiuoklė!$E$52)/(O$3*12)),2))</f>
        <v>0</v>
      </c>
      <c r="P232" s="128">
        <f t="shared" si="66"/>
        <v>0.15</v>
      </c>
      <c r="Q232" s="128">
        <f t="shared" si="74"/>
        <v>0</v>
      </c>
      <c r="R232" s="179"/>
      <c r="S232" s="128">
        <f t="shared" si="68"/>
        <v>0</v>
      </c>
      <c r="T232" s="128">
        <f t="shared" si="75"/>
        <v>0</v>
      </c>
      <c r="U232" s="179"/>
      <c r="V232" s="23">
        <f t="shared" si="79"/>
        <v>2.2799999999999918E-2</v>
      </c>
      <c r="W232" s="128">
        <f t="shared" si="71"/>
        <v>0</v>
      </c>
      <c r="X232" s="11">
        <f t="shared" si="72"/>
        <v>1</v>
      </c>
    </row>
    <row r="233" spans="1:24" x14ac:dyDescent="0.35">
      <c r="A233" s="11">
        <f t="shared" si="76"/>
        <v>230</v>
      </c>
      <c r="B233" s="40">
        <f t="shared" si="77"/>
        <v>0</v>
      </c>
      <c r="C233" s="128">
        <f>ROUND(IF(Skaičiuoklė!$E$61&gt;0,Skaičiuoklė!E292,IF(A233&lt;=Skaičiuoklė!$E$10,0,IF(A233&gt;Skaičiuoklė!$E$8,0,1/(Skaičiuoklė!$E$8-Skaičiuoklė!$E$10)*(Skaičiuoklė!$E$7)))),2)</f>
        <v>0</v>
      </c>
      <c r="D233" s="128">
        <f t="shared" si="64"/>
        <v>0</v>
      </c>
      <c r="E233" s="24">
        <f>1-(1-Skaičiuoklė!$E$19)^(A233/12)</f>
        <v>0</v>
      </c>
      <c r="F233" s="128">
        <f t="shared" si="78"/>
        <v>0</v>
      </c>
      <c r="G233" s="179"/>
      <c r="H233" s="128">
        <f t="shared" si="73"/>
        <v>0</v>
      </c>
      <c r="I233" s="128">
        <f>MAX(0,ROUND(IF(Skaičiuoklė!$E$46&lt;$A233,Skaičiuoklė!$C$46,0)*IF(I$3=0,1,(I$3*12-$A233+1+Skaičiuoklė!$E$46)/(I$3*12)),2))</f>
        <v>0</v>
      </c>
      <c r="J233" s="128">
        <f>MAX(0,ROUND(IF(Skaičiuoklė!$E$47&lt;$A233,Skaičiuoklė!$C$47,0)*IF(J$3=0,1,(J$3*12-$A233+1+Skaičiuoklė!$E$47)/(J$3*12)),2))</f>
        <v>0</v>
      </c>
      <c r="K233" s="128">
        <f>MAX(0,ROUND(IF(Skaičiuoklė!$E$48&lt;$A233,Skaičiuoklė!$C$48,0)*IF(K$3=0,1,(K$3*12-$A233+1+Skaičiuoklė!$E$48)/(K$3*12)),2))</f>
        <v>0</v>
      </c>
      <c r="L233" s="128">
        <f>MAX(0,ROUND(IF(Skaičiuoklė!$E$49&lt;$A233,Skaičiuoklė!$C$49,0)*IF(L$3=0,1,(L$3*12-$A233+1+Skaičiuoklė!$E$49)/(L$3*12)),2))</f>
        <v>0</v>
      </c>
      <c r="M233" s="128">
        <f>MAX(0,ROUND(IF(Skaičiuoklė!$E$50&lt;$A233,Skaičiuoklė!$C$50,0)*IF(M$3=0,1,(M$3*12-$A233+1+Skaičiuoklė!$E$50)/(M$3*12)),2))</f>
        <v>0</v>
      </c>
      <c r="N233" s="128">
        <f>MAX(0,ROUND(IF(Skaičiuoklė!$E$51&lt;$A233,Skaičiuoklė!$C$51,0)*IF(N$3=0,1,(N$3*12-$A233+1+Skaičiuoklė!$E$51)/(N$3*12)),2))</f>
        <v>0</v>
      </c>
      <c r="O233" s="128">
        <f>MAX(0,ROUND(IF(Skaičiuoklė!$E$52&lt;$A233,Skaičiuoklė!$C$52,0)*IF(O$3=0,1,(O$3*12-$A233+1+Skaičiuoklė!$E$52)/(O$3*12)),2))</f>
        <v>0</v>
      </c>
      <c r="P233" s="128">
        <f t="shared" si="66"/>
        <v>0.15</v>
      </c>
      <c r="Q233" s="128">
        <f t="shared" si="74"/>
        <v>0</v>
      </c>
      <c r="R233" s="179"/>
      <c r="S233" s="128">
        <f t="shared" si="68"/>
        <v>0</v>
      </c>
      <c r="T233" s="128">
        <f t="shared" si="75"/>
        <v>0</v>
      </c>
      <c r="U233" s="179"/>
      <c r="V233" s="23">
        <f t="shared" si="79"/>
        <v>2.2899999999999917E-2</v>
      </c>
      <c r="W233" s="128">
        <f t="shared" si="71"/>
        <v>0</v>
      </c>
      <c r="X233" s="11">
        <f t="shared" si="72"/>
        <v>1</v>
      </c>
    </row>
    <row r="234" spans="1:24" x14ac:dyDescent="0.35">
      <c r="A234" s="11">
        <f t="shared" si="76"/>
        <v>231</v>
      </c>
      <c r="B234" s="40">
        <f t="shared" si="77"/>
        <v>0</v>
      </c>
      <c r="C234" s="128">
        <f>ROUND(IF(Skaičiuoklė!$E$61&gt;0,Skaičiuoklė!E293,IF(A234&lt;=Skaičiuoklė!$E$10,0,IF(A234&gt;Skaičiuoklė!$E$8,0,1/(Skaičiuoklė!$E$8-Skaičiuoklė!$E$10)*(Skaičiuoklė!$E$7)))),2)</f>
        <v>0</v>
      </c>
      <c r="D234" s="128">
        <f t="shared" si="64"/>
        <v>0</v>
      </c>
      <c r="E234" s="24">
        <f>1-(1-Skaičiuoklė!$E$19)^(A234/12)</f>
        <v>0</v>
      </c>
      <c r="F234" s="128">
        <f t="shared" si="78"/>
        <v>0</v>
      </c>
      <c r="G234" s="179"/>
      <c r="H234" s="128">
        <f t="shared" si="73"/>
        <v>0</v>
      </c>
      <c r="I234" s="128">
        <f>MAX(0,ROUND(IF(Skaičiuoklė!$E$46&lt;$A234,Skaičiuoklė!$C$46,0)*IF(I$3=0,1,(I$3*12-$A234+1+Skaičiuoklė!$E$46)/(I$3*12)),2))</f>
        <v>0</v>
      </c>
      <c r="J234" s="128">
        <f>MAX(0,ROUND(IF(Skaičiuoklė!$E$47&lt;$A234,Skaičiuoklė!$C$47,0)*IF(J$3=0,1,(J$3*12-$A234+1+Skaičiuoklė!$E$47)/(J$3*12)),2))</f>
        <v>0</v>
      </c>
      <c r="K234" s="128">
        <f>MAX(0,ROUND(IF(Skaičiuoklė!$E$48&lt;$A234,Skaičiuoklė!$C$48,0)*IF(K$3=0,1,(K$3*12-$A234+1+Skaičiuoklė!$E$48)/(K$3*12)),2))</f>
        <v>0</v>
      </c>
      <c r="L234" s="128">
        <f>MAX(0,ROUND(IF(Skaičiuoklė!$E$49&lt;$A234,Skaičiuoklė!$C$49,0)*IF(L$3=0,1,(L$3*12-$A234+1+Skaičiuoklė!$E$49)/(L$3*12)),2))</f>
        <v>0</v>
      </c>
      <c r="M234" s="128">
        <f>MAX(0,ROUND(IF(Skaičiuoklė!$E$50&lt;$A234,Skaičiuoklė!$C$50,0)*IF(M$3=0,1,(M$3*12-$A234+1+Skaičiuoklė!$E$50)/(M$3*12)),2))</f>
        <v>0</v>
      </c>
      <c r="N234" s="128">
        <f>MAX(0,ROUND(IF(Skaičiuoklė!$E$51&lt;$A234,Skaičiuoklė!$C$51,0)*IF(N$3=0,1,(N$3*12-$A234+1+Skaičiuoklė!$E$51)/(N$3*12)),2))</f>
        <v>0</v>
      </c>
      <c r="O234" s="128">
        <f>MAX(0,ROUND(IF(Skaičiuoklė!$E$52&lt;$A234,Skaičiuoklė!$C$52,0)*IF(O$3=0,1,(O$3*12-$A234+1+Skaičiuoklė!$E$52)/(O$3*12)),2))</f>
        <v>0</v>
      </c>
      <c r="P234" s="128">
        <f t="shared" si="66"/>
        <v>0.15</v>
      </c>
      <c r="Q234" s="128">
        <f t="shared" si="74"/>
        <v>0</v>
      </c>
      <c r="R234" s="179"/>
      <c r="S234" s="128">
        <f t="shared" si="68"/>
        <v>0</v>
      </c>
      <c r="T234" s="128">
        <f t="shared" si="75"/>
        <v>0</v>
      </c>
      <c r="U234" s="179"/>
      <c r="V234" s="23">
        <f t="shared" si="79"/>
        <v>2.2999999999999916E-2</v>
      </c>
      <c r="W234" s="128">
        <f t="shared" si="71"/>
        <v>0</v>
      </c>
      <c r="X234" s="11">
        <f t="shared" si="72"/>
        <v>1</v>
      </c>
    </row>
    <row r="235" spans="1:24" x14ac:dyDescent="0.35">
      <c r="A235" s="11">
        <f t="shared" si="76"/>
        <v>232</v>
      </c>
      <c r="B235" s="40">
        <f t="shared" si="77"/>
        <v>0</v>
      </c>
      <c r="C235" s="128">
        <f>ROUND(IF(Skaičiuoklė!$E$61&gt;0,Skaičiuoklė!E294,IF(A235&lt;=Skaičiuoklė!$E$10,0,IF(A235&gt;Skaičiuoklė!$E$8,0,1/(Skaičiuoklė!$E$8-Skaičiuoklė!$E$10)*(Skaičiuoklė!$E$7)))),2)</f>
        <v>0</v>
      </c>
      <c r="D235" s="128">
        <f t="shared" si="64"/>
        <v>0</v>
      </c>
      <c r="E235" s="24">
        <f>1-(1-Skaičiuoklė!$E$19)^(A235/12)</f>
        <v>0</v>
      </c>
      <c r="F235" s="128">
        <f t="shared" si="78"/>
        <v>0</v>
      </c>
      <c r="G235" s="179"/>
      <c r="H235" s="128">
        <f t="shared" si="73"/>
        <v>0</v>
      </c>
      <c r="I235" s="128">
        <f>MAX(0,ROUND(IF(Skaičiuoklė!$E$46&lt;$A235,Skaičiuoklė!$C$46,0)*IF(I$3=0,1,(I$3*12-$A235+1+Skaičiuoklė!$E$46)/(I$3*12)),2))</f>
        <v>0</v>
      </c>
      <c r="J235" s="128">
        <f>MAX(0,ROUND(IF(Skaičiuoklė!$E$47&lt;$A235,Skaičiuoklė!$C$47,0)*IF(J$3=0,1,(J$3*12-$A235+1+Skaičiuoklė!$E$47)/(J$3*12)),2))</f>
        <v>0</v>
      </c>
      <c r="K235" s="128">
        <f>MAX(0,ROUND(IF(Skaičiuoklė!$E$48&lt;$A235,Skaičiuoklė!$C$48,0)*IF(K$3=0,1,(K$3*12-$A235+1+Skaičiuoklė!$E$48)/(K$3*12)),2))</f>
        <v>0</v>
      </c>
      <c r="L235" s="128">
        <f>MAX(0,ROUND(IF(Skaičiuoklė!$E$49&lt;$A235,Skaičiuoklė!$C$49,0)*IF(L$3=0,1,(L$3*12-$A235+1+Skaičiuoklė!$E$49)/(L$3*12)),2))</f>
        <v>0</v>
      </c>
      <c r="M235" s="128">
        <f>MAX(0,ROUND(IF(Skaičiuoklė!$E$50&lt;$A235,Skaičiuoklė!$C$50,0)*IF(M$3=0,1,(M$3*12-$A235+1+Skaičiuoklė!$E$50)/(M$3*12)),2))</f>
        <v>0</v>
      </c>
      <c r="N235" s="128">
        <f>MAX(0,ROUND(IF(Skaičiuoklė!$E$51&lt;$A235,Skaičiuoklė!$C$51,0)*IF(N$3=0,1,(N$3*12-$A235+1+Skaičiuoklė!$E$51)/(N$3*12)),2))</f>
        <v>0</v>
      </c>
      <c r="O235" s="128">
        <f>MAX(0,ROUND(IF(Skaičiuoklė!$E$52&lt;$A235,Skaičiuoklė!$C$52,0)*IF(O$3=0,1,(O$3*12-$A235+1+Skaičiuoklė!$E$52)/(O$3*12)),2))</f>
        <v>0</v>
      </c>
      <c r="P235" s="128">
        <f t="shared" si="66"/>
        <v>0.15</v>
      </c>
      <c r="Q235" s="128">
        <f t="shared" si="74"/>
        <v>0</v>
      </c>
      <c r="R235" s="179"/>
      <c r="S235" s="128">
        <f t="shared" si="68"/>
        <v>0</v>
      </c>
      <c r="T235" s="128">
        <f t="shared" si="75"/>
        <v>0</v>
      </c>
      <c r="U235" s="179"/>
      <c r="V235" s="23">
        <f t="shared" si="79"/>
        <v>2.3099999999999916E-2</v>
      </c>
      <c r="W235" s="128">
        <f t="shared" si="71"/>
        <v>0</v>
      </c>
      <c r="X235" s="11">
        <f t="shared" si="72"/>
        <v>1</v>
      </c>
    </row>
    <row r="236" spans="1:24" x14ac:dyDescent="0.35">
      <c r="A236" s="11">
        <f t="shared" si="76"/>
        <v>233</v>
      </c>
      <c r="B236" s="40">
        <f t="shared" si="77"/>
        <v>0</v>
      </c>
      <c r="C236" s="128">
        <f>ROUND(IF(Skaičiuoklė!$E$61&gt;0,Skaičiuoklė!E295,IF(A236&lt;=Skaičiuoklė!$E$10,0,IF(A236&gt;Skaičiuoklė!$E$8,0,1/(Skaičiuoklė!$E$8-Skaičiuoklė!$E$10)*(Skaičiuoklė!$E$7)))),2)</f>
        <v>0</v>
      </c>
      <c r="D236" s="128">
        <f t="shared" si="64"/>
        <v>0</v>
      </c>
      <c r="E236" s="24">
        <f>1-(1-Skaičiuoklė!$E$19)^(A236/12)</f>
        <v>0</v>
      </c>
      <c r="F236" s="128">
        <f t="shared" si="78"/>
        <v>0</v>
      </c>
      <c r="G236" s="179"/>
      <c r="H236" s="128">
        <f t="shared" si="73"/>
        <v>0</v>
      </c>
      <c r="I236" s="128">
        <f>MAX(0,ROUND(IF(Skaičiuoklė!$E$46&lt;$A236,Skaičiuoklė!$C$46,0)*IF(I$3=0,1,(I$3*12-$A236+1+Skaičiuoklė!$E$46)/(I$3*12)),2))</f>
        <v>0</v>
      </c>
      <c r="J236" s="128">
        <f>MAX(0,ROUND(IF(Skaičiuoklė!$E$47&lt;$A236,Skaičiuoklė!$C$47,0)*IF(J$3=0,1,(J$3*12-$A236+1+Skaičiuoklė!$E$47)/(J$3*12)),2))</f>
        <v>0</v>
      </c>
      <c r="K236" s="128">
        <f>MAX(0,ROUND(IF(Skaičiuoklė!$E$48&lt;$A236,Skaičiuoklė!$C$48,0)*IF(K$3=0,1,(K$3*12-$A236+1+Skaičiuoklė!$E$48)/(K$3*12)),2))</f>
        <v>0</v>
      </c>
      <c r="L236" s="128">
        <f>MAX(0,ROUND(IF(Skaičiuoklė!$E$49&lt;$A236,Skaičiuoklė!$C$49,0)*IF(L$3=0,1,(L$3*12-$A236+1+Skaičiuoklė!$E$49)/(L$3*12)),2))</f>
        <v>0</v>
      </c>
      <c r="M236" s="128">
        <f>MAX(0,ROUND(IF(Skaičiuoklė!$E$50&lt;$A236,Skaičiuoklė!$C$50,0)*IF(M$3=0,1,(M$3*12-$A236+1+Skaičiuoklė!$E$50)/(M$3*12)),2))</f>
        <v>0</v>
      </c>
      <c r="N236" s="128">
        <f>MAX(0,ROUND(IF(Skaičiuoklė!$E$51&lt;$A236,Skaičiuoklė!$C$51,0)*IF(N$3=0,1,(N$3*12-$A236+1+Skaičiuoklė!$E$51)/(N$3*12)),2))</f>
        <v>0</v>
      </c>
      <c r="O236" s="128">
        <f>MAX(0,ROUND(IF(Skaičiuoklė!$E$52&lt;$A236,Skaičiuoklė!$C$52,0)*IF(O$3=0,1,(O$3*12-$A236+1+Skaičiuoklė!$E$52)/(O$3*12)),2))</f>
        <v>0</v>
      </c>
      <c r="P236" s="128">
        <f t="shared" si="66"/>
        <v>0.15</v>
      </c>
      <c r="Q236" s="128">
        <f t="shared" si="74"/>
        <v>0</v>
      </c>
      <c r="R236" s="179"/>
      <c r="S236" s="128">
        <f t="shared" si="68"/>
        <v>0</v>
      </c>
      <c r="T236" s="128">
        <f t="shared" si="75"/>
        <v>0</v>
      </c>
      <c r="U236" s="179"/>
      <c r="V236" s="23">
        <f t="shared" si="79"/>
        <v>2.3199999999999915E-2</v>
      </c>
      <c r="W236" s="128">
        <f t="shared" si="71"/>
        <v>0</v>
      </c>
      <c r="X236" s="11">
        <f t="shared" si="72"/>
        <v>1</v>
      </c>
    </row>
    <row r="237" spans="1:24" x14ac:dyDescent="0.35">
      <c r="A237" s="11">
        <f t="shared" si="76"/>
        <v>234</v>
      </c>
      <c r="B237" s="40">
        <f t="shared" si="77"/>
        <v>0</v>
      </c>
      <c r="C237" s="128">
        <f>ROUND(IF(Skaičiuoklė!$E$61&gt;0,Skaičiuoklė!E296,IF(A237&lt;=Skaičiuoklė!$E$10,0,IF(A237&gt;Skaičiuoklė!$E$8,0,1/(Skaičiuoklė!$E$8-Skaičiuoklė!$E$10)*(Skaičiuoklė!$E$7)))),2)</f>
        <v>0</v>
      </c>
      <c r="D237" s="128">
        <f t="shared" si="64"/>
        <v>0</v>
      </c>
      <c r="E237" s="24">
        <f>1-(1-Skaičiuoklė!$E$19)^(A237/12)</f>
        <v>0</v>
      </c>
      <c r="F237" s="128">
        <f t="shared" si="78"/>
        <v>0</v>
      </c>
      <c r="G237" s="179"/>
      <c r="H237" s="128">
        <f t="shared" si="73"/>
        <v>0</v>
      </c>
      <c r="I237" s="128">
        <f>MAX(0,ROUND(IF(Skaičiuoklė!$E$46&lt;$A237,Skaičiuoklė!$C$46,0)*IF(I$3=0,1,(I$3*12-$A237+1+Skaičiuoklė!$E$46)/(I$3*12)),2))</f>
        <v>0</v>
      </c>
      <c r="J237" s="128">
        <f>MAX(0,ROUND(IF(Skaičiuoklė!$E$47&lt;$A237,Skaičiuoklė!$C$47,0)*IF(J$3=0,1,(J$3*12-$A237+1+Skaičiuoklė!$E$47)/(J$3*12)),2))</f>
        <v>0</v>
      </c>
      <c r="K237" s="128">
        <f>MAX(0,ROUND(IF(Skaičiuoklė!$E$48&lt;$A237,Skaičiuoklė!$C$48,0)*IF(K$3=0,1,(K$3*12-$A237+1+Skaičiuoklė!$E$48)/(K$3*12)),2))</f>
        <v>0</v>
      </c>
      <c r="L237" s="128">
        <f>MAX(0,ROUND(IF(Skaičiuoklė!$E$49&lt;$A237,Skaičiuoklė!$C$49,0)*IF(L$3=0,1,(L$3*12-$A237+1+Skaičiuoklė!$E$49)/(L$3*12)),2))</f>
        <v>0</v>
      </c>
      <c r="M237" s="128">
        <f>MAX(0,ROUND(IF(Skaičiuoklė!$E$50&lt;$A237,Skaičiuoklė!$C$50,0)*IF(M$3=0,1,(M$3*12-$A237+1+Skaičiuoklė!$E$50)/(M$3*12)),2))</f>
        <v>0</v>
      </c>
      <c r="N237" s="128">
        <f>MAX(0,ROUND(IF(Skaičiuoklė!$E$51&lt;$A237,Skaičiuoklė!$C$51,0)*IF(N$3=0,1,(N$3*12-$A237+1+Skaičiuoklė!$E$51)/(N$3*12)),2))</f>
        <v>0</v>
      </c>
      <c r="O237" s="128">
        <f>MAX(0,ROUND(IF(Skaičiuoklė!$E$52&lt;$A237,Skaičiuoklė!$C$52,0)*IF(O$3=0,1,(O$3*12-$A237+1+Skaičiuoklė!$E$52)/(O$3*12)),2))</f>
        <v>0</v>
      </c>
      <c r="P237" s="128">
        <f t="shared" si="66"/>
        <v>0.15</v>
      </c>
      <c r="Q237" s="128">
        <f t="shared" si="74"/>
        <v>0</v>
      </c>
      <c r="R237" s="179"/>
      <c r="S237" s="128">
        <f t="shared" si="68"/>
        <v>0</v>
      </c>
      <c r="T237" s="128">
        <f t="shared" si="75"/>
        <v>0</v>
      </c>
      <c r="U237" s="179"/>
      <c r="V237" s="23">
        <f t="shared" si="79"/>
        <v>2.3299999999999915E-2</v>
      </c>
      <c r="W237" s="128">
        <f t="shared" si="71"/>
        <v>0</v>
      </c>
      <c r="X237" s="11">
        <f t="shared" si="72"/>
        <v>1</v>
      </c>
    </row>
    <row r="238" spans="1:24" x14ac:dyDescent="0.35">
      <c r="A238" s="11">
        <f t="shared" si="76"/>
        <v>235</v>
      </c>
      <c r="B238" s="40">
        <f t="shared" si="77"/>
        <v>0</v>
      </c>
      <c r="C238" s="128">
        <f>ROUND(IF(Skaičiuoklė!$E$61&gt;0,Skaičiuoklė!E297,IF(A238&lt;=Skaičiuoklė!$E$10,0,IF(A238&gt;Skaičiuoklė!$E$8,0,1/(Skaičiuoklė!$E$8-Skaičiuoklė!$E$10)*(Skaičiuoklė!$E$7)))),2)</f>
        <v>0</v>
      </c>
      <c r="D238" s="128">
        <f t="shared" si="64"/>
        <v>0</v>
      </c>
      <c r="E238" s="24">
        <f>1-(1-Skaičiuoklė!$E$19)^(A238/12)</f>
        <v>0</v>
      </c>
      <c r="F238" s="128">
        <f t="shared" si="78"/>
        <v>0</v>
      </c>
      <c r="G238" s="179"/>
      <c r="H238" s="128">
        <f t="shared" si="73"/>
        <v>0</v>
      </c>
      <c r="I238" s="128">
        <f>MAX(0,ROUND(IF(Skaičiuoklė!$E$46&lt;$A238,Skaičiuoklė!$C$46,0)*IF(I$3=0,1,(I$3*12-$A238+1+Skaičiuoklė!$E$46)/(I$3*12)),2))</f>
        <v>0</v>
      </c>
      <c r="J238" s="128">
        <f>MAX(0,ROUND(IF(Skaičiuoklė!$E$47&lt;$A238,Skaičiuoklė!$C$47,0)*IF(J$3=0,1,(J$3*12-$A238+1+Skaičiuoklė!$E$47)/(J$3*12)),2))</f>
        <v>0</v>
      </c>
      <c r="K238" s="128">
        <f>MAX(0,ROUND(IF(Skaičiuoklė!$E$48&lt;$A238,Skaičiuoklė!$C$48,0)*IF(K$3=0,1,(K$3*12-$A238+1+Skaičiuoklė!$E$48)/(K$3*12)),2))</f>
        <v>0</v>
      </c>
      <c r="L238" s="128">
        <f>MAX(0,ROUND(IF(Skaičiuoklė!$E$49&lt;$A238,Skaičiuoklė!$C$49,0)*IF(L$3=0,1,(L$3*12-$A238+1+Skaičiuoklė!$E$49)/(L$3*12)),2))</f>
        <v>0</v>
      </c>
      <c r="M238" s="128">
        <f>MAX(0,ROUND(IF(Skaičiuoklė!$E$50&lt;$A238,Skaičiuoklė!$C$50,0)*IF(M$3=0,1,(M$3*12-$A238+1+Skaičiuoklė!$E$50)/(M$3*12)),2))</f>
        <v>0</v>
      </c>
      <c r="N238" s="128">
        <f>MAX(0,ROUND(IF(Skaičiuoklė!$E$51&lt;$A238,Skaičiuoklė!$C$51,0)*IF(N$3=0,1,(N$3*12-$A238+1+Skaičiuoklė!$E$51)/(N$3*12)),2))</f>
        <v>0</v>
      </c>
      <c r="O238" s="128">
        <f>MAX(0,ROUND(IF(Skaičiuoklė!$E$52&lt;$A238,Skaičiuoklė!$C$52,0)*IF(O$3=0,1,(O$3*12-$A238+1+Skaičiuoklė!$E$52)/(O$3*12)),2))</f>
        <v>0</v>
      </c>
      <c r="P238" s="128">
        <f t="shared" si="66"/>
        <v>0.15</v>
      </c>
      <c r="Q238" s="128">
        <f t="shared" si="74"/>
        <v>0</v>
      </c>
      <c r="R238" s="179"/>
      <c r="S238" s="128">
        <f t="shared" si="68"/>
        <v>0</v>
      </c>
      <c r="T238" s="128">
        <f t="shared" si="75"/>
        <v>0</v>
      </c>
      <c r="U238" s="179"/>
      <c r="V238" s="23">
        <f t="shared" si="79"/>
        <v>2.3399999999999914E-2</v>
      </c>
      <c r="W238" s="128">
        <f t="shared" si="71"/>
        <v>0</v>
      </c>
      <c r="X238" s="11">
        <f t="shared" si="72"/>
        <v>1</v>
      </c>
    </row>
    <row r="239" spans="1:24" x14ac:dyDescent="0.35">
      <c r="A239" s="11">
        <f t="shared" si="76"/>
        <v>236</v>
      </c>
      <c r="B239" s="40">
        <f t="shared" si="77"/>
        <v>0</v>
      </c>
      <c r="C239" s="128">
        <f>ROUND(IF(Skaičiuoklė!$E$61&gt;0,Skaičiuoklė!E298,IF(A239&lt;=Skaičiuoklė!$E$10,0,IF(A239&gt;Skaičiuoklė!$E$8,0,1/(Skaičiuoklė!$E$8-Skaičiuoklė!$E$10)*(Skaičiuoklė!$E$7)))),2)</f>
        <v>0</v>
      </c>
      <c r="D239" s="128">
        <f t="shared" si="64"/>
        <v>0</v>
      </c>
      <c r="E239" s="24">
        <f>1-(1-Skaičiuoklė!$E$19)^(A239/12)</f>
        <v>0</v>
      </c>
      <c r="F239" s="128">
        <f t="shared" si="78"/>
        <v>0</v>
      </c>
      <c r="G239" s="179"/>
      <c r="H239" s="128">
        <f t="shared" si="73"/>
        <v>0</v>
      </c>
      <c r="I239" s="128">
        <f>MAX(0,ROUND(IF(Skaičiuoklė!$E$46&lt;$A239,Skaičiuoklė!$C$46,0)*IF(I$3=0,1,(I$3*12-$A239+1+Skaičiuoklė!$E$46)/(I$3*12)),2))</f>
        <v>0</v>
      </c>
      <c r="J239" s="128">
        <f>MAX(0,ROUND(IF(Skaičiuoklė!$E$47&lt;$A239,Skaičiuoklė!$C$47,0)*IF(J$3=0,1,(J$3*12-$A239+1+Skaičiuoklė!$E$47)/(J$3*12)),2))</f>
        <v>0</v>
      </c>
      <c r="K239" s="128">
        <f>MAX(0,ROUND(IF(Skaičiuoklė!$E$48&lt;$A239,Skaičiuoklė!$C$48,0)*IF(K$3=0,1,(K$3*12-$A239+1+Skaičiuoklė!$E$48)/(K$3*12)),2))</f>
        <v>0</v>
      </c>
      <c r="L239" s="128">
        <f>MAX(0,ROUND(IF(Skaičiuoklė!$E$49&lt;$A239,Skaičiuoklė!$C$49,0)*IF(L$3=0,1,(L$3*12-$A239+1+Skaičiuoklė!$E$49)/(L$3*12)),2))</f>
        <v>0</v>
      </c>
      <c r="M239" s="128">
        <f>MAX(0,ROUND(IF(Skaičiuoklė!$E$50&lt;$A239,Skaičiuoklė!$C$50,0)*IF(M$3=0,1,(M$3*12-$A239+1+Skaičiuoklė!$E$50)/(M$3*12)),2))</f>
        <v>0</v>
      </c>
      <c r="N239" s="128">
        <f>MAX(0,ROUND(IF(Skaičiuoklė!$E$51&lt;$A239,Skaičiuoklė!$C$51,0)*IF(N$3=0,1,(N$3*12-$A239+1+Skaičiuoklė!$E$51)/(N$3*12)),2))</f>
        <v>0</v>
      </c>
      <c r="O239" s="128">
        <f>MAX(0,ROUND(IF(Skaičiuoklė!$E$52&lt;$A239,Skaičiuoklė!$C$52,0)*IF(O$3=0,1,(O$3*12-$A239+1+Skaičiuoklė!$E$52)/(O$3*12)),2))</f>
        <v>0</v>
      </c>
      <c r="P239" s="128">
        <f t="shared" si="66"/>
        <v>0.15</v>
      </c>
      <c r="Q239" s="128">
        <f t="shared" si="74"/>
        <v>0</v>
      </c>
      <c r="R239" s="179"/>
      <c r="S239" s="128">
        <f t="shared" si="68"/>
        <v>0</v>
      </c>
      <c r="T239" s="128">
        <f t="shared" si="75"/>
        <v>0</v>
      </c>
      <c r="U239" s="179"/>
      <c r="V239" s="23">
        <f t="shared" si="79"/>
        <v>2.3499999999999913E-2</v>
      </c>
      <c r="W239" s="128">
        <f t="shared" si="71"/>
        <v>0</v>
      </c>
      <c r="X239" s="11">
        <f t="shared" si="72"/>
        <v>1</v>
      </c>
    </row>
    <row r="240" spans="1:24" x14ac:dyDescent="0.35">
      <c r="A240" s="11">
        <f t="shared" si="76"/>
        <v>237</v>
      </c>
      <c r="B240" s="40">
        <f t="shared" si="77"/>
        <v>0</v>
      </c>
      <c r="C240" s="128">
        <f>ROUND(IF(Skaičiuoklė!$E$61&gt;0,Skaičiuoklė!E299,IF(A240&lt;=Skaičiuoklė!$E$10,0,IF(A240&gt;Skaičiuoklė!$E$8,0,1/(Skaičiuoklė!$E$8-Skaičiuoklė!$E$10)*(Skaičiuoklė!$E$7)))),2)</f>
        <v>0</v>
      </c>
      <c r="D240" s="128">
        <f t="shared" si="64"/>
        <v>0</v>
      </c>
      <c r="E240" s="24">
        <f>1-(1-Skaičiuoklė!$E$19)^(A240/12)</f>
        <v>0</v>
      </c>
      <c r="F240" s="128">
        <f t="shared" si="78"/>
        <v>0</v>
      </c>
      <c r="G240" s="179"/>
      <c r="H240" s="128">
        <f t="shared" si="73"/>
        <v>0</v>
      </c>
      <c r="I240" s="128">
        <f>MAX(0,ROUND(IF(Skaičiuoklė!$E$46&lt;$A240,Skaičiuoklė!$C$46,0)*IF(I$3=0,1,(I$3*12-$A240+1+Skaičiuoklė!$E$46)/(I$3*12)),2))</f>
        <v>0</v>
      </c>
      <c r="J240" s="128">
        <f>MAX(0,ROUND(IF(Skaičiuoklė!$E$47&lt;$A240,Skaičiuoklė!$C$47,0)*IF(J$3=0,1,(J$3*12-$A240+1+Skaičiuoklė!$E$47)/(J$3*12)),2))</f>
        <v>0</v>
      </c>
      <c r="K240" s="128">
        <f>MAX(0,ROUND(IF(Skaičiuoklė!$E$48&lt;$A240,Skaičiuoklė!$C$48,0)*IF(K$3=0,1,(K$3*12-$A240+1+Skaičiuoklė!$E$48)/(K$3*12)),2))</f>
        <v>0</v>
      </c>
      <c r="L240" s="128">
        <f>MAX(0,ROUND(IF(Skaičiuoklė!$E$49&lt;$A240,Skaičiuoklė!$C$49,0)*IF(L$3=0,1,(L$3*12-$A240+1+Skaičiuoklė!$E$49)/(L$3*12)),2))</f>
        <v>0</v>
      </c>
      <c r="M240" s="128">
        <f>MAX(0,ROUND(IF(Skaičiuoklė!$E$50&lt;$A240,Skaičiuoklė!$C$50,0)*IF(M$3=0,1,(M$3*12-$A240+1+Skaičiuoklė!$E$50)/(M$3*12)),2))</f>
        <v>0</v>
      </c>
      <c r="N240" s="128">
        <f>MAX(0,ROUND(IF(Skaičiuoklė!$E$51&lt;$A240,Skaičiuoklė!$C$51,0)*IF(N$3=0,1,(N$3*12-$A240+1+Skaičiuoklė!$E$51)/(N$3*12)),2))</f>
        <v>0</v>
      </c>
      <c r="O240" s="128">
        <f>MAX(0,ROUND(IF(Skaičiuoklė!$E$52&lt;$A240,Skaičiuoklė!$C$52,0)*IF(O$3=0,1,(O$3*12-$A240+1+Skaičiuoklė!$E$52)/(O$3*12)),2))</f>
        <v>0</v>
      </c>
      <c r="P240" s="128">
        <f t="shared" si="66"/>
        <v>0.15</v>
      </c>
      <c r="Q240" s="128">
        <f t="shared" si="74"/>
        <v>0</v>
      </c>
      <c r="R240" s="179"/>
      <c r="S240" s="128">
        <f t="shared" si="68"/>
        <v>0</v>
      </c>
      <c r="T240" s="128">
        <f t="shared" si="75"/>
        <v>0</v>
      </c>
      <c r="U240" s="179"/>
      <c r="V240" s="23">
        <f t="shared" si="79"/>
        <v>2.3599999999999913E-2</v>
      </c>
      <c r="W240" s="128">
        <f t="shared" si="71"/>
        <v>0</v>
      </c>
      <c r="X240" s="11">
        <f t="shared" si="72"/>
        <v>1</v>
      </c>
    </row>
    <row r="241" spans="1:24" x14ac:dyDescent="0.35">
      <c r="A241" s="11">
        <f t="shared" si="76"/>
        <v>238</v>
      </c>
      <c r="B241" s="40">
        <f t="shared" si="77"/>
        <v>0</v>
      </c>
      <c r="C241" s="128">
        <f>ROUND(IF(Skaičiuoklė!$E$61&gt;0,Skaičiuoklė!E300,IF(A241&lt;=Skaičiuoklė!$E$10,0,IF(A241&gt;Skaičiuoklė!$E$8,0,1/(Skaičiuoklė!$E$8-Skaičiuoklė!$E$10)*(Skaičiuoklė!$E$7)))),2)</f>
        <v>0</v>
      </c>
      <c r="D241" s="128">
        <f t="shared" si="64"/>
        <v>0</v>
      </c>
      <c r="E241" s="24">
        <f>1-(1-Skaičiuoklė!$E$19)^(A241/12)</f>
        <v>0</v>
      </c>
      <c r="F241" s="128">
        <f t="shared" si="78"/>
        <v>0</v>
      </c>
      <c r="G241" s="179"/>
      <c r="H241" s="128">
        <f t="shared" si="73"/>
        <v>0</v>
      </c>
      <c r="I241" s="128">
        <f>MAX(0,ROUND(IF(Skaičiuoklė!$E$46&lt;$A241,Skaičiuoklė!$C$46,0)*IF(I$3=0,1,(I$3*12-$A241+1+Skaičiuoklė!$E$46)/(I$3*12)),2))</f>
        <v>0</v>
      </c>
      <c r="J241" s="128">
        <f>MAX(0,ROUND(IF(Skaičiuoklė!$E$47&lt;$A241,Skaičiuoklė!$C$47,0)*IF(J$3=0,1,(J$3*12-$A241+1+Skaičiuoklė!$E$47)/(J$3*12)),2))</f>
        <v>0</v>
      </c>
      <c r="K241" s="128">
        <f>MAX(0,ROUND(IF(Skaičiuoklė!$E$48&lt;$A241,Skaičiuoklė!$C$48,0)*IF(K$3=0,1,(K$3*12-$A241+1+Skaičiuoklė!$E$48)/(K$3*12)),2))</f>
        <v>0</v>
      </c>
      <c r="L241" s="128">
        <f>MAX(0,ROUND(IF(Skaičiuoklė!$E$49&lt;$A241,Skaičiuoklė!$C$49,0)*IF(L$3=0,1,(L$3*12-$A241+1+Skaičiuoklė!$E$49)/(L$3*12)),2))</f>
        <v>0</v>
      </c>
      <c r="M241" s="128">
        <f>MAX(0,ROUND(IF(Skaičiuoklė!$E$50&lt;$A241,Skaičiuoklė!$C$50,0)*IF(M$3=0,1,(M$3*12-$A241+1+Skaičiuoklė!$E$50)/(M$3*12)),2))</f>
        <v>0</v>
      </c>
      <c r="N241" s="128">
        <f>MAX(0,ROUND(IF(Skaičiuoklė!$E$51&lt;$A241,Skaičiuoklė!$C$51,0)*IF(N$3=0,1,(N$3*12-$A241+1+Skaičiuoklė!$E$51)/(N$3*12)),2))</f>
        <v>0</v>
      </c>
      <c r="O241" s="128">
        <f>MAX(0,ROUND(IF(Skaičiuoklė!$E$52&lt;$A241,Skaičiuoklė!$C$52,0)*IF(O$3=0,1,(O$3*12-$A241+1+Skaičiuoklė!$E$52)/(O$3*12)),2))</f>
        <v>0</v>
      </c>
      <c r="P241" s="128">
        <f t="shared" si="66"/>
        <v>0.15</v>
      </c>
      <c r="Q241" s="128">
        <f t="shared" si="74"/>
        <v>0</v>
      </c>
      <c r="R241" s="179"/>
      <c r="S241" s="128">
        <f t="shared" si="68"/>
        <v>0</v>
      </c>
      <c r="T241" s="128">
        <f t="shared" si="75"/>
        <v>0</v>
      </c>
      <c r="U241" s="179"/>
      <c r="V241" s="23">
        <f t="shared" si="79"/>
        <v>2.3699999999999912E-2</v>
      </c>
      <c r="W241" s="128">
        <f t="shared" si="71"/>
        <v>0</v>
      </c>
      <c r="X241" s="11">
        <f t="shared" si="72"/>
        <v>1</v>
      </c>
    </row>
    <row r="242" spans="1:24" x14ac:dyDescent="0.35">
      <c r="A242" s="11">
        <f t="shared" si="76"/>
        <v>239</v>
      </c>
      <c r="B242" s="40">
        <f t="shared" si="77"/>
        <v>0</v>
      </c>
      <c r="C242" s="128">
        <f>ROUND(IF(Skaičiuoklė!$E$61&gt;0,Skaičiuoklė!E301,IF(A242&lt;=Skaičiuoklė!$E$10,0,IF(A242&gt;Skaičiuoklė!$E$8,0,1/(Skaičiuoklė!$E$8-Skaičiuoklė!$E$10)*(Skaičiuoklė!$E$7)))),2)</f>
        <v>0</v>
      </c>
      <c r="D242" s="128">
        <f t="shared" si="64"/>
        <v>0</v>
      </c>
      <c r="E242" s="24">
        <f>1-(1-Skaičiuoklė!$E$19)^(A242/12)</f>
        <v>0</v>
      </c>
      <c r="F242" s="128">
        <f t="shared" si="78"/>
        <v>0</v>
      </c>
      <c r="G242" s="179"/>
      <c r="H242" s="128">
        <f t="shared" si="73"/>
        <v>0</v>
      </c>
      <c r="I242" s="128">
        <f>MAX(0,ROUND(IF(Skaičiuoklė!$E$46&lt;$A242,Skaičiuoklė!$C$46,0)*IF(I$3=0,1,(I$3*12-$A242+1+Skaičiuoklė!$E$46)/(I$3*12)),2))</f>
        <v>0</v>
      </c>
      <c r="J242" s="128">
        <f>MAX(0,ROUND(IF(Skaičiuoklė!$E$47&lt;$A242,Skaičiuoklė!$C$47,0)*IF(J$3=0,1,(J$3*12-$A242+1+Skaičiuoklė!$E$47)/(J$3*12)),2))</f>
        <v>0</v>
      </c>
      <c r="K242" s="128">
        <f>MAX(0,ROUND(IF(Skaičiuoklė!$E$48&lt;$A242,Skaičiuoklė!$C$48,0)*IF(K$3=0,1,(K$3*12-$A242+1+Skaičiuoklė!$E$48)/(K$3*12)),2))</f>
        <v>0</v>
      </c>
      <c r="L242" s="128">
        <f>MAX(0,ROUND(IF(Skaičiuoklė!$E$49&lt;$A242,Skaičiuoklė!$C$49,0)*IF(L$3=0,1,(L$3*12-$A242+1+Skaičiuoklė!$E$49)/(L$3*12)),2))</f>
        <v>0</v>
      </c>
      <c r="M242" s="128">
        <f>MAX(0,ROUND(IF(Skaičiuoklė!$E$50&lt;$A242,Skaičiuoklė!$C$50,0)*IF(M$3=0,1,(M$3*12-$A242+1+Skaičiuoklė!$E$50)/(M$3*12)),2))</f>
        <v>0</v>
      </c>
      <c r="N242" s="128">
        <f>MAX(0,ROUND(IF(Skaičiuoklė!$E$51&lt;$A242,Skaičiuoklė!$C$51,0)*IF(N$3=0,1,(N$3*12-$A242+1+Skaičiuoklė!$E$51)/(N$3*12)),2))</f>
        <v>0</v>
      </c>
      <c r="O242" s="128">
        <f>MAX(0,ROUND(IF(Skaičiuoklė!$E$52&lt;$A242,Skaičiuoklė!$C$52,0)*IF(O$3=0,1,(O$3*12-$A242+1+Skaičiuoklė!$E$52)/(O$3*12)),2))</f>
        <v>0</v>
      </c>
      <c r="P242" s="128">
        <f t="shared" si="66"/>
        <v>0.15</v>
      </c>
      <c r="Q242" s="128">
        <f t="shared" si="74"/>
        <v>0</v>
      </c>
      <c r="R242" s="179"/>
      <c r="S242" s="128">
        <f t="shared" si="68"/>
        <v>0</v>
      </c>
      <c r="T242" s="128">
        <f t="shared" si="75"/>
        <v>0</v>
      </c>
      <c r="U242" s="179"/>
      <c r="V242" s="23">
        <f t="shared" si="79"/>
        <v>2.3799999999999912E-2</v>
      </c>
      <c r="W242" s="128">
        <f t="shared" si="71"/>
        <v>0</v>
      </c>
      <c r="X242" s="11">
        <f t="shared" si="72"/>
        <v>1</v>
      </c>
    </row>
    <row r="243" spans="1:24" x14ac:dyDescent="0.35">
      <c r="A243" s="11">
        <f t="shared" si="76"/>
        <v>240</v>
      </c>
      <c r="B243" s="40">
        <f t="shared" si="77"/>
        <v>0</v>
      </c>
      <c r="C243" s="128">
        <f>ROUND(IF(Skaičiuoklė!$E$61&gt;0,Skaičiuoklė!E302,IF(A243&lt;=Skaičiuoklė!$E$10,0,IF(A243&gt;Skaičiuoklė!$E$8,0,1/(Skaičiuoklė!$E$8-Skaičiuoklė!$E$10)*(Skaičiuoklė!$E$7)))),2)</f>
        <v>0</v>
      </c>
      <c r="D243" s="128">
        <f t="shared" si="64"/>
        <v>0</v>
      </c>
      <c r="E243" s="24">
        <f>1-(1-Skaičiuoklė!$E$19)^(A243/12)</f>
        <v>0</v>
      </c>
      <c r="F243" s="128">
        <f t="shared" si="78"/>
        <v>0</v>
      </c>
      <c r="G243" s="179"/>
      <c r="H243" s="128">
        <f t="shared" si="73"/>
        <v>0</v>
      </c>
      <c r="I243" s="128">
        <f>MAX(0,ROUND(IF(Skaičiuoklė!$E$46&lt;$A243,Skaičiuoklė!$C$46,0)*IF(I$3=0,1,(I$3*12-$A243+1+Skaičiuoklė!$E$46)/(I$3*12)),2))</f>
        <v>0</v>
      </c>
      <c r="J243" s="128">
        <f>MAX(0,ROUND(IF(Skaičiuoklė!$E$47&lt;$A243,Skaičiuoklė!$C$47,0)*IF(J$3=0,1,(J$3*12-$A243+1+Skaičiuoklė!$E$47)/(J$3*12)),2))</f>
        <v>0</v>
      </c>
      <c r="K243" s="128">
        <f>MAX(0,ROUND(IF(Skaičiuoklė!$E$48&lt;$A243,Skaičiuoklė!$C$48,0)*IF(K$3=0,1,(K$3*12-$A243+1+Skaičiuoklė!$E$48)/(K$3*12)),2))</f>
        <v>0</v>
      </c>
      <c r="L243" s="128">
        <f>MAX(0,ROUND(IF(Skaičiuoklė!$E$49&lt;$A243,Skaičiuoklė!$C$49,0)*IF(L$3=0,1,(L$3*12-$A243+1+Skaičiuoklė!$E$49)/(L$3*12)),2))</f>
        <v>0</v>
      </c>
      <c r="M243" s="128">
        <f>MAX(0,ROUND(IF(Skaičiuoklė!$E$50&lt;$A243,Skaičiuoklė!$C$50,0)*IF(M$3=0,1,(M$3*12-$A243+1+Skaičiuoklė!$E$50)/(M$3*12)),2))</f>
        <v>0</v>
      </c>
      <c r="N243" s="128">
        <f>MAX(0,ROUND(IF(Skaičiuoklė!$E$51&lt;$A243,Skaičiuoklė!$C$51,0)*IF(N$3=0,1,(N$3*12-$A243+1+Skaičiuoklė!$E$51)/(N$3*12)),2))</f>
        <v>0</v>
      </c>
      <c r="O243" s="128">
        <f>MAX(0,ROUND(IF(Skaičiuoklė!$E$52&lt;$A243,Skaičiuoklė!$C$52,0)*IF(O$3=0,1,(O$3*12-$A243+1+Skaičiuoklė!$E$52)/(O$3*12)),2))</f>
        <v>0</v>
      </c>
      <c r="P243" s="128">
        <f t="shared" si="66"/>
        <v>0.15</v>
      </c>
      <c r="Q243" s="128">
        <f t="shared" si="74"/>
        <v>0</v>
      </c>
      <c r="R243" s="179"/>
      <c r="S243" s="128">
        <f t="shared" si="68"/>
        <v>0</v>
      </c>
      <c r="T243" s="128">
        <f t="shared" si="75"/>
        <v>0</v>
      </c>
      <c r="U243" s="179"/>
      <c r="V243" s="23">
        <f t="shared" si="79"/>
        <v>2.3899999999999911E-2</v>
      </c>
      <c r="W243" s="128">
        <f t="shared" si="71"/>
        <v>0</v>
      </c>
      <c r="X243" s="11">
        <f t="shared" si="72"/>
        <v>1</v>
      </c>
    </row>
    <row r="244" spans="1:24" x14ac:dyDescent="0.35">
      <c r="S244" s="128">
        <f t="shared" si="68"/>
        <v>0</v>
      </c>
      <c r="V244" s="23">
        <f t="shared" ref="V244:V307" si="80">+V243+0.0001</f>
        <v>2.399999999999991E-2</v>
      </c>
      <c r="W244" s="128">
        <f t="shared" si="71"/>
        <v>0</v>
      </c>
      <c r="X244" s="11">
        <f t="shared" si="72"/>
        <v>1</v>
      </c>
    </row>
    <row r="245" spans="1:24" x14ac:dyDescent="0.35">
      <c r="S245" s="128">
        <f t="shared" si="68"/>
        <v>0</v>
      </c>
      <c r="V245" s="23">
        <f t="shared" si="80"/>
        <v>2.409999999999991E-2</v>
      </c>
      <c r="W245" s="128">
        <f t="shared" si="71"/>
        <v>0</v>
      </c>
      <c r="X245" s="11">
        <f t="shared" si="72"/>
        <v>1</v>
      </c>
    </row>
    <row r="246" spans="1:24" x14ac:dyDescent="0.35">
      <c r="S246" s="128">
        <f t="shared" si="68"/>
        <v>0</v>
      </c>
      <c r="V246" s="23">
        <f t="shared" si="80"/>
        <v>2.4199999999999909E-2</v>
      </c>
      <c r="W246" s="128">
        <f t="shared" si="71"/>
        <v>0</v>
      </c>
      <c r="X246" s="11">
        <f t="shared" si="72"/>
        <v>1</v>
      </c>
    </row>
    <row r="247" spans="1:24" x14ac:dyDescent="0.35">
      <c r="S247" s="128">
        <f t="shared" si="68"/>
        <v>0</v>
      </c>
      <c r="V247" s="23">
        <f t="shared" si="80"/>
        <v>2.4299999999999908E-2</v>
      </c>
      <c r="W247" s="128">
        <f t="shared" si="71"/>
        <v>0</v>
      </c>
      <c r="X247" s="11">
        <f t="shared" si="72"/>
        <v>1</v>
      </c>
    </row>
    <row r="248" spans="1:24" x14ac:dyDescent="0.35">
      <c r="S248" s="128">
        <f t="shared" si="68"/>
        <v>0</v>
      </c>
      <c r="V248" s="23">
        <f t="shared" si="80"/>
        <v>2.4399999999999908E-2</v>
      </c>
      <c r="W248" s="128">
        <f t="shared" si="71"/>
        <v>0</v>
      </c>
      <c r="X248" s="11">
        <f t="shared" si="72"/>
        <v>1</v>
      </c>
    </row>
    <row r="249" spans="1:24" x14ac:dyDescent="0.35">
      <c r="S249" s="128">
        <f t="shared" si="68"/>
        <v>0</v>
      </c>
      <c r="V249" s="23">
        <f t="shared" si="80"/>
        <v>2.4499999999999907E-2</v>
      </c>
      <c r="W249" s="128">
        <f t="shared" si="71"/>
        <v>0</v>
      </c>
      <c r="X249" s="11">
        <f t="shared" si="72"/>
        <v>1</v>
      </c>
    </row>
    <row r="250" spans="1:24" x14ac:dyDescent="0.35">
      <c r="S250" s="128">
        <f t="shared" si="68"/>
        <v>0</v>
      </c>
      <c r="V250" s="23">
        <f t="shared" si="80"/>
        <v>2.4599999999999907E-2</v>
      </c>
      <c r="W250" s="128">
        <f t="shared" si="71"/>
        <v>0</v>
      </c>
      <c r="X250" s="11">
        <f t="shared" si="72"/>
        <v>1</v>
      </c>
    </row>
    <row r="251" spans="1:24" x14ac:dyDescent="0.35">
      <c r="S251" s="128">
        <f t="shared" si="68"/>
        <v>0</v>
      </c>
      <c r="V251" s="23">
        <f t="shared" si="80"/>
        <v>2.4699999999999906E-2</v>
      </c>
      <c r="W251" s="128">
        <f t="shared" si="71"/>
        <v>0</v>
      </c>
      <c r="X251" s="11">
        <f t="shared" si="72"/>
        <v>1</v>
      </c>
    </row>
    <row r="252" spans="1:24" x14ac:dyDescent="0.35">
      <c r="S252" s="128">
        <f t="shared" si="68"/>
        <v>0</v>
      </c>
      <c r="V252" s="23">
        <f t="shared" si="80"/>
        <v>2.4799999999999905E-2</v>
      </c>
      <c r="W252" s="128">
        <f t="shared" si="71"/>
        <v>0</v>
      </c>
      <c r="X252" s="11">
        <f t="shared" si="72"/>
        <v>1</v>
      </c>
    </row>
    <row r="253" spans="1:24" x14ac:dyDescent="0.35">
      <c r="S253" s="128">
        <f t="shared" si="68"/>
        <v>0</v>
      </c>
      <c r="V253" s="23">
        <f t="shared" si="80"/>
        <v>2.4899999999999905E-2</v>
      </c>
      <c r="W253" s="128">
        <f t="shared" si="71"/>
        <v>0</v>
      </c>
      <c r="X253" s="11">
        <f t="shared" si="72"/>
        <v>1</v>
      </c>
    </row>
    <row r="254" spans="1:24" x14ac:dyDescent="0.35">
      <c r="S254" s="128">
        <f t="shared" si="68"/>
        <v>0</v>
      </c>
      <c r="V254" s="23">
        <f t="shared" si="80"/>
        <v>2.4999999999999904E-2</v>
      </c>
      <c r="W254" s="128">
        <f t="shared" si="71"/>
        <v>0</v>
      </c>
      <c r="X254" s="11">
        <f t="shared" si="72"/>
        <v>1</v>
      </c>
    </row>
    <row r="255" spans="1:24" x14ac:dyDescent="0.35">
      <c r="S255" s="128">
        <f t="shared" si="68"/>
        <v>0</v>
      </c>
      <c r="V255" s="23">
        <f t="shared" si="80"/>
        <v>2.5099999999999904E-2</v>
      </c>
      <c r="W255" s="128">
        <f t="shared" si="71"/>
        <v>0</v>
      </c>
      <c r="X255" s="11">
        <f t="shared" si="72"/>
        <v>1</v>
      </c>
    </row>
    <row r="256" spans="1:24" x14ac:dyDescent="0.35">
      <c r="S256" s="128">
        <f t="shared" ref="S256:S319" si="81">B256*(1-E256)</f>
        <v>0</v>
      </c>
      <c r="V256" s="23">
        <f t="shared" si="80"/>
        <v>2.5199999999999903E-2</v>
      </c>
      <c r="W256" s="128">
        <f t="shared" si="71"/>
        <v>0</v>
      </c>
      <c r="X256" s="11">
        <f t="shared" si="72"/>
        <v>1</v>
      </c>
    </row>
    <row r="257" spans="19:24" x14ac:dyDescent="0.35">
      <c r="S257" s="128">
        <f t="shared" si="81"/>
        <v>0</v>
      </c>
      <c r="V257" s="23">
        <f t="shared" si="80"/>
        <v>2.5299999999999902E-2</v>
      </c>
      <c r="W257" s="128">
        <f t="shared" si="71"/>
        <v>0</v>
      </c>
      <c r="X257" s="11">
        <f t="shared" ref="X257:X320" si="82">IF(W257&lt;$Q$1,0,1)</f>
        <v>1</v>
      </c>
    </row>
    <row r="258" spans="19:24" x14ac:dyDescent="0.35">
      <c r="S258" s="128">
        <f t="shared" si="81"/>
        <v>0</v>
      </c>
      <c r="V258" s="23">
        <f t="shared" si="80"/>
        <v>2.5399999999999902E-2</v>
      </c>
      <c r="W258" s="128">
        <f t="shared" si="71"/>
        <v>0</v>
      </c>
      <c r="X258" s="11">
        <f t="shared" si="82"/>
        <v>1</v>
      </c>
    </row>
    <row r="259" spans="19:24" x14ac:dyDescent="0.35">
      <c r="S259" s="128">
        <f t="shared" si="81"/>
        <v>0</v>
      </c>
      <c r="V259" s="23">
        <f t="shared" si="80"/>
        <v>2.5499999999999901E-2</v>
      </c>
      <c r="W259" s="128">
        <f t="shared" si="71"/>
        <v>0</v>
      </c>
      <c r="X259" s="11">
        <f t="shared" si="82"/>
        <v>1</v>
      </c>
    </row>
    <row r="260" spans="19:24" x14ac:dyDescent="0.35">
      <c r="S260" s="128">
        <f t="shared" si="81"/>
        <v>0</v>
      </c>
      <c r="V260" s="23">
        <f t="shared" si="80"/>
        <v>2.5599999999999901E-2</v>
      </c>
      <c r="W260" s="128">
        <f t="shared" si="71"/>
        <v>0</v>
      </c>
      <c r="X260" s="11">
        <f t="shared" si="82"/>
        <v>1</v>
      </c>
    </row>
    <row r="261" spans="19:24" x14ac:dyDescent="0.35">
      <c r="S261" s="128">
        <f t="shared" si="81"/>
        <v>0</v>
      </c>
      <c r="V261" s="23">
        <f t="shared" si="80"/>
        <v>2.56999999999999E-2</v>
      </c>
      <c r="W261" s="128">
        <f t="shared" si="71"/>
        <v>0</v>
      </c>
      <c r="X261" s="11">
        <f t="shared" si="82"/>
        <v>1</v>
      </c>
    </row>
    <row r="262" spans="19:24" x14ac:dyDescent="0.35">
      <c r="S262" s="128">
        <f t="shared" si="81"/>
        <v>0</v>
      </c>
      <c r="V262" s="23">
        <f t="shared" si="80"/>
        <v>2.5799999999999899E-2</v>
      </c>
      <c r="W262" s="128">
        <f t="shared" si="71"/>
        <v>0</v>
      </c>
      <c r="X262" s="11">
        <f t="shared" si="82"/>
        <v>1</v>
      </c>
    </row>
    <row r="263" spans="19:24" x14ac:dyDescent="0.35">
      <c r="S263" s="128">
        <f t="shared" si="81"/>
        <v>0</v>
      </c>
      <c r="V263" s="23">
        <f t="shared" si="80"/>
        <v>2.5899999999999899E-2</v>
      </c>
      <c r="W263" s="128">
        <f t="shared" si="71"/>
        <v>0</v>
      </c>
      <c r="X263" s="11">
        <f t="shared" si="82"/>
        <v>1</v>
      </c>
    </row>
    <row r="264" spans="19:24" x14ac:dyDescent="0.35">
      <c r="S264" s="128">
        <f t="shared" si="81"/>
        <v>0</v>
      </c>
      <c r="V264" s="23">
        <f t="shared" si="80"/>
        <v>2.5999999999999898E-2</v>
      </c>
      <c r="W264" s="128">
        <f t="shared" si="71"/>
        <v>0</v>
      </c>
      <c r="X264" s="11">
        <f t="shared" si="82"/>
        <v>1</v>
      </c>
    </row>
    <row r="265" spans="19:24" x14ac:dyDescent="0.35">
      <c r="S265" s="128">
        <f t="shared" si="81"/>
        <v>0</v>
      </c>
      <c r="V265" s="23">
        <f t="shared" si="80"/>
        <v>2.6099999999999898E-2</v>
      </c>
      <c r="W265" s="128">
        <f t="shared" si="71"/>
        <v>0</v>
      </c>
      <c r="X265" s="11">
        <f t="shared" si="82"/>
        <v>1</v>
      </c>
    </row>
    <row r="266" spans="19:24" x14ac:dyDescent="0.35">
      <c r="S266" s="128">
        <f t="shared" si="81"/>
        <v>0</v>
      </c>
      <c r="V266" s="23">
        <f t="shared" si="80"/>
        <v>2.6199999999999897E-2</v>
      </c>
      <c r="W266" s="128">
        <f t="shared" si="71"/>
        <v>0</v>
      </c>
      <c r="X266" s="11">
        <f t="shared" si="82"/>
        <v>1</v>
      </c>
    </row>
    <row r="267" spans="19:24" x14ac:dyDescent="0.35">
      <c r="S267" s="128">
        <f t="shared" si="81"/>
        <v>0</v>
      </c>
      <c r="V267" s="23">
        <f t="shared" si="80"/>
        <v>2.6299999999999896E-2</v>
      </c>
      <c r="W267" s="128">
        <f t="shared" si="71"/>
        <v>0</v>
      </c>
      <c r="X267" s="11">
        <f t="shared" si="82"/>
        <v>1</v>
      </c>
    </row>
    <row r="268" spans="19:24" x14ac:dyDescent="0.35">
      <c r="S268" s="128">
        <f t="shared" si="81"/>
        <v>0</v>
      </c>
      <c r="V268" s="23">
        <f t="shared" si="80"/>
        <v>2.6399999999999896E-2</v>
      </c>
      <c r="W268" s="128">
        <f t="shared" si="71"/>
        <v>0</v>
      </c>
      <c r="X268" s="11">
        <f t="shared" si="82"/>
        <v>1</v>
      </c>
    </row>
    <row r="269" spans="19:24" x14ac:dyDescent="0.35">
      <c r="S269" s="128">
        <f t="shared" si="81"/>
        <v>0</v>
      </c>
      <c r="V269" s="23">
        <f t="shared" si="80"/>
        <v>2.6499999999999895E-2</v>
      </c>
      <c r="W269" s="128">
        <f t="shared" si="71"/>
        <v>0</v>
      </c>
      <c r="X269" s="11">
        <f t="shared" si="82"/>
        <v>1</v>
      </c>
    </row>
    <row r="270" spans="19:24" x14ac:dyDescent="0.35">
      <c r="S270" s="128">
        <f t="shared" si="81"/>
        <v>0</v>
      </c>
      <c r="V270" s="23">
        <f t="shared" si="80"/>
        <v>2.6599999999999895E-2</v>
      </c>
      <c r="W270" s="128">
        <f t="shared" si="71"/>
        <v>0</v>
      </c>
      <c r="X270" s="11">
        <f t="shared" si="82"/>
        <v>1</v>
      </c>
    </row>
    <row r="271" spans="19:24" x14ac:dyDescent="0.35">
      <c r="S271" s="128">
        <f t="shared" si="81"/>
        <v>0</v>
      </c>
      <c r="V271" s="23">
        <f t="shared" si="80"/>
        <v>2.6699999999999894E-2</v>
      </c>
      <c r="W271" s="128">
        <f t="shared" si="71"/>
        <v>0</v>
      </c>
      <c r="X271" s="11">
        <f t="shared" si="82"/>
        <v>1</v>
      </c>
    </row>
    <row r="272" spans="19:24" x14ac:dyDescent="0.35">
      <c r="S272" s="128">
        <f t="shared" si="81"/>
        <v>0</v>
      </c>
      <c r="V272" s="23">
        <f t="shared" si="80"/>
        <v>2.6799999999999893E-2</v>
      </c>
      <c r="W272" s="128">
        <f t="shared" si="71"/>
        <v>0</v>
      </c>
      <c r="X272" s="11">
        <f t="shared" si="82"/>
        <v>1</v>
      </c>
    </row>
    <row r="273" spans="19:24" x14ac:dyDescent="0.35">
      <c r="S273" s="128">
        <f t="shared" si="81"/>
        <v>0</v>
      </c>
      <c r="V273" s="23">
        <f t="shared" si="80"/>
        <v>2.6899999999999893E-2</v>
      </c>
      <c r="W273" s="128">
        <f t="shared" si="71"/>
        <v>0</v>
      </c>
      <c r="X273" s="11">
        <f t="shared" si="82"/>
        <v>1</v>
      </c>
    </row>
    <row r="274" spans="19:24" x14ac:dyDescent="0.35">
      <c r="S274" s="128">
        <f t="shared" si="81"/>
        <v>0</v>
      </c>
      <c r="V274" s="23">
        <f t="shared" si="80"/>
        <v>2.6999999999999892E-2</v>
      </c>
      <c r="W274" s="128">
        <f t="shared" si="71"/>
        <v>0</v>
      </c>
      <c r="X274" s="11">
        <f t="shared" si="82"/>
        <v>1</v>
      </c>
    </row>
    <row r="275" spans="19:24" x14ac:dyDescent="0.35">
      <c r="S275" s="128">
        <f t="shared" si="81"/>
        <v>0</v>
      </c>
      <c r="V275" s="23">
        <f t="shared" si="80"/>
        <v>2.7099999999999892E-2</v>
      </c>
      <c r="W275" s="128">
        <f t="shared" si="71"/>
        <v>0</v>
      </c>
      <c r="X275" s="11">
        <f t="shared" si="82"/>
        <v>1</v>
      </c>
    </row>
    <row r="276" spans="19:24" x14ac:dyDescent="0.35">
      <c r="S276" s="128">
        <f t="shared" si="81"/>
        <v>0</v>
      </c>
      <c r="V276" s="23">
        <f t="shared" si="80"/>
        <v>2.7199999999999891E-2</v>
      </c>
      <c r="W276" s="128">
        <f t="shared" si="71"/>
        <v>0</v>
      </c>
      <c r="X276" s="11">
        <f t="shared" si="82"/>
        <v>1</v>
      </c>
    </row>
    <row r="277" spans="19:24" x14ac:dyDescent="0.35">
      <c r="S277" s="128">
        <f t="shared" si="81"/>
        <v>0</v>
      </c>
      <c r="V277" s="23">
        <f t="shared" si="80"/>
        <v>2.729999999999989E-2</v>
      </c>
      <c r="W277" s="128">
        <f t="shared" si="71"/>
        <v>0</v>
      </c>
      <c r="X277" s="11">
        <f t="shared" si="82"/>
        <v>1</v>
      </c>
    </row>
    <row r="278" spans="19:24" x14ac:dyDescent="0.35">
      <c r="S278" s="128">
        <f t="shared" si="81"/>
        <v>0</v>
      </c>
      <c r="V278" s="23">
        <f t="shared" si="80"/>
        <v>2.739999999999989E-2</v>
      </c>
      <c r="W278" s="128">
        <f t="shared" si="71"/>
        <v>0</v>
      </c>
      <c r="X278" s="11">
        <f t="shared" si="82"/>
        <v>1</v>
      </c>
    </row>
    <row r="279" spans="19:24" x14ac:dyDescent="0.35">
      <c r="S279" s="128">
        <f t="shared" si="81"/>
        <v>0</v>
      </c>
      <c r="V279" s="23">
        <f t="shared" si="80"/>
        <v>2.7499999999999889E-2</v>
      </c>
      <c r="W279" s="128">
        <f t="shared" ref="W279:W342" si="83">SUM($S$4:$S$243)*V279/12</f>
        <v>0</v>
      </c>
      <c r="X279" s="11">
        <f t="shared" si="82"/>
        <v>1</v>
      </c>
    </row>
    <row r="280" spans="19:24" x14ac:dyDescent="0.35">
      <c r="S280" s="128">
        <f t="shared" si="81"/>
        <v>0</v>
      </c>
      <c r="V280" s="23">
        <f t="shared" si="80"/>
        <v>2.7599999999999889E-2</v>
      </c>
      <c r="W280" s="128">
        <f t="shared" si="83"/>
        <v>0</v>
      </c>
      <c r="X280" s="11">
        <f t="shared" si="82"/>
        <v>1</v>
      </c>
    </row>
    <row r="281" spans="19:24" x14ac:dyDescent="0.35">
      <c r="S281" s="128">
        <f t="shared" si="81"/>
        <v>0</v>
      </c>
      <c r="V281" s="23">
        <f t="shared" si="80"/>
        <v>2.7699999999999888E-2</v>
      </c>
      <c r="W281" s="128">
        <f t="shared" si="83"/>
        <v>0</v>
      </c>
      <c r="X281" s="11">
        <f t="shared" si="82"/>
        <v>1</v>
      </c>
    </row>
    <row r="282" spans="19:24" x14ac:dyDescent="0.35">
      <c r="S282" s="128">
        <f t="shared" si="81"/>
        <v>0</v>
      </c>
      <c r="V282" s="23">
        <f t="shared" si="80"/>
        <v>2.7799999999999887E-2</v>
      </c>
      <c r="W282" s="128">
        <f t="shared" si="83"/>
        <v>0</v>
      </c>
      <c r="X282" s="11">
        <f t="shared" si="82"/>
        <v>1</v>
      </c>
    </row>
    <row r="283" spans="19:24" x14ac:dyDescent="0.35">
      <c r="S283" s="128">
        <f t="shared" si="81"/>
        <v>0</v>
      </c>
      <c r="V283" s="23">
        <f t="shared" si="80"/>
        <v>2.7899999999999887E-2</v>
      </c>
      <c r="W283" s="128">
        <f t="shared" si="83"/>
        <v>0</v>
      </c>
      <c r="X283" s="11">
        <f t="shared" si="82"/>
        <v>1</v>
      </c>
    </row>
    <row r="284" spans="19:24" x14ac:dyDescent="0.35">
      <c r="S284" s="128">
        <f t="shared" si="81"/>
        <v>0</v>
      </c>
      <c r="V284" s="23">
        <f t="shared" si="80"/>
        <v>2.7999999999999886E-2</v>
      </c>
      <c r="W284" s="128">
        <f t="shared" si="83"/>
        <v>0</v>
      </c>
      <c r="X284" s="11">
        <f t="shared" si="82"/>
        <v>1</v>
      </c>
    </row>
    <row r="285" spans="19:24" x14ac:dyDescent="0.35">
      <c r="S285" s="128">
        <f t="shared" si="81"/>
        <v>0</v>
      </c>
      <c r="V285" s="23">
        <f t="shared" si="80"/>
        <v>2.8099999999999885E-2</v>
      </c>
      <c r="W285" s="128">
        <f t="shared" si="83"/>
        <v>0</v>
      </c>
      <c r="X285" s="11">
        <f t="shared" si="82"/>
        <v>1</v>
      </c>
    </row>
    <row r="286" spans="19:24" x14ac:dyDescent="0.35">
      <c r="S286" s="128">
        <f t="shared" si="81"/>
        <v>0</v>
      </c>
      <c r="V286" s="23">
        <f t="shared" si="80"/>
        <v>2.8199999999999885E-2</v>
      </c>
      <c r="W286" s="128">
        <f t="shared" si="83"/>
        <v>0</v>
      </c>
      <c r="X286" s="11">
        <f t="shared" si="82"/>
        <v>1</v>
      </c>
    </row>
    <row r="287" spans="19:24" x14ac:dyDescent="0.35">
      <c r="S287" s="128">
        <f t="shared" si="81"/>
        <v>0</v>
      </c>
      <c r="V287" s="23">
        <f t="shared" si="80"/>
        <v>2.8299999999999884E-2</v>
      </c>
      <c r="W287" s="128">
        <f t="shared" si="83"/>
        <v>0</v>
      </c>
      <c r="X287" s="11">
        <f t="shared" si="82"/>
        <v>1</v>
      </c>
    </row>
    <row r="288" spans="19:24" x14ac:dyDescent="0.35">
      <c r="S288" s="128">
        <f t="shared" si="81"/>
        <v>0</v>
      </c>
      <c r="V288" s="23">
        <f t="shared" si="80"/>
        <v>2.8399999999999884E-2</v>
      </c>
      <c r="W288" s="128">
        <f t="shared" si="83"/>
        <v>0</v>
      </c>
      <c r="X288" s="11">
        <f t="shared" si="82"/>
        <v>1</v>
      </c>
    </row>
    <row r="289" spans="19:24" x14ac:dyDescent="0.35">
      <c r="S289" s="128">
        <f t="shared" si="81"/>
        <v>0</v>
      </c>
      <c r="V289" s="23">
        <f t="shared" si="80"/>
        <v>2.8499999999999883E-2</v>
      </c>
      <c r="W289" s="128">
        <f t="shared" si="83"/>
        <v>0</v>
      </c>
      <c r="X289" s="11">
        <f t="shared" si="82"/>
        <v>1</v>
      </c>
    </row>
    <row r="290" spans="19:24" x14ac:dyDescent="0.35">
      <c r="S290" s="128">
        <f t="shared" si="81"/>
        <v>0</v>
      </c>
      <c r="V290" s="23">
        <f t="shared" si="80"/>
        <v>2.8599999999999882E-2</v>
      </c>
      <c r="W290" s="128">
        <f t="shared" si="83"/>
        <v>0</v>
      </c>
      <c r="X290" s="11">
        <f t="shared" si="82"/>
        <v>1</v>
      </c>
    </row>
    <row r="291" spans="19:24" x14ac:dyDescent="0.35">
      <c r="S291" s="128">
        <f t="shared" si="81"/>
        <v>0</v>
      </c>
      <c r="V291" s="23">
        <f t="shared" si="80"/>
        <v>2.8699999999999882E-2</v>
      </c>
      <c r="W291" s="128">
        <f t="shared" si="83"/>
        <v>0</v>
      </c>
      <c r="X291" s="11">
        <f t="shared" si="82"/>
        <v>1</v>
      </c>
    </row>
    <row r="292" spans="19:24" x14ac:dyDescent="0.35">
      <c r="S292" s="128">
        <f t="shared" si="81"/>
        <v>0</v>
      </c>
      <c r="V292" s="23">
        <f t="shared" si="80"/>
        <v>2.8799999999999881E-2</v>
      </c>
      <c r="W292" s="128">
        <f t="shared" si="83"/>
        <v>0</v>
      </c>
      <c r="X292" s="11">
        <f t="shared" si="82"/>
        <v>1</v>
      </c>
    </row>
    <row r="293" spans="19:24" x14ac:dyDescent="0.35">
      <c r="S293" s="128">
        <f t="shared" si="81"/>
        <v>0</v>
      </c>
      <c r="V293" s="23">
        <f t="shared" si="80"/>
        <v>2.8899999999999881E-2</v>
      </c>
      <c r="W293" s="128">
        <f t="shared" si="83"/>
        <v>0</v>
      </c>
      <c r="X293" s="11">
        <f t="shared" si="82"/>
        <v>1</v>
      </c>
    </row>
    <row r="294" spans="19:24" x14ac:dyDescent="0.35">
      <c r="S294" s="128">
        <f t="shared" si="81"/>
        <v>0</v>
      </c>
      <c r="V294" s="23">
        <f t="shared" si="80"/>
        <v>2.899999999999988E-2</v>
      </c>
      <c r="W294" s="128">
        <f t="shared" si="83"/>
        <v>0</v>
      </c>
      <c r="X294" s="11">
        <f t="shared" si="82"/>
        <v>1</v>
      </c>
    </row>
    <row r="295" spans="19:24" x14ac:dyDescent="0.35">
      <c r="S295" s="128">
        <f t="shared" si="81"/>
        <v>0</v>
      </c>
      <c r="V295" s="23">
        <f t="shared" si="80"/>
        <v>2.9099999999999879E-2</v>
      </c>
      <c r="W295" s="128">
        <f t="shared" si="83"/>
        <v>0</v>
      </c>
      <c r="X295" s="11">
        <f t="shared" si="82"/>
        <v>1</v>
      </c>
    </row>
    <row r="296" spans="19:24" x14ac:dyDescent="0.35">
      <c r="S296" s="128">
        <f t="shared" si="81"/>
        <v>0</v>
      </c>
      <c r="V296" s="23">
        <f t="shared" si="80"/>
        <v>2.9199999999999879E-2</v>
      </c>
      <c r="W296" s="128">
        <f t="shared" si="83"/>
        <v>0</v>
      </c>
      <c r="X296" s="11">
        <f t="shared" si="82"/>
        <v>1</v>
      </c>
    </row>
    <row r="297" spans="19:24" x14ac:dyDescent="0.35">
      <c r="S297" s="128">
        <f t="shared" si="81"/>
        <v>0</v>
      </c>
      <c r="V297" s="23">
        <f t="shared" si="80"/>
        <v>2.9299999999999878E-2</v>
      </c>
      <c r="W297" s="128">
        <f t="shared" si="83"/>
        <v>0</v>
      </c>
      <c r="X297" s="11">
        <f t="shared" si="82"/>
        <v>1</v>
      </c>
    </row>
    <row r="298" spans="19:24" x14ac:dyDescent="0.35">
      <c r="S298" s="128">
        <f t="shared" si="81"/>
        <v>0</v>
      </c>
      <c r="V298" s="23">
        <f t="shared" si="80"/>
        <v>2.9399999999999878E-2</v>
      </c>
      <c r="W298" s="128">
        <f t="shared" si="83"/>
        <v>0</v>
      </c>
      <c r="X298" s="11">
        <f t="shared" si="82"/>
        <v>1</v>
      </c>
    </row>
    <row r="299" spans="19:24" x14ac:dyDescent="0.35">
      <c r="S299" s="128">
        <f t="shared" si="81"/>
        <v>0</v>
      </c>
      <c r="V299" s="23">
        <f t="shared" si="80"/>
        <v>2.9499999999999877E-2</v>
      </c>
      <c r="W299" s="128">
        <f t="shared" si="83"/>
        <v>0</v>
      </c>
      <c r="X299" s="11">
        <f t="shared" si="82"/>
        <v>1</v>
      </c>
    </row>
    <row r="300" spans="19:24" x14ac:dyDescent="0.35">
      <c r="S300" s="128">
        <f t="shared" si="81"/>
        <v>0</v>
      </c>
      <c r="V300" s="23">
        <f t="shared" si="80"/>
        <v>2.9599999999999876E-2</v>
      </c>
      <c r="W300" s="128">
        <f t="shared" si="83"/>
        <v>0</v>
      </c>
      <c r="X300" s="11">
        <f t="shared" si="82"/>
        <v>1</v>
      </c>
    </row>
    <row r="301" spans="19:24" x14ac:dyDescent="0.35">
      <c r="S301" s="128">
        <f t="shared" si="81"/>
        <v>0</v>
      </c>
      <c r="V301" s="23">
        <f t="shared" si="80"/>
        <v>2.9699999999999876E-2</v>
      </c>
      <c r="W301" s="128">
        <f t="shared" si="83"/>
        <v>0</v>
      </c>
      <c r="X301" s="11">
        <f t="shared" si="82"/>
        <v>1</v>
      </c>
    </row>
    <row r="302" spans="19:24" x14ac:dyDescent="0.35">
      <c r="S302" s="128">
        <f t="shared" si="81"/>
        <v>0</v>
      </c>
      <c r="V302" s="23">
        <f t="shared" si="80"/>
        <v>2.9799999999999875E-2</v>
      </c>
      <c r="W302" s="128">
        <f t="shared" si="83"/>
        <v>0</v>
      </c>
      <c r="X302" s="11">
        <f t="shared" si="82"/>
        <v>1</v>
      </c>
    </row>
    <row r="303" spans="19:24" x14ac:dyDescent="0.35">
      <c r="S303" s="128">
        <f t="shared" si="81"/>
        <v>0</v>
      </c>
      <c r="V303" s="23">
        <f t="shared" si="80"/>
        <v>2.9899999999999875E-2</v>
      </c>
      <c r="W303" s="128">
        <f t="shared" si="83"/>
        <v>0</v>
      </c>
      <c r="X303" s="11">
        <f t="shared" si="82"/>
        <v>1</v>
      </c>
    </row>
    <row r="304" spans="19:24" x14ac:dyDescent="0.35">
      <c r="S304" s="128">
        <f t="shared" si="81"/>
        <v>0</v>
      </c>
      <c r="V304" s="23">
        <f t="shared" si="80"/>
        <v>2.9999999999999874E-2</v>
      </c>
      <c r="W304" s="128">
        <f t="shared" si="83"/>
        <v>0</v>
      </c>
      <c r="X304" s="11">
        <f t="shared" si="82"/>
        <v>1</v>
      </c>
    </row>
    <row r="305" spans="19:24" x14ac:dyDescent="0.35">
      <c r="S305" s="128">
        <f t="shared" si="81"/>
        <v>0</v>
      </c>
      <c r="V305" s="23">
        <f t="shared" si="80"/>
        <v>3.0099999999999873E-2</v>
      </c>
      <c r="W305" s="128">
        <f t="shared" si="83"/>
        <v>0</v>
      </c>
      <c r="X305" s="11">
        <f t="shared" si="82"/>
        <v>1</v>
      </c>
    </row>
    <row r="306" spans="19:24" x14ac:dyDescent="0.35">
      <c r="S306" s="128">
        <f t="shared" si="81"/>
        <v>0</v>
      </c>
      <c r="V306" s="23">
        <f t="shared" si="80"/>
        <v>3.0199999999999873E-2</v>
      </c>
      <c r="W306" s="128">
        <f t="shared" si="83"/>
        <v>0</v>
      </c>
      <c r="X306" s="11">
        <f t="shared" si="82"/>
        <v>1</v>
      </c>
    </row>
    <row r="307" spans="19:24" x14ac:dyDescent="0.35">
      <c r="S307" s="128">
        <f t="shared" si="81"/>
        <v>0</v>
      </c>
      <c r="V307" s="23">
        <f t="shared" si="80"/>
        <v>3.0299999999999872E-2</v>
      </c>
      <c r="W307" s="128">
        <f t="shared" si="83"/>
        <v>0</v>
      </c>
      <c r="X307" s="11">
        <f t="shared" si="82"/>
        <v>1</v>
      </c>
    </row>
    <row r="308" spans="19:24" x14ac:dyDescent="0.35">
      <c r="S308" s="128">
        <f t="shared" si="81"/>
        <v>0</v>
      </c>
      <c r="V308" s="23">
        <f t="shared" ref="V308:V371" si="84">+V307+0.0001</f>
        <v>3.0399999999999872E-2</v>
      </c>
      <c r="W308" s="128">
        <f t="shared" si="83"/>
        <v>0</v>
      </c>
      <c r="X308" s="11">
        <f t="shared" si="82"/>
        <v>1</v>
      </c>
    </row>
    <row r="309" spans="19:24" x14ac:dyDescent="0.35">
      <c r="S309" s="128">
        <f t="shared" si="81"/>
        <v>0</v>
      </c>
      <c r="V309" s="23">
        <f t="shared" si="84"/>
        <v>3.0499999999999871E-2</v>
      </c>
      <c r="W309" s="128">
        <f t="shared" si="83"/>
        <v>0</v>
      </c>
      <c r="X309" s="11">
        <f t="shared" si="82"/>
        <v>1</v>
      </c>
    </row>
    <row r="310" spans="19:24" x14ac:dyDescent="0.35">
      <c r="S310" s="128">
        <f t="shared" si="81"/>
        <v>0</v>
      </c>
      <c r="V310" s="23">
        <f t="shared" si="84"/>
        <v>3.059999999999987E-2</v>
      </c>
      <c r="W310" s="128">
        <f t="shared" si="83"/>
        <v>0</v>
      </c>
      <c r="X310" s="11">
        <f t="shared" si="82"/>
        <v>1</v>
      </c>
    </row>
    <row r="311" spans="19:24" x14ac:dyDescent="0.35">
      <c r="S311" s="128">
        <f t="shared" si="81"/>
        <v>0</v>
      </c>
      <c r="V311" s="23">
        <f t="shared" si="84"/>
        <v>3.069999999999987E-2</v>
      </c>
      <c r="W311" s="128">
        <f t="shared" si="83"/>
        <v>0</v>
      </c>
      <c r="X311" s="11">
        <f t="shared" si="82"/>
        <v>1</v>
      </c>
    </row>
    <row r="312" spans="19:24" x14ac:dyDescent="0.35">
      <c r="S312" s="128">
        <f t="shared" si="81"/>
        <v>0</v>
      </c>
      <c r="V312" s="23">
        <f t="shared" si="84"/>
        <v>3.0799999999999869E-2</v>
      </c>
      <c r="W312" s="128">
        <f t="shared" si="83"/>
        <v>0</v>
      </c>
      <c r="X312" s="11">
        <f t="shared" si="82"/>
        <v>1</v>
      </c>
    </row>
    <row r="313" spans="19:24" x14ac:dyDescent="0.35">
      <c r="S313" s="128">
        <f t="shared" si="81"/>
        <v>0</v>
      </c>
      <c r="V313" s="23">
        <f t="shared" si="84"/>
        <v>3.0899999999999869E-2</v>
      </c>
      <c r="W313" s="128">
        <f t="shared" si="83"/>
        <v>0</v>
      </c>
      <c r="X313" s="11">
        <f t="shared" si="82"/>
        <v>1</v>
      </c>
    </row>
    <row r="314" spans="19:24" x14ac:dyDescent="0.35">
      <c r="S314" s="128">
        <f t="shared" si="81"/>
        <v>0</v>
      </c>
      <c r="V314" s="23">
        <f t="shared" si="84"/>
        <v>3.0999999999999868E-2</v>
      </c>
      <c r="W314" s="128">
        <f t="shared" si="83"/>
        <v>0</v>
      </c>
      <c r="X314" s="11">
        <f t="shared" si="82"/>
        <v>1</v>
      </c>
    </row>
    <row r="315" spans="19:24" x14ac:dyDescent="0.35">
      <c r="S315" s="128">
        <f t="shared" si="81"/>
        <v>0</v>
      </c>
      <c r="V315" s="23">
        <f t="shared" si="84"/>
        <v>3.1099999999999867E-2</v>
      </c>
      <c r="W315" s="128">
        <f t="shared" si="83"/>
        <v>0</v>
      </c>
      <c r="X315" s="11">
        <f t="shared" si="82"/>
        <v>1</v>
      </c>
    </row>
    <row r="316" spans="19:24" x14ac:dyDescent="0.35">
      <c r="S316" s="128">
        <f t="shared" si="81"/>
        <v>0</v>
      </c>
      <c r="V316" s="23">
        <f t="shared" si="84"/>
        <v>3.1199999999999867E-2</v>
      </c>
      <c r="W316" s="128">
        <f t="shared" si="83"/>
        <v>0</v>
      </c>
      <c r="X316" s="11">
        <f t="shared" si="82"/>
        <v>1</v>
      </c>
    </row>
    <row r="317" spans="19:24" x14ac:dyDescent="0.35">
      <c r="S317" s="128">
        <f t="shared" si="81"/>
        <v>0</v>
      </c>
      <c r="V317" s="23">
        <f t="shared" si="84"/>
        <v>3.129999999999987E-2</v>
      </c>
      <c r="W317" s="128">
        <f t="shared" si="83"/>
        <v>0</v>
      </c>
      <c r="X317" s="11">
        <f t="shared" si="82"/>
        <v>1</v>
      </c>
    </row>
    <row r="318" spans="19:24" x14ac:dyDescent="0.35">
      <c r="S318" s="128">
        <f t="shared" si="81"/>
        <v>0</v>
      </c>
      <c r="V318" s="23">
        <f t="shared" si="84"/>
        <v>3.1399999999999872E-2</v>
      </c>
      <c r="W318" s="128">
        <f t="shared" si="83"/>
        <v>0</v>
      </c>
      <c r="X318" s="11">
        <f t="shared" si="82"/>
        <v>1</v>
      </c>
    </row>
    <row r="319" spans="19:24" x14ac:dyDescent="0.35">
      <c r="S319" s="128">
        <f t="shared" si="81"/>
        <v>0</v>
      </c>
      <c r="V319" s="23">
        <f t="shared" si="84"/>
        <v>3.1499999999999875E-2</v>
      </c>
      <c r="W319" s="128">
        <f t="shared" si="83"/>
        <v>0</v>
      </c>
      <c r="X319" s="11">
        <f t="shared" si="82"/>
        <v>1</v>
      </c>
    </row>
    <row r="320" spans="19:24" x14ac:dyDescent="0.35">
      <c r="S320" s="128">
        <f t="shared" ref="S320:S383" si="85">B320*(1-E320)</f>
        <v>0</v>
      </c>
      <c r="V320" s="23">
        <f t="shared" si="84"/>
        <v>3.1599999999999878E-2</v>
      </c>
      <c r="W320" s="128">
        <f t="shared" si="83"/>
        <v>0</v>
      </c>
      <c r="X320" s="11">
        <f t="shared" si="82"/>
        <v>1</v>
      </c>
    </row>
    <row r="321" spans="19:24" x14ac:dyDescent="0.35">
      <c r="S321" s="128">
        <f t="shared" si="85"/>
        <v>0</v>
      </c>
      <c r="V321" s="23">
        <f t="shared" si="84"/>
        <v>3.1699999999999881E-2</v>
      </c>
      <c r="W321" s="128">
        <f t="shared" si="83"/>
        <v>0</v>
      </c>
      <c r="X321" s="11">
        <f t="shared" ref="X321:X384" si="86">IF(W321&lt;$Q$1,0,1)</f>
        <v>1</v>
      </c>
    </row>
    <row r="322" spans="19:24" x14ac:dyDescent="0.35">
      <c r="S322" s="128">
        <f t="shared" si="85"/>
        <v>0</v>
      </c>
      <c r="V322" s="23">
        <f t="shared" si="84"/>
        <v>3.1799999999999884E-2</v>
      </c>
      <c r="W322" s="128">
        <f t="shared" si="83"/>
        <v>0</v>
      </c>
      <c r="X322" s="11">
        <f t="shared" si="86"/>
        <v>1</v>
      </c>
    </row>
    <row r="323" spans="19:24" x14ac:dyDescent="0.35">
      <c r="S323" s="128">
        <f t="shared" si="85"/>
        <v>0</v>
      </c>
      <c r="V323" s="23">
        <f t="shared" si="84"/>
        <v>3.1899999999999887E-2</v>
      </c>
      <c r="W323" s="128">
        <f t="shared" si="83"/>
        <v>0</v>
      </c>
      <c r="X323" s="11">
        <f t="shared" si="86"/>
        <v>1</v>
      </c>
    </row>
    <row r="324" spans="19:24" x14ac:dyDescent="0.35">
      <c r="S324" s="128">
        <f t="shared" si="85"/>
        <v>0</v>
      </c>
      <c r="V324" s="23">
        <f t="shared" si="84"/>
        <v>3.199999999999989E-2</v>
      </c>
      <c r="W324" s="128">
        <f t="shared" si="83"/>
        <v>0</v>
      </c>
      <c r="X324" s="11">
        <f t="shared" si="86"/>
        <v>1</v>
      </c>
    </row>
    <row r="325" spans="19:24" x14ac:dyDescent="0.35">
      <c r="S325" s="128">
        <f t="shared" si="85"/>
        <v>0</v>
      </c>
      <c r="V325" s="23">
        <f t="shared" si="84"/>
        <v>3.2099999999999893E-2</v>
      </c>
      <c r="W325" s="128">
        <f t="shared" si="83"/>
        <v>0</v>
      </c>
      <c r="X325" s="11">
        <f t="shared" si="86"/>
        <v>1</v>
      </c>
    </row>
    <row r="326" spans="19:24" x14ac:dyDescent="0.35">
      <c r="S326" s="128">
        <f t="shared" si="85"/>
        <v>0</v>
      </c>
      <c r="V326" s="23">
        <f t="shared" si="84"/>
        <v>3.2199999999999895E-2</v>
      </c>
      <c r="W326" s="128">
        <f t="shared" si="83"/>
        <v>0</v>
      </c>
      <c r="X326" s="11">
        <f t="shared" si="86"/>
        <v>1</v>
      </c>
    </row>
    <row r="327" spans="19:24" x14ac:dyDescent="0.35">
      <c r="S327" s="128">
        <f t="shared" si="85"/>
        <v>0</v>
      </c>
      <c r="V327" s="23">
        <f t="shared" si="84"/>
        <v>3.2299999999999898E-2</v>
      </c>
      <c r="W327" s="128">
        <f t="shared" si="83"/>
        <v>0</v>
      </c>
      <c r="X327" s="11">
        <f t="shared" si="86"/>
        <v>1</v>
      </c>
    </row>
    <row r="328" spans="19:24" x14ac:dyDescent="0.35">
      <c r="S328" s="128">
        <f t="shared" si="85"/>
        <v>0</v>
      </c>
      <c r="V328" s="23">
        <f t="shared" si="84"/>
        <v>3.2399999999999901E-2</v>
      </c>
      <c r="W328" s="128">
        <f t="shared" si="83"/>
        <v>0</v>
      </c>
      <c r="X328" s="11">
        <f t="shared" si="86"/>
        <v>1</v>
      </c>
    </row>
    <row r="329" spans="19:24" x14ac:dyDescent="0.35">
      <c r="S329" s="128">
        <f t="shared" si="85"/>
        <v>0</v>
      </c>
      <c r="V329" s="23">
        <f t="shared" si="84"/>
        <v>3.2499999999999904E-2</v>
      </c>
      <c r="W329" s="128">
        <f t="shared" si="83"/>
        <v>0</v>
      </c>
      <c r="X329" s="11">
        <f t="shared" si="86"/>
        <v>1</v>
      </c>
    </row>
    <row r="330" spans="19:24" x14ac:dyDescent="0.35">
      <c r="S330" s="128">
        <f t="shared" si="85"/>
        <v>0</v>
      </c>
      <c r="V330" s="23">
        <f t="shared" si="84"/>
        <v>3.2599999999999907E-2</v>
      </c>
      <c r="W330" s="128">
        <f t="shared" si="83"/>
        <v>0</v>
      </c>
      <c r="X330" s="11">
        <f t="shared" si="86"/>
        <v>1</v>
      </c>
    </row>
    <row r="331" spans="19:24" x14ac:dyDescent="0.35">
      <c r="S331" s="128">
        <f t="shared" si="85"/>
        <v>0</v>
      </c>
      <c r="V331" s="23">
        <f t="shared" si="84"/>
        <v>3.269999999999991E-2</v>
      </c>
      <c r="W331" s="128">
        <f t="shared" si="83"/>
        <v>0</v>
      </c>
      <c r="X331" s="11">
        <f t="shared" si="86"/>
        <v>1</v>
      </c>
    </row>
    <row r="332" spans="19:24" x14ac:dyDescent="0.35">
      <c r="S332" s="128">
        <f t="shared" si="85"/>
        <v>0</v>
      </c>
      <c r="V332" s="23">
        <f t="shared" si="84"/>
        <v>3.2799999999999913E-2</v>
      </c>
      <c r="W332" s="128">
        <f t="shared" si="83"/>
        <v>0</v>
      </c>
      <c r="X332" s="11">
        <f t="shared" si="86"/>
        <v>1</v>
      </c>
    </row>
    <row r="333" spans="19:24" x14ac:dyDescent="0.35">
      <c r="S333" s="128">
        <f t="shared" si="85"/>
        <v>0</v>
      </c>
      <c r="V333" s="23">
        <f t="shared" si="84"/>
        <v>3.2899999999999915E-2</v>
      </c>
      <c r="W333" s="128">
        <f t="shared" si="83"/>
        <v>0</v>
      </c>
      <c r="X333" s="11">
        <f t="shared" si="86"/>
        <v>1</v>
      </c>
    </row>
    <row r="334" spans="19:24" x14ac:dyDescent="0.35">
      <c r="S334" s="128">
        <f t="shared" si="85"/>
        <v>0</v>
      </c>
      <c r="V334" s="23">
        <f t="shared" si="84"/>
        <v>3.2999999999999918E-2</v>
      </c>
      <c r="W334" s="128">
        <f t="shared" si="83"/>
        <v>0</v>
      </c>
      <c r="X334" s="11">
        <f t="shared" si="86"/>
        <v>1</v>
      </c>
    </row>
    <row r="335" spans="19:24" x14ac:dyDescent="0.35">
      <c r="S335" s="128">
        <f t="shared" si="85"/>
        <v>0</v>
      </c>
      <c r="V335" s="23">
        <f t="shared" si="84"/>
        <v>3.3099999999999921E-2</v>
      </c>
      <c r="W335" s="128">
        <f t="shared" si="83"/>
        <v>0</v>
      </c>
      <c r="X335" s="11">
        <f t="shared" si="86"/>
        <v>1</v>
      </c>
    </row>
    <row r="336" spans="19:24" x14ac:dyDescent="0.35">
      <c r="S336" s="128">
        <f t="shared" si="85"/>
        <v>0</v>
      </c>
      <c r="V336" s="23">
        <f t="shared" si="84"/>
        <v>3.3199999999999924E-2</v>
      </c>
      <c r="W336" s="128">
        <f t="shared" si="83"/>
        <v>0</v>
      </c>
      <c r="X336" s="11">
        <f t="shared" si="86"/>
        <v>1</v>
      </c>
    </row>
    <row r="337" spans="19:24" x14ac:dyDescent="0.35">
      <c r="S337" s="128">
        <f t="shared" si="85"/>
        <v>0</v>
      </c>
      <c r="V337" s="23">
        <f t="shared" si="84"/>
        <v>3.3299999999999927E-2</v>
      </c>
      <c r="W337" s="128">
        <f t="shared" si="83"/>
        <v>0</v>
      </c>
      <c r="X337" s="11">
        <f t="shared" si="86"/>
        <v>1</v>
      </c>
    </row>
    <row r="338" spans="19:24" x14ac:dyDescent="0.35">
      <c r="S338" s="128">
        <f t="shared" si="85"/>
        <v>0</v>
      </c>
      <c r="V338" s="23">
        <f t="shared" si="84"/>
        <v>3.339999999999993E-2</v>
      </c>
      <c r="W338" s="128">
        <f t="shared" si="83"/>
        <v>0</v>
      </c>
      <c r="X338" s="11">
        <f t="shared" si="86"/>
        <v>1</v>
      </c>
    </row>
    <row r="339" spans="19:24" x14ac:dyDescent="0.35">
      <c r="S339" s="128">
        <f t="shared" si="85"/>
        <v>0</v>
      </c>
      <c r="V339" s="23">
        <f t="shared" si="84"/>
        <v>3.3499999999999933E-2</v>
      </c>
      <c r="W339" s="128">
        <f t="shared" si="83"/>
        <v>0</v>
      </c>
      <c r="X339" s="11">
        <f t="shared" si="86"/>
        <v>1</v>
      </c>
    </row>
    <row r="340" spans="19:24" x14ac:dyDescent="0.35">
      <c r="S340" s="128">
        <f t="shared" si="85"/>
        <v>0</v>
      </c>
      <c r="V340" s="23">
        <f t="shared" si="84"/>
        <v>3.3599999999999935E-2</v>
      </c>
      <c r="W340" s="128">
        <f t="shared" si="83"/>
        <v>0</v>
      </c>
      <c r="X340" s="11">
        <f t="shared" si="86"/>
        <v>1</v>
      </c>
    </row>
    <row r="341" spans="19:24" x14ac:dyDescent="0.35">
      <c r="S341" s="128">
        <f t="shared" si="85"/>
        <v>0</v>
      </c>
      <c r="V341" s="23">
        <f t="shared" si="84"/>
        <v>3.3699999999999938E-2</v>
      </c>
      <c r="W341" s="128">
        <f t="shared" si="83"/>
        <v>0</v>
      </c>
      <c r="X341" s="11">
        <f t="shared" si="86"/>
        <v>1</v>
      </c>
    </row>
    <row r="342" spans="19:24" x14ac:dyDescent="0.35">
      <c r="S342" s="128">
        <f t="shared" si="85"/>
        <v>0</v>
      </c>
      <c r="V342" s="23">
        <f t="shared" si="84"/>
        <v>3.3799999999999941E-2</v>
      </c>
      <c r="W342" s="128">
        <f t="shared" si="83"/>
        <v>0</v>
      </c>
      <c r="X342" s="11">
        <f t="shared" si="86"/>
        <v>1</v>
      </c>
    </row>
    <row r="343" spans="19:24" x14ac:dyDescent="0.35">
      <c r="S343" s="128">
        <f t="shared" si="85"/>
        <v>0</v>
      </c>
      <c r="V343" s="23">
        <f t="shared" si="84"/>
        <v>3.3899999999999944E-2</v>
      </c>
      <c r="W343" s="128">
        <f t="shared" ref="W343:W406" si="87">SUM($S$4:$S$243)*V343/12</f>
        <v>0</v>
      </c>
      <c r="X343" s="11">
        <f t="shared" si="86"/>
        <v>1</v>
      </c>
    </row>
    <row r="344" spans="19:24" x14ac:dyDescent="0.35">
      <c r="S344" s="128">
        <f t="shared" si="85"/>
        <v>0</v>
      </c>
      <c r="V344" s="23">
        <f t="shared" si="84"/>
        <v>3.3999999999999947E-2</v>
      </c>
      <c r="W344" s="128">
        <f t="shared" si="87"/>
        <v>0</v>
      </c>
      <c r="X344" s="11">
        <f t="shared" si="86"/>
        <v>1</v>
      </c>
    </row>
    <row r="345" spans="19:24" x14ac:dyDescent="0.35">
      <c r="S345" s="128">
        <f t="shared" si="85"/>
        <v>0</v>
      </c>
      <c r="V345" s="23">
        <f t="shared" si="84"/>
        <v>3.409999999999995E-2</v>
      </c>
      <c r="W345" s="128">
        <f t="shared" si="87"/>
        <v>0</v>
      </c>
      <c r="X345" s="11">
        <f t="shared" si="86"/>
        <v>1</v>
      </c>
    </row>
    <row r="346" spans="19:24" x14ac:dyDescent="0.35">
      <c r="S346" s="128">
        <f t="shared" si="85"/>
        <v>0</v>
      </c>
      <c r="V346" s="23">
        <f t="shared" si="84"/>
        <v>3.4199999999999953E-2</v>
      </c>
      <c r="W346" s="128">
        <f t="shared" si="87"/>
        <v>0</v>
      </c>
      <c r="X346" s="11">
        <f t="shared" si="86"/>
        <v>1</v>
      </c>
    </row>
    <row r="347" spans="19:24" x14ac:dyDescent="0.35">
      <c r="S347" s="128">
        <f t="shared" si="85"/>
        <v>0</v>
      </c>
      <c r="V347" s="23">
        <f t="shared" si="84"/>
        <v>3.4299999999999956E-2</v>
      </c>
      <c r="W347" s="128">
        <f t="shared" si="87"/>
        <v>0</v>
      </c>
      <c r="X347" s="11">
        <f t="shared" si="86"/>
        <v>1</v>
      </c>
    </row>
    <row r="348" spans="19:24" x14ac:dyDescent="0.35">
      <c r="S348" s="128">
        <f t="shared" si="85"/>
        <v>0</v>
      </c>
      <c r="V348" s="23">
        <f t="shared" si="84"/>
        <v>3.4399999999999958E-2</v>
      </c>
      <c r="W348" s="128">
        <f t="shared" si="87"/>
        <v>0</v>
      </c>
      <c r="X348" s="11">
        <f t="shared" si="86"/>
        <v>1</v>
      </c>
    </row>
    <row r="349" spans="19:24" x14ac:dyDescent="0.35">
      <c r="S349" s="128">
        <f t="shared" si="85"/>
        <v>0</v>
      </c>
      <c r="V349" s="23">
        <f t="shared" si="84"/>
        <v>3.4499999999999961E-2</v>
      </c>
      <c r="W349" s="128">
        <f t="shared" si="87"/>
        <v>0</v>
      </c>
      <c r="X349" s="11">
        <f t="shared" si="86"/>
        <v>1</v>
      </c>
    </row>
    <row r="350" spans="19:24" x14ac:dyDescent="0.35">
      <c r="S350" s="128">
        <f t="shared" si="85"/>
        <v>0</v>
      </c>
      <c r="V350" s="23">
        <f t="shared" si="84"/>
        <v>3.4599999999999964E-2</v>
      </c>
      <c r="W350" s="128">
        <f t="shared" si="87"/>
        <v>0</v>
      </c>
      <c r="X350" s="11">
        <f t="shared" si="86"/>
        <v>1</v>
      </c>
    </row>
    <row r="351" spans="19:24" x14ac:dyDescent="0.35">
      <c r="S351" s="128">
        <f t="shared" si="85"/>
        <v>0</v>
      </c>
      <c r="V351" s="23">
        <f t="shared" si="84"/>
        <v>3.4699999999999967E-2</v>
      </c>
      <c r="W351" s="128">
        <f t="shared" si="87"/>
        <v>0</v>
      </c>
      <c r="X351" s="11">
        <f t="shared" si="86"/>
        <v>1</v>
      </c>
    </row>
    <row r="352" spans="19:24" x14ac:dyDescent="0.35">
      <c r="S352" s="128">
        <f t="shared" si="85"/>
        <v>0</v>
      </c>
      <c r="V352" s="23">
        <f t="shared" si="84"/>
        <v>3.479999999999997E-2</v>
      </c>
      <c r="W352" s="128">
        <f t="shared" si="87"/>
        <v>0</v>
      </c>
      <c r="X352" s="11">
        <f t="shared" si="86"/>
        <v>1</v>
      </c>
    </row>
    <row r="353" spans="19:24" x14ac:dyDescent="0.35">
      <c r="S353" s="128">
        <f t="shared" si="85"/>
        <v>0</v>
      </c>
      <c r="V353" s="23">
        <f t="shared" si="84"/>
        <v>3.4899999999999973E-2</v>
      </c>
      <c r="W353" s="128">
        <f t="shared" si="87"/>
        <v>0</v>
      </c>
      <c r="X353" s="11">
        <f t="shared" si="86"/>
        <v>1</v>
      </c>
    </row>
    <row r="354" spans="19:24" x14ac:dyDescent="0.35">
      <c r="S354" s="128">
        <f t="shared" si="85"/>
        <v>0</v>
      </c>
      <c r="V354" s="23">
        <f t="shared" si="84"/>
        <v>3.4999999999999976E-2</v>
      </c>
      <c r="W354" s="128">
        <f t="shared" si="87"/>
        <v>0</v>
      </c>
      <c r="X354" s="11">
        <f t="shared" si="86"/>
        <v>1</v>
      </c>
    </row>
    <row r="355" spans="19:24" x14ac:dyDescent="0.35">
      <c r="S355" s="128">
        <f t="shared" si="85"/>
        <v>0</v>
      </c>
      <c r="V355" s="23">
        <f t="shared" si="84"/>
        <v>3.5099999999999978E-2</v>
      </c>
      <c r="W355" s="128">
        <f t="shared" si="87"/>
        <v>0</v>
      </c>
      <c r="X355" s="11">
        <f t="shared" si="86"/>
        <v>1</v>
      </c>
    </row>
    <row r="356" spans="19:24" x14ac:dyDescent="0.35">
      <c r="S356" s="128">
        <f t="shared" si="85"/>
        <v>0</v>
      </c>
      <c r="V356" s="23">
        <f t="shared" si="84"/>
        <v>3.5199999999999981E-2</v>
      </c>
      <c r="W356" s="128">
        <f t="shared" si="87"/>
        <v>0</v>
      </c>
      <c r="X356" s="11">
        <f t="shared" si="86"/>
        <v>1</v>
      </c>
    </row>
    <row r="357" spans="19:24" x14ac:dyDescent="0.35">
      <c r="S357" s="128">
        <f t="shared" si="85"/>
        <v>0</v>
      </c>
      <c r="V357" s="23">
        <f t="shared" si="84"/>
        <v>3.5299999999999984E-2</v>
      </c>
      <c r="W357" s="128">
        <f t="shared" si="87"/>
        <v>0</v>
      </c>
      <c r="X357" s="11">
        <f t="shared" si="86"/>
        <v>1</v>
      </c>
    </row>
    <row r="358" spans="19:24" x14ac:dyDescent="0.35">
      <c r="S358" s="128">
        <f t="shared" si="85"/>
        <v>0</v>
      </c>
      <c r="V358" s="23">
        <f t="shared" si="84"/>
        <v>3.5399999999999987E-2</v>
      </c>
      <c r="W358" s="128">
        <f t="shared" si="87"/>
        <v>0</v>
      </c>
      <c r="X358" s="11">
        <f t="shared" si="86"/>
        <v>1</v>
      </c>
    </row>
    <row r="359" spans="19:24" x14ac:dyDescent="0.35">
      <c r="S359" s="128">
        <f t="shared" si="85"/>
        <v>0</v>
      </c>
      <c r="V359" s="23">
        <f t="shared" si="84"/>
        <v>3.549999999999999E-2</v>
      </c>
      <c r="W359" s="128">
        <f t="shared" si="87"/>
        <v>0</v>
      </c>
      <c r="X359" s="11">
        <f t="shared" si="86"/>
        <v>1</v>
      </c>
    </row>
    <row r="360" spans="19:24" x14ac:dyDescent="0.35">
      <c r="S360" s="128">
        <f t="shared" si="85"/>
        <v>0</v>
      </c>
      <c r="V360" s="23">
        <f t="shared" si="84"/>
        <v>3.5599999999999993E-2</v>
      </c>
      <c r="W360" s="128">
        <f t="shared" si="87"/>
        <v>0</v>
      </c>
      <c r="X360" s="11">
        <f t="shared" si="86"/>
        <v>1</v>
      </c>
    </row>
    <row r="361" spans="19:24" x14ac:dyDescent="0.35">
      <c r="S361" s="128">
        <f t="shared" si="85"/>
        <v>0</v>
      </c>
      <c r="V361" s="23">
        <f t="shared" si="84"/>
        <v>3.5699999999999996E-2</v>
      </c>
      <c r="W361" s="128">
        <f t="shared" si="87"/>
        <v>0</v>
      </c>
      <c r="X361" s="11">
        <f t="shared" si="86"/>
        <v>1</v>
      </c>
    </row>
    <row r="362" spans="19:24" x14ac:dyDescent="0.35">
      <c r="S362" s="128">
        <f t="shared" si="85"/>
        <v>0</v>
      </c>
      <c r="V362" s="23">
        <f t="shared" si="84"/>
        <v>3.5799999999999998E-2</v>
      </c>
      <c r="W362" s="128">
        <f t="shared" si="87"/>
        <v>0</v>
      </c>
      <c r="X362" s="11">
        <f t="shared" si="86"/>
        <v>1</v>
      </c>
    </row>
    <row r="363" spans="19:24" x14ac:dyDescent="0.35">
      <c r="S363" s="128">
        <f t="shared" si="85"/>
        <v>0</v>
      </c>
      <c r="V363" s="23">
        <f t="shared" si="84"/>
        <v>3.5900000000000001E-2</v>
      </c>
      <c r="W363" s="128">
        <f t="shared" si="87"/>
        <v>0</v>
      </c>
      <c r="X363" s="11">
        <f t="shared" si="86"/>
        <v>1</v>
      </c>
    </row>
    <row r="364" spans="19:24" x14ac:dyDescent="0.35">
      <c r="S364" s="128">
        <f t="shared" si="85"/>
        <v>0</v>
      </c>
      <c r="V364" s="23">
        <f t="shared" si="84"/>
        <v>3.6000000000000004E-2</v>
      </c>
      <c r="W364" s="128">
        <f t="shared" si="87"/>
        <v>0</v>
      </c>
      <c r="X364" s="11">
        <f t="shared" si="86"/>
        <v>1</v>
      </c>
    </row>
    <row r="365" spans="19:24" x14ac:dyDescent="0.35">
      <c r="S365" s="128">
        <f t="shared" si="85"/>
        <v>0</v>
      </c>
      <c r="V365" s="23">
        <f t="shared" si="84"/>
        <v>3.6100000000000007E-2</v>
      </c>
      <c r="W365" s="128">
        <f t="shared" si="87"/>
        <v>0</v>
      </c>
      <c r="X365" s="11">
        <f t="shared" si="86"/>
        <v>1</v>
      </c>
    </row>
    <row r="366" spans="19:24" x14ac:dyDescent="0.35">
      <c r="S366" s="128">
        <f t="shared" si="85"/>
        <v>0</v>
      </c>
      <c r="V366" s="23">
        <f t="shared" si="84"/>
        <v>3.620000000000001E-2</v>
      </c>
      <c r="W366" s="128">
        <f t="shared" si="87"/>
        <v>0</v>
      </c>
      <c r="X366" s="11">
        <f t="shared" si="86"/>
        <v>1</v>
      </c>
    </row>
    <row r="367" spans="19:24" x14ac:dyDescent="0.35">
      <c r="S367" s="128">
        <f t="shared" si="85"/>
        <v>0</v>
      </c>
      <c r="V367" s="23">
        <f t="shared" si="84"/>
        <v>3.6300000000000013E-2</v>
      </c>
      <c r="W367" s="128">
        <f t="shared" si="87"/>
        <v>0</v>
      </c>
      <c r="X367" s="11">
        <f t="shared" si="86"/>
        <v>1</v>
      </c>
    </row>
    <row r="368" spans="19:24" x14ac:dyDescent="0.35">
      <c r="S368" s="128">
        <f t="shared" si="85"/>
        <v>0</v>
      </c>
      <c r="V368" s="23">
        <f t="shared" si="84"/>
        <v>3.6400000000000016E-2</v>
      </c>
      <c r="W368" s="128">
        <f t="shared" si="87"/>
        <v>0</v>
      </c>
      <c r="X368" s="11">
        <f t="shared" si="86"/>
        <v>1</v>
      </c>
    </row>
    <row r="369" spans="19:24" x14ac:dyDescent="0.35">
      <c r="S369" s="128">
        <f t="shared" si="85"/>
        <v>0</v>
      </c>
      <c r="V369" s="23">
        <f t="shared" si="84"/>
        <v>3.6500000000000019E-2</v>
      </c>
      <c r="W369" s="128">
        <f t="shared" si="87"/>
        <v>0</v>
      </c>
      <c r="X369" s="11">
        <f t="shared" si="86"/>
        <v>1</v>
      </c>
    </row>
    <row r="370" spans="19:24" x14ac:dyDescent="0.35">
      <c r="S370" s="128">
        <f t="shared" si="85"/>
        <v>0</v>
      </c>
      <c r="V370" s="23">
        <f t="shared" si="84"/>
        <v>3.6600000000000021E-2</v>
      </c>
      <c r="W370" s="128">
        <f t="shared" si="87"/>
        <v>0</v>
      </c>
      <c r="X370" s="11">
        <f t="shared" si="86"/>
        <v>1</v>
      </c>
    </row>
    <row r="371" spans="19:24" x14ac:dyDescent="0.35">
      <c r="S371" s="128">
        <f t="shared" si="85"/>
        <v>0</v>
      </c>
      <c r="V371" s="23">
        <f t="shared" si="84"/>
        <v>3.6700000000000024E-2</v>
      </c>
      <c r="W371" s="128">
        <f t="shared" si="87"/>
        <v>0</v>
      </c>
      <c r="X371" s="11">
        <f t="shared" si="86"/>
        <v>1</v>
      </c>
    </row>
    <row r="372" spans="19:24" x14ac:dyDescent="0.35">
      <c r="S372" s="128">
        <f t="shared" si="85"/>
        <v>0</v>
      </c>
      <c r="V372" s="23">
        <f t="shared" ref="V372:V435" si="88">+V371+0.0001</f>
        <v>3.6800000000000027E-2</v>
      </c>
      <c r="W372" s="128">
        <f t="shared" si="87"/>
        <v>0</v>
      </c>
      <c r="X372" s="11">
        <f t="shared" si="86"/>
        <v>1</v>
      </c>
    </row>
    <row r="373" spans="19:24" x14ac:dyDescent="0.35">
      <c r="S373" s="128">
        <f t="shared" si="85"/>
        <v>0</v>
      </c>
      <c r="V373" s="23">
        <f t="shared" si="88"/>
        <v>3.690000000000003E-2</v>
      </c>
      <c r="W373" s="128">
        <f t="shared" si="87"/>
        <v>0</v>
      </c>
      <c r="X373" s="11">
        <f t="shared" si="86"/>
        <v>1</v>
      </c>
    </row>
    <row r="374" spans="19:24" x14ac:dyDescent="0.35">
      <c r="S374" s="128">
        <f t="shared" si="85"/>
        <v>0</v>
      </c>
      <c r="V374" s="23">
        <f t="shared" si="88"/>
        <v>3.7000000000000033E-2</v>
      </c>
      <c r="W374" s="128">
        <f t="shared" si="87"/>
        <v>0</v>
      </c>
      <c r="X374" s="11">
        <f t="shared" si="86"/>
        <v>1</v>
      </c>
    </row>
    <row r="375" spans="19:24" x14ac:dyDescent="0.35">
      <c r="S375" s="128">
        <f t="shared" si="85"/>
        <v>0</v>
      </c>
      <c r="V375" s="23">
        <f t="shared" si="88"/>
        <v>3.7100000000000036E-2</v>
      </c>
      <c r="W375" s="128">
        <f t="shared" si="87"/>
        <v>0</v>
      </c>
      <c r="X375" s="11">
        <f t="shared" si="86"/>
        <v>1</v>
      </c>
    </row>
    <row r="376" spans="19:24" x14ac:dyDescent="0.35">
      <c r="S376" s="128">
        <f t="shared" si="85"/>
        <v>0</v>
      </c>
      <c r="V376" s="23">
        <f t="shared" si="88"/>
        <v>3.7200000000000039E-2</v>
      </c>
      <c r="W376" s="128">
        <f t="shared" si="87"/>
        <v>0</v>
      </c>
      <c r="X376" s="11">
        <f t="shared" si="86"/>
        <v>1</v>
      </c>
    </row>
    <row r="377" spans="19:24" x14ac:dyDescent="0.35">
      <c r="S377" s="128">
        <f t="shared" si="85"/>
        <v>0</v>
      </c>
      <c r="V377" s="23">
        <f t="shared" si="88"/>
        <v>3.7300000000000041E-2</v>
      </c>
      <c r="W377" s="128">
        <f t="shared" si="87"/>
        <v>0</v>
      </c>
      <c r="X377" s="11">
        <f t="shared" si="86"/>
        <v>1</v>
      </c>
    </row>
    <row r="378" spans="19:24" x14ac:dyDescent="0.35">
      <c r="S378" s="128">
        <f t="shared" si="85"/>
        <v>0</v>
      </c>
      <c r="V378" s="23">
        <f t="shared" si="88"/>
        <v>3.7400000000000044E-2</v>
      </c>
      <c r="W378" s="128">
        <f t="shared" si="87"/>
        <v>0</v>
      </c>
      <c r="X378" s="11">
        <f t="shared" si="86"/>
        <v>1</v>
      </c>
    </row>
    <row r="379" spans="19:24" x14ac:dyDescent="0.35">
      <c r="S379" s="128">
        <f t="shared" si="85"/>
        <v>0</v>
      </c>
      <c r="V379" s="23">
        <f t="shared" si="88"/>
        <v>3.7500000000000047E-2</v>
      </c>
      <c r="W379" s="128">
        <f t="shared" si="87"/>
        <v>0</v>
      </c>
      <c r="X379" s="11">
        <f t="shared" si="86"/>
        <v>1</v>
      </c>
    </row>
    <row r="380" spans="19:24" x14ac:dyDescent="0.35">
      <c r="S380" s="128">
        <f t="shared" si="85"/>
        <v>0</v>
      </c>
      <c r="V380" s="23">
        <f t="shared" si="88"/>
        <v>3.760000000000005E-2</v>
      </c>
      <c r="W380" s="128">
        <f t="shared" si="87"/>
        <v>0</v>
      </c>
      <c r="X380" s="11">
        <f t="shared" si="86"/>
        <v>1</v>
      </c>
    </row>
    <row r="381" spans="19:24" x14ac:dyDescent="0.35">
      <c r="S381" s="128">
        <f t="shared" si="85"/>
        <v>0</v>
      </c>
      <c r="V381" s="23">
        <f t="shared" si="88"/>
        <v>3.7700000000000053E-2</v>
      </c>
      <c r="W381" s="128">
        <f t="shared" si="87"/>
        <v>0</v>
      </c>
      <c r="X381" s="11">
        <f t="shared" si="86"/>
        <v>1</v>
      </c>
    </row>
    <row r="382" spans="19:24" x14ac:dyDescent="0.35">
      <c r="S382" s="128">
        <f t="shared" si="85"/>
        <v>0</v>
      </c>
      <c r="V382" s="23">
        <f t="shared" si="88"/>
        <v>3.7800000000000056E-2</v>
      </c>
      <c r="W382" s="128">
        <f t="shared" si="87"/>
        <v>0</v>
      </c>
      <c r="X382" s="11">
        <f t="shared" si="86"/>
        <v>1</v>
      </c>
    </row>
    <row r="383" spans="19:24" x14ac:dyDescent="0.35">
      <c r="S383" s="128">
        <f t="shared" si="85"/>
        <v>0</v>
      </c>
      <c r="V383" s="23">
        <f t="shared" si="88"/>
        <v>3.7900000000000059E-2</v>
      </c>
      <c r="W383" s="128">
        <f t="shared" si="87"/>
        <v>0</v>
      </c>
      <c r="X383" s="11">
        <f t="shared" si="86"/>
        <v>1</v>
      </c>
    </row>
    <row r="384" spans="19:24" x14ac:dyDescent="0.35">
      <c r="S384" s="128">
        <f t="shared" ref="S384:S447" si="89">B384*(1-E384)</f>
        <v>0</v>
      </c>
      <c r="V384" s="23">
        <f t="shared" si="88"/>
        <v>3.8000000000000062E-2</v>
      </c>
      <c r="W384" s="128">
        <f t="shared" si="87"/>
        <v>0</v>
      </c>
      <c r="X384" s="11">
        <f t="shared" si="86"/>
        <v>1</v>
      </c>
    </row>
    <row r="385" spans="19:24" x14ac:dyDescent="0.35">
      <c r="S385" s="128">
        <f t="shared" si="89"/>
        <v>0</v>
      </c>
      <c r="V385" s="23">
        <f t="shared" si="88"/>
        <v>3.8100000000000064E-2</v>
      </c>
      <c r="W385" s="128">
        <f t="shared" si="87"/>
        <v>0</v>
      </c>
      <c r="X385" s="11">
        <f t="shared" ref="X385:X448" si="90">IF(W385&lt;$Q$1,0,1)</f>
        <v>1</v>
      </c>
    </row>
    <row r="386" spans="19:24" x14ac:dyDescent="0.35">
      <c r="S386" s="128">
        <f t="shared" si="89"/>
        <v>0</v>
      </c>
      <c r="V386" s="23">
        <f t="shared" si="88"/>
        <v>3.8200000000000067E-2</v>
      </c>
      <c r="W386" s="128">
        <f t="shared" si="87"/>
        <v>0</v>
      </c>
      <c r="X386" s="11">
        <f t="shared" si="90"/>
        <v>1</v>
      </c>
    </row>
    <row r="387" spans="19:24" x14ac:dyDescent="0.35">
      <c r="S387" s="128">
        <f t="shared" si="89"/>
        <v>0</v>
      </c>
      <c r="V387" s="23">
        <f t="shared" si="88"/>
        <v>3.830000000000007E-2</v>
      </c>
      <c r="W387" s="128">
        <f t="shared" si="87"/>
        <v>0</v>
      </c>
      <c r="X387" s="11">
        <f t="shared" si="90"/>
        <v>1</v>
      </c>
    </row>
    <row r="388" spans="19:24" x14ac:dyDescent="0.35">
      <c r="S388" s="128">
        <f t="shared" si="89"/>
        <v>0</v>
      </c>
      <c r="V388" s="23">
        <f t="shared" si="88"/>
        <v>3.8400000000000073E-2</v>
      </c>
      <c r="W388" s="128">
        <f t="shared" si="87"/>
        <v>0</v>
      </c>
      <c r="X388" s="11">
        <f t="shared" si="90"/>
        <v>1</v>
      </c>
    </row>
    <row r="389" spans="19:24" x14ac:dyDescent="0.35">
      <c r="S389" s="128">
        <f t="shared" si="89"/>
        <v>0</v>
      </c>
      <c r="V389" s="23">
        <f t="shared" si="88"/>
        <v>3.8500000000000076E-2</v>
      </c>
      <c r="W389" s="128">
        <f t="shared" si="87"/>
        <v>0</v>
      </c>
      <c r="X389" s="11">
        <f t="shared" si="90"/>
        <v>1</v>
      </c>
    </row>
    <row r="390" spans="19:24" x14ac:dyDescent="0.35">
      <c r="S390" s="128">
        <f t="shared" si="89"/>
        <v>0</v>
      </c>
      <c r="V390" s="23">
        <f t="shared" si="88"/>
        <v>3.8600000000000079E-2</v>
      </c>
      <c r="W390" s="128">
        <f t="shared" si="87"/>
        <v>0</v>
      </c>
      <c r="X390" s="11">
        <f t="shared" si="90"/>
        <v>1</v>
      </c>
    </row>
    <row r="391" spans="19:24" x14ac:dyDescent="0.35">
      <c r="S391" s="128">
        <f t="shared" si="89"/>
        <v>0</v>
      </c>
      <c r="V391" s="23">
        <f t="shared" si="88"/>
        <v>3.8700000000000082E-2</v>
      </c>
      <c r="W391" s="128">
        <f t="shared" si="87"/>
        <v>0</v>
      </c>
      <c r="X391" s="11">
        <f t="shared" si="90"/>
        <v>1</v>
      </c>
    </row>
    <row r="392" spans="19:24" x14ac:dyDescent="0.35">
      <c r="S392" s="128">
        <f t="shared" si="89"/>
        <v>0</v>
      </c>
      <c r="V392" s="23">
        <f t="shared" si="88"/>
        <v>3.8800000000000084E-2</v>
      </c>
      <c r="W392" s="128">
        <f t="shared" si="87"/>
        <v>0</v>
      </c>
      <c r="X392" s="11">
        <f t="shared" si="90"/>
        <v>1</v>
      </c>
    </row>
    <row r="393" spans="19:24" x14ac:dyDescent="0.35">
      <c r="S393" s="128">
        <f t="shared" si="89"/>
        <v>0</v>
      </c>
      <c r="V393" s="23">
        <f t="shared" si="88"/>
        <v>3.8900000000000087E-2</v>
      </c>
      <c r="W393" s="128">
        <f t="shared" si="87"/>
        <v>0</v>
      </c>
      <c r="X393" s="11">
        <f t="shared" si="90"/>
        <v>1</v>
      </c>
    </row>
    <row r="394" spans="19:24" x14ac:dyDescent="0.35">
      <c r="S394" s="128">
        <f t="shared" si="89"/>
        <v>0</v>
      </c>
      <c r="V394" s="23">
        <f t="shared" si="88"/>
        <v>3.900000000000009E-2</v>
      </c>
      <c r="W394" s="128">
        <f t="shared" si="87"/>
        <v>0</v>
      </c>
      <c r="X394" s="11">
        <f t="shared" si="90"/>
        <v>1</v>
      </c>
    </row>
    <row r="395" spans="19:24" x14ac:dyDescent="0.35">
      <c r="S395" s="128">
        <f t="shared" si="89"/>
        <v>0</v>
      </c>
      <c r="V395" s="23">
        <f t="shared" si="88"/>
        <v>3.9100000000000093E-2</v>
      </c>
      <c r="W395" s="128">
        <f t="shared" si="87"/>
        <v>0</v>
      </c>
      <c r="X395" s="11">
        <f t="shared" si="90"/>
        <v>1</v>
      </c>
    </row>
    <row r="396" spans="19:24" x14ac:dyDescent="0.35">
      <c r="S396" s="128">
        <f t="shared" si="89"/>
        <v>0</v>
      </c>
      <c r="V396" s="23">
        <f t="shared" si="88"/>
        <v>3.9200000000000096E-2</v>
      </c>
      <c r="W396" s="128">
        <f t="shared" si="87"/>
        <v>0</v>
      </c>
      <c r="X396" s="11">
        <f t="shared" si="90"/>
        <v>1</v>
      </c>
    </row>
    <row r="397" spans="19:24" x14ac:dyDescent="0.35">
      <c r="S397" s="128">
        <f t="shared" si="89"/>
        <v>0</v>
      </c>
      <c r="V397" s="23">
        <f t="shared" si="88"/>
        <v>3.9300000000000099E-2</v>
      </c>
      <c r="W397" s="128">
        <f t="shared" si="87"/>
        <v>0</v>
      </c>
      <c r="X397" s="11">
        <f t="shared" si="90"/>
        <v>1</v>
      </c>
    </row>
    <row r="398" spans="19:24" x14ac:dyDescent="0.35">
      <c r="S398" s="128">
        <f t="shared" si="89"/>
        <v>0</v>
      </c>
      <c r="V398" s="23">
        <f t="shared" si="88"/>
        <v>3.9400000000000102E-2</v>
      </c>
      <c r="W398" s="128">
        <f t="shared" si="87"/>
        <v>0</v>
      </c>
      <c r="X398" s="11">
        <f t="shared" si="90"/>
        <v>1</v>
      </c>
    </row>
    <row r="399" spans="19:24" x14ac:dyDescent="0.35">
      <c r="S399" s="128">
        <f t="shared" si="89"/>
        <v>0</v>
      </c>
      <c r="V399" s="23">
        <f t="shared" si="88"/>
        <v>3.9500000000000104E-2</v>
      </c>
      <c r="W399" s="128">
        <f t="shared" si="87"/>
        <v>0</v>
      </c>
      <c r="X399" s="11">
        <f t="shared" si="90"/>
        <v>1</v>
      </c>
    </row>
    <row r="400" spans="19:24" x14ac:dyDescent="0.35">
      <c r="S400" s="128">
        <f t="shared" si="89"/>
        <v>0</v>
      </c>
      <c r="V400" s="23">
        <f t="shared" si="88"/>
        <v>3.9600000000000107E-2</v>
      </c>
      <c r="W400" s="128">
        <f t="shared" si="87"/>
        <v>0</v>
      </c>
      <c r="X400" s="11">
        <f t="shared" si="90"/>
        <v>1</v>
      </c>
    </row>
    <row r="401" spans="19:24" x14ac:dyDescent="0.35">
      <c r="S401" s="128">
        <f t="shared" si="89"/>
        <v>0</v>
      </c>
      <c r="V401" s="23">
        <f t="shared" si="88"/>
        <v>3.970000000000011E-2</v>
      </c>
      <c r="W401" s="128">
        <f t="shared" si="87"/>
        <v>0</v>
      </c>
      <c r="X401" s="11">
        <f t="shared" si="90"/>
        <v>1</v>
      </c>
    </row>
    <row r="402" spans="19:24" x14ac:dyDescent="0.35">
      <c r="S402" s="128">
        <f t="shared" si="89"/>
        <v>0</v>
      </c>
      <c r="V402" s="23">
        <f t="shared" si="88"/>
        <v>3.9800000000000113E-2</v>
      </c>
      <c r="W402" s="128">
        <f t="shared" si="87"/>
        <v>0</v>
      </c>
      <c r="X402" s="11">
        <f t="shared" si="90"/>
        <v>1</v>
      </c>
    </row>
    <row r="403" spans="19:24" x14ac:dyDescent="0.35">
      <c r="S403" s="128">
        <f t="shared" si="89"/>
        <v>0</v>
      </c>
      <c r="V403" s="23">
        <f t="shared" si="88"/>
        <v>3.9900000000000116E-2</v>
      </c>
      <c r="W403" s="128">
        <f t="shared" si="87"/>
        <v>0</v>
      </c>
      <c r="X403" s="11">
        <f t="shared" si="90"/>
        <v>1</v>
      </c>
    </row>
    <row r="404" spans="19:24" x14ac:dyDescent="0.35">
      <c r="S404" s="128">
        <f t="shared" si="89"/>
        <v>0</v>
      </c>
      <c r="V404" s="23">
        <f t="shared" si="88"/>
        <v>4.0000000000000119E-2</v>
      </c>
      <c r="W404" s="128">
        <f t="shared" si="87"/>
        <v>0</v>
      </c>
      <c r="X404" s="11">
        <f t="shared" si="90"/>
        <v>1</v>
      </c>
    </row>
    <row r="405" spans="19:24" x14ac:dyDescent="0.35">
      <c r="S405" s="128">
        <f t="shared" si="89"/>
        <v>0</v>
      </c>
      <c r="V405" s="23">
        <f t="shared" si="88"/>
        <v>4.0100000000000122E-2</v>
      </c>
      <c r="W405" s="128">
        <f t="shared" si="87"/>
        <v>0</v>
      </c>
      <c r="X405" s="11">
        <f t="shared" si="90"/>
        <v>1</v>
      </c>
    </row>
    <row r="406" spans="19:24" x14ac:dyDescent="0.35">
      <c r="S406" s="128">
        <f t="shared" si="89"/>
        <v>0</v>
      </c>
      <c r="V406" s="23">
        <f t="shared" si="88"/>
        <v>4.0200000000000125E-2</v>
      </c>
      <c r="W406" s="128">
        <f t="shared" si="87"/>
        <v>0</v>
      </c>
      <c r="X406" s="11">
        <f t="shared" si="90"/>
        <v>1</v>
      </c>
    </row>
    <row r="407" spans="19:24" x14ac:dyDescent="0.35">
      <c r="S407" s="128">
        <f t="shared" si="89"/>
        <v>0</v>
      </c>
      <c r="V407" s="23">
        <f t="shared" si="88"/>
        <v>4.0300000000000127E-2</v>
      </c>
      <c r="W407" s="128">
        <f t="shared" ref="W407:W470" si="91">SUM($S$4:$S$243)*V407/12</f>
        <v>0</v>
      </c>
      <c r="X407" s="11">
        <f t="shared" si="90"/>
        <v>1</v>
      </c>
    </row>
    <row r="408" spans="19:24" x14ac:dyDescent="0.35">
      <c r="S408" s="128">
        <f t="shared" si="89"/>
        <v>0</v>
      </c>
      <c r="V408" s="23">
        <f t="shared" si="88"/>
        <v>4.040000000000013E-2</v>
      </c>
      <c r="W408" s="128">
        <f t="shared" si="91"/>
        <v>0</v>
      </c>
      <c r="X408" s="11">
        <f t="shared" si="90"/>
        <v>1</v>
      </c>
    </row>
    <row r="409" spans="19:24" x14ac:dyDescent="0.35">
      <c r="S409" s="128">
        <f t="shared" si="89"/>
        <v>0</v>
      </c>
      <c r="V409" s="23">
        <f t="shared" si="88"/>
        <v>4.0500000000000133E-2</v>
      </c>
      <c r="W409" s="128">
        <f t="shared" si="91"/>
        <v>0</v>
      </c>
      <c r="X409" s="11">
        <f t="shared" si="90"/>
        <v>1</v>
      </c>
    </row>
    <row r="410" spans="19:24" x14ac:dyDescent="0.35">
      <c r="S410" s="128">
        <f t="shared" si="89"/>
        <v>0</v>
      </c>
      <c r="V410" s="23">
        <f t="shared" si="88"/>
        <v>4.0600000000000136E-2</v>
      </c>
      <c r="W410" s="128">
        <f t="shared" si="91"/>
        <v>0</v>
      </c>
      <c r="X410" s="11">
        <f t="shared" si="90"/>
        <v>1</v>
      </c>
    </row>
    <row r="411" spans="19:24" x14ac:dyDescent="0.35">
      <c r="S411" s="128">
        <f t="shared" si="89"/>
        <v>0</v>
      </c>
      <c r="V411" s="23">
        <f t="shared" si="88"/>
        <v>4.0700000000000139E-2</v>
      </c>
      <c r="W411" s="128">
        <f t="shared" si="91"/>
        <v>0</v>
      </c>
      <c r="X411" s="11">
        <f t="shared" si="90"/>
        <v>1</v>
      </c>
    </row>
    <row r="412" spans="19:24" x14ac:dyDescent="0.35">
      <c r="S412" s="128">
        <f t="shared" si="89"/>
        <v>0</v>
      </c>
      <c r="V412" s="23">
        <f t="shared" si="88"/>
        <v>4.0800000000000142E-2</v>
      </c>
      <c r="W412" s="128">
        <f t="shared" si="91"/>
        <v>0</v>
      </c>
      <c r="X412" s="11">
        <f t="shared" si="90"/>
        <v>1</v>
      </c>
    </row>
    <row r="413" spans="19:24" x14ac:dyDescent="0.35">
      <c r="S413" s="128">
        <f t="shared" si="89"/>
        <v>0</v>
      </c>
      <c r="V413" s="23">
        <f t="shared" si="88"/>
        <v>4.0900000000000145E-2</v>
      </c>
      <c r="W413" s="128">
        <f t="shared" si="91"/>
        <v>0</v>
      </c>
      <c r="X413" s="11">
        <f t="shared" si="90"/>
        <v>1</v>
      </c>
    </row>
    <row r="414" spans="19:24" x14ac:dyDescent="0.35">
      <c r="S414" s="128">
        <f t="shared" si="89"/>
        <v>0</v>
      </c>
      <c r="V414" s="23">
        <f t="shared" si="88"/>
        <v>4.1000000000000147E-2</v>
      </c>
      <c r="W414" s="128">
        <f t="shared" si="91"/>
        <v>0</v>
      </c>
      <c r="X414" s="11">
        <f t="shared" si="90"/>
        <v>1</v>
      </c>
    </row>
    <row r="415" spans="19:24" x14ac:dyDescent="0.35">
      <c r="S415" s="128">
        <f t="shared" si="89"/>
        <v>0</v>
      </c>
      <c r="V415" s="23">
        <f t="shared" si="88"/>
        <v>4.110000000000015E-2</v>
      </c>
      <c r="W415" s="128">
        <f t="shared" si="91"/>
        <v>0</v>
      </c>
      <c r="X415" s="11">
        <f t="shared" si="90"/>
        <v>1</v>
      </c>
    </row>
    <row r="416" spans="19:24" x14ac:dyDescent="0.35">
      <c r="S416" s="128">
        <f t="shared" si="89"/>
        <v>0</v>
      </c>
      <c r="V416" s="23">
        <f t="shared" si="88"/>
        <v>4.1200000000000153E-2</v>
      </c>
      <c r="W416" s="128">
        <f t="shared" si="91"/>
        <v>0</v>
      </c>
      <c r="X416" s="11">
        <f t="shared" si="90"/>
        <v>1</v>
      </c>
    </row>
    <row r="417" spans="19:24" x14ac:dyDescent="0.35">
      <c r="S417" s="128">
        <f t="shared" si="89"/>
        <v>0</v>
      </c>
      <c r="V417" s="23">
        <f t="shared" si="88"/>
        <v>4.1300000000000156E-2</v>
      </c>
      <c r="W417" s="128">
        <f t="shared" si="91"/>
        <v>0</v>
      </c>
      <c r="X417" s="11">
        <f t="shared" si="90"/>
        <v>1</v>
      </c>
    </row>
    <row r="418" spans="19:24" x14ac:dyDescent="0.35">
      <c r="S418" s="128">
        <f t="shared" si="89"/>
        <v>0</v>
      </c>
      <c r="V418" s="23">
        <f t="shared" si="88"/>
        <v>4.1400000000000159E-2</v>
      </c>
      <c r="W418" s="128">
        <f t="shared" si="91"/>
        <v>0</v>
      </c>
      <c r="X418" s="11">
        <f t="shared" si="90"/>
        <v>1</v>
      </c>
    </row>
    <row r="419" spans="19:24" x14ac:dyDescent="0.35">
      <c r="S419" s="128">
        <f t="shared" si="89"/>
        <v>0</v>
      </c>
      <c r="V419" s="23">
        <f t="shared" si="88"/>
        <v>4.1500000000000162E-2</v>
      </c>
      <c r="W419" s="128">
        <f t="shared" si="91"/>
        <v>0</v>
      </c>
      <c r="X419" s="11">
        <f t="shared" si="90"/>
        <v>1</v>
      </c>
    </row>
    <row r="420" spans="19:24" x14ac:dyDescent="0.35">
      <c r="S420" s="128">
        <f t="shared" si="89"/>
        <v>0</v>
      </c>
      <c r="V420" s="23">
        <f t="shared" si="88"/>
        <v>4.1600000000000165E-2</v>
      </c>
      <c r="W420" s="128">
        <f t="shared" si="91"/>
        <v>0</v>
      </c>
      <c r="X420" s="11">
        <f t="shared" si="90"/>
        <v>1</v>
      </c>
    </row>
    <row r="421" spans="19:24" x14ac:dyDescent="0.35">
      <c r="S421" s="128">
        <f t="shared" si="89"/>
        <v>0</v>
      </c>
      <c r="V421" s="23">
        <f t="shared" si="88"/>
        <v>4.1700000000000167E-2</v>
      </c>
      <c r="W421" s="128">
        <f t="shared" si="91"/>
        <v>0</v>
      </c>
      <c r="X421" s="11">
        <f t="shared" si="90"/>
        <v>1</v>
      </c>
    </row>
    <row r="422" spans="19:24" x14ac:dyDescent="0.35">
      <c r="S422" s="128">
        <f t="shared" si="89"/>
        <v>0</v>
      </c>
      <c r="V422" s="23">
        <f t="shared" si="88"/>
        <v>4.180000000000017E-2</v>
      </c>
      <c r="W422" s="128">
        <f t="shared" si="91"/>
        <v>0</v>
      </c>
      <c r="X422" s="11">
        <f t="shared" si="90"/>
        <v>1</v>
      </c>
    </row>
    <row r="423" spans="19:24" x14ac:dyDescent="0.35">
      <c r="S423" s="128">
        <f t="shared" si="89"/>
        <v>0</v>
      </c>
      <c r="V423" s="23">
        <f t="shared" si="88"/>
        <v>4.1900000000000173E-2</v>
      </c>
      <c r="W423" s="128">
        <f t="shared" si="91"/>
        <v>0</v>
      </c>
      <c r="X423" s="11">
        <f t="shared" si="90"/>
        <v>1</v>
      </c>
    </row>
    <row r="424" spans="19:24" x14ac:dyDescent="0.35">
      <c r="S424" s="128">
        <f t="shared" si="89"/>
        <v>0</v>
      </c>
      <c r="V424" s="23">
        <f t="shared" si="88"/>
        <v>4.2000000000000176E-2</v>
      </c>
      <c r="W424" s="128">
        <f t="shared" si="91"/>
        <v>0</v>
      </c>
      <c r="X424" s="11">
        <f t="shared" si="90"/>
        <v>1</v>
      </c>
    </row>
    <row r="425" spans="19:24" x14ac:dyDescent="0.35">
      <c r="S425" s="128">
        <f t="shared" si="89"/>
        <v>0</v>
      </c>
      <c r="V425" s="23">
        <f t="shared" si="88"/>
        <v>4.2100000000000179E-2</v>
      </c>
      <c r="W425" s="128">
        <f t="shared" si="91"/>
        <v>0</v>
      </c>
      <c r="X425" s="11">
        <f t="shared" si="90"/>
        <v>1</v>
      </c>
    </row>
    <row r="426" spans="19:24" x14ac:dyDescent="0.35">
      <c r="S426" s="128">
        <f t="shared" si="89"/>
        <v>0</v>
      </c>
      <c r="V426" s="23">
        <f t="shared" si="88"/>
        <v>4.2200000000000182E-2</v>
      </c>
      <c r="W426" s="128">
        <f t="shared" si="91"/>
        <v>0</v>
      </c>
      <c r="X426" s="11">
        <f t="shared" si="90"/>
        <v>1</v>
      </c>
    </row>
    <row r="427" spans="19:24" x14ac:dyDescent="0.35">
      <c r="S427" s="128">
        <f t="shared" si="89"/>
        <v>0</v>
      </c>
      <c r="V427" s="23">
        <f t="shared" si="88"/>
        <v>4.2300000000000185E-2</v>
      </c>
      <c r="W427" s="128">
        <f t="shared" si="91"/>
        <v>0</v>
      </c>
      <c r="X427" s="11">
        <f t="shared" si="90"/>
        <v>1</v>
      </c>
    </row>
    <row r="428" spans="19:24" x14ac:dyDescent="0.35">
      <c r="S428" s="128">
        <f t="shared" si="89"/>
        <v>0</v>
      </c>
      <c r="V428" s="23">
        <f t="shared" si="88"/>
        <v>4.2400000000000188E-2</v>
      </c>
      <c r="W428" s="128">
        <f t="shared" si="91"/>
        <v>0</v>
      </c>
      <c r="X428" s="11">
        <f t="shared" si="90"/>
        <v>1</v>
      </c>
    </row>
    <row r="429" spans="19:24" x14ac:dyDescent="0.35">
      <c r="S429" s="128">
        <f t="shared" si="89"/>
        <v>0</v>
      </c>
      <c r="V429" s="23">
        <f t="shared" si="88"/>
        <v>4.250000000000019E-2</v>
      </c>
      <c r="W429" s="128">
        <f t="shared" si="91"/>
        <v>0</v>
      </c>
      <c r="X429" s="11">
        <f t="shared" si="90"/>
        <v>1</v>
      </c>
    </row>
    <row r="430" spans="19:24" x14ac:dyDescent="0.35">
      <c r="S430" s="128">
        <f t="shared" si="89"/>
        <v>0</v>
      </c>
      <c r="V430" s="23">
        <f t="shared" si="88"/>
        <v>4.2600000000000193E-2</v>
      </c>
      <c r="W430" s="128">
        <f t="shared" si="91"/>
        <v>0</v>
      </c>
      <c r="X430" s="11">
        <f t="shared" si="90"/>
        <v>1</v>
      </c>
    </row>
    <row r="431" spans="19:24" x14ac:dyDescent="0.35">
      <c r="S431" s="128">
        <f t="shared" si="89"/>
        <v>0</v>
      </c>
      <c r="V431" s="23">
        <f t="shared" si="88"/>
        <v>4.2700000000000196E-2</v>
      </c>
      <c r="W431" s="128">
        <f t="shared" si="91"/>
        <v>0</v>
      </c>
      <c r="X431" s="11">
        <f t="shared" si="90"/>
        <v>1</v>
      </c>
    </row>
    <row r="432" spans="19:24" x14ac:dyDescent="0.35">
      <c r="S432" s="128">
        <f t="shared" si="89"/>
        <v>0</v>
      </c>
      <c r="V432" s="23">
        <f t="shared" si="88"/>
        <v>4.2800000000000199E-2</v>
      </c>
      <c r="W432" s="128">
        <f t="shared" si="91"/>
        <v>0</v>
      </c>
      <c r="X432" s="11">
        <f t="shared" si="90"/>
        <v>1</v>
      </c>
    </row>
    <row r="433" spans="19:24" x14ac:dyDescent="0.35">
      <c r="S433" s="128">
        <f t="shared" si="89"/>
        <v>0</v>
      </c>
      <c r="V433" s="23">
        <f t="shared" si="88"/>
        <v>4.2900000000000202E-2</v>
      </c>
      <c r="W433" s="128">
        <f t="shared" si="91"/>
        <v>0</v>
      </c>
      <c r="X433" s="11">
        <f t="shared" si="90"/>
        <v>1</v>
      </c>
    </row>
    <row r="434" spans="19:24" x14ac:dyDescent="0.35">
      <c r="S434" s="128">
        <f t="shared" si="89"/>
        <v>0</v>
      </c>
      <c r="V434" s="23">
        <f t="shared" si="88"/>
        <v>4.3000000000000205E-2</v>
      </c>
      <c r="W434" s="128">
        <f t="shared" si="91"/>
        <v>0</v>
      </c>
      <c r="X434" s="11">
        <f t="shared" si="90"/>
        <v>1</v>
      </c>
    </row>
    <row r="435" spans="19:24" x14ac:dyDescent="0.35">
      <c r="S435" s="128">
        <f t="shared" si="89"/>
        <v>0</v>
      </c>
      <c r="V435" s="23">
        <f t="shared" si="88"/>
        <v>4.3100000000000208E-2</v>
      </c>
      <c r="W435" s="128">
        <f t="shared" si="91"/>
        <v>0</v>
      </c>
      <c r="X435" s="11">
        <f t="shared" si="90"/>
        <v>1</v>
      </c>
    </row>
    <row r="436" spans="19:24" x14ac:dyDescent="0.35">
      <c r="S436" s="128">
        <f t="shared" si="89"/>
        <v>0</v>
      </c>
      <c r="V436" s="23">
        <f t="shared" ref="V436:V499" si="92">+V435+0.0001</f>
        <v>4.320000000000021E-2</v>
      </c>
      <c r="W436" s="128">
        <f t="shared" si="91"/>
        <v>0</v>
      </c>
      <c r="X436" s="11">
        <f t="shared" si="90"/>
        <v>1</v>
      </c>
    </row>
    <row r="437" spans="19:24" x14ac:dyDescent="0.35">
      <c r="S437" s="128">
        <f t="shared" si="89"/>
        <v>0</v>
      </c>
      <c r="V437" s="23">
        <f t="shared" si="92"/>
        <v>4.3300000000000213E-2</v>
      </c>
      <c r="W437" s="128">
        <f t="shared" si="91"/>
        <v>0</v>
      </c>
      <c r="X437" s="11">
        <f t="shared" si="90"/>
        <v>1</v>
      </c>
    </row>
    <row r="438" spans="19:24" x14ac:dyDescent="0.35">
      <c r="S438" s="128">
        <f t="shared" si="89"/>
        <v>0</v>
      </c>
      <c r="V438" s="23">
        <f t="shared" si="92"/>
        <v>4.3400000000000216E-2</v>
      </c>
      <c r="W438" s="128">
        <f t="shared" si="91"/>
        <v>0</v>
      </c>
      <c r="X438" s="11">
        <f t="shared" si="90"/>
        <v>1</v>
      </c>
    </row>
    <row r="439" spans="19:24" x14ac:dyDescent="0.35">
      <c r="S439" s="128">
        <f t="shared" si="89"/>
        <v>0</v>
      </c>
      <c r="V439" s="23">
        <f t="shared" si="92"/>
        <v>4.3500000000000219E-2</v>
      </c>
      <c r="W439" s="128">
        <f t="shared" si="91"/>
        <v>0</v>
      </c>
      <c r="X439" s="11">
        <f t="shared" si="90"/>
        <v>1</v>
      </c>
    </row>
    <row r="440" spans="19:24" x14ac:dyDescent="0.35">
      <c r="S440" s="128">
        <f t="shared" si="89"/>
        <v>0</v>
      </c>
      <c r="V440" s="23">
        <f t="shared" si="92"/>
        <v>4.3600000000000222E-2</v>
      </c>
      <c r="W440" s="128">
        <f t="shared" si="91"/>
        <v>0</v>
      </c>
      <c r="X440" s="11">
        <f t="shared" si="90"/>
        <v>1</v>
      </c>
    </row>
    <row r="441" spans="19:24" x14ac:dyDescent="0.35">
      <c r="S441" s="128">
        <f t="shared" si="89"/>
        <v>0</v>
      </c>
      <c r="V441" s="23">
        <f t="shared" si="92"/>
        <v>4.3700000000000225E-2</v>
      </c>
      <c r="W441" s="128">
        <f t="shared" si="91"/>
        <v>0</v>
      </c>
      <c r="X441" s="11">
        <f t="shared" si="90"/>
        <v>1</v>
      </c>
    </row>
    <row r="442" spans="19:24" x14ac:dyDescent="0.35">
      <c r="S442" s="128">
        <f t="shared" si="89"/>
        <v>0</v>
      </c>
      <c r="V442" s="23">
        <f t="shared" si="92"/>
        <v>4.3800000000000228E-2</v>
      </c>
      <c r="W442" s="128">
        <f t="shared" si="91"/>
        <v>0</v>
      </c>
      <c r="X442" s="11">
        <f t="shared" si="90"/>
        <v>1</v>
      </c>
    </row>
    <row r="443" spans="19:24" x14ac:dyDescent="0.35">
      <c r="S443" s="128">
        <f t="shared" si="89"/>
        <v>0</v>
      </c>
      <c r="V443" s="23">
        <f t="shared" si="92"/>
        <v>4.3900000000000231E-2</v>
      </c>
      <c r="W443" s="128">
        <f t="shared" si="91"/>
        <v>0</v>
      </c>
      <c r="X443" s="11">
        <f t="shared" si="90"/>
        <v>1</v>
      </c>
    </row>
    <row r="444" spans="19:24" x14ac:dyDescent="0.35">
      <c r="S444" s="128">
        <f t="shared" si="89"/>
        <v>0</v>
      </c>
      <c r="V444" s="23">
        <f t="shared" si="92"/>
        <v>4.4000000000000233E-2</v>
      </c>
      <c r="W444" s="128">
        <f t="shared" si="91"/>
        <v>0</v>
      </c>
      <c r="X444" s="11">
        <f t="shared" si="90"/>
        <v>1</v>
      </c>
    </row>
    <row r="445" spans="19:24" x14ac:dyDescent="0.35">
      <c r="S445" s="128">
        <f t="shared" si="89"/>
        <v>0</v>
      </c>
      <c r="V445" s="23">
        <f t="shared" si="92"/>
        <v>4.4100000000000236E-2</v>
      </c>
      <c r="W445" s="128">
        <f t="shared" si="91"/>
        <v>0</v>
      </c>
      <c r="X445" s="11">
        <f t="shared" si="90"/>
        <v>1</v>
      </c>
    </row>
    <row r="446" spans="19:24" x14ac:dyDescent="0.35">
      <c r="S446" s="128">
        <f t="shared" si="89"/>
        <v>0</v>
      </c>
      <c r="V446" s="23">
        <f t="shared" si="92"/>
        <v>4.4200000000000239E-2</v>
      </c>
      <c r="W446" s="128">
        <f t="shared" si="91"/>
        <v>0</v>
      </c>
      <c r="X446" s="11">
        <f t="shared" si="90"/>
        <v>1</v>
      </c>
    </row>
    <row r="447" spans="19:24" x14ac:dyDescent="0.35">
      <c r="S447" s="128">
        <f t="shared" si="89"/>
        <v>0</v>
      </c>
      <c r="V447" s="23">
        <f t="shared" si="92"/>
        <v>4.4300000000000242E-2</v>
      </c>
      <c r="W447" s="128">
        <f t="shared" si="91"/>
        <v>0</v>
      </c>
      <c r="X447" s="11">
        <f t="shared" si="90"/>
        <v>1</v>
      </c>
    </row>
    <row r="448" spans="19:24" x14ac:dyDescent="0.35">
      <c r="S448" s="128">
        <f t="shared" ref="S448:S511" si="93">B448*(1-E448)</f>
        <v>0</v>
      </c>
      <c r="V448" s="23">
        <f t="shared" si="92"/>
        <v>4.4400000000000245E-2</v>
      </c>
      <c r="W448" s="128">
        <f t="shared" si="91"/>
        <v>0</v>
      </c>
      <c r="X448" s="11">
        <f t="shared" si="90"/>
        <v>1</v>
      </c>
    </row>
    <row r="449" spans="19:24" x14ac:dyDescent="0.35">
      <c r="S449" s="128">
        <f t="shared" si="93"/>
        <v>0</v>
      </c>
      <c r="V449" s="23">
        <f t="shared" si="92"/>
        <v>4.4500000000000248E-2</v>
      </c>
      <c r="W449" s="128">
        <f t="shared" si="91"/>
        <v>0</v>
      </c>
      <c r="X449" s="11">
        <f t="shared" ref="X449:X512" si="94">IF(W449&lt;$Q$1,0,1)</f>
        <v>1</v>
      </c>
    </row>
    <row r="450" spans="19:24" x14ac:dyDescent="0.35">
      <c r="S450" s="128">
        <f t="shared" si="93"/>
        <v>0</v>
      </c>
      <c r="V450" s="23">
        <f t="shared" si="92"/>
        <v>4.4600000000000251E-2</v>
      </c>
      <c r="W450" s="128">
        <f t="shared" si="91"/>
        <v>0</v>
      </c>
      <c r="X450" s="11">
        <f t="shared" si="94"/>
        <v>1</v>
      </c>
    </row>
    <row r="451" spans="19:24" x14ac:dyDescent="0.35">
      <c r="S451" s="128">
        <f t="shared" si="93"/>
        <v>0</v>
      </c>
      <c r="V451" s="23">
        <f t="shared" si="92"/>
        <v>4.4700000000000253E-2</v>
      </c>
      <c r="W451" s="128">
        <f t="shared" si="91"/>
        <v>0</v>
      </c>
      <c r="X451" s="11">
        <f t="shared" si="94"/>
        <v>1</v>
      </c>
    </row>
    <row r="452" spans="19:24" x14ac:dyDescent="0.35">
      <c r="S452" s="128">
        <f t="shared" si="93"/>
        <v>0</v>
      </c>
      <c r="V452" s="23">
        <f t="shared" si="92"/>
        <v>4.4800000000000256E-2</v>
      </c>
      <c r="W452" s="128">
        <f t="shared" si="91"/>
        <v>0</v>
      </c>
      <c r="X452" s="11">
        <f t="shared" si="94"/>
        <v>1</v>
      </c>
    </row>
    <row r="453" spans="19:24" x14ac:dyDescent="0.35">
      <c r="S453" s="128">
        <f t="shared" si="93"/>
        <v>0</v>
      </c>
      <c r="V453" s="23">
        <f t="shared" si="92"/>
        <v>4.4900000000000259E-2</v>
      </c>
      <c r="W453" s="128">
        <f t="shared" si="91"/>
        <v>0</v>
      </c>
      <c r="X453" s="11">
        <f t="shared" si="94"/>
        <v>1</v>
      </c>
    </row>
    <row r="454" spans="19:24" x14ac:dyDescent="0.35">
      <c r="S454" s="128">
        <f t="shared" si="93"/>
        <v>0</v>
      </c>
      <c r="V454" s="23">
        <f t="shared" si="92"/>
        <v>4.5000000000000262E-2</v>
      </c>
      <c r="W454" s="128">
        <f t="shared" si="91"/>
        <v>0</v>
      </c>
      <c r="X454" s="11">
        <f t="shared" si="94"/>
        <v>1</v>
      </c>
    </row>
    <row r="455" spans="19:24" x14ac:dyDescent="0.35">
      <c r="S455" s="128">
        <f t="shared" si="93"/>
        <v>0</v>
      </c>
      <c r="V455" s="23">
        <f t="shared" si="92"/>
        <v>4.5100000000000265E-2</v>
      </c>
      <c r="W455" s="128">
        <f t="shared" si="91"/>
        <v>0</v>
      </c>
      <c r="X455" s="11">
        <f t="shared" si="94"/>
        <v>1</v>
      </c>
    </row>
    <row r="456" spans="19:24" x14ac:dyDescent="0.35">
      <c r="S456" s="128">
        <f t="shared" si="93"/>
        <v>0</v>
      </c>
      <c r="V456" s="23">
        <f t="shared" si="92"/>
        <v>4.5200000000000268E-2</v>
      </c>
      <c r="W456" s="128">
        <f t="shared" si="91"/>
        <v>0</v>
      </c>
      <c r="X456" s="11">
        <f t="shared" si="94"/>
        <v>1</v>
      </c>
    </row>
    <row r="457" spans="19:24" x14ac:dyDescent="0.35">
      <c r="S457" s="128">
        <f t="shared" si="93"/>
        <v>0</v>
      </c>
      <c r="V457" s="23">
        <f t="shared" si="92"/>
        <v>4.5300000000000271E-2</v>
      </c>
      <c r="W457" s="128">
        <f t="shared" si="91"/>
        <v>0</v>
      </c>
      <c r="X457" s="11">
        <f t="shared" si="94"/>
        <v>1</v>
      </c>
    </row>
    <row r="458" spans="19:24" x14ac:dyDescent="0.35">
      <c r="S458" s="128">
        <f t="shared" si="93"/>
        <v>0</v>
      </c>
      <c r="V458" s="23">
        <f t="shared" si="92"/>
        <v>4.5400000000000273E-2</v>
      </c>
      <c r="W458" s="128">
        <f t="shared" si="91"/>
        <v>0</v>
      </c>
      <c r="X458" s="11">
        <f t="shared" si="94"/>
        <v>1</v>
      </c>
    </row>
    <row r="459" spans="19:24" x14ac:dyDescent="0.35">
      <c r="S459" s="128">
        <f t="shared" si="93"/>
        <v>0</v>
      </c>
      <c r="V459" s="23">
        <f t="shared" si="92"/>
        <v>4.5500000000000276E-2</v>
      </c>
      <c r="W459" s="128">
        <f t="shared" si="91"/>
        <v>0</v>
      </c>
      <c r="X459" s="11">
        <f t="shared" si="94"/>
        <v>1</v>
      </c>
    </row>
    <row r="460" spans="19:24" x14ac:dyDescent="0.35">
      <c r="S460" s="128">
        <f t="shared" si="93"/>
        <v>0</v>
      </c>
      <c r="V460" s="23">
        <f t="shared" si="92"/>
        <v>4.5600000000000279E-2</v>
      </c>
      <c r="W460" s="128">
        <f t="shared" si="91"/>
        <v>0</v>
      </c>
      <c r="X460" s="11">
        <f t="shared" si="94"/>
        <v>1</v>
      </c>
    </row>
    <row r="461" spans="19:24" x14ac:dyDescent="0.35">
      <c r="S461" s="128">
        <f t="shared" si="93"/>
        <v>0</v>
      </c>
      <c r="V461" s="23">
        <f t="shared" si="92"/>
        <v>4.5700000000000282E-2</v>
      </c>
      <c r="W461" s="128">
        <f t="shared" si="91"/>
        <v>0</v>
      </c>
      <c r="X461" s="11">
        <f t="shared" si="94"/>
        <v>1</v>
      </c>
    </row>
    <row r="462" spans="19:24" x14ac:dyDescent="0.35">
      <c r="S462" s="128">
        <f t="shared" si="93"/>
        <v>0</v>
      </c>
      <c r="V462" s="23">
        <f t="shared" si="92"/>
        <v>4.5800000000000285E-2</v>
      </c>
      <c r="W462" s="128">
        <f t="shared" si="91"/>
        <v>0</v>
      </c>
      <c r="X462" s="11">
        <f t="shared" si="94"/>
        <v>1</v>
      </c>
    </row>
    <row r="463" spans="19:24" x14ac:dyDescent="0.35">
      <c r="S463" s="128">
        <f t="shared" si="93"/>
        <v>0</v>
      </c>
      <c r="V463" s="23">
        <f t="shared" si="92"/>
        <v>4.5900000000000288E-2</v>
      </c>
      <c r="W463" s="128">
        <f t="shared" si="91"/>
        <v>0</v>
      </c>
      <c r="X463" s="11">
        <f t="shared" si="94"/>
        <v>1</v>
      </c>
    </row>
    <row r="464" spans="19:24" x14ac:dyDescent="0.35">
      <c r="S464" s="128">
        <f t="shared" si="93"/>
        <v>0</v>
      </c>
      <c r="V464" s="23">
        <f t="shared" si="92"/>
        <v>4.6000000000000291E-2</v>
      </c>
      <c r="W464" s="128">
        <f t="shared" si="91"/>
        <v>0</v>
      </c>
      <c r="X464" s="11">
        <f t="shared" si="94"/>
        <v>1</v>
      </c>
    </row>
    <row r="465" spans="19:24" x14ac:dyDescent="0.35">
      <c r="S465" s="128">
        <f t="shared" si="93"/>
        <v>0</v>
      </c>
      <c r="V465" s="23">
        <f t="shared" si="92"/>
        <v>4.6100000000000294E-2</v>
      </c>
      <c r="W465" s="128">
        <f t="shared" si="91"/>
        <v>0</v>
      </c>
      <c r="X465" s="11">
        <f t="shared" si="94"/>
        <v>1</v>
      </c>
    </row>
    <row r="466" spans="19:24" x14ac:dyDescent="0.35">
      <c r="S466" s="128">
        <f t="shared" si="93"/>
        <v>0</v>
      </c>
      <c r="V466" s="23">
        <f t="shared" si="92"/>
        <v>4.6200000000000296E-2</v>
      </c>
      <c r="W466" s="128">
        <f t="shared" si="91"/>
        <v>0</v>
      </c>
      <c r="X466" s="11">
        <f t="shared" si="94"/>
        <v>1</v>
      </c>
    </row>
    <row r="467" spans="19:24" x14ac:dyDescent="0.35">
      <c r="S467" s="128">
        <f t="shared" si="93"/>
        <v>0</v>
      </c>
      <c r="V467" s="23">
        <f t="shared" si="92"/>
        <v>4.6300000000000299E-2</v>
      </c>
      <c r="W467" s="128">
        <f t="shared" si="91"/>
        <v>0</v>
      </c>
      <c r="X467" s="11">
        <f t="shared" si="94"/>
        <v>1</v>
      </c>
    </row>
    <row r="468" spans="19:24" x14ac:dyDescent="0.35">
      <c r="S468" s="128">
        <f t="shared" si="93"/>
        <v>0</v>
      </c>
      <c r="V468" s="23">
        <f t="shared" si="92"/>
        <v>4.6400000000000302E-2</v>
      </c>
      <c r="W468" s="128">
        <f t="shared" si="91"/>
        <v>0</v>
      </c>
      <c r="X468" s="11">
        <f t="shared" si="94"/>
        <v>1</v>
      </c>
    </row>
    <row r="469" spans="19:24" x14ac:dyDescent="0.35">
      <c r="S469" s="128">
        <f t="shared" si="93"/>
        <v>0</v>
      </c>
      <c r="V469" s="23">
        <f t="shared" si="92"/>
        <v>4.6500000000000305E-2</v>
      </c>
      <c r="W469" s="128">
        <f t="shared" si="91"/>
        <v>0</v>
      </c>
      <c r="X469" s="11">
        <f t="shared" si="94"/>
        <v>1</v>
      </c>
    </row>
    <row r="470" spans="19:24" x14ac:dyDescent="0.35">
      <c r="S470" s="128">
        <f t="shared" si="93"/>
        <v>0</v>
      </c>
      <c r="V470" s="23">
        <f t="shared" si="92"/>
        <v>4.6600000000000308E-2</v>
      </c>
      <c r="W470" s="128">
        <f t="shared" si="91"/>
        <v>0</v>
      </c>
      <c r="X470" s="11">
        <f t="shared" si="94"/>
        <v>1</v>
      </c>
    </row>
    <row r="471" spans="19:24" x14ac:dyDescent="0.35">
      <c r="S471" s="128">
        <f t="shared" si="93"/>
        <v>0</v>
      </c>
      <c r="V471" s="23">
        <f t="shared" si="92"/>
        <v>4.6700000000000311E-2</v>
      </c>
      <c r="W471" s="128">
        <f t="shared" ref="W471:W534" si="95">SUM($S$4:$S$243)*V471/12</f>
        <v>0</v>
      </c>
      <c r="X471" s="11">
        <f t="shared" si="94"/>
        <v>1</v>
      </c>
    </row>
    <row r="472" spans="19:24" x14ac:dyDescent="0.35">
      <c r="S472" s="128">
        <f t="shared" si="93"/>
        <v>0</v>
      </c>
      <c r="V472" s="23">
        <f t="shared" si="92"/>
        <v>4.6800000000000314E-2</v>
      </c>
      <c r="W472" s="128">
        <f t="shared" si="95"/>
        <v>0</v>
      </c>
      <c r="X472" s="11">
        <f t="shared" si="94"/>
        <v>1</v>
      </c>
    </row>
    <row r="473" spans="19:24" x14ac:dyDescent="0.35">
      <c r="S473" s="128">
        <f t="shared" si="93"/>
        <v>0</v>
      </c>
      <c r="V473" s="23">
        <f t="shared" si="92"/>
        <v>4.6900000000000316E-2</v>
      </c>
      <c r="W473" s="128">
        <f t="shared" si="95"/>
        <v>0</v>
      </c>
      <c r="X473" s="11">
        <f t="shared" si="94"/>
        <v>1</v>
      </c>
    </row>
    <row r="474" spans="19:24" x14ac:dyDescent="0.35">
      <c r="S474" s="128">
        <f t="shared" si="93"/>
        <v>0</v>
      </c>
      <c r="V474" s="23">
        <f t="shared" si="92"/>
        <v>4.7000000000000319E-2</v>
      </c>
      <c r="W474" s="128">
        <f t="shared" si="95"/>
        <v>0</v>
      </c>
      <c r="X474" s="11">
        <f t="shared" si="94"/>
        <v>1</v>
      </c>
    </row>
    <row r="475" spans="19:24" x14ac:dyDescent="0.35">
      <c r="S475" s="128">
        <f t="shared" si="93"/>
        <v>0</v>
      </c>
      <c r="V475" s="23">
        <f t="shared" si="92"/>
        <v>4.7100000000000322E-2</v>
      </c>
      <c r="W475" s="128">
        <f t="shared" si="95"/>
        <v>0</v>
      </c>
      <c r="X475" s="11">
        <f t="shared" si="94"/>
        <v>1</v>
      </c>
    </row>
    <row r="476" spans="19:24" x14ac:dyDescent="0.35">
      <c r="S476" s="128">
        <f t="shared" si="93"/>
        <v>0</v>
      </c>
      <c r="V476" s="23">
        <f t="shared" si="92"/>
        <v>4.7200000000000325E-2</v>
      </c>
      <c r="W476" s="128">
        <f t="shared" si="95"/>
        <v>0</v>
      </c>
      <c r="X476" s="11">
        <f t="shared" si="94"/>
        <v>1</v>
      </c>
    </row>
    <row r="477" spans="19:24" x14ac:dyDescent="0.35">
      <c r="S477" s="128">
        <f t="shared" si="93"/>
        <v>0</v>
      </c>
      <c r="V477" s="23">
        <f t="shared" si="92"/>
        <v>4.7300000000000328E-2</v>
      </c>
      <c r="W477" s="128">
        <f t="shared" si="95"/>
        <v>0</v>
      </c>
      <c r="X477" s="11">
        <f t="shared" si="94"/>
        <v>1</v>
      </c>
    </row>
    <row r="478" spans="19:24" x14ac:dyDescent="0.35">
      <c r="S478" s="128">
        <f t="shared" si="93"/>
        <v>0</v>
      </c>
      <c r="V478" s="23">
        <f t="shared" si="92"/>
        <v>4.7400000000000331E-2</v>
      </c>
      <c r="W478" s="128">
        <f t="shared" si="95"/>
        <v>0</v>
      </c>
      <c r="X478" s="11">
        <f t="shared" si="94"/>
        <v>1</v>
      </c>
    </row>
    <row r="479" spans="19:24" x14ac:dyDescent="0.35">
      <c r="S479" s="128">
        <f t="shared" si="93"/>
        <v>0</v>
      </c>
      <c r="V479" s="23">
        <f t="shared" si="92"/>
        <v>4.7500000000000334E-2</v>
      </c>
      <c r="W479" s="128">
        <f t="shared" si="95"/>
        <v>0</v>
      </c>
      <c r="X479" s="11">
        <f t="shared" si="94"/>
        <v>1</v>
      </c>
    </row>
    <row r="480" spans="19:24" x14ac:dyDescent="0.35">
      <c r="S480" s="128">
        <f t="shared" si="93"/>
        <v>0</v>
      </c>
      <c r="V480" s="23">
        <f t="shared" si="92"/>
        <v>4.7600000000000336E-2</v>
      </c>
      <c r="W480" s="128">
        <f t="shared" si="95"/>
        <v>0</v>
      </c>
      <c r="X480" s="11">
        <f t="shared" si="94"/>
        <v>1</v>
      </c>
    </row>
    <row r="481" spans="19:24" x14ac:dyDescent="0.35">
      <c r="S481" s="128">
        <f t="shared" si="93"/>
        <v>0</v>
      </c>
      <c r="V481" s="23">
        <f t="shared" si="92"/>
        <v>4.7700000000000339E-2</v>
      </c>
      <c r="W481" s="128">
        <f t="shared" si="95"/>
        <v>0</v>
      </c>
      <c r="X481" s="11">
        <f t="shared" si="94"/>
        <v>1</v>
      </c>
    </row>
    <row r="482" spans="19:24" x14ac:dyDescent="0.35">
      <c r="S482" s="128">
        <f t="shared" si="93"/>
        <v>0</v>
      </c>
      <c r="V482" s="23">
        <f t="shared" si="92"/>
        <v>4.7800000000000342E-2</v>
      </c>
      <c r="W482" s="128">
        <f t="shared" si="95"/>
        <v>0</v>
      </c>
      <c r="X482" s="11">
        <f t="shared" si="94"/>
        <v>1</v>
      </c>
    </row>
    <row r="483" spans="19:24" x14ac:dyDescent="0.35">
      <c r="S483" s="128">
        <f t="shared" si="93"/>
        <v>0</v>
      </c>
      <c r="V483" s="23">
        <f t="shared" si="92"/>
        <v>4.7900000000000345E-2</v>
      </c>
      <c r="W483" s="128">
        <f t="shared" si="95"/>
        <v>0</v>
      </c>
      <c r="X483" s="11">
        <f t="shared" si="94"/>
        <v>1</v>
      </c>
    </row>
    <row r="484" spans="19:24" x14ac:dyDescent="0.35">
      <c r="S484" s="128">
        <f t="shared" si="93"/>
        <v>0</v>
      </c>
      <c r="V484" s="23">
        <f t="shared" si="92"/>
        <v>4.8000000000000348E-2</v>
      </c>
      <c r="W484" s="128">
        <f t="shared" si="95"/>
        <v>0</v>
      </c>
      <c r="X484" s="11">
        <f t="shared" si="94"/>
        <v>1</v>
      </c>
    </row>
    <row r="485" spans="19:24" x14ac:dyDescent="0.35">
      <c r="S485" s="128">
        <f t="shared" si="93"/>
        <v>0</v>
      </c>
      <c r="V485" s="23">
        <f t="shared" si="92"/>
        <v>4.8100000000000351E-2</v>
      </c>
      <c r="W485" s="128">
        <f t="shared" si="95"/>
        <v>0</v>
      </c>
      <c r="X485" s="11">
        <f t="shared" si="94"/>
        <v>1</v>
      </c>
    </row>
    <row r="486" spans="19:24" x14ac:dyDescent="0.35">
      <c r="S486" s="128">
        <f t="shared" si="93"/>
        <v>0</v>
      </c>
      <c r="V486" s="23">
        <f t="shared" si="92"/>
        <v>4.8200000000000354E-2</v>
      </c>
      <c r="W486" s="128">
        <f t="shared" si="95"/>
        <v>0</v>
      </c>
      <c r="X486" s="11">
        <f t="shared" si="94"/>
        <v>1</v>
      </c>
    </row>
    <row r="487" spans="19:24" x14ac:dyDescent="0.35">
      <c r="S487" s="128">
        <f t="shared" si="93"/>
        <v>0</v>
      </c>
      <c r="V487" s="23">
        <f t="shared" si="92"/>
        <v>4.8300000000000357E-2</v>
      </c>
      <c r="W487" s="128">
        <f t="shared" si="95"/>
        <v>0</v>
      </c>
      <c r="X487" s="11">
        <f t="shared" si="94"/>
        <v>1</v>
      </c>
    </row>
    <row r="488" spans="19:24" x14ac:dyDescent="0.35">
      <c r="S488" s="128">
        <f t="shared" si="93"/>
        <v>0</v>
      </c>
      <c r="V488" s="23">
        <f t="shared" si="92"/>
        <v>4.8400000000000359E-2</v>
      </c>
      <c r="W488" s="128">
        <f t="shared" si="95"/>
        <v>0</v>
      </c>
      <c r="X488" s="11">
        <f t="shared" si="94"/>
        <v>1</v>
      </c>
    </row>
    <row r="489" spans="19:24" x14ac:dyDescent="0.35">
      <c r="S489" s="128">
        <f t="shared" si="93"/>
        <v>0</v>
      </c>
      <c r="V489" s="23">
        <f t="shared" si="92"/>
        <v>4.8500000000000362E-2</v>
      </c>
      <c r="W489" s="128">
        <f t="shared" si="95"/>
        <v>0</v>
      </c>
      <c r="X489" s="11">
        <f t="shared" si="94"/>
        <v>1</v>
      </c>
    </row>
    <row r="490" spans="19:24" x14ac:dyDescent="0.35">
      <c r="S490" s="128">
        <f t="shared" si="93"/>
        <v>0</v>
      </c>
      <c r="V490" s="23">
        <f t="shared" si="92"/>
        <v>4.8600000000000365E-2</v>
      </c>
      <c r="W490" s="128">
        <f t="shared" si="95"/>
        <v>0</v>
      </c>
      <c r="X490" s="11">
        <f t="shared" si="94"/>
        <v>1</v>
      </c>
    </row>
    <row r="491" spans="19:24" x14ac:dyDescent="0.35">
      <c r="S491" s="128">
        <f t="shared" si="93"/>
        <v>0</v>
      </c>
      <c r="V491" s="23">
        <f t="shared" si="92"/>
        <v>4.8700000000000368E-2</v>
      </c>
      <c r="W491" s="128">
        <f t="shared" si="95"/>
        <v>0</v>
      </c>
      <c r="X491" s="11">
        <f t="shared" si="94"/>
        <v>1</v>
      </c>
    </row>
    <row r="492" spans="19:24" x14ac:dyDescent="0.35">
      <c r="S492" s="128">
        <f t="shared" si="93"/>
        <v>0</v>
      </c>
      <c r="V492" s="23">
        <f t="shared" si="92"/>
        <v>4.8800000000000371E-2</v>
      </c>
      <c r="W492" s="128">
        <f t="shared" si="95"/>
        <v>0</v>
      </c>
      <c r="X492" s="11">
        <f t="shared" si="94"/>
        <v>1</v>
      </c>
    </row>
    <row r="493" spans="19:24" x14ac:dyDescent="0.35">
      <c r="S493" s="128">
        <f t="shared" si="93"/>
        <v>0</v>
      </c>
      <c r="V493" s="23">
        <f t="shared" si="92"/>
        <v>4.8900000000000374E-2</v>
      </c>
      <c r="W493" s="128">
        <f t="shared" si="95"/>
        <v>0</v>
      </c>
      <c r="X493" s="11">
        <f t="shared" si="94"/>
        <v>1</v>
      </c>
    </row>
    <row r="494" spans="19:24" x14ac:dyDescent="0.35">
      <c r="S494" s="128">
        <f t="shared" si="93"/>
        <v>0</v>
      </c>
      <c r="V494" s="23">
        <f t="shared" si="92"/>
        <v>4.9000000000000377E-2</v>
      </c>
      <c r="W494" s="128">
        <f t="shared" si="95"/>
        <v>0</v>
      </c>
      <c r="X494" s="11">
        <f t="shared" si="94"/>
        <v>1</v>
      </c>
    </row>
    <row r="495" spans="19:24" x14ac:dyDescent="0.35">
      <c r="S495" s="128">
        <f t="shared" si="93"/>
        <v>0</v>
      </c>
      <c r="V495" s="23">
        <f t="shared" si="92"/>
        <v>4.9100000000000379E-2</v>
      </c>
      <c r="W495" s="128">
        <f t="shared" si="95"/>
        <v>0</v>
      </c>
      <c r="X495" s="11">
        <f t="shared" si="94"/>
        <v>1</v>
      </c>
    </row>
    <row r="496" spans="19:24" x14ac:dyDescent="0.35">
      <c r="S496" s="128">
        <f t="shared" si="93"/>
        <v>0</v>
      </c>
      <c r="V496" s="23">
        <f t="shared" si="92"/>
        <v>4.9200000000000382E-2</v>
      </c>
      <c r="W496" s="128">
        <f t="shared" si="95"/>
        <v>0</v>
      </c>
      <c r="X496" s="11">
        <f t="shared" si="94"/>
        <v>1</v>
      </c>
    </row>
    <row r="497" spans="19:24" x14ac:dyDescent="0.35">
      <c r="S497" s="128">
        <f t="shared" si="93"/>
        <v>0</v>
      </c>
      <c r="V497" s="23">
        <f t="shared" si="92"/>
        <v>4.9300000000000385E-2</v>
      </c>
      <c r="W497" s="128">
        <f t="shared" si="95"/>
        <v>0</v>
      </c>
      <c r="X497" s="11">
        <f t="shared" si="94"/>
        <v>1</v>
      </c>
    </row>
    <row r="498" spans="19:24" x14ac:dyDescent="0.35">
      <c r="S498" s="128">
        <f t="shared" si="93"/>
        <v>0</v>
      </c>
      <c r="V498" s="23">
        <f t="shared" si="92"/>
        <v>4.9400000000000388E-2</v>
      </c>
      <c r="W498" s="128">
        <f t="shared" si="95"/>
        <v>0</v>
      </c>
      <c r="X498" s="11">
        <f t="shared" si="94"/>
        <v>1</v>
      </c>
    </row>
    <row r="499" spans="19:24" x14ac:dyDescent="0.35">
      <c r="S499" s="128">
        <f t="shared" si="93"/>
        <v>0</v>
      </c>
      <c r="V499" s="23">
        <f t="shared" si="92"/>
        <v>4.9500000000000391E-2</v>
      </c>
      <c r="W499" s="128">
        <f t="shared" si="95"/>
        <v>0</v>
      </c>
      <c r="X499" s="11">
        <f t="shared" si="94"/>
        <v>1</v>
      </c>
    </row>
    <row r="500" spans="19:24" x14ac:dyDescent="0.35">
      <c r="S500" s="128">
        <f t="shared" si="93"/>
        <v>0</v>
      </c>
      <c r="V500" s="23">
        <f t="shared" ref="V500:V563" si="96">+V499+0.0001</f>
        <v>4.9600000000000394E-2</v>
      </c>
      <c r="W500" s="128">
        <f t="shared" si="95"/>
        <v>0</v>
      </c>
      <c r="X500" s="11">
        <f t="shared" si="94"/>
        <v>1</v>
      </c>
    </row>
    <row r="501" spans="19:24" x14ac:dyDescent="0.35">
      <c r="S501" s="128">
        <f t="shared" si="93"/>
        <v>0</v>
      </c>
      <c r="V501" s="23">
        <f t="shared" si="96"/>
        <v>4.9700000000000397E-2</v>
      </c>
      <c r="W501" s="128">
        <f t="shared" si="95"/>
        <v>0</v>
      </c>
      <c r="X501" s="11">
        <f t="shared" si="94"/>
        <v>1</v>
      </c>
    </row>
    <row r="502" spans="19:24" x14ac:dyDescent="0.35">
      <c r="S502" s="128">
        <f t="shared" si="93"/>
        <v>0</v>
      </c>
      <c r="V502" s="23">
        <f t="shared" si="96"/>
        <v>4.98000000000004E-2</v>
      </c>
      <c r="W502" s="128">
        <f t="shared" si="95"/>
        <v>0</v>
      </c>
      <c r="X502" s="11">
        <f t="shared" si="94"/>
        <v>1</v>
      </c>
    </row>
    <row r="503" spans="19:24" x14ac:dyDescent="0.35">
      <c r="S503" s="128">
        <f t="shared" si="93"/>
        <v>0</v>
      </c>
      <c r="V503" s="23">
        <f t="shared" si="96"/>
        <v>4.9900000000000402E-2</v>
      </c>
      <c r="W503" s="128">
        <f t="shared" si="95"/>
        <v>0</v>
      </c>
      <c r="X503" s="11">
        <f t="shared" si="94"/>
        <v>1</v>
      </c>
    </row>
    <row r="504" spans="19:24" x14ac:dyDescent="0.35">
      <c r="S504" s="128">
        <f t="shared" si="93"/>
        <v>0</v>
      </c>
      <c r="V504" s="23">
        <f t="shared" si="96"/>
        <v>5.0000000000000405E-2</v>
      </c>
      <c r="W504" s="128">
        <f t="shared" si="95"/>
        <v>0</v>
      </c>
      <c r="X504" s="11">
        <f t="shared" si="94"/>
        <v>1</v>
      </c>
    </row>
    <row r="505" spans="19:24" x14ac:dyDescent="0.35">
      <c r="S505" s="128">
        <f t="shared" si="93"/>
        <v>0</v>
      </c>
      <c r="V505" s="23">
        <f t="shared" si="96"/>
        <v>5.0100000000000408E-2</v>
      </c>
      <c r="W505" s="128">
        <f t="shared" si="95"/>
        <v>0</v>
      </c>
      <c r="X505" s="11">
        <f t="shared" si="94"/>
        <v>1</v>
      </c>
    </row>
    <row r="506" spans="19:24" x14ac:dyDescent="0.35">
      <c r="S506" s="128">
        <f t="shared" si="93"/>
        <v>0</v>
      </c>
      <c r="V506" s="23">
        <f t="shared" si="96"/>
        <v>5.0200000000000411E-2</v>
      </c>
      <c r="W506" s="128">
        <f t="shared" si="95"/>
        <v>0</v>
      </c>
      <c r="X506" s="11">
        <f t="shared" si="94"/>
        <v>1</v>
      </c>
    </row>
    <row r="507" spans="19:24" x14ac:dyDescent="0.35">
      <c r="S507" s="128">
        <f t="shared" si="93"/>
        <v>0</v>
      </c>
      <c r="V507" s="23">
        <f t="shared" si="96"/>
        <v>5.0300000000000414E-2</v>
      </c>
      <c r="W507" s="128">
        <f t="shared" si="95"/>
        <v>0</v>
      </c>
      <c r="X507" s="11">
        <f t="shared" si="94"/>
        <v>1</v>
      </c>
    </row>
    <row r="508" spans="19:24" x14ac:dyDescent="0.35">
      <c r="S508" s="128">
        <f t="shared" si="93"/>
        <v>0</v>
      </c>
      <c r="V508" s="23">
        <f t="shared" si="96"/>
        <v>5.0400000000000417E-2</v>
      </c>
      <c r="W508" s="128">
        <f t="shared" si="95"/>
        <v>0</v>
      </c>
      <c r="X508" s="11">
        <f t="shared" si="94"/>
        <v>1</v>
      </c>
    </row>
    <row r="509" spans="19:24" x14ac:dyDescent="0.35">
      <c r="S509" s="128">
        <f t="shared" si="93"/>
        <v>0</v>
      </c>
      <c r="V509" s="23">
        <f t="shared" si="96"/>
        <v>5.050000000000042E-2</v>
      </c>
      <c r="W509" s="128">
        <f t="shared" si="95"/>
        <v>0</v>
      </c>
      <c r="X509" s="11">
        <f t="shared" si="94"/>
        <v>1</v>
      </c>
    </row>
    <row r="510" spans="19:24" x14ac:dyDescent="0.35">
      <c r="S510" s="128">
        <f t="shared" si="93"/>
        <v>0</v>
      </c>
      <c r="V510" s="23">
        <f t="shared" si="96"/>
        <v>5.0600000000000422E-2</v>
      </c>
      <c r="W510" s="128">
        <f t="shared" si="95"/>
        <v>0</v>
      </c>
      <c r="X510" s="11">
        <f t="shared" si="94"/>
        <v>1</v>
      </c>
    </row>
    <row r="511" spans="19:24" x14ac:dyDescent="0.35">
      <c r="S511" s="128">
        <f t="shared" si="93"/>
        <v>0</v>
      </c>
      <c r="V511" s="23">
        <f t="shared" si="96"/>
        <v>5.0700000000000425E-2</v>
      </c>
      <c r="W511" s="128">
        <f t="shared" si="95"/>
        <v>0</v>
      </c>
      <c r="X511" s="11">
        <f t="shared" si="94"/>
        <v>1</v>
      </c>
    </row>
    <row r="512" spans="19:24" x14ac:dyDescent="0.35">
      <c r="S512" s="128">
        <f t="shared" ref="S512:S575" si="97">B512*(1-E512)</f>
        <v>0</v>
      </c>
      <c r="V512" s="23">
        <f t="shared" si="96"/>
        <v>5.0800000000000428E-2</v>
      </c>
      <c r="W512" s="128">
        <f t="shared" si="95"/>
        <v>0</v>
      </c>
      <c r="X512" s="11">
        <f t="shared" si="94"/>
        <v>1</v>
      </c>
    </row>
    <row r="513" spans="19:24" x14ac:dyDescent="0.35">
      <c r="S513" s="128">
        <f t="shared" si="97"/>
        <v>0</v>
      </c>
      <c r="V513" s="23">
        <f t="shared" si="96"/>
        <v>5.0900000000000431E-2</v>
      </c>
      <c r="W513" s="128">
        <f t="shared" si="95"/>
        <v>0</v>
      </c>
      <c r="X513" s="11">
        <f t="shared" ref="X513:X576" si="98">IF(W513&lt;$Q$1,0,1)</f>
        <v>1</v>
      </c>
    </row>
    <row r="514" spans="19:24" x14ac:dyDescent="0.35">
      <c r="S514" s="128">
        <f t="shared" si="97"/>
        <v>0</v>
      </c>
      <c r="V514" s="23">
        <f t="shared" si="96"/>
        <v>5.1000000000000434E-2</v>
      </c>
      <c r="W514" s="128">
        <f t="shared" si="95"/>
        <v>0</v>
      </c>
      <c r="X514" s="11">
        <f t="shared" si="98"/>
        <v>1</v>
      </c>
    </row>
    <row r="515" spans="19:24" x14ac:dyDescent="0.35">
      <c r="S515" s="128">
        <f t="shared" si="97"/>
        <v>0</v>
      </c>
      <c r="V515" s="23">
        <f t="shared" si="96"/>
        <v>5.1100000000000437E-2</v>
      </c>
      <c r="W515" s="128">
        <f t="shared" si="95"/>
        <v>0</v>
      </c>
      <c r="X515" s="11">
        <f t="shared" si="98"/>
        <v>1</v>
      </c>
    </row>
    <row r="516" spans="19:24" x14ac:dyDescent="0.35">
      <c r="S516" s="128">
        <f t="shared" si="97"/>
        <v>0</v>
      </c>
      <c r="V516" s="23">
        <f t="shared" si="96"/>
        <v>5.120000000000044E-2</v>
      </c>
      <c r="W516" s="128">
        <f t="shared" si="95"/>
        <v>0</v>
      </c>
      <c r="X516" s="11">
        <f t="shared" si="98"/>
        <v>1</v>
      </c>
    </row>
    <row r="517" spans="19:24" x14ac:dyDescent="0.35">
      <c r="S517" s="128">
        <f t="shared" si="97"/>
        <v>0</v>
      </c>
      <c r="V517" s="23">
        <f t="shared" si="96"/>
        <v>5.1300000000000442E-2</v>
      </c>
      <c r="W517" s="128">
        <f t="shared" si="95"/>
        <v>0</v>
      </c>
      <c r="X517" s="11">
        <f t="shared" si="98"/>
        <v>1</v>
      </c>
    </row>
    <row r="518" spans="19:24" x14ac:dyDescent="0.35">
      <c r="S518" s="128">
        <f t="shared" si="97"/>
        <v>0</v>
      </c>
      <c r="V518" s="23">
        <f t="shared" si="96"/>
        <v>5.1400000000000445E-2</v>
      </c>
      <c r="W518" s="128">
        <f t="shared" si="95"/>
        <v>0</v>
      </c>
      <c r="X518" s="11">
        <f t="shared" si="98"/>
        <v>1</v>
      </c>
    </row>
    <row r="519" spans="19:24" x14ac:dyDescent="0.35">
      <c r="S519" s="128">
        <f t="shared" si="97"/>
        <v>0</v>
      </c>
      <c r="V519" s="23">
        <f t="shared" si="96"/>
        <v>5.1500000000000448E-2</v>
      </c>
      <c r="W519" s="128">
        <f t="shared" si="95"/>
        <v>0</v>
      </c>
      <c r="X519" s="11">
        <f t="shared" si="98"/>
        <v>1</v>
      </c>
    </row>
    <row r="520" spans="19:24" x14ac:dyDescent="0.35">
      <c r="S520" s="128">
        <f t="shared" si="97"/>
        <v>0</v>
      </c>
      <c r="V520" s="23">
        <f t="shared" si="96"/>
        <v>5.1600000000000451E-2</v>
      </c>
      <c r="W520" s="128">
        <f t="shared" si="95"/>
        <v>0</v>
      </c>
      <c r="X520" s="11">
        <f t="shared" si="98"/>
        <v>1</v>
      </c>
    </row>
    <row r="521" spans="19:24" x14ac:dyDescent="0.35">
      <c r="S521" s="128">
        <f t="shared" si="97"/>
        <v>0</v>
      </c>
      <c r="V521" s="23">
        <f t="shared" si="96"/>
        <v>5.1700000000000454E-2</v>
      </c>
      <c r="W521" s="128">
        <f t="shared" si="95"/>
        <v>0</v>
      </c>
      <c r="X521" s="11">
        <f t="shared" si="98"/>
        <v>1</v>
      </c>
    </row>
    <row r="522" spans="19:24" x14ac:dyDescent="0.35">
      <c r="S522" s="128">
        <f t="shared" si="97"/>
        <v>0</v>
      </c>
      <c r="V522" s="23">
        <f t="shared" si="96"/>
        <v>5.1800000000000457E-2</v>
      </c>
      <c r="W522" s="128">
        <f t="shared" si="95"/>
        <v>0</v>
      </c>
      <c r="X522" s="11">
        <f t="shared" si="98"/>
        <v>1</v>
      </c>
    </row>
    <row r="523" spans="19:24" x14ac:dyDescent="0.35">
      <c r="S523" s="128">
        <f t="shared" si="97"/>
        <v>0</v>
      </c>
      <c r="V523" s="23">
        <f t="shared" si="96"/>
        <v>5.190000000000046E-2</v>
      </c>
      <c r="W523" s="128">
        <f t="shared" si="95"/>
        <v>0</v>
      </c>
      <c r="X523" s="11">
        <f t="shared" si="98"/>
        <v>1</v>
      </c>
    </row>
    <row r="524" spans="19:24" x14ac:dyDescent="0.35">
      <c r="S524" s="128">
        <f t="shared" si="97"/>
        <v>0</v>
      </c>
      <c r="V524" s="23">
        <f t="shared" si="96"/>
        <v>5.2000000000000463E-2</v>
      </c>
      <c r="W524" s="128">
        <f t="shared" si="95"/>
        <v>0</v>
      </c>
      <c r="X524" s="11">
        <f t="shared" si="98"/>
        <v>1</v>
      </c>
    </row>
    <row r="525" spans="19:24" x14ac:dyDescent="0.35">
      <c r="S525" s="128">
        <f t="shared" si="97"/>
        <v>0</v>
      </c>
      <c r="V525" s="23">
        <f t="shared" si="96"/>
        <v>5.2100000000000465E-2</v>
      </c>
      <c r="W525" s="128">
        <f t="shared" si="95"/>
        <v>0</v>
      </c>
      <c r="X525" s="11">
        <f t="shared" si="98"/>
        <v>1</v>
      </c>
    </row>
    <row r="526" spans="19:24" x14ac:dyDescent="0.35">
      <c r="S526" s="128">
        <f t="shared" si="97"/>
        <v>0</v>
      </c>
      <c r="V526" s="23">
        <f t="shared" si="96"/>
        <v>5.2200000000000468E-2</v>
      </c>
      <c r="W526" s="128">
        <f t="shared" si="95"/>
        <v>0</v>
      </c>
      <c r="X526" s="11">
        <f t="shared" si="98"/>
        <v>1</v>
      </c>
    </row>
    <row r="527" spans="19:24" x14ac:dyDescent="0.35">
      <c r="S527" s="128">
        <f t="shared" si="97"/>
        <v>0</v>
      </c>
      <c r="V527" s="23">
        <f t="shared" si="96"/>
        <v>5.2300000000000471E-2</v>
      </c>
      <c r="W527" s="128">
        <f t="shared" si="95"/>
        <v>0</v>
      </c>
      <c r="X527" s="11">
        <f t="shared" si="98"/>
        <v>1</v>
      </c>
    </row>
    <row r="528" spans="19:24" x14ac:dyDescent="0.35">
      <c r="S528" s="128">
        <f t="shared" si="97"/>
        <v>0</v>
      </c>
      <c r="V528" s="23">
        <f t="shared" si="96"/>
        <v>5.2400000000000474E-2</v>
      </c>
      <c r="W528" s="128">
        <f t="shared" si="95"/>
        <v>0</v>
      </c>
      <c r="X528" s="11">
        <f t="shared" si="98"/>
        <v>1</v>
      </c>
    </row>
    <row r="529" spans="19:24" x14ac:dyDescent="0.35">
      <c r="S529" s="128">
        <f t="shared" si="97"/>
        <v>0</v>
      </c>
      <c r="V529" s="23">
        <f t="shared" si="96"/>
        <v>5.2500000000000477E-2</v>
      </c>
      <c r="W529" s="128">
        <f t="shared" si="95"/>
        <v>0</v>
      </c>
      <c r="X529" s="11">
        <f t="shared" si="98"/>
        <v>1</v>
      </c>
    </row>
    <row r="530" spans="19:24" x14ac:dyDescent="0.35">
      <c r="S530" s="128">
        <f t="shared" si="97"/>
        <v>0</v>
      </c>
      <c r="V530" s="23">
        <f t="shared" si="96"/>
        <v>5.260000000000048E-2</v>
      </c>
      <c r="W530" s="128">
        <f t="shared" si="95"/>
        <v>0</v>
      </c>
      <c r="X530" s="11">
        <f t="shared" si="98"/>
        <v>1</v>
      </c>
    </row>
    <row r="531" spans="19:24" x14ac:dyDescent="0.35">
      <c r="S531" s="128">
        <f t="shared" si="97"/>
        <v>0</v>
      </c>
      <c r="V531" s="23">
        <f t="shared" si="96"/>
        <v>5.2700000000000483E-2</v>
      </c>
      <c r="W531" s="128">
        <f t="shared" si="95"/>
        <v>0</v>
      </c>
      <c r="X531" s="11">
        <f t="shared" si="98"/>
        <v>1</v>
      </c>
    </row>
    <row r="532" spans="19:24" x14ac:dyDescent="0.35">
      <c r="S532" s="128">
        <f t="shared" si="97"/>
        <v>0</v>
      </c>
      <c r="V532" s="23">
        <f t="shared" si="96"/>
        <v>5.2800000000000485E-2</v>
      </c>
      <c r="W532" s="128">
        <f t="shared" si="95"/>
        <v>0</v>
      </c>
      <c r="X532" s="11">
        <f t="shared" si="98"/>
        <v>1</v>
      </c>
    </row>
    <row r="533" spans="19:24" x14ac:dyDescent="0.35">
      <c r="S533" s="128">
        <f t="shared" si="97"/>
        <v>0</v>
      </c>
      <c r="V533" s="23">
        <f t="shared" si="96"/>
        <v>5.2900000000000488E-2</v>
      </c>
      <c r="W533" s="128">
        <f t="shared" si="95"/>
        <v>0</v>
      </c>
      <c r="X533" s="11">
        <f t="shared" si="98"/>
        <v>1</v>
      </c>
    </row>
    <row r="534" spans="19:24" x14ac:dyDescent="0.35">
      <c r="S534" s="128">
        <f t="shared" si="97"/>
        <v>0</v>
      </c>
      <c r="V534" s="23">
        <f t="shared" si="96"/>
        <v>5.3000000000000491E-2</v>
      </c>
      <c r="W534" s="128">
        <f t="shared" si="95"/>
        <v>0</v>
      </c>
      <c r="X534" s="11">
        <f t="shared" si="98"/>
        <v>1</v>
      </c>
    </row>
    <row r="535" spans="19:24" x14ac:dyDescent="0.35">
      <c r="S535" s="128">
        <f t="shared" si="97"/>
        <v>0</v>
      </c>
      <c r="V535" s="23">
        <f t="shared" si="96"/>
        <v>5.3100000000000494E-2</v>
      </c>
      <c r="W535" s="128">
        <f t="shared" ref="W535:W598" si="99">SUM($S$4:$S$243)*V535/12</f>
        <v>0</v>
      </c>
      <c r="X535" s="11">
        <f t="shared" si="98"/>
        <v>1</v>
      </c>
    </row>
    <row r="536" spans="19:24" x14ac:dyDescent="0.35">
      <c r="S536" s="128">
        <f t="shared" si="97"/>
        <v>0</v>
      </c>
      <c r="V536" s="23">
        <f t="shared" si="96"/>
        <v>5.3200000000000497E-2</v>
      </c>
      <c r="W536" s="128">
        <f t="shared" si="99"/>
        <v>0</v>
      </c>
      <c r="X536" s="11">
        <f t="shared" si="98"/>
        <v>1</v>
      </c>
    </row>
    <row r="537" spans="19:24" x14ac:dyDescent="0.35">
      <c r="S537" s="128">
        <f t="shared" si="97"/>
        <v>0</v>
      </c>
      <c r="V537" s="23">
        <f t="shared" si="96"/>
        <v>5.33000000000005E-2</v>
      </c>
      <c r="W537" s="128">
        <f t="shared" si="99"/>
        <v>0</v>
      </c>
      <c r="X537" s="11">
        <f t="shared" si="98"/>
        <v>1</v>
      </c>
    </row>
    <row r="538" spans="19:24" x14ac:dyDescent="0.35">
      <c r="S538" s="128">
        <f t="shared" si="97"/>
        <v>0</v>
      </c>
      <c r="V538" s="23">
        <f t="shared" si="96"/>
        <v>5.3400000000000503E-2</v>
      </c>
      <c r="W538" s="128">
        <f t="shared" si="99"/>
        <v>0</v>
      </c>
      <c r="X538" s="11">
        <f t="shared" si="98"/>
        <v>1</v>
      </c>
    </row>
    <row r="539" spans="19:24" x14ac:dyDescent="0.35">
      <c r="S539" s="128">
        <f t="shared" si="97"/>
        <v>0</v>
      </c>
      <c r="V539" s="23">
        <f t="shared" si="96"/>
        <v>5.3500000000000505E-2</v>
      </c>
      <c r="W539" s="128">
        <f t="shared" si="99"/>
        <v>0</v>
      </c>
      <c r="X539" s="11">
        <f t="shared" si="98"/>
        <v>1</v>
      </c>
    </row>
    <row r="540" spans="19:24" x14ac:dyDescent="0.35">
      <c r="S540" s="128">
        <f t="shared" si="97"/>
        <v>0</v>
      </c>
      <c r="V540" s="23">
        <f t="shared" si="96"/>
        <v>5.3600000000000508E-2</v>
      </c>
      <c r="W540" s="128">
        <f t="shared" si="99"/>
        <v>0</v>
      </c>
      <c r="X540" s="11">
        <f t="shared" si="98"/>
        <v>1</v>
      </c>
    </row>
    <row r="541" spans="19:24" x14ac:dyDescent="0.35">
      <c r="S541" s="128">
        <f t="shared" si="97"/>
        <v>0</v>
      </c>
      <c r="V541" s="23">
        <f t="shared" si="96"/>
        <v>5.3700000000000511E-2</v>
      </c>
      <c r="W541" s="128">
        <f t="shared" si="99"/>
        <v>0</v>
      </c>
      <c r="X541" s="11">
        <f t="shared" si="98"/>
        <v>1</v>
      </c>
    </row>
    <row r="542" spans="19:24" x14ac:dyDescent="0.35">
      <c r="S542" s="128">
        <f t="shared" si="97"/>
        <v>0</v>
      </c>
      <c r="V542" s="23">
        <f t="shared" si="96"/>
        <v>5.3800000000000514E-2</v>
      </c>
      <c r="W542" s="128">
        <f t="shared" si="99"/>
        <v>0</v>
      </c>
      <c r="X542" s="11">
        <f t="shared" si="98"/>
        <v>1</v>
      </c>
    </row>
    <row r="543" spans="19:24" x14ac:dyDescent="0.35">
      <c r="S543" s="128">
        <f t="shared" si="97"/>
        <v>0</v>
      </c>
      <c r="V543" s="23">
        <f t="shared" si="96"/>
        <v>5.3900000000000517E-2</v>
      </c>
      <c r="W543" s="128">
        <f t="shared" si="99"/>
        <v>0</v>
      </c>
      <c r="X543" s="11">
        <f t="shared" si="98"/>
        <v>1</v>
      </c>
    </row>
    <row r="544" spans="19:24" x14ac:dyDescent="0.35">
      <c r="S544" s="128">
        <f t="shared" si="97"/>
        <v>0</v>
      </c>
      <c r="V544" s="23">
        <f t="shared" si="96"/>
        <v>5.400000000000052E-2</v>
      </c>
      <c r="W544" s="128">
        <f t="shared" si="99"/>
        <v>0</v>
      </c>
      <c r="X544" s="11">
        <f t="shared" si="98"/>
        <v>1</v>
      </c>
    </row>
    <row r="545" spans="19:24" x14ac:dyDescent="0.35">
      <c r="S545" s="128">
        <f t="shared" si="97"/>
        <v>0</v>
      </c>
      <c r="V545" s="23">
        <f t="shared" si="96"/>
        <v>5.4100000000000523E-2</v>
      </c>
      <c r="W545" s="128">
        <f t="shared" si="99"/>
        <v>0</v>
      </c>
      <c r="X545" s="11">
        <f t="shared" si="98"/>
        <v>1</v>
      </c>
    </row>
    <row r="546" spans="19:24" x14ac:dyDescent="0.35">
      <c r="S546" s="128">
        <f t="shared" si="97"/>
        <v>0</v>
      </c>
      <c r="V546" s="23">
        <f t="shared" si="96"/>
        <v>5.4200000000000526E-2</v>
      </c>
      <c r="W546" s="128">
        <f t="shared" si="99"/>
        <v>0</v>
      </c>
      <c r="X546" s="11">
        <f t="shared" si="98"/>
        <v>1</v>
      </c>
    </row>
    <row r="547" spans="19:24" x14ac:dyDescent="0.35">
      <c r="S547" s="128">
        <f t="shared" si="97"/>
        <v>0</v>
      </c>
      <c r="V547" s="23">
        <f t="shared" si="96"/>
        <v>5.4300000000000528E-2</v>
      </c>
      <c r="W547" s="128">
        <f t="shared" si="99"/>
        <v>0</v>
      </c>
      <c r="X547" s="11">
        <f t="shared" si="98"/>
        <v>1</v>
      </c>
    </row>
    <row r="548" spans="19:24" x14ac:dyDescent="0.35">
      <c r="S548" s="128">
        <f t="shared" si="97"/>
        <v>0</v>
      </c>
      <c r="V548" s="23">
        <f t="shared" si="96"/>
        <v>5.4400000000000531E-2</v>
      </c>
      <c r="W548" s="128">
        <f t="shared" si="99"/>
        <v>0</v>
      </c>
      <c r="X548" s="11">
        <f t="shared" si="98"/>
        <v>1</v>
      </c>
    </row>
    <row r="549" spans="19:24" x14ac:dyDescent="0.35">
      <c r="S549" s="128">
        <f t="shared" si="97"/>
        <v>0</v>
      </c>
      <c r="V549" s="23">
        <f t="shared" si="96"/>
        <v>5.4500000000000534E-2</v>
      </c>
      <c r="W549" s="128">
        <f t="shared" si="99"/>
        <v>0</v>
      </c>
      <c r="X549" s="11">
        <f t="shared" si="98"/>
        <v>1</v>
      </c>
    </row>
    <row r="550" spans="19:24" x14ac:dyDescent="0.35">
      <c r="S550" s="128">
        <f t="shared" si="97"/>
        <v>0</v>
      </c>
      <c r="V550" s="23">
        <f t="shared" si="96"/>
        <v>5.4600000000000537E-2</v>
      </c>
      <c r="W550" s="128">
        <f t="shared" si="99"/>
        <v>0</v>
      </c>
      <c r="X550" s="11">
        <f t="shared" si="98"/>
        <v>1</v>
      </c>
    </row>
    <row r="551" spans="19:24" x14ac:dyDescent="0.35">
      <c r="S551" s="128">
        <f t="shared" si="97"/>
        <v>0</v>
      </c>
      <c r="V551" s="23">
        <f t="shared" si="96"/>
        <v>5.470000000000054E-2</v>
      </c>
      <c r="W551" s="128">
        <f t="shared" si="99"/>
        <v>0</v>
      </c>
      <c r="X551" s="11">
        <f t="shared" si="98"/>
        <v>1</v>
      </c>
    </row>
    <row r="552" spans="19:24" x14ac:dyDescent="0.35">
      <c r="S552" s="128">
        <f t="shared" si="97"/>
        <v>0</v>
      </c>
      <c r="V552" s="23">
        <f t="shared" si="96"/>
        <v>5.4800000000000543E-2</v>
      </c>
      <c r="W552" s="128">
        <f t="shared" si="99"/>
        <v>0</v>
      </c>
      <c r="X552" s="11">
        <f t="shared" si="98"/>
        <v>1</v>
      </c>
    </row>
    <row r="553" spans="19:24" x14ac:dyDescent="0.35">
      <c r="S553" s="128">
        <f t="shared" si="97"/>
        <v>0</v>
      </c>
      <c r="V553" s="23">
        <f t="shared" si="96"/>
        <v>5.4900000000000546E-2</v>
      </c>
      <c r="W553" s="128">
        <f t="shared" si="99"/>
        <v>0</v>
      </c>
      <c r="X553" s="11">
        <f t="shared" si="98"/>
        <v>1</v>
      </c>
    </row>
    <row r="554" spans="19:24" x14ac:dyDescent="0.35">
      <c r="S554" s="128">
        <f t="shared" si="97"/>
        <v>0</v>
      </c>
      <c r="V554" s="23">
        <f t="shared" si="96"/>
        <v>5.5000000000000548E-2</v>
      </c>
      <c r="W554" s="128">
        <f t="shared" si="99"/>
        <v>0</v>
      </c>
      <c r="X554" s="11">
        <f t="shared" si="98"/>
        <v>1</v>
      </c>
    </row>
    <row r="555" spans="19:24" x14ac:dyDescent="0.35">
      <c r="S555" s="128">
        <f t="shared" si="97"/>
        <v>0</v>
      </c>
      <c r="V555" s="23">
        <f t="shared" si="96"/>
        <v>5.5100000000000551E-2</v>
      </c>
      <c r="W555" s="128">
        <f t="shared" si="99"/>
        <v>0</v>
      </c>
      <c r="X555" s="11">
        <f t="shared" si="98"/>
        <v>1</v>
      </c>
    </row>
    <row r="556" spans="19:24" x14ac:dyDescent="0.35">
      <c r="S556" s="128">
        <f t="shared" si="97"/>
        <v>0</v>
      </c>
      <c r="V556" s="23">
        <f t="shared" si="96"/>
        <v>5.5200000000000554E-2</v>
      </c>
      <c r="W556" s="128">
        <f t="shared" si="99"/>
        <v>0</v>
      </c>
      <c r="X556" s="11">
        <f t="shared" si="98"/>
        <v>1</v>
      </c>
    </row>
    <row r="557" spans="19:24" x14ac:dyDescent="0.35">
      <c r="S557" s="128">
        <f t="shared" si="97"/>
        <v>0</v>
      </c>
      <c r="V557" s="23">
        <f t="shared" si="96"/>
        <v>5.5300000000000557E-2</v>
      </c>
      <c r="W557" s="128">
        <f t="shared" si="99"/>
        <v>0</v>
      </c>
      <c r="X557" s="11">
        <f t="shared" si="98"/>
        <v>1</v>
      </c>
    </row>
    <row r="558" spans="19:24" x14ac:dyDescent="0.35">
      <c r="S558" s="128">
        <f t="shared" si="97"/>
        <v>0</v>
      </c>
      <c r="V558" s="23">
        <f t="shared" si="96"/>
        <v>5.540000000000056E-2</v>
      </c>
      <c r="W558" s="128">
        <f t="shared" si="99"/>
        <v>0</v>
      </c>
      <c r="X558" s="11">
        <f t="shared" si="98"/>
        <v>1</v>
      </c>
    </row>
    <row r="559" spans="19:24" x14ac:dyDescent="0.35">
      <c r="S559" s="128">
        <f t="shared" si="97"/>
        <v>0</v>
      </c>
      <c r="V559" s="23">
        <f t="shared" si="96"/>
        <v>5.5500000000000563E-2</v>
      </c>
      <c r="W559" s="128">
        <f t="shared" si="99"/>
        <v>0</v>
      </c>
      <c r="X559" s="11">
        <f t="shared" si="98"/>
        <v>1</v>
      </c>
    </row>
    <row r="560" spans="19:24" x14ac:dyDescent="0.35">
      <c r="S560" s="128">
        <f t="shared" si="97"/>
        <v>0</v>
      </c>
      <c r="V560" s="23">
        <f t="shared" si="96"/>
        <v>5.5600000000000566E-2</v>
      </c>
      <c r="W560" s="128">
        <f t="shared" si="99"/>
        <v>0</v>
      </c>
      <c r="X560" s="11">
        <f t="shared" si="98"/>
        <v>1</v>
      </c>
    </row>
    <row r="561" spans="19:24" x14ac:dyDescent="0.35">
      <c r="S561" s="128">
        <f t="shared" si="97"/>
        <v>0</v>
      </c>
      <c r="V561" s="23">
        <f t="shared" si="96"/>
        <v>5.5700000000000569E-2</v>
      </c>
      <c r="W561" s="128">
        <f t="shared" si="99"/>
        <v>0</v>
      </c>
      <c r="X561" s="11">
        <f t="shared" si="98"/>
        <v>1</v>
      </c>
    </row>
    <row r="562" spans="19:24" x14ac:dyDescent="0.35">
      <c r="S562" s="128">
        <f t="shared" si="97"/>
        <v>0</v>
      </c>
      <c r="V562" s="23">
        <f t="shared" si="96"/>
        <v>5.5800000000000571E-2</v>
      </c>
      <c r="W562" s="128">
        <f t="shared" si="99"/>
        <v>0</v>
      </c>
      <c r="X562" s="11">
        <f t="shared" si="98"/>
        <v>1</v>
      </c>
    </row>
    <row r="563" spans="19:24" x14ac:dyDescent="0.35">
      <c r="S563" s="128">
        <f t="shared" si="97"/>
        <v>0</v>
      </c>
      <c r="V563" s="23">
        <f t="shared" si="96"/>
        <v>5.5900000000000574E-2</v>
      </c>
      <c r="W563" s="128">
        <f t="shared" si="99"/>
        <v>0</v>
      </c>
      <c r="X563" s="11">
        <f t="shared" si="98"/>
        <v>1</v>
      </c>
    </row>
    <row r="564" spans="19:24" x14ac:dyDescent="0.35">
      <c r="S564" s="128">
        <f t="shared" si="97"/>
        <v>0</v>
      </c>
      <c r="V564" s="23">
        <f t="shared" ref="V564:V627" si="100">+V563+0.0001</f>
        <v>5.6000000000000577E-2</v>
      </c>
      <c r="W564" s="128">
        <f t="shared" si="99"/>
        <v>0</v>
      </c>
      <c r="X564" s="11">
        <f t="shared" si="98"/>
        <v>1</v>
      </c>
    </row>
    <row r="565" spans="19:24" x14ac:dyDescent="0.35">
      <c r="S565" s="128">
        <f t="shared" si="97"/>
        <v>0</v>
      </c>
      <c r="V565" s="23">
        <f t="shared" si="100"/>
        <v>5.610000000000058E-2</v>
      </c>
      <c r="W565" s="128">
        <f t="shared" si="99"/>
        <v>0</v>
      </c>
      <c r="X565" s="11">
        <f t="shared" si="98"/>
        <v>1</v>
      </c>
    </row>
    <row r="566" spans="19:24" x14ac:dyDescent="0.35">
      <c r="S566" s="128">
        <f t="shared" si="97"/>
        <v>0</v>
      </c>
      <c r="V566" s="23">
        <f t="shared" si="100"/>
        <v>5.6200000000000583E-2</v>
      </c>
      <c r="W566" s="128">
        <f t="shared" si="99"/>
        <v>0</v>
      </c>
      <c r="X566" s="11">
        <f t="shared" si="98"/>
        <v>1</v>
      </c>
    </row>
    <row r="567" spans="19:24" x14ac:dyDescent="0.35">
      <c r="S567" s="128">
        <f t="shared" si="97"/>
        <v>0</v>
      </c>
      <c r="V567" s="23">
        <f t="shared" si="100"/>
        <v>5.6300000000000586E-2</v>
      </c>
      <c r="W567" s="128">
        <f t="shared" si="99"/>
        <v>0</v>
      </c>
      <c r="X567" s="11">
        <f t="shared" si="98"/>
        <v>1</v>
      </c>
    </row>
    <row r="568" spans="19:24" x14ac:dyDescent="0.35">
      <c r="S568" s="128">
        <f t="shared" si="97"/>
        <v>0</v>
      </c>
      <c r="V568" s="23">
        <f t="shared" si="100"/>
        <v>5.6400000000000589E-2</v>
      </c>
      <c r="W568" s="128">
        <f t="shared" si="99"/>
        <v>0</v>
      </c>
      <c r="X568" s="11">
        <f t="shared" si="98"/>
        <v>1</v>
      </c>
    </row>
    <row r="569" spans="19:24" x14ac:dyDescent="0.35">
      <c r="S569" s="128">
        <f t="shared" si="97"/>
        <v>0</v>
      </c>
      <c r="V569" s="23">
        <f t="shared" si="100"/>
        <v>5.6500000000000591E-2</v>
      </c>
      <c r="W569" s="128">
        <f t="shared" si="99"/>
        <v>0</v>
      </c>
      <c r="X569" s="11">
        <f t="shared" si="98"/>
        <v>1</v>
      </c>
    </row>
    <row r="570" spans="19:24" x14ac:dyDescent="0.35">
      <c r="S570" s="128">
        <f t="shared" si="97"/>
        <v>0</v>
      </c>
      <c r="V570" s="23">
        <f t="shared" si="100"/>
        <v>5.6600000000000594E-2</v>
      </c>
      <c r="W570" s="128">
        <f t="shared" si="99"/>
        <v>0</v>
      </c>
      <c r="X570" s="11">
        <f t="shared" si="98"/>
        <v>1</v>
      </c>
    </row>
    <row r="571" spans="19:24" x14ac:dyDescent="0.35">
      <c r="S571" s="128">
        <f t="shared" si="97"/>
        <v>0</v>
      </c>
      <c r="V571" s="23">
        <f t="shared" si="100"/>
        <v>5.6700000000000597E-2</v>
      </c>
      <c r="W571" s="128">
        <f t="shared" si="99"/>
        <v>0</v>
      </c>
      <c r="X571" s="11">
        <f t="shared" si="98"/>
        <v>1</v>
      </c>
    </row>
    <row r="572" spans="19:24" x14ac:dyDescent="0.35">
      <c r="S572" s="128">
        <f t="shared" si="97"/>
        <v>0</v>
      </c>
      <c r="V572" s="23">
        <f t="shared" si="100"/>
        <v>5.68000000000006E-2</v>
      </c>
      <c r="W572" s="128">
        <f t="shared" si="99"/>
        <v>0</v>
      </c>
      <c r="X572" s="11">
        <f t="shared" si="98"/>
        <v>1</v>
      </c>
    </row>
    <row r="573" spans="19:24" x14ac:dyDescent="0.35">
      <c r="S573" s="128">
        <f t="shared" si="97"/>
        <v>0</v>
      </c>
      <c r="V573" s="23">
        <f t="shared" si="100"/>
        <v>5.6900000000000603E-2</v>
      </c>
      <c r="W573" s="128">
        <f t="shared" si="99"/>
        <v>0</v>
      </c>
      <c r="X573" s="11">
        <f t="shared" si="98"/>
        <v>1</v>
      </c>
    </row>
    <row r="574" spans="19:24" x14ac:dyDescent="0.35">
      <c r="S574" s="128">
        <f t="shared" si="97"/>
        <v>0</v>
      </c>
      <c r="V574" s="23">
        <f t="shared" si="100"/>
        <v>5.7000000000000606E-2</v>
      </c>
      <c r="W574" s="128">
        <f t="shared" si="99"/>
        <v>0</v>
      </c>
      <c r="X574" s="11">
        <f t="shared" si="98"/>
        <v>1</v>
      </c>
    </row>
    <row r="575" spans="19:24" x14ac:dyDescent="0.35">
      <c r="S575" s="128">
        <f t="shared" si="97"/>
        <v>0</v>
      </c>
      <c r="V575" s="23">
        <f t="shared" si="100"/>
        <v>5.7100000000000609E-2</v>
      </c>
      <c r="W575" s="128">
        <f t="shared" si="99"/>
        <v>0</v>
      </c>
      <c r="X575" s="11">
        <f t="shared" si="98"/>
        <v>1</v>
      </c>
    </row>
    <row r="576" spans="19:24" x14ac:dyDescent="0.35">
      <c r="S576" s="128">
        <f t="shared" ref="S576:S639" si="101">B576*(1-E576)</f>
        <v>0</v>
      </c>
      <c r="V576" s="23">
        <f t="shared" si="100"/>
        <v>5.7200000000000611E-2</v>
      </c>
      <c r="W576" s="128">
        <f t="shared" si="99"/>
        <v>0</v>
      </c>
      <c r="X576" s="11">
        <f t="shared" si="98"/>
        <v>1</v>
      </c>
    </row>
    <row r="577" spans="19:24" x14ac:dyDescent="0.35">
      <c r="S577" s="128">
        <f t="shared" si="101"/>
        <v>0</v>
      </c>
      <c r="V577" s="23">
        <f t="shared" si="100"/>
        <v>5.7300000000000614E-2</v>
      </c>
      <c r="W577" s="128">
        <f t="shared" si="99"/>
        <v>0</v>
      </c>
      <c r="X577" s="11">
        <f t="shared" ref="X577:X640" si="102">IF(W577&lt;$Q$1,0,1)</f>
        <v>1</v>
      </c>
    </row>
    <row r="578" spans="19:24" x14ac:dyDescent="0.35">
      <c r="S578" s="128">
        <f t="shared" si="101"/>
        <v>0</v>
      </c>
      <c r="V578" s="23">
        <f t="shared" si="100"/>
        <v>5.7400000000000617E-2</v>
      </c>
      <c r="W578" s="128">
        <f t="shared" si="99"/>
        <v>0</v>
      </c>
      <c r="X578" s="11">
        <f t="shared" si="102"/>
        <v>1</v>
      </c>
    </row>
    <row r="579" spans="19:24" x14ac:dyDescent="0.35">
      <c r="S579" s="128">
        <f t="shared" si="101"/>
        <v>0</v>
      </c>
      <c r="V579" s="23">
        <f t="shared" si="100"/>
        <v>5.750000000000062E-2</v>
      </c>
      <c r="W579" s="128">
        <f t="shared" si="99"/>
        <v>0</v>
      </c>
      <c r="X579" s="11">
        <f t="shared" si="102"/>
        <v>1</v>
      </c>
    </row>
    <row r="580" spans="19:24" x14ac:dyDescent="0.35">
      <c r="S580" s="128">
        <f t="shared" si="101"/>
        <v>0</v>
      </c>
      <c r="V580" s="23">
        <f t="shared" si="100"/>
        <v>5.7600000000000623E-2</v>
      </c>
      <c r="W580" s="128">
        <f t="shared" si="99"/>
        <v>0</v>
      </c>
      <c r="X580" s="11">
        <f t="shared" si="102"/>
        <v>1</v>
      </c>
    </row>
    <row r="581" spans="19:24" x14ac:dyDescent="0.35">
      <c r="S581" s="128">
        <f t="shared" si="101"/>
        <v>0</v>
      </c>
      <c r="V581" s="23">
        <f t="shared" si="100"/>
        <v>5.7700000000000626E-2</v>
      </c>
      <c r="W581" s="128">
        <f t="shared" si="99"/>
        <v>0</v>
      </c>
      <c r="X581" s="11">
        <f t="shared" si="102"/>
        <v>1</v>
      </c>
    </row>
    <row r="582" spans="19:24" x14ac:dyDescent="0.35">
      <c r="S582" s="128">
        <f t="shared" si="101"/>
        <v>0</v>
      </c>
      <c r="V582" s="23">
        <f t="shared" si="100"/>
        <v>5.7800000000000629E-2</v>
      </c>
      <c r="W582" s="128">
        <f t="shared" si="99"/>
        <v>0</v>
      </c>
      <c r="X582" s="11">
        <f t="shared" si="102"/>
        <v>1</v>
      </c>
    </row>
    <row r="583" spans="19:24" x14ac:dyDescent="0.35">
      <c r="S583" s="128">
        <f t="shared" si="101"/>
        <v>0</v>
      </c>
      <c r="V583" s="23">
        <f t="shared" si="100"/>
        <v>5.7900000000000632E-2</v>
      </c>
      <c r="W583" s="128">
        <f t="shared" si="99"/>
        <v>0</v>
      </c>
      <c r="X583" s="11">
        <f t="shared" si="102"/>
        <v>1</v>
      </c>
    </row>
    <row r="584" spans="19:24" x14ac:dyDescent="0.35">
      <c r="S584" s="128">
        <f t="shared" si="101"/>
        <v>0</v>
      </c>
      <c r="V584" s="23">
        <f t="shared" si="100"/>
        <v>5.8000000000000634E-2</v>
      </c>
      <c r="W584" s="128">
        <f t="shared" si="99"/>
        <v>0</v>
      </c>
      <c r="X584" s="11">
        <f t="shared" si="102"/>
        <v>1</v>
      </c>
    </row>
    <row r="585" spans="19:24" x14ac:dyDescent="0.35">
      <c r="S585" s="128">
        <f t="shared" si="101"/>
        <v>0</v>
      </c>
      <c r="V585" s="23">
        <f t="shared" si="100"/>
        <v>5.8100000000000637E-2</v>
      </c>
      <c r="W585" s="128">
        <f t="shared" si="99"/>
        <v>0</v>
      </c>
      <c r="X585" s="11">
        <f t="shared" si="102"/>
        <v>1</v>
      </c>
    </row>
    <row r="586" spans="19:24" x14ac:dyDescent="0.35">
      <c r="S586" s="128">
        <f t="shared" si="101"/>
        <v>0</v>
      </c>
      <c r="V586" s="23">
        <f t="shared" si="100"/>
        <v>5.820000000000064E-2</v>
      </c>
      <c r="W586" s="128">
        <f t="shared" si="99"/>
        <v>0</v>
      </c>
      <c r="X586" s="11">
        <f t="shared" si="102"/>
        <v>1</v>
      </c>
    </row>
    <row r="587" spans="19:24" x14ac:dyDescent="0.35">
      <c r="S587" s="128">
        <f t="shared" si="101"/>
        <v>0</v>
      </c>
      <c r="V587" s="23">
        <f t="shared" si="100"/>
        <v>5.8300000000000643E-2</v>
      </c>
      <c r="W587" s="128">
        <f t="shared" si="99"/>
        <v>0</v>
      </c>
      <c r="X587" s="11">
        <f t="shared" si="102"/>
        <v>1</v>
      </c>
    </row>
    <row r="588" spans="19:24" x14ac:dyDescent="0.35">
      <c r="S588" s="128">
        <f t="shared" si="101"/>
        <v>0</v>
      </c>
      <c r="V588" s="23">
        <f t="shared" si="100"/>
        <v>5.8400000000000646E-2</v>
      </c>
      <c r="W588" s="128">
        <f t="shared" si="99"/>
        <v>0</v>
      </c>
      <c r="X588" s="11">
        <f t="shared" si="102"/>
        <v>1</v>
      </c>
    </row>
    <row r="589" spans="19:24" x14ac:dyDescent="0.35">
      <c r="S589" s="128">
        <f t="shared" si="101"/>
        <v>0</v>
      </c>
      <c r="V589" s="23">
        <f t="shared" si="100"/>
        <v>5.8500000000000649E-2</v>
      </c>
      <c r="W589" s="128">
        <f t="shared" si="99"/>
        <v>0</v>
      </c>
      <c r="X589" s="11">
        <f t="shared" si="102"/>
        <v>1</v>
      </c>
    </row>
    <row r="590" spans="19:24" x14ac:dyDescent="0.35">
      <c r="S590" s="128">
        <f t="shared" si="101"/>
        <v>0</v>
      </c>
      <c r="V590" s="23">
        <f t="shared" si="100"/>
        <v>5.8600000000000652E-2</v>
      </c>
      <c r="W590" s="128">
        <f t="shared" si="99"/>
        <v>0</v>
      </c>
      <c r="X590" s="11">
        <f t="shared" si="102"/>
        <v>1</v>
      </c>
    </row>
    <row r="591" spans="19:24" x14ac:dyDescent="0.35">
      <c r="S591" s="128">
        <f t="shared" si="101"/>
        <v>0</v>
      </c>
      <c r="V591" s="23">
        <f t="shared" si="100"/>
        <v>5.8700000000000654E-2</v>
      </c>
      <c r="W591" s="128">
        <f t="shared" si="99"/>
        <v>0</v>
      </c>
      <c r="X591" s="11">
        <f t="shared" si="102"/>
        <v>1</v>
      </c>
    </row>
    <row r="592" spans="19:24" x14ac:dyDescent="0.35">
      <c r="S592" s="128">
        <f t="shared" si="101"/>
        <v>0</v>
      </c>
      <c r="V592" s="23">
        <f t="shared" si="100"/>
        <v>5.8800000000000657E-2</v>
      </c>
      <c r="W592" s="128">
        <f t="shared" si="99"/>
        <v>0</v>
      </c>
      <c r="X592" s="11">
        <f t="shared" si="102"/>
        <v>1</v>
      </c>
    </row>
    <row r="593" spans="19:24" x14ac:dyDescent="0.35">
      <c r="S593" s="128">
        <f t="shared" si="101"/>
        <v>0</v>
      </c>
      <c r="V593" s="23">
        <f t="shared" si="100"/>
        <v>5.890000000000066E-2</v>
      </c>
      <c r="W593" s="128">
        <f t="shared" si="99"/>
        <v>0</v>
      </c>
      <c r="X593" s="11">
        <f t="shared" si="102"/>
        <v>1</v>
      </c>
    </row>
    <row r="594" spans="19:24" x14ac:dyDescent="0.35">
      <c r="S594" s="128">
        <f t="shared" si="101"/>
        <v>0</v>
      </c>
      <c r="V594" s="23">
        <f t="shared" si="100"/>
        <v>5.9000000000000663E-2</v>
      </c>
      <c r="W594" s="128">
        <f t="shared" si="99"/>
        <v>0</v>
      </c>
      <c r="X594" s="11">
        <f t="shared" si="102"/>
        <v>1</v>
      </c>
    </row>
    <row r="595" spans="19:24" x14ac:dyDescent="0.35">
      <c r="S595" s="128">
        <f t="shared" si="101"/>
        <v>0</v>
      </c>
      <c r="V595" s="23">
        <f t="shared" si="100"/>
        <v>5.9100000000000666E-2</v>
      </c>
      <c r="W595" s="128">
        <f t="shared" si="99"/>
        <v>0</v>
      </c>
      <c r="X595" s="11">
        <f t="shared" si="102"/>
        <v>1</v>
      </c>
    </row>
    <row r="596" spans="19:24" x14ac:dyDescent="0.35">
      <c r="S596" s="128">
        <f t="shared" si="101"/>
        <v>0</v>
      </c>
      <c r="V596" s="23">
        <f t="shared" si="100"/>
        <v>5.9200000000000669E-2</v>
      </c>
      <c r="W596" s="128">
        <f t="shared" si="99"/>
        <v>0</v>
      </c>
      <c r="X596" s="11">
        <f t="shared" si="102"/>
        <v>1</v>
      </c>
    </row>
    <row r="597" spans="19:24" x14ac:dyDescent="0.35">
      <c r="S597" s="128">
        <f t="shared" si="101"/>
        <v>0</v>
      </c>
      <c r="V597" s="23">
        <f t="shared" si="100"/>
        <v>5.9300000000000672E-2</v>
      </c>
      <c r="W597" s="128">
        <f t="shared" si="99"/>
        <v>0</v>
      </c>
      <c r="X597" s="11">
        <f t="shared" si="102"/>
        <v>1</v>
      </c>
    </row>
    <row r="598" spans="19:24" x14ac:dyDescent="0.35">
      <c r="S598" s="128">
        <f t="shared" si="101"/>
        <v>0</v>
      </c>
      <c r="V598" s="23">
        <f t="shared" si="100"/>
        <v>5.9400000000000674E-2</v>
      </c>
      <c r="W598" s="128">
        <f t="shared" si="99"/>
        <v>0</v>
      </c>
      <c r="X598" s="11">
        <f t="shared" si="102"/>
        <v>1</v>
      </c>
    </row>
    <row r="599" spans="19:24" x14ac:dyDescent="0.35">
      <c r="S599" s="128">
        <f t="shared" si="101"/>
        <v>0</v>
      </c>
      <c r="V599" s="23">
        <f t="shared" si="100"/>
        <v>5.9500000000000677E-2</v>
      </c>
      <c r="W599" s="128">
        <f t="shared" ref="W599:W662" si="103">SUM($S$4:$S$243)*V599/12</f>
        <v>0</v>
      </c>
      <c r="X599" s="11">
        <f t="shared" si="102"/>
        <v>1</v>
      </c>
    </row>
    <row r="600" spans="19:24" x14ac:dyDescent="0.35">
      <c r="S600" s="128">
        <f t="shared" si="101"/>
        <v>0</v>
      </c>
      <c r="V600" s="23">
        <f t="shared" si="100"/>
        <v>5.960000000000068E-2</v>
      </c>
      <c r="W600" s="128">
        <f t="shared" si="103"/>
        <v>0</v>
      </c>
      <c r="X600" s="11">
        <f t="shared" si="102"/>
        <v>1</v>
      </c>
    </row>
    <row r="601" spans="19:24" x14ac:dyDescent="0.35">
      <c r="S601" s="128">
        <f t="shared" si="101"/>
        <v>0</v>
      </c>
      <c r="V601" s="23">
        <f t="shared" si="100"/>
        <v>5.9700000000000683E-2</v>
      </c>
      <c r="W601" s="128">
        <f t="shared" si="103"/>
        <v>0</v>
      </c>
      <c r="X601" s="11">
        <f t="shared" si="102"/>
        <v>1</v>
      </c>
    </row>
    <row r="602" spans="19:24" x14ac:dyDescent="0.35">
      <c r="S602" s="128">
        <f t="shared" si="101"/>
        <v>0</v>
      </c>
      <c r="V602" s="23">
        <f t="shared" si="100"/>
        <v>5.9800000000000686E-2</v>
      </c>
      <c r="W602" s="128">
        <f t="shared" si="103"/>
        <v>0</v>
      </c>
      <c r="X602" s="11">
        <f t="shared" si="102"/>
        <v>1</v>
      </c>
    </row>
    <row r="603" spans="19:24" x14ac:dyDescent="0.35">
      <c r="S603" s="128">
        <f t="shared" si="101"/>
        <v>0</v>
      </c>
      <c r="V603" s="23">
        <f t="shared" si="100"/>
        <v>5.9900000000000689E-2</v>
      </c>
      <c r="W603" s="128">
        <f t="shared" si="103"/>
        <v>0</v>
      </c>
      <c r="X603" s="11">
        <f t="shared" si="102"/>
        <v>1</v>
      </c>
    </row>
    <row r="604" spans="19:24" x14ac:dyDescent="0.35">
      <c r="S604" s="128">
        <f t="shared" si="101"/>
        <v>0</v>
      </c>
      <c r="V604" s="23">
        <f t="shared" si="100"/>
        <v>6.0000000000000692E-2</v>
      </c>
      <c r="W604" s="128">
        <f t="shared" si="103"/>
        <v>0</v>
      </c>
      <c r="X604" s="11">
        <f t="shared" si="102"/>
        <v>1</v>
      </c>
    </row>
    <row r="605" spans="19:24" x14ac:dyDescent="0.35">
      <c r="S605" s="128">
        <f t="shared" si="101"/>
        <v>0</v>
      </c>
      <c r="V605" s="23">
        <f t="shared" si="100"/>
        <v>6.0100000000000695E-2</v>
      </c>
      <c r="W605" s="128">
        <f t="shared" si="103"/>
        <v>0</v>
      </c>
      <c r="X605" s="11">
        <f t="shared" si="102"/>
        <v>1</v>
      </c>
    </row>
    <row r="606" spans="19:24" x14ac:dyDescent="0.35">
      <c r="S606" s="128">
        <f t="shared" si="101"/>
        <v>0</v>
      </c>
      <c r="V606" s="23">
        <f t="shared" si="100"/>
        <v>6.0200000000000697E-2</v>
      </c>
      <c r="W606" s="128">
        <f t="shared" si="103"/>
        <v>0</v>
      </c>
      <c r="X606" s="11">
        <f t="shared" si="102"/>
        <v>1</v>
      </c>
    </row>
    <row r="607" spans="19:24" x14ac:dyDescent="0.35">
      <c r="S607" s="128">
        <f t="shared" si="101"/>
        <v>0</v>
      </c>
      <c r="V607" s="23">
        <f t="shared" si="100"/>
        <v>6.03000000000007E-2</v>
      </c>
      <c r="W607" s="128">
        <f t="shared" si="103"/>
        <v>0</v>
      </c>
      <c r="X607" s="11">
        <f t="shared" si="102"/>
        <v>1</v>
      </c>
    </row>
    <row r="608" spans="19:24" x14ac:dyDescent="0.35">
      <c r="S608" s="128">
        <f t="shared" si="101"/>
        <v>0</v>
      </c>
      <c r="V608" s="23">
        <f t="shared" si="100"/>
        <v>6.0400000000000703E-2</v>
      </c>
      <c r="W608" s="128">
        <f t="shared" si="103"/>
        <v>0</v>
      </c>
      <c r="X608" s="11">
        <f t="shared" si="102"/>
        <v>1</v>
      </c>
    </row>
    <row r="609" spans="19:24" x14ac:dyDescent="0.35">
      <c r="S609" s="128">
        <f t="shared" si="101"/>
        <v>0</v>
      </c>
      <c r="V609" s="23">
        <f t="shared" si="100"/>
        <v>6.0500000000000706E-2</v>
      </c>
      <c r="W609" s="128">
        <f t="shared" si="103"/>
        <v>0</v>
      </c>
      <c r="X609" s="11">
        <f t="shared" si="102"/>
        <v>1</v>
      </c>
    </row>
    <row r="610" spans="19:24" x14ac:dyDescent="0.35">
      <c r="S610" s="128">
        <f t="shared" si="101"/>
        <v>0</v>
      </c>
      <c r="V610" s="23">
        <f t="shared" si="100"/>
        <v>6.0600000000000709E-2</v>
      </c>
      <c r="W610" s="128">
        <f t="shared" si="103"/>
        <v>0</v>
      </c>
      <c r="X610" s="11">
        <f t="shared" si="102"/>
        <v>1</v>
      </c>
    </row>
    <row r="611" spans="19:24" x14ac:dyDescent="0.35">
      <c r="S611" s="128">
        <f t="shared" si="101"/>
        <v>0</v>
      </c>
      <c r="V611" s="23">
        <f t="shared" si="100"/>
        <v>6.0700000000000712E-2</v>
      </c>
      <c r="W611" s="128">
        <f t="shared" si="103"/>
        <v>0</v>
      </c>
      <c r="X611" s="11">
        <f t="shared" si="102"/>
        <v>1</v>
      </c>
    </row>
    <row r="612" spans="19:24" x14ac:dyDescent="0.35">
      <c r="S612" s="128">
        <f t="shared" si="101"/>
        <v>0</v>
      </c>
      <c r="V612" s="23">
        <f t="shared" si="100"/>
        <v>6.0800000000000715E-2</v>
      </c>
      <c r="W612" s="128">
        <f t="shared" si="103"/>
        <v>0</v>
      </c>
      <c r="X612" s="11">
        <f t="shared" si="102"/>
        <v>1</v>
      </c>
    </row>
    <row r="613" spans="19:24" x14ac:dyDescent="0.35">
      <c r="S613" s="128">
        <f t="shared" si="101"/>
        <v>0</v>
      </c>
      <c r="V613" s="23">
        <f t="shared" si="100"/>
        <v>6.0900000000000717E-2</v>
      </c>
      <c r="W613" s="128">
        <f t="shared" si="103"/>
        <v>0</v>
      </c>
      <c r="X613" s="11">
        <f t="shared" si="102"/>
        <v>1</v>
      </c>
    </row>
    <row r="614" spans="19:24" x14ac:dyDescent="0.35">
      <c r="S614" s="128">
        <f t="shared" si="101"/>
        <v>0</v>
      </c>
      <c r="V614" s="23">
        <f t="shared" si="100"/>
        <v>6.100000000000072E-2</v>
      </c>
      <c r="W614" s="128">
        <f t="shared" si="103"/>
        <v>0</v>
      </c>
      <c r="X614" s="11">
        <f t="shared" si="102"/>
        <v>1</v>
      </c>
    </row>
    <row r="615" spans="19:24" x14ac:dyDescent="0.35">
      <c r="S615" s="128">
        <f t="shared" si="101"/>
        <v>0</v>
      </c>
      <c r="V615" s="23">
        <f t="shared" si="100"/>
        <v>6.1100000000000723E-2</v>
      </c>
      <c r="W615" s="128">
        <f t="shared" si="103"/>
        <v>0</v>
      </c>
      <c r="X615" s="11">
        <f t="shared" si="102"/>
        <v>1</v>
      </c>
    </row>
    <row r="616" spans="19:24" x14ac:dyDescent="0.35">
      <c r="S616" s="128">
        <f t="shared" si="101"/>
        <v>0</v>
      </c>
      <c r="V616" s="23">
        <f t="shared" si="100"/>
        <v>6.1200000000000726E-2</v>
      </c>
      <c r="W616" s="128">
        <f t="shared" si="103"/>
        <v>0</v>
      </c>
      <c r="X616" s="11">
        <f t="shared" si="102"/>
        <v>1</v>
      </c>
    </row>
    <row r="617" spans="19:24" x14ac:dyDescent="0.35">
      <c r="S617" s="128">
        <f t="shared" si="101"/>
        <v>0</v>
      </c>
      <c r="V617" s="23">
        <f t="shared" si="100"/>
        <v>6.1300000000000729E-2</v>
      </c>
      <c r="W617" s="128">
        <f t="shared" si="103"/>
        <v>0</v>
      </c>
      <c r="X617" s="11">
        <f t="shared" si="102"/>
        <v>1</v>
      </c>
    </row>
    <row r="618" spans="19:24" x14ac:dyDescent="0.35">
      <c r="S618" s="128">
        <f t="shared" si="101"/>
        <v>0</v>
      </c>
      <c r="V618" s="23">
        <f t="shared" si="100"/>
        <v>6.1400000000000732E-2</v>
      </c>
      <c r="W618" s="128">
        <f t="shared" si="103"/>
        <v>0</v>
      </c>
      <c r="X618" s="11">
        <f t="shared" si="102"/>
        <v>1</v>
      </c>
    </row>
    <row r="619" spans="19:24" x14ac:dyDescent="0.35">
      <c r="S619" s="128">
        <f t="shared" si="101"/>
        <v>0</v>
      </c>
      <c r="V619" s="23">
        <f t="shared" si="100"/>
        <v>6.1500000000000735E-2</v>
      </c>
      <c r="W619" s="128">
        <f t="shared" si="103"/>
        <v>0</v>
      </c>
      <c r="X619" s="11">
        <f t="shared" si="102"/>
        <v>1</v>
      </c>
    </row>
    <row r="620" spans="19:24" x14ac:dyDescent="0.35">
      <c r="S620" s="128">
        <f t="shared" si="101"/>
        <v>0</v>
      </c>
      <c r="V620" s="23">
        <f t="shared" si="100"/>
        <v>6.1600000000000737E-2</v>
      </c>
      <c r="W620" s="128">
        <f t="shared" si="103"/>
        <v>0</v>
      </c>
      <c r="X620" s="11">
        <f t="shared" si="102"/>
        <v>1</v>
      </c>
    </row>
    <row r="621" spans="19:24" x14ac:dyDescent="0.35">
      <c r="S621" s="128">
        <f t="shared" si="101"/>
        <v>0</v>
      </c>
      <c r="V621" s="23">
        <f t="shared" si="100"/>
        <v>6.170000000000074E-2</v>
      </c>
      <c r="W621" s="128">
        <f t="shared" si="103"/>
        <v>0</v>
      </c>
      <c r="X621" s="11">
        <f t="shared" si="102"/>
        <v>1</v>
      </c>
    </row>
    <row r="622" spans="19:24" x14ac:dyDescent="0.35">
      <c r="S622" s="128">
        <f t="shared" si="101"/>
        <v>0</v>
      </c>
      <c r="V622" s="23">
        <f t="shared" si="100"/>
        <v>6.1800000000000743E-2</v>
      </c>
      <c r="W622" s="128">
        <f t="shared" si="103"/>
        <v>0</v>
      </c>
      <c r="X622" s="11">
        <f t="shared" si="102"/>
        <v>1</v>
      </c>
    </row>
    <row r="623" spans="19:24" x14ac:dyDescent="0.35">
      <c r="S623" s="128">
        <f t="shared" si="101"/>
        <v>0</v>
      </c>
      <c r="V623" s="23">
        <f t="shared" si="100"/>
        <v>6.1900000000000746E-2</v>
      </c>
      <c r="W623" s="128">
        <f t="shared" si="103"/>
        <v>0</v>
      </c>
      <c r="X623" s="11">
        <f t="shared" si="102"/>
        <v>1</v>
      </c>
    </row>
    <row r="624" spans="19:24" x14ac:dyDescent="0.35">
      <c r="S624" s="128">
        <f t="shared" si="101"/>
        <v>0</v>
      </c>
      <c r="V624" s="23">
        <f t="shared" si="100"/>
        <v>6.2000000000000749E-2</v>
      </c>
      <c r="W624" s="128">
        <f t="shared" si="103"/>
        <v>0</v>
      </c>
      <c r="X624" s="11">
        <f t="shared" si="102"/>
        <v>1</v>
      </c>
    </row>
    <row r="625" spans="19:24" x14ac:dyDescent="0.35">
      <c r="S625" s="128">
        <f t="shared" si="101"/>
        <v>0</v>
      </c>
      <c r="V625" s="23">
        <f t="shared" si="100"/>
        <v>6.2100000000000752E-2</v>
      </c>
      <c r="W625" s="128">
        <f t="shared" si="103"/>
        <v>0</v>
      </c>
      <c r="X625" s="11">
        <f t="shared" si="102"/>
        <v>1</v>
      </c>
    </row>
    <row r="626" spans="19:24" x14ac:dyDescent="0.35">
      <c r="S626" s="128">
        <f t="shared" si="101"/>
        <v>0</v>
      </c>
      <c r="V626" s="23">
        <f t="shared" si="100"/>
        <v>6.2200000000000755E-2</v>
      </c>
      <c r="W626" s="128">
        <f t="shared" si="103"/>
        <v>0</v>
      </c>
      <c r="X626" s="11">
        <f t="shared" si="102"/>
        <v>1</v>
      </c>
    </row>
    <row r="627" spans="19:24" x14ac:dyDescent="0.35">
      <c r="S627" s="128">
        <f t="shared" si="101"/>
        <v>0</v>
      </c>
      <c r="V627" s="23">
        <f t="shared" si="100"/>
        <v>6.2300000000000758E-2</v>
      </c>
      <c r="W627" s="128">
        <f t="shared" si="103"/>
        <v>0</v>
      </c>
      <c r="X627" s="11">
        <f t="shared" si="102"/>
        <v>1</v>
      </c>
    </row>
    <row r="628" spans="19:24" x14ac:dyDescent="0.35">
      <c r="S628" s="128">
        <f t="shared" si="101"/>
        <v>0</v>
      </c>
      <c r="V628" s="23">
        <f t="shared" ref="V628:V691" si="104">+V627+0.0001</f>
        <v>6.240000000000076E-2</v>
      </c>
      <c r="W628" s="128">
        <f t="shared" si="103"/>
        <v>0</v>
      </c>
      <c r="X628" s="11">
        <f t="shared" si="102"/>
        <v>1</v>
      </c>
    </row>
    <row r="629" spans="19:24" x14ac:dyDescent="0.35">
      <c r="S629" s="128">
        <f t="shared" si="101"/>
        <v>0</v>
      </c>
      <c r="V629" s="23">
        <f t="shared" si="104"/>
        <v>6.2500000000000763E-2</v>
      </c>
      <c r="W629" s="128">
        <f t="shared" si="103"/>
        <v>0</v>
      </c>
      <c r="X629" s="11">
        <f t="shared" si="102"/>
        <v>1</v>
      </c>
    </row>
    <row r="630" spans="19:24" x14ac:dyDescent="0.35">
      <c r="S630" s="128">
        <f t="shared" si="101"/>
        <v>0</v>
      </c>
      <c r="V630" s="23">
        <f t="shared" si="104"/>
        <v>6.2600000000000766E-2</v>
      </c>
      <c r="W630" s="128">
        <f t="shared" si="103"/>
        <v>0</v>
      </c>
      <c r="X630" s="11">
        <f t="shared" si="102"/>
        <v>1</v>
      </c>
    </row>
    <row r="631" spans="19:24" x14ac:dyDescent="0.35">
      <c r="S631" s="128">
        <f t="shared" si="101"/>
        <v>0</v>
      </c>
      <c r="V631" s="23">
        <f t="shared" si="104"/>
        <v>6.2700000000000769E-2</v>
      </c>
      <c r="W631" s="128">
        <f t="shared" si="103"/>
        <v>0</v>
      </c>
      <c r="X631" s="11">
        <f t="shared" si="102"/>
        <v>1</v>
      </c>
    </row>
    <row r="632" spans="19:24" x14ac:dyDescent="0.35">
      <c r="S632" s="128">
        <f t="shared" si="101"/>
        <v>0</v>
      </c>
      <c r="V632" s="23">
        <f t="shared" si="104"/>
        <v>6.2800000000000772E-2</v>
      </c>
      <c r="W632" s="128">
        <f t="shared" si="103"/>
        <v>0</v>
      </c>
      <c r="X632" s="11">
        <f t="shared" si="102"/>
        <v>1</v>
      </c>
    </row>
    <row r="633" spans="19:24" x14ac:dyDescent="0.35">
      <c r="S633" s="128">
        <f t="shared" si="101"/>
        <v>0</v>
      </c>
      <c r="V633" s="23">
        <f t="shared" si="104"/>
        <v>6.2900000000000775E-2</v>
      </c>
      <c r="W633" s="128">
        <f t="shared" si="103"/>
        <v>0</v>
      </c>
      <c r="X633" s="11">
        <f t="shared" si="102"/>
        <v>1</v>
      </c>
    </row>
    <row r="634" spans="19:24" x14ac:dyDescent="0.35">
      <c r="S634" s="128">
        <f t="shared" si="101"/>
        <v>0</v>
      </c>
      <c r="V634" s="23">
        <f t="shared" si="104"/>
        <v>6.3000000000000778E-2</v>
      </c>
      <c r="W634" s="128">
        <f t="shared" si="103"/>
        <v>0</v>
      </c>
      <c r="X634" s="11">
        <f t="shared" si="102"/>
        <v>1</v>
      </c>
    </row>
    <row r="635" spans="19:24" x14ac:dyDescent="0.35">
      <c r="S635" s="128">
        <f t="shared" si="101"/>
        <v>0</v>
      </c>
      <c r="V635" s="23">
        <f t="shared" si="104"/>
        <v>6.310000000000078E-2</v>
      </c>
      <c r="W635" s="128">
        <f t="shared" si="103"/>
        <v>0</v>
      </c>
      <c r="X635" s="11">
        <f t="shared" si="102"/>
        <v>1</v>
      </c>
    </row>
    <row r="636" spans="19:24" x14ac:dyDescent="0.35">
      <c r="S636" s="128">
        <f t="shared" si="101"/>
        <v>0</v>
      </c>
      <c r="V636" s="23">
        <f t="shared" si="104"/>
        <v>6.3200000000000783E-2</v>
      </c>
      <c r="W636" s="128">
        <f t="shared" si="103"/>
        <v>0</v>
      </c>
      <c r="X636" s="11">
        <f t="shared" si="102"/>
        <v>1</v>
      </c>
    </row>
    <row r="637" spans="19:24" x14ac:dyDescent="0.35">
      <c r="S637" s="128">
        <f t="shared" si="101"/>
        <v>0</v>
      </c>
      <c r="V637" s="23">
        <f t="shared" si="104"/>
        <v>6.3300000000000786E-2</v>
      </c>
      <c r="W637" s="128">
        <f t="shared" si="103"/>
        <v>0</v>
      </c>
      <c r="X637" s="11">
        <f t="shared" si="102"/>
        <v>1</v>
      </c>
    </row>
    <row r="638" spans="19:24" x14ac:dyDescent="0.35">
      <c r="S638" s="128">
        <f t="shared" si="101"/>
        <v>0</v>
      </c>
      <c r="V638" s="23">
        <f t="shared" si="104"/>
        <v>6.3400000000000789E-2</v>
      </c>
      <c r="W638" s="128">
        <f t="shared" si="103"/>
        <v>0</v>
      </c>
      <c r="X638" s="11">
        <f t="shared" si="102"/>
        <v>1</v>
      </c>
    </row>
    <row r="639" spans="19:24" x14ac:dyDescent="0.35">
      <c r="S639" s="128">
        <f t="shared" si="101"/>
        <v>0</v>
      </c>
      <c r="V639" s="23">
        <f t="shared" si="104"/>
        <v>6.3500000000000792E-2</v>
      </c>
      <c r="W639" s="128">
        <f t="shared" si="103"/>
        <v>0</v>
      </c>
      <c r="X639" s="11">
        <f t="shared" si="102"/>
        <v>1</v>
      </c>
    </row>
    <row r="640" spans="19:24" x14ac:dyDescent="0.35">
      <c r="S640" s="128">
        <f t="shared" ref="S640:S703" si="105">B640*(1-E640)</f>
        <v>0</v>
      </c>
      <c r="V640" s="23">
        <f t="shared" si="104"/>
        <v>6.3600000000000795E-2</v>
      </c>
      <c r="W640" s="128">
        <f t="shared" si="103"/>
        <v>0</v>
      </c>
      <c r="X640" s="11">
        <f t="shared" si="102"/>
        <v>1</v>
      </c>
    </row>
    <row r="641" spans="19:24" x14ac:dyDescent="0.35">
      <c r="S641" s="128">
        <f t="shared" si="105"/>
        <v>0</v>
      </c>
      <c r="V641" s="23">
        <f t="shared" si="104"/>
        <v>6.3700000000000798E-2</v>
      </c>
      <c r="W641" s="128">
        <f t="shared" si="103"/>
        <v>0</v>
      </c>
      <c r="X641" s="11">
        <f t="shared" ref="X641:X704" si="106">IF(W641&lt;$Q$1,0,1)</f>
        <v>1</v>
      </c>
    </row>
    <row r="642" spans="19:24" x14ac:dyDescent="0.35">
      <c r="S642" s="128">
        <f t="shared" si="105"/>
        <v>0</v>
      </c>
      <c r="V642" s="23">
        <f t="shared" si="104"/>
        <v>6.3800000000000801E-2</v>
      </c>
      <c r="W642" s="128">
        <f t="shared" si="103"/>
        <v>0</v>
      </c>
      <c r="X642" s="11">
        <f t="shared" si="106"/>
        <v>1</v>
      </c>
    </row>
    <row r="643" spans="19:24" x14ac:dyDescent="0.35">
      <c r="S643" s="128">
        <f t="shared" si="105"/>
        <v>0</v>
      </c>
      <c r="V643" s="23">
        <f t="shared" si="104"/>
        <v>6.3900000000000803E-2</v>
      </c>
      <c r="W643" s="128">
        <f t="shared" si="103"/>
        <v>0</v>
      </c>
      <c r="X643" s="11">
        <f t="shared" si="106"/>
        <v>1</v>
      </c>
    </row>
    <row r="644" spans="19:24" x14ac:dyDescent="0.35">
      <c r="S644" s="128">
        <f t="shared" si="105"/>
        <v>0</v>
      </c>
      <c r="V644" s="23">
        <f t="shared" si="104"/>
        <v>6.4000000000000806E-2</v>
      </c>
      <c r="W644" s="128">
        <f t="shared" si="103"/>
        <v>0</v>
      </c>
      <c r="X644" s="11">
        <f t="shared" si="106"/>
        <v>1</v>
      </c>
    </row>
    <row r="645" spans="19:24" x14ac:dyDescent="0.35">
      <c r="S645" s="128">
        <f t="shared" si="105"/>
        <v>0</v>
      </c>
      <c r="V645" s="23">
        <f t="shared" si="104"/>
        <v>6.4100000000000809E-2</v>
      </c>
      <c r="W645" s="128">
        <f t="shared" si="103"/>
        <v>0</v>
      </c>
      <c r="X645" s="11">
        <f t="shared" si="106"/>
        <v>1</v>
      </c>
    </row>
    <row r="646" spans="19:24" x14ac:dyDescent="0.35">
      <c r="S646" s="128">
        <f t="shared" si="105"/>
        <v>0</v>
      </c>
      <c r="V646" s="23">
        <f t="shared" si="104"/>
        <v>6.4200000000000812E-2</v>
      </c>
      <c r="W646" s="128">
        <f t="shared" si="103"/>
        <v>0</v>
      </c>
      <c r="X646" s="11">
        <f t="shared" si="106"/>
        <v>1</v>
      </c>
    </row>
    <row r="647" spans="19:24" x14ac:dyDescent="0.35">
      <c r="S647" s="128">
        <f t="shared" si="105"/>
        <v>0</v>
      </c>
      <c r="V647" s="23">
        <f t="shared" si="104"/>
        <v>6.4300000000000815E-2</v>
      </c>
      <c r="W647" s="128">
        <f t="shared" si="103"/>
        <v>0</v>
      </c>
      <c r="X647" s="11">
        <f t="shared" si="106"/>
        <v>1</v>
      </c>
    </row>
    <row r="648" spans="19:24" x14ac:dyDescent="0.35">
      <c r="S648" s="128">
        <f t="shared" si="105"/>
        <v>0</v>
      </c>
      <c r="V648" s="23">
        <f t="shared" si="104"/>
        <v>6.4400000000000818E-2</v>
      </c>
      <c r="W648" s="128">
        <f t="shared" si="103"/>
        <v>0</v>
      </c>
      <c r="X648" s="11">
        <f t="shared" si="106"/>
        <v>1</v>
      </c>
    </row>
    <row r="649" spans="19:24" x14ac:dyDescent="0.35">
      <c r="S649" s="128">
        <f t="shared" si="105"/>
        <v>0</v>
      </c>
      <c r="V649" s="23">
        <f t="shared" si="104"/>
        <v>6.4500000000000821E-2</v>
      </c>
      <c r="W649" s="128">
        <f t="shared" si="103"/>
        <v>0</v>
      </c>
      <c r="X649" s="11">
        <f t="shared" si="106"/>
        <v>1</v>
      </c>
    </row>
    <row r="650" spans="19:24" x14ac:dyDescent="0.35">
      <c r="S650" s="128">
        <f t="shared" si="105"/>
        <v>0</v>
      </c>
      <c r="V650" s="23">
        <f t="shared" si="104"/>
        <v>6.4600000000000823E-2</v>
      </c>
      <c r="W650" s="128">
        <f t="shared" si="103"/>
        <v>0</v>
      </c>
      <c r="X650" s="11">
        <f t="shared" si="106"/>
        <v>1</v>
      </c>
    </row>
    <row r="651" spans="19:24" x14ac:dyDescent="0.35">
      <c r="S651" s="128">
        <f t="shared" si="105"/>
        <v>0</v>
      </c>
      <c r="V651" s="23">
        <f t="shared" si="104"/>
        <v>6.4700000000000826E-2</v>
      </c>
      <c r="W651" s="128">
        <f t="shared" si="103"/>
        <v>0</v>
      </c>
      <c r="X651" s="11">
        <f t="shared" si="106"/>
        <v>1</v>
      </c>
    </row>
    <row r="652" spans="19:24" x14ac:dyDescent="0.35">
      <c r="S652" s="128">
        <f t="shared" si="105"/>
        <v>0</v>
      </c>
      <c r="V652" s="23">
        <f t="shared" si="104"/>
        <v>6.4800000000000829E-2</v>
      </c>
      <c r="W652" s="128">
        <f t="shared" si="103"/>
        <v>0</v>
      </c>
      <c r="X652" s="11">
        <f t="shared" si="106"/>
        <v>1</v>
      </c>
    </row>
    <row r="653" spans="19:24" x14ac:dyDescent="0.35">
      <c r="S653" s="128">
        <f t="shared" si="105"/>
        <v>0</v>
      </c>
      <c r="V653" s="23">
        <f t="shared" si="104"/>
        <v>6.4900000000000832E-2</v>
      </c>
      <c r="W653" s="128">
        <f t="shared" si="103"/>
        <v>0</v>
      </c>
      <c r="X653" s="11">
        <f t="shared" si="106"/>
        <v>1</v>
      </c>
    </row>
    <row r="654" spans="19:24" x14ac:dyDescent="0.35">
      <c r="S654" s="128">
        <f t="shared" si="105"/>
        <v>0</v>
      </c>
      <c r="V654" s="23">
        <f t="shared" si="104"/>
        <v>6.5000000000000835E-2</v>
      </c>
      <c r="W654" s="128">
        <f t="shared" si="103"/>
        <v>0</v>
      </c>
      <c r="X654" s="11">
        <f t="shared" si="106"/>
        <v>1</v>
      </c>
    </row>
    <row r="655" spans="19:24" x14ac:dyDescent="0.35">
      <c r="S655" s="128">
        <f t="shared" si="105"/>
        <v>0</v>
      </c>
      <c r="V655" s="23">
        <f t="shared" si="104"/>
        <v>6.5100000000000838E-2</v>
      </c>
      <c r="W655" s="128">
        <f t="shared" si="103"/>
        <v>0</v>
      </c>
      <c r="X655" s="11">
        <f t="shared" si="106"/>
        <v>1</v>
      </c>
    </row>
    <row r="656" spans="19:24" x14ac:dyDescent="0.35">
      <c r="S656" s="128">
        <f t="shared" si="105"/>
        <v>0</v>
      </c>
      <c r="V656" s="23">
        <f t="shared" si="104"/>
        <v>6.5200000000000841E-2</v>
      </c>
      <c r="W656" s="128">
        <f t="shared" si="103"/>
        <v>0</v>
      </c>
      <c r="X656" s="11">
        <f t="shared" si="106"/>
        <v>1</v>
      </c>
    </row>
    <row r="657" spans="19:24" x14ac:dyDescent="0.35">
      <c r="S657" s="128">
        <f t="shared" si="105"/>
        <v>0</v>
      </c>
      <c r="V657" s="23">
        <f t="shared" si="104"/>
        <v>6.5300000000000843E-2</v>
      </c>
      <c r="W657" s="128">
        <f t="shared" si="103"/>
        <v>0</v>
      </c>
      <c r="X657" s="11">
        <f t="shared" si="106"/>
        <v>1</v>
      </c>
    </row>
    <row r="658" spans="19:24" x14ac:dyDescent="0.35">
      <c r="S658" s="128">
        <f t="shared" si="105"/>
        <v>0</v>
      </c>
      <c r="V658" s="23">
        <f t="shared" si="104"/>
        <v>6.5400000000000846E-2</v>
      </c>
      <c r="W658" s="128">
        <f t="shared" si="103"/>
        <v>0</v>
      </c>
      <c r="X658" s="11">
        <f t="shared" si="106"/>
        <v>1</v>
      </c>
    </row>
    <row r="659" spans="19:24" x14ac:dyDescent="0.35">
      <c r="S659" s="128">
        <f t="shared" si="105"/>
        <v>0</v>
      </c>
      <c r="V659" s="23">
        <f t="shared" si="104"/>
        <v>6.5500000000000849E-2</v>
      </c>
      <c r="W659" s="128">
        <f t="shared" si="103"/>
        <v>0</v>
      </c>
      <c r="X659" s="11">
        <f t="shared" si="106"/>
        <v>1</v>
      </c>
    </row>
    <row r="660" spans="19:24" x14ac:dyDescent="0.35">
      <c r="S660" s="128">
        <f t="shared" si="105"/>
        <v>0</v>
      </c>
      <c r="V660" s="23">
        <f t="shared" si="104"/>
        <v>6.5600000000000852E-2</v>
      </c>
      <c r="W660" s="128">
        <f t="shared" si="103"/>
        <v>0</v>
      </c>
      <c r="X660" s="11">
        <f t="shared" si="106"/>
        <v>1</v>
      </c>
    </row>
    <row r="661" spans="19:24" x14ac:dyDescent="0.35">
      <c r="S661" s="128">
        <f t="shared" si="105"/>
        <v>0</v>
      </c>
      <c r="V661" s="23">
        <f t="shared" si="104"/>
        <v>6.5700000000000855E-2</v>
      </c>
      <c r="W661" s="128">
        <f t="shared" si="103"/>
        <v>0</v>
      </c>
      <c r="X661" s="11">
        <f t="shared" si="106"/>
        <v>1</v>
      </c>
    </row>
    <row r="662" spans="19:24" x14ac:dyDescent="0.35">
      <c r="S662" s="128">
        <f t="shared" si="105"/>
        <v>0</v>
      </c>
      <c r="V662" s="23">
        <f t="shared" si="104"/>
        <v>6.5800000000000858E-2</v>
      </c>
      <c r="W662" s="128">
        <f t="shared" si="103"/>
        <v>0</v>
      </c>
      <c r="X662" s="11">
        <f t="shared" si="106"/>
        <v>1</v>
      </c>
    </row>
    <row r="663" spans="19:24" x14ac:dyDescent="0.35">
      <c r="S663" s="128">
        <f t="shared" si="105"/>
        <v>0</v>
      </c>
      <c r="V663" s="23">
        <f t="shared" si="104"/>
        <v>6.5900000000000861E-2</v>
      </c>
      <c r="W663" s="128">
        <f t="shared" ref="W663:W726" si="107">SUM($S$4:$S$243)*V663/12</f>
        <v>0</v>
      </c>
      <c r="X663" s="11">
        <f t="shared" si="106"/>
        <v>1</v>
      </c>
    </row>
    <row r="664" spans="19:24" x14ac:dyDescent="0.35">
      <c r="S664" s="128">
        <f t="shared" si="105"/>
        <v>0</v>
      </c>
      <c r="V664" s="23">
        <f t="shared" si="104"/>
        <v>6.6000000000000864E-2</v>
      </c>
      <c r="W664" s="128">
        <f t="shared" si="107"/>
        <v>0</v>
      </c>
      <c r="X664" s="11">
        <f t="shared" si="106"/>
        <v>1</v>
      </c>
    </row>
    <row r="665" spans="19:24" x14ac:dyDescent="0.35">
      <c r="S665" s="128">
        <f t="shared" si="105"/>
        <v>0</v>
      </c>
      <c r="V665" s="23">
        <f t="shared" si="104"/>
        <v>6.6100000000000866E-2</v>
      </c>
      <c r="W665" s="128">
        <f t="shared" si="107"/>
        <v>0</v>
      </c>
      <c r="X665" s="11">
        <f t="shared" si="106"/>
        <v>1</v>
      </c>
    </row>
    <row r="666" spans="19:24" x14ac:dyDescent="0.35">
      <c r="S666" s="128">
        <f t="shared" si="105"/>
        <v>0</v>
      </c>
      <c r="V666" s="23">
        <f t="shared" si="104"/>
        <v>6.6200000000000869E-2</v>
      </c>
      <c r="W666" s="128">
        <f t="shared" si="107"/>
        <v>0</v>
      </c>
      <c r="X666" s="11">
        <f t="shared" si="106"/>
        <v>1</v>
      </c>
    </row>
    <row r="667" spans="19:24" x14ac:dyDescent="0.35">
      <c r="S667" s="128">
        <f t="shared" si="105"/>
        <v>0</v>
      </c>
      <c r="V667" s="23">
        <f t="shared" si="104"/>
        <v>6.6300000000000872E-2</v>
      </c>
      <c r="W667" s="128">
        <f t="shared" si="107"/>
        <v>0</v>
      </c>
      <c r="X667" s="11">
        <f t="shared" si="106"/>
        <v>1</v>
      </c>
    </row>
    <row r="668" spans="19:24" x14ac:dyDescent="0.35">
      <c r="S668" s="128">
        <f t="shared" si="105"/>
        <v>0</v>
      </c>
      <c r="V668" s="23">
        <f t="shared" si="104"/>
        <v>6.6400000000000875E-2</v>
      </c>
      <c r="W668" s="128">
        <f t="shared" si="107"/>
        <v>0</v>
      </c>
      <c r="X668" s="11">
        <f t="shared" si="106"/>
        <v>1</v>
      </c>
    </row>
    <row r="669" spans="19:24" x14ac:dyDescent="0.35">
      <c r="S669" s="128">
        <f t="shared" si="105"/>
        <v>0</v>
      </c>
      <c r="V669" s="23">
        <f t="shared" si="104"/>
        <v>6.6500000000000878E-2</v>
      </c>
      <c r="W669" s="128">
        <f t="shared" si="107"/>
        <v>0</v>
      </c>
      <c r="X669" s="11">
        <f t="shared" si="106"/>
        <v>1</v>
      </c>
    </row>
    <row r="670" spans="19:24" x14ac:dyDescent="0.35">
      <c r="S670" s="128">
        <f t="shared" si="105"/>
        <v>0</v>
      </c>
      <c r="V670" s="23">
        <f t="shared" si="104"/>
        <v>6.6600000000000881E-2</v>
      </c>
      <c r="W670" s="128">
        <f t="shared" si="107"/>
        <v>0</v>
      </c>
      <c r="X670" s="11">
        <f t="shared" si="106"/>
        <v>1</v>
      </c>
    </row>
    <row r="671" spans="19:24" x14ac:dyDescent="0.35">
      <c r="S671" s="128">
        <f t="shared" si="105"/>
        <v>0</v>
      </c>
      <c r="V671" s="23">
        <f t="shared" si="104"/>
        <v>6.6700000000000884E-2</v>
      </c>
      <c r="W671" s="128">
        <f t="shared" si="107"/>
        <v>0</v>
      </c>
      <c r="X671" s="11">
        <f t="shared" si="106"/>
        <v>1</v>
      </c>
    </row>
    <row r="672" spans="19:24" x14ac:dyDescent="0.35">
      <c r="S672" s="128">
        <f t="shared" si="105"/>
        <v>0</v>
      </c>
      <c r="V672" s="23">
        <f t="shared" si="104"/>
        <v>6.6800000000000886E-2</v>
      </c>
      <c r="W672" s="128">
        <f t="shared" si="107"/>
        <v>0</v>
      </c>
      <c r="X672" s="11">
        <f t="shared" si="106"/>
        <v>1</v>
      </c>
    </row>
    <row r="673" spans="19:24" x14ac:dyDescent="0.35">
      <c r="S673" s="128">
        <f t="shared" si="105"/>
        <v>0</v>
      </c>
      <c r="V673" s="23">
        <f t="shared" si="104"/>
        <v>6.6900000000000889E-2</v>
      </c>
      <c r="W673" s="128">
        <f t="shared" si="107"/>
        <v>0</v>
      </c>
      <c r="X673" s="11">
        <f t="shared" si="106"/>
        <v>1</v>
      </c>
    </row>
    <row r="674" spans="19:24" x14ac:dyDescent="0.35">
      <c r="S674" s="128">
        <f t="shared" si="105"/>
        <v>0</v>
      </c>
      <c r="V674" s="23">
        <f t="shared" si="104"/>
        <v>6.7000000000000892E-2</v>
      </c>
      <c r="W674" s="128">
        <f t="shared" si="107"/>
        <v>0</v>
      </c>
      <c r="X674" s="11">
        <f t="shared" si="106"/>
        <v>1</v>
      </c>
    </row>
    <row r="675" spans="19:24" x14ac:dyDescent="0.35">
      <c r="S675" s="128">
        <f t="shared" si="105"/>
        <v>0</v>
      </c>
      <c r="V675" s="23">
        <f t="shared" si="104"/>
        <v>6.7100000000000895E-2</v>
      </c>
      <c r="W675" s="128">
        <f t="shared" si="107"/>
        <v>0</v>
      </c>
      <c r="X675" s="11">
        <f t="shared" si="106"/>
        <v>1</v>
      </c>
    </row>
    <row r="676" spans="19:24" x14ac:dyDescent="0.35">
      <c r="S676" s="128">
        <f t="shared" si="105"/>
        <v>0</v>
      </c>
      <c r="V676" s="23">
        <f t="shared" si="104"/>
        <v>6.7200000000000898E-2</v>
      </c>
      <c r="W676" s="128">
        <f t="shared" si="107"/>
        <v>0</v>
      </c>
      <c r="X676" s="11">
        <f t="shared" si="106"/>
        <v>1</v>
      </c>
    </row>
    <row r="677" spans="19:24" x14ac:dyDescent="0.35">
      <c r="S677" s="128">
        <f t="shared" si="105"/>
        <v>0</v>
      </c>
      <c r="V677" s="23">
        <f t="shared" si="104"/>
        <v>6.7300000000000901E-2</v>
      </c>
      <c r="W677" s="128">
        <f t="shared" si="107"/>
        <v>0</v>
      </c>
      <c r="X677" s="11">
        <f t="shared" si="106"/>
        <v>1</v>
      </c>
    </row>
    <row r="678" spans="19:24" x14ac:dyDescent="0.35">
      <c r="S678" s="128">
        <f t="shared" si="105"/>
        <v>0</v>
      </c>
      <c r="V678" s="23">
        <f t="shared" si="104"/>
        <v>6.7400000000000904E-2</v>
      </c>
      <c r="W678" s="128">
        <f t="shared" si="107"/>
        <v>0</v>
      </c>
      <c r="X678" s="11">
        <f t="shared" si="106"/>
        <v>1</v>
      </c>
    </row>
    <row r="679" spans="19:24" x14ac:dyDescent="0.35">
      <c r="S679" s="128">
        <f t="shared" si="105"/>
        <v>0</v>
      </c>
      <c r="V679" s="23">
        <f t="shared" si="104"/>
        <v>6.7500000000000906E-2</v>
      </c>
      <c r="W679" s="128">
        <f t="shared" si="107"/>
        <v>0</v>
      </c>
      <c r="X679" s="11">
        <f t="shared" si="106"/>
        <v>1</v>
      </c>
    </row>
    <row r="680" spans="19:24" x14ac:dyDescent="0.35">
      <c r="S680" s="128">
        <f t="shared" si="105"/>
        <v>0</v>
      </c>
      <c r="V680" s="23">
        <f t="shared" si="104"/>
        <v>6.7600000000000909E-2</v>
      </c>
      <c r="W680" s="128">
        <f t="shared" si="107"/>
        <v>0</v>
      </c>
      <c r="X680" s="11">
        <f t="shared" si="106"/>
        <v>1</v>
      </c>
    </row>
    <row r="681" spans="19:24" x14ac:dyDescent="0.35">
      <c r="S681" s="128">
        <f t="shared" si="105"/>
        <v>0</v>
      </c>
      <c r="V681" s="23">
        <f t="shared" si="104"/>
        <v>6.7700000000000912E-2</v>
      </c>
      <c r="W681" s="128">
        <f t="shared" si="107"/>
        <v>0</v>
      </c>
      <c r="X681" s="11">
        <f t="shared" si="106"/>
        <v>1</v>
      </c>
    </row>
    <row r="682" spans="19:24" x14ac:dyDescent="0.35">
      <c r="S682" s="128">
        <f t="shared" si="105"/>
        <v>0</v>
      </c>
      <c r="V682" s="23">
        <f t="shared" si="104"/>
        <v>6.7800000000000915E-2</v>
      </c>
      <c r="W682" s="128">
        <f t="shared" si="107"/>
        <v>0</v>
      </c>
      <c r="X682" s="11">
        <f t="shared" si="106"/>
        <v>1</v>
      </c>
    </row>
    <row r="683" spans="19:24" x14ac:dyDescent="0.35">
      <c r="S683" s="128">
        <f t="shared" si="105"/>
        <v>0</v>
      </c>
      <c r="V683" s="23">
        <f t="shared" si="104"/>
        <v>6.7900000000000918E-2</v>
      </c>
      <c r="W683" s="128">
        <f t="shared" si="107"/>
        <v>0</v>
      </c>
      <c r="X683" s="11">
        <f t="shared" si="106"/>
        <v>1</v>
      </c>
    </row>
    <row r="684" spans="19:24" x14ac:dyDescent="0.35">
      <c r="S684" s="128">
        <f t="shared" si="105"/>
        <v>0</v>
      </c>
      <c r="V684" s="23">
        <f t="shared" si="104"/>
        <v>6.8000000000000921E-2</v>
      </c>
      <c r="W684" s="128">
        <f t="shared" si="107"/>
        <v>0</v>
      </c>
      <c r="X684" s="11">
        <f t="shared" si="106"/>
        <v>1</v>
      </c>
    </row>
    <row r="685" spans="19:24" x14ac:dyDescent="0.35">
      <c r="S685" s="128">
        <f t="shared" si="105"/>
        <v>0</v>
      </c>
      <c r="V685" s="23">
        <f t="shared" si="104"/>
        <v>6.8100000000000924E-2</v>
      </c>
      <c r="W685" s="128">
        <f t="shared" si="107"/>
        <v>0</v>
      </c>
      <c r="X685" s="11">
        <f t="shared" si="106"/>
        <v>1</v>
      </c>
    </row>
    <row r="686" spans="19:24" x14ac:dyDescent="0.35">
      <c r="S686" s="128">
        <f t="shared" si="105"/>
        <v>0</v>
      </c>
      <c r="V686" s="23">
        <f t="shared" si="104"/>
        <v>6.8200000000000927E-2</v>
      </c>
      <c r="W686" s="128">
        <f t="shared" si="107"/>
        <v>0</v>
      </c>
      <c r="X686" s="11">
        <f t="shared" si="106"/>
        <v>1</v>
      </c>
    </row>
    <row r="687" spans="19:24" x14ac:dyDescent="0.35">
      <c r="S687" s="128">
        <f t="shared" si="105"/>
        <v>0</v>
      </c>
      <c r="V687" s="23">
        <f t="shared" si="104"/>
        <v>6.8300000000000929E-2</v>
      </c>
      <c r="W687" s="128">
        <f t="shared" si="107"/>
        <v>0</v>
      </c>
      <c r="X687" s="11">
        <f t="shared" si="106"/>
        <v>1</v>
      </c>
    </row>
    <row r="688" spans="19:24" x14ac:dyDescent="0.35">
      <c r="S688" s="128">
        <f t="shared" si="105"/>
        <v>0</v>
      </c>
      <c r="V688" s="23">
        <f t="shared" si="104"/>
        <v>6.8400000000000932E-2</v>
      </c>
      <c r="W688" s="128">
        <f t="shared" si="107"/>
        <v>0</v>
      </c>
      <c r="X688" s="11">
        <f t="shared" si="106"/>
        <v>1</v>
      </c>
    </row>
    <row r="689" spans="19:24" x14ac:dyDescent="0.35">
      <c r="S689" s="128">
        <f t="shared" si="105"/>
        <v>0</v>
      </c>
      <c r="V689" s="23">
        <f t="shared" si="104"/>
        <v>6.8500000000000935E-2</v>
      </c>
      <c r="W689" s="128">
        <f t="shared" si="107"/>
        <v>0</v>
      </c>
      <c r="X689" s="11">
        <f t="shared" si="106"/>
        <v>1</v>
      </c>
    </row>
    <row r="690" spans="19:24" x14ac:dyDescent="0.35">
      <c r="S690" s="128">
        <f t="shared" si="105"/>
        <v>0</v>
      </c>
      <c r="V690" s="23">
        <f t="shared" si="104"/>
        <v>6.8600000000000938E-2</v>
      </c>
      <c r="W690" s="128">
        <f t="shared" si="107"/>
        <v>0</v>
      </c>
      <c r="X690" s="11">
        <f t="shared" si="106"/>
        <v>1</v>
      </c>
    </row>
    <row r="691" spans="19:24" x14ac:dyDescent="0.35">
      <c r="S691" s="128">
        <f t="shared" si="105"/>
        <v>0</v>
      </c>
      <c r="V691" s="23">
        <f t="shared" si="104"/>
        <v>6.8700000000000941E-2</v>
      </c>
      <c r="W691" s="128">
        <f t="shared" si="107"/>
        <v>0</v>
      </c>
      <c r="X691" s="11">
        <f t="shared" si="106"/>
        <v>1</v>
      </c>
    </row>
    <row r="692" spans="19:24" x14ac:dyDescent="0.35">
      <c r="S692" s="128">
        <f t="shared" si="105"/>
        <v>0</v>
      </c>
      <c r="V692" s="23">
        <f t="shared" ref="V692:V755" si="108">+V691+0.0001</f>
        <v>6.8800000000000944E-2</v>
      </c>
      <c r="W692" s="128">
        <f t="shared" si="107"/>
        <v>0</v>
      </c>
      <c r="X692" s="11">
        <f t="shared" si="106"/>
        <v>1</v>
      </c>
    </row>
    <row r="693" spans="19:24" x14ac:dyDescent="0.35">
      <c r="S693" s="128">
        <f t="shared" si="105"/>
        <v>0</v>
      </c>
      <c r="V693" s="23">
        <f t="shared" si="108"/>
        <v>6.8900000000000947E-2</v>
      </c>
      <c r="W693" s="128">
        <f t="shared" si="107"/>
        <v>0</v>
      </c>
      <c r="X693" s="11">
        <f t="shared" si="106"/>
        <v>1</v>
      </c>
    </row>
    <row r="694" spans="19:24" x14ac:dyDescent="0.35">
      <c r="S694" s="128">
        <f t="shared" si="105"/>
        <v>0</v>
      </c>
      <c r="V694" s="23">
        <f t="shared" si="108"/>
        <v>6.9000000000000949E-2</v>
      </c>
      <c r="W694" s="128">
        <f t="shared" si="107"/>
        <v>0</v>
      </c>
      <c r="X694" s="11">
        <f t="shared" si="106"/>
        <v>1</v>
      </c>
    </row>
    <row r="695" spans="19:24" x14ac:dyDescent="0.35">
      <c r="S695" s="128">
        <f t="shared" si="105"/>
        <v>0</v>
      </c>
      <c r="V695" s="23">
        <f t="shared" si="108"/>
        <v>6.9100000000000952E-2</v>
      </c>
      <c r="W695" s="128">
        <f t="shared" si="107"/>
        <v>0</v>
      </c>
      <c r="X695" s="11">
        <f t="shared" si="106"/>
        <v>1</v>
      </c>
    </row>
    <row r="696" spans="19:24" x14ac:dyDescent="0.35">
      <c r="S696" s="128">
        <f t="shared" si="105"/>
        <v>0</v>
      </c>
      <c r="V696" s="23">
        <f t="shared" si="108"/>
        <v>6.9200000000000955E-2</v>
      </c>
      <c r="W696" s="128">
        <f t="shared" si="107"/>
        <v>0</v>
      </c>
      <c r="X696" s="11">
        <f t="shared" si="106"/>
        <v>1</v>
      </c>
    </row>
    <row r="697" spans="19:24" x14ac:dyDescent="0.35">
      <c r="S697" s="128">
        <f t="shared" si="105"/>
        <v>0</v>
      </c>
      <c r="V697" s="23">
        <f t="shared" si="108"/>
        <v>6.9300000000000958E-2</v>
      </c>
      <c r="W697" s="128">
        <f t="shared" si="107"/>
        <v>0</v>
      </c>
      <c r="X697" s="11">
        <f t="shared" si="106"/>
        <v>1</v>
      </c>
    </row>
    <row r="698" spans="19:24" x14ac:dyDescent="0.35">
      <c r="S698" s="128">
        <f t="shared" si="105"/>
        <v>0</v>
      </c>
      <c r="V698" s="23">
        <f t="shared" si="108"/>
        <v>6.9400000000000961E-2</v>
      </c>
      <c r="W698" s="128">
        <f t="shared" si="107"/>
        <v>0</v>
      </c>
      <c r="X698" s="11">
        <f t="shared" si="106"/>
        <v>1</v>
      </c>
    </row>
    <row r="699" spans="19:24" x14ac:dyDescent="0.35">
      <c r="S699" s="128">
        <f t="shared" si="105"/>
        <v>0</v>
      </c>
      <c r="V699" s="23">
        <f t="shared" si="108"/>
        <v>6.9500000000000964E-2</v>
      </c>
      <c r="W699" s="128">
        <f t="shared" si="107"/>
        <v>0</v>
      </c>
      <c r="X699" s="11">
        <f t="shared" si="106"/>
        <v>1</v>
      </c>
    </row>
    <row r="700" spans="19:24" x14ac:dyDescent="0.35">
      <c r="S700" s="128">
        <f t="shared" si="105"/>
        <v>0</v>
      </c>
      <c r="V700" s="23">
        <f t="shared" si="108"/>
        <v>6.9600000000000967E-2</v>
      </c>
      <c r="W700" s="128">
        <f t="shared" si="107"/>
        <v>0</v>
      </c>
      <c r="X700" s="11">
        <f t="shared" si="106"/>
        <v>1</v>
      </c>
    </row>
    <row r="701" spans="19:24" x14ac:dyDescent="0.35">
      <c r="S701" s="128">
        <f t="shared" si="105"/>
        <v>0</v>
      </c>
      <c r="V701" s="23">
        <f t="shared" si="108"/>
        <v>6.970000000000097E-2</v>
      </c>
      <c r="W701" s="128">
        <f t="shared" si="107"/>
        <v>0</v>
      </c>
      <c r="X701" s="11">
        <f t="shared" si="106"/>
        <v>1</v>
      </c>
    </row>
    <row r="702" spans="19:24" x14ac:dyDescent="0.35">
      <c r="S702" s="128">
        <f t="shared" si="105"/>
        <v>0</v>
      </c>
      <c r="V702" s="23">
        <f t="shared" si="108"/>
        <v>6.9800000000000972E-2</v>
      </c>
      <c r="W702" s="128">
        <f t="shared" si="107"/>
        <v>0</v>
      </c>
      <c r="X702" s="11">
        <f t="shared" si="106"/>
        <v>1</v>
      </c>
    </row>
    <row r="703" spans="19:24" x14ac:dyDescent="0.35">
      <c r="S703" s="128">
        <f t="shared" si="105"/>
        <v>0</v>
      </c>
      <c r="V703" s="23">
        <f t="shared" si="108"/>
        <v>6.9900000000000975E-2</v>
      </c>
      <c r="W703" s="128">
        <f t="shared" si="107"/>
        <v>0</v>
      </c>
      <c r="X703" s="11">
        <f t="shared" si="106"/>
        <v>1</v>
      </c>
    </row>
    <row r="704" spans="19:24" x14ac:dyDescent="0.35">
      <c r="S704" s="128">
        <f t="shared" ref="S704:S767" si="109">B704*(1-E704)</f>
        <v>0</v>
      </c>
      <c r="V704" s="23">
        <f t="shared" si="108"/>
        <v>7.0000000000000978E-2</v>
      </c>
      <c r="W704" s="128">
        <f t="shared" si="107"/>
        <v>0</v>
      </c>
      <c r="X704" s="11">
        <f t="shared" si="106"/>
        <v>1</v>
      </c>
    </row>
    <row r="705" spans="19:24" x14ac:dyDescent="0.35">
      <c r="S705" s="128">
        <f t="shared" si="109"/>
        <v>0</v>
      </c>
      <c r="V705" s="23">
        <f t="shared" si="108"/>
        <v>7.0100000000000981E-2</v>
      </c>
      <c r="W705" s="128">
        <f t="shared" si="107"/>
        <v>0</v>
      </c>
      <c r="X705" s="11">
        <f t="shared" ref="X705:X768" si="110">IF(W705&lt;$Q$1,0,1)</f>
        <v>1</v>
      </c>
    </row>
    <row r="706" spans="19:24" x14ac:dyDescent="0.35">
      <c r="S706" s="128">
        <f t="shared" si="109"/>
        <v>0</v>
      </c>
      <c r="V706" s="23">
        <f t="shared" si="108"/>
        <v>7.0200000000000984E-2</v>
      </c>
      <c r="W706" s="128">
        <f t="shared" si="107"/>
        <v>0</v>
      </c>
      <c r="X706" s="11">
        <f t="shared" si="110"/>
        <v>1</v>
      </c>
    </row>
    <row r="707" spans="19:24" x14ac:dyDescent="0.35">
      <c r="S707" s="128">
        <f t="shared" si="109"/>
        <v>0</v>
      </c>
      <c r="V707" s="23">
        <f t="shared" si="108"/>
        <v>7.0300000000000987E-2</v>
      </c>
      <c r="W707" s="128">
        <f t="shared" si="107"/>
        <v>0</v>
      </c>
      <c r="X707" s="11">
        <f t="shared" si="110"/>
        <v>1</v>
      </c>
    </row>
    <row r="708" spans="19:24" x14ac:dyDescent="0.35">
      <c r="S708" s="128">
        <f t="shared" si="109"/>
        <v>0</v>
      </c>
      <c r="V708" s="23">
        <f t="shared" si="108"/>
        <v>7.040000000000099E-2</v>
      </c>
      <c r="W708" s="128">
        <f t="shared" si="107"/>
        <v>0</v>
      </c>
      <c r="X708" s="11">
        <f t="shared" si="110"/>
        <v>1</v>
      </c>
    </row>
    <row r="709" spans="19:24" x14ac:dyDescent="0.35">
      <c r="S709" s="128">
        <f t="shared" si="109"/>
        <v>0</v>
      </c>
      <c r="V709" s="23">
        <f t="shared" si="108"/>
        <v>7.0500000000000992E-2</v>
      </c>
      <c r="W709" s="128">
        <f t="shared" si="107"/>
        <v>0</v>
      </c>
      <c r="X709" s="11">
        <f t="shared" si="110"/>
        <v>1</v>
      </c>
    </row>
    <row r="710" spans="19:24" x14ac:dyDescent="0.35">
      <c r="S710" s="128">
        <f t="shared" si="109"/>
        <v>0</v>
      </c>
      <c r="V710" s="23">
        <f t="shared" si="108"/>
        <v>7.0600000000000995E-2</v>
      </c>
      <c r="W710" s="128">
        <f t="shared" si="107"/>
        <v>0</v>
      </c>
      <c r="X710" s="11">
        <f t="shared" si="110"/>
        <v>1</v>
      </c>
    </row>
    <row r="711" spans="19:24" x14ac:dyDescent="0.35">
      <c r="S711" s="128">
        <f t="shared" si="109"/>
        <v>0</v>
      </c>
      <c r="V711" s="23">
        <f t="shared" si="108"/>
        <v>7.0700000000000998E-2</v>
      </c>
      <c r="W711" s="128">
        <f t="shared" si="107"/>
        <v>0</v>
      </c>
      <c r="X711" s="11">
        <f t="shared" si="110"/>
        <v>1</v>
      </c>
    </row>
    <row r="712" spans="19:24" x14ac:dyDescent="0.35">
      <c r="S712" s="128">
        <f t="shared" si="109"/>
        <v>0</v>
      </c>
      <c r="V712" s="23">
        <f t="shared" si="108"/>
        <v>7.0800000000001001E-2</v>
      </c>
      <c r="W712" s="128">
        <f t="shared" si="107"/>
        <v>0</v>
      </c>
      <c r="X712" s="11">
        <f t="shared" si="110"/>
        <v>1</v>
      </c>
    </row>
    <row r="713" spans="19:24" x14ac:dyDescent="0.35">
      <c r="S713" s="128">
        <f t="shared" si="109"/>
        <v>0</v>
      </c>
      <c r="V713" s="23">
        <f t="shared" si="108"/>
        <v>7.0900000000001004E-2</v>
      </c>
      <c r="W713" s="128">
        <f t="shared" si="107"/>
        <v>0</v>
      </c>
      <c r="X713" s="11">
        <f t="shared" si="110"/>
        <v>1</v>
      </c>
    </row>
    <row r="714" spans="19:24" x14ac:dyDescent="0.35">
      <c r="S714" s="128">
        <f t="shared" si="109"/>
        <v>0</v>
      </c>
      <c r="V714" s="23">
        <f t="shared" si="108"/>
        <v>7.1000000000001007E-2</v>
      </c>
      <c r="W714" s="128">
        <f t="shared" si="107"/>
        <v>0</v>
      </c>
      <c r="X714" s="11">
        <f t="shared" si="110"/>
        <v>1</v>
      </c>
    </row>
    <row r="715" spans="19:24" x14ac:dyDescent="0.35">
      <c r="S715" s="128">
        <f t="shared" si="109"/>
        <v>0</v>
      </c>
      <c r="V715" s="23">
        <f t="shared" si="108"/>
        <v>7.110000000000101E-2</v>
      </c>
      <c r="W715" s="128">
        <f t="shared" si="107"/>
        <v>0</v>
      </c>
      <c r="X715" s="11">
        <f t="shared" si="110"/>
        <v>1</v>
      </c>
    </row>
    <row r="716" spans="19:24" x14ac:dyDescent="0.35">
      <c r="S716" s="128">
        <f t="shared" si="109"/>
        <v>0</v>
      </c>
      <c r="V716" s="23">
        <f t="shared" si="108"/>
        <v>7.1200000000001012E-2</v>
      </c>
      <c r="W716" s="128">
        <f t="shared" si="107"/>
        <v>0</v>
      </c>
      <c r="X716" s="11">
        <f t="shared" si="110"/>
        <v>1</v>
      </c>
    </row>
    <row r="717" spans="19:24" x14ac:dyDescent="0.35">
      <c r="S717" s="128">
        <f t="shared" si="109"/>
        <v>0</v>
      </c>
      <c r="V717" s="23">
        <f t="shared" si="108"/>
        <v>7.1300000000001015E-2</v>
      </c>
      <c r="W717" s="128">
        <f t="shared" si="107"/>
        <v>0</v>
      </c>
      <c r="X717" s="11">
        <f t="shared" si="110"/>
        <v>1</v>
      </c>
    </row>
    <row r="718" spans="19:24" x14ac:dyDescent="0.35">
      <c r="S718" s="128">
        <f t="shared" si="109"/>
        <v>0</v>
      </c>
      <c r="V718" s="23">
        <f t="shared" si="108"/>
        <v>7.1400000000001018E-2</v>
      </c>
      <c r="W718" s="128">
        <f t="shared" si="107"/>
        <v>0</v>
      </c>
      <c r="X718" s="11">
        <f t="shared" si="110"/>
        <v>1</v>
      </c>
    </row>
    <row r="719" spans="19:24" x14ac:dyDescent="0.35">
      <c r="S719" s="128">
        <f t="shared" si="109"/>
        <v>0</v>
      </c>
      <c r="V719" s="23">
        <f t="shared" si="108"/>
        <v>7.1500000000001021E-2</v>
      </c>
      <c r="W719" s="128">
        <f t="shared" si="107"/>
        <v>0</v>
      </c>
      <c r="X719" s="11">
        <f t="shared" si="110"/>
        <v>1</v>
      </c>
    </row>
    <row r="720" spans="19:24" x14ac:dyDescent="0.35">
      <c r="S720" s="128">
        <f t="shared" si="109"/>
        <v>0</v>
      </c>
      <c r="V720" s="23">
        <f t="shared" si="108"/>
        <v>7.1600000000001024E-2</v>
      </c>
      <c r="W720" s="128">
        <f t="shared" si="107"/>
        <v>0</v>
      </c>
      <c r="X720" s="11">
        <f t="shared" si="110"/>
        <v>1</v>
      </c>
    </row>
    <row r="721" spans="19:24" x14ac:dyDescent="0.35">
      <c r="S721" s="128">
        <f t="shared" si="109"/>
        <v>0</v>
      </c>
      <c r="V721" s="23">
        <f t="shared" si="108"/>
        <v>7.1700000000001027E-2</v>
      </c>
      <c r="W721" s="128">
        <f t="shared" si="107"/>
        <v>0</v>
      </c>
      <c r="X721" s="11">
        <f t="shared" si="110"/>
        <v>1</v>
      </c>
    </row>
    <row r="722" spans="19:24" x14ac:dyDescent="0.35">
      <c r="S722" s="128">
        <f t="shared" si="109"/>
        <v>0</v>
      </c>
      <c r="V722" s="23">
        <f t="shared" si="108"/>
        <v>7.180000000000103E-2</v>
      </c>
      <c r="W722" s="128">
        <f t="shared" si="107"/>
        <v>0</v>
      </c>
      <c r="X722" s="11">
        <f t="shared" si="110"/>
        <v>1</v>
      </c>
    </row>
    <row r="723" spans="19:24" x14ac:dyDescent="0.35">
      <c r="S723" s="128">
        <f t="shared" si="109"/>
        <v>0</v>
      </c>
      <c r="V723" s="23">
        <f t="shared" si="108"/>
        <v>7.1900000000001033E-2</v>
      </c>
      <c r="W723" s="128">
        <f t="shared" si="107"/>
        <v>0</v>
      </c>
      <c r="X723" s="11">
        <f t="shared" si="110"/>
        <v>1</v>
      </c>
    </row>
    <row r="724" spans="19:24" x14ac:dyDescent="0.35">
      <c r="S724" s="128">
        <f t="shared" si="109"/>
        <v>0</v>
      </c>
      <c r="V724" s="23">
        <f t="shared" si="108"/>
        <v>7.2000000000001035E-2</v>
      </c>
      <c r="W724" s="128">
        <f t="shared" si="107"/>
        <v>0</v>
      </c>
      <c r="X724" s="11">
        <f t="shared" si="110"/>
        <v>1</v>
      </c>
    </row>
    <row r="725" spans="19:24" x14ac:dyDescent="0.35">
      <c r="S725" s="128">
        <f t="shared" si="109"/>
        <v>0</v>
      </c>
      <c r="V725" s="23">
        <f t="shared" si="108"/>
        <v>7.2100000000001038E-2</v>
      </c>
      <c r="W725" s="128">
        <f t="shared" si="107"/>
        <v>0</v>
      </c>
      <c r="X725" s="11">
        <f t="shared" si="110"/>
        <v>1</v>
      </c>
    </row>
    <row r="726" spans="19:24" x14ac:dyDescent="0.35">
      <c r="S726" s="128">
        <f t="shared" si="109"/>
        <v>0</v>
      </c>
      <c r="V726" s="23">
        <f t="shared" si="108"/>
        <v>7.2200000000001041E-2</v>
      </c>
      <c r="W726" s="128">
        <f t="shared" si="107"/>
        <v>0</v>
      </c>
      <c r="X726" s="11">
        <f t="shared" si="110"/>
        <v>1</v>
      </c>
    </row>
    <row r="727" spans="19:24" x14ac:dyDescent="0.35">
      <c r="S727" s="128">
        <f t="shared" si="109"/>
        <v>0</v>
      </c>
      <c r="V727" s="23">
        <f t="shared" si="108"/>
        <v>7.2300000000001044E-2</v>
      </c>
      <c r="W727" s="128">
        <f t="shared" ref="W727:W790" si="111">SUM($S$4:$S$243)*V727/12</f>
        <v>0</v>
      </c>
      <c r="X727" s="11">
        <f t="shared" si="110"/>
        <v>1</v>
      </c>
    </row>
    <row r="728" spans="19:24" x14ac:dyDescent="0.35">
      <c r="S728" s="128">
        <f t="shared" si="109"/>
        <v>0</v>
      </c>
      <c r="V728" s="23">
        <f t="shared" si="108"/>
        <v>7.2400000000001047E-2</v>
      </c>
      <c r="W728" s="128">
        <f t="shared" si="111"/>
        <v>0</v>
      </c>
      <c r="X728" s="11">
        <f t="shared" si="110"/>
        <v>1</v>
      </c>
    </row>
    <row r="729" spans="19:24" x14ac:dyDescent="0.35">
      <c r="S729" s="128">
        <f t="shared" si="109"/>
        <v>0</v>
      </c>
      <c r="V729" s="23">
        <f t="shared" si="108"/>
        <v>7.250000000000105E-2</v>
      </c>
      <c r="W729" s="128">
        <f t="shared" si="111"/>
        <v>0</v>
      </c>
      <c r="X729" s="11">
        <f t="shared" si="110"/>
        <v>1</v>
      </c>
    </row>
    <row r="730" spans="19:24" x14ac:dyDescent="0.35">
      <c r="S730" s="128">
        <f t="shared" si="109"/>
        <v>0</v>
      </c>
      <c r="V730" s="23">
        <f t="shared" si="108"/>
        <v>7.2600000000001053E-2</v>
      </c>
      <c r="W730" s="128">
        <f t="shared" si="111"/>
        <v>0</v>
      </c>
      <c r="X730" s="11">
        <f t="shared" si="110"/>
        <v>1</v>
      </c>
    </row>
    <row r="731" spans="19:24" x14ac:dyDescent="0.35">
      <c r="S731" s="128">
        <f t="shared" si="109"/>
        <v>0</v>
      </c>
      <c r="V731" s="23">
        <f t="shared" si="108"/>
        <v>7.2700000000001055E-2</v>
      </c>
      <c r="W731" s="128">
        <f t="shared" si="111"/>
        <v>0</v>
      </c>
      <c r="X731" s="11">
        <f t="shared" si="110"/>
        <v>1</v>
      </c>
    </row>
    <row r="732" spans="19:24" x14ac:dyDescent="0.35">
      <c r="S732" s="128">
        <f t="shared" si="109"/>
        <v>0</v>
      </c>
      <c r="V732" s="23">
        <f t="shared" si="108"/>
        <v>7.2800000000001058E-2</v>
      </c>
      <c r="W732" s="128">
        <f t="shared" si="111"/>
        <v>0</v>
      </c>
      <c r="X732" s="11">
        <f t="shared" si="110"/>
        <v>1</v>
      </c>
    </row>
    <row r="733" spans="19:24" x14ac:dyDescent="0.35">
      <c r="S733" s="128">
        <f t="shared" si="109"/>
        <v>0</v>
      </c>
      <c r="V733" s="23">
        <f t="shared" si="108"/>
        <v>7.2900000000001061E-2</v>
      </c>
      <c r="W733" s="128">
        <f t="shared" si="111"/>
        <v>0</v>
      </c>
      <c r="X733" s="11">
        <f t="shared" si="110"/>
        <v>1</v>
      </c>
    </row>
    <row r="734" spans="19:24" x14ac:dyDescent="0.35">
      <c r="S734" s="128">
        <f t="shared" si="109"/>
        <v>0</v>
      </c>
      <c r="V734" s="23">
        <f t="shared" si="108"/>
        <v>7.3000000000001064E-2</v>
      </c>
      <c r="W734" s="128">
        <f t="shared" si="111"/>
        <v>0</v>
      </c>
      <c r="X734" s="11">
        <f t="shared" si="110"/>
        <v>1</v>
      </c>
    </row>
    <row r="735" spans="19:24" x14ac:dyDescent="0.35">
      <c r="S735" s="128">
        <f t="shared" si="109"/>
        <v>0</v>
      </c>
      <c r="V735" s="23">
        <f t="shared" si="108"/>
        <v>7.3100000000001067E-2</v>
      </c>
      <c r="W735" s="128">
        <f t="shared" si="111"/>
        <v>0</v>
      </c>
      <c r="X735" s="11">
        <f t="shared" si="110"/>
        <v>1</v>
      </c>
    </row>
    <row r="736" spans="19:24" x14ac:dyDescent="0.35">
      <c r="S736" s="128">
        <f t="shared" si="109"/>
        <v>0</v>
      </c>
      <c r="V736" s="23">
        <f t="shared" si="108"/>
        <v>7.320000000000107E-2</v>
      </c>
      <c r="W736" s="128">
        <f t="shared" si="111"/>
        <v>0</v>
      </c>
      <c r="X736" s="11">
        <f t="shared" si="110"/>
        <v>1</v>
      </c>
    </row>
    <row r="737" spans="19:24" x14ac:dyDescent="0.35">
      <c r="S737" s="128">
        <f t="shared" si="109"/>
        <v>0</v>
      </c>
      <c r="V737" s="23">
        <f t="shared" si="108"/>
        <v>7.3300000000001073E-2</v>
      </c>
      <c r="W737" s="128">
        <f t="shared" si="111"/>
        <v>0</v>
      </c>
      <c r="X737" s="11">
        <f t="shared" si="110"/>
        <v>1</v>
      </c>
    </row>
    <row r="738" spans="19:24" x14ac:dyDescent="0.35">
      <c r="S738" s="128">
        <f t="shared" si="109"/>
        <v>0</v>
      </c>
      <c r="V738" s="23">
        <f t="shared" si="108"/>
        <v>7.3400000000001075E-2</v>
      </c>
      <c r="W738" s="128">
        <f t="shared" si="111"/>
        <v>0</v>
      </c>
      <c r="X738" s="11">
        <f t="shared" si="110"/>
        <v>1</v>
      </c>
    </row>
    <row r="739" spans="19:24" x14ac:dyDescent="0.35">
      <c r="S739" s="128">
        <f t="shared" si="109"/>
        <v>0</v>
      </c>
      <c r="V739" s="23">
        <f t="shared" si="108"/>
        <v>7.3500000000001078E-2</v>
      </c>
      <c r="W739" s="128">
        <f t="shared" si="111"/>
        <v>0</v>
      </c>
      <c r="X739" s="11">
        <f t="shared" si="110"/>
        <v>1</v>
      </c>
    </row>
    <row r="740" spans="19:24" x14ac:dyDescent="0.35">
      <c r="S740" s="128">
        <f t="shared" si="109"/>
        <v>0</v>
      </c>
      <c r="V740" s="23">
        <f t="shared" si="108"/>
        <v>7.3600000000001081E-2</v>
      </c>
      <c r="W740" s="128">
        <f t="shared" si="111"/>
        <v>0</v>
      </c>
      <c r="X740" s="11">
        <f t="shared" si="110"/>
        <v>1</v>
      </c>
    </row>
    <row r="741" spans="19:24" x14ac:dyDescent="0.35">
      <c r="S741" s="128">
        <f t="shared" si="109"/>
        <v>0</v>
      </c>
      <c r="V741" s="23">
        <f t="shared" si="108"/>
        <v>7.3700000000001084E-2</v>
      </c>
      <c r="W741" s="128">
        <f t="shared" si="111"/>
        <v>0</v>
      </c>
      <c r="X741" s="11">
        <f t="shared" si="110"/>
        <v>1</v>
      </c>
    </row>
    <row r="742" spans="19:24" x14ac:dyDescent="0.35">
      <c r="S742" s="128">
        <f t="shared" si="109"/>
        <v>0</v>
      </c>
      <c r="V742" s="23">
        <f t="shared" si="108"/>
        <v>7.3800000000001087E-2</v>
      </c>
      <c r="W742" s="128">
        <f t="shared" si="111"/>
        <v>0</v>
      </c>
      <c r="X742" s="11">
        <f t="shared" si="110"/>
        <v>1</v>
      </c>
    </row>
    <row r="743" spans="19:24" x14ac:dyDescent="0.35">
      <c r="S743" s="128">
        <f t="shared" si="109"/>
        <v>0</v>
      </c>
      <c r="V743" s="23">
        <f t="shared" si="108"/>
        <v>7.390000000000109E-2</v>
      </c>
      <c r="W743" s="128">
        <f t="shared" si="111"/>
        <v>0</v>
      </c>
      <c r="X743" s="11">
        <f t="shared" si="110"/>
        <v>1</v>
      </c>
    </row>
    <row r="744" spans="19:24" x14ac:dyDescent="0.35">
      <c r="S744" s="128">
        <f t="shared" si="109"/>
        <v>0</v>
      </c>
      <c r="V744" s="23">
        <f t="shared" si="108"/>
        <v>7.4000000000001093E-2</v>
      </c>
      <c r="W744" s="128">
        <f t="shared" si="111"/>
        <v>0</v>
      </c>
      <c r="X744" s="11">
        <f t="shared" si="110"/>
        <v>1</v>
      </c>
    </row>
    <row r="745" spans="19:24" x14ac:dyDescent="0.35">
      <c r="S745" s="128">
        <f t="shared" si="109"/>
        <v>0</v>
      </c>
      <c r="V745" s="23">
        <f t="shared" si="108"/>
        <v>7.4100000000001096E-2</v>
      </c>
      <c r="W745" s="128">
        <f t="shared" si="111"/>
        <v>0</v>
      </c>
      <c r="X745" s="11">
        <f t="shared" si="110"/>
        <v>1</v>
      </c>
    </row>
    <row r="746" spans="19:24" x14ac:dyDescent="0.35">
      <c r="S746" s="128">
        <f t="shared" si="109"/>
        <v>0</v>
      </c>
      <c r="V746" s="23">
        <f t="shared" si="108"/>
        <v>7.4200000000001098E-2</v>
      </c>
      <c r="W746" s="128">
        <f t="shared" si="111"/>
        <v>0</v>
      </c>
      <c r="X746" s="11">
        <f t="shared" si="110"/>
        <v>1</v>
      </c>
    </row>
    <row r="747" spans="19:24" x14ac:dyDescent="0.35">
      <c r="S747" s="128">
        <f t="shared" si="109"/>
        <v>0</v>
      </c>
      <c r="V747" s="23">
        <f t="shared" si="108"/>
        <v>7.4300000000001101E-2</v>
      </c>
      <c r="W747" s="128">
        <f t="shared" si="111"/>
        <v>0</v>
      </c>
      <c r="X747" s="11">
        <f t="shared" si="110"/>
        <v>1</v>
      </c>
    </row>
    <row r="748" spans="19:24" x14ac:dyDescent="0.35">
      <c r="S748" s="128">
        <f t="shared" si="109"/>
        <v>0</v>
      </c>
      <c r="V748" s="23">
        <f t="shared" si="108"/>
        <v>7.4400000000001104E-2</v>
      </c>
      <c r="W748" s="128">
        <f t="shared" si="111"/>
        <v>0</v>
      </c>
      <c r="X748" s="11">
        <f t="shared" si="110"/>
        <v>1</v>
      </c>
    </row>
    <row r="749" spans="19:24" x14ac:dyDescent="0.35">
      <c r="S749" s="128">
        <f t="shared" si="109"/>
        <v>0</v>
      </c>
      <c r="V749" s="23">
        <f t="shared" si="108"/>
        <v>7.4500000000001107E-2</v>
      </c>
      <c r="W749" s="128">
        <f t="shared" si="111"/>
        <v>0</v>
      </c>
      <c r="X749" s="11">
        <f t="shared" si="110"/>
        <v>1</v>
      </c>
    </row>
    <row r="750" spans="19:24" x14ac:dyDescent="0.35">
      <c r="S750" s="128">
        <f t="shared" si="109"/>
        <v>0</v>
      </c>
      <c r="V750" s="23">
        <f t="shared" si="108"/>
        <v>7.460000000000111E-2</v>
      </c>
      <c r="W750" s="128">
        <f t="shared" si="111"/>
        <v>0</v>
      </c>
      <c r="X750" s="11">
        <f t="shared" si="110"/>
        <v>1</v>
      </c>
    </row>
    <row r="751" spans="19:24" x14ac:dyDescent="0.35">
      <c r="S751" s="128">
        <f t="shared" si="109"/>
        <v>0</v>
      </c>
      <c r="V751" s="23">
        <f t="shared" si="108"/>
        <v>7.4700000000001113E-2</v>
      </c>
      <c r="W751" s="128">
        <f t="shared" si="111"/>
        <v>0</v>
      </c>
      <c r="X751" s="11">
        <f t="shared" si="110"/>
        <v>1</v>
      </c>
    </row>
    <row r="752" spans="19:24" x14ac:dyDescent="0.35">
      <c r="S752" s="128">
        <f t="shared" si="109"/>
        <v>0</v>
      </c>
      <c r="V752" s="23">
        <f t="shared" si="108"/>
        <v>7.4800000000001116E-2</v>
      </c>
      <c r="W752" s="128">
        <f t="shared" si="111"/>
        <v>0</v>
      </c>
      <c r="X752" s="11">
        <f t="shared" si="110"/>
        <v>1</v>
      </c>
    </row>
    <row r="753" spans="19:24" x14ac:dyDescent="0.35">
      <c r="S753" s="128">
        <f t="shared" si="109"/>
        <v>0</v>
      </c>
      <c r="V753" s="23">
        <f t="shared" si="108"/>
        <v>7.4900000000001118E-2</v>
      </c>
      <c r="W753" s="128">
        <f t="shared" si="111"/>
        <v>0</v>
      </c>
      <c r="X753" s="11">
        <f t="shared" si="110"/>
        <v>1</v>
      </c>
    </row>
    <row r="754" spans="19:24" x14ac:dyDescent="0.35">
      <c r="S754" s="128">
        <f t="shared" si="109"/>
        <v>0</v>
      </c>
      <c r="V754" s="23">
        <f t="shared" si="108"/>
        <v>7.5000000000001121E-2</v>
      </c>
      <c r="W754" s="128">
        <f t="shared" si="111"/>
        <v>0</v>
      </c>
      <c r="X754" s="11">
        <f t="shared" si="110"/>
        <v>1</v>
      </c>
    </row>
    <row r="755" spans="19:24" x14ac:dyDescent="0.35">
      <c r="S755" s="128">
        <f t="shared" si="109"/>
        <v>0</v>
      </c>
      <c r="V755" s="23">
        <f t="shared" si="108"/>
        <v>7.5100000000001124E-2</v>
      </c>
      <c r="W755" s="128">
        <f t="shared" si="111"/>
        <v>0</v>
      </c>
      <c r="X755" s="11">
        <f t="shared" si="110"/>
        <v>1</v>
      </c>
    </row>
    <row r="756" spans="19:24" x14ac:dyDescent="0.35">
      <c r="S756" s="128">
        <f t="shared" si="109"/>
        <v>0</v>
      </c>
      <c r="V756" s="23">
        <f t="shared" ref="V756:V819" si="112">+V755+0.0001</f>
        <v>7.5200000000001127E-2</v>
      </c>
      <c r="W756" s="128">
        <f t="shared" si="111"/>
        <v>0</v>
      </c>
      <c r="X756" s="11">
        <f t="shared" si="110"/>
        <v>1</v>
      </c>
    </row>
    <row r="757" spans="19:24" x14ac:dyDescent="0.35">
      <c r="S757" s="128">
        <f t="shared" si="109"/>
        <v>0</v>
      </c>
      <c r="V757" s="23">
        <f t="shared" si="112"/>
        <v>7.530000000000113E-2</v>
      </c>
      <c r="W757" s="128">
        <f t="shared" si="111"/>
        <v>0</v>
      </c>
      <c r="X757" s="11">
        <f t="shared" si="110"/>
        <v>1</v>
      </c>
    </row>
    <row r="758" spans="19:24" x14ac:dyDescent="0.35">
      <c r="S758" s="128">
        <f t="shared" si="109"/>
        <v>0</v>
      </c>
      <c r="V758" s="23">
        <f t="shared" si="112"/>
        <v>7.5400000000001133E-2</v>
      </c>
      <c r="W758" s="128">
        <f t="shared" si="111"/>
        <v>0</v>
      </c>
      <c r="X758" s="11">
        <f t="shared" si="110"/>
        <v>1</v>
      </c>
    </row>
    <row r="759" spans="19:24" x14ac:dyDescent="0.35">
      <c r="S759" s="128">
        <f t="shared" si="109"/>
        <v>0</v>
      </c>
      <c r="V759" s="23">
        <f t="shared" si="112"/>
        <v>7.5500000000001136E-2</v>
      </c>
      <c r="W759" s="128">
        <f t="shared" si="111"/>
        <v>0</v>
      </c>
      <c r="X759" s="11">
        <f t="shared" si="110"/>
        <v>1</v>
      </c>
    </row>
    <row r="760" spans="19:24" x14ac:dyDescent="0.35">
      <c r="S760" s="128">
        <f t="shared" si="109"/>
        <v>0</v>
      </c>
      <c r="V760" s="23">
        <f t="shared" si="112"/>
        <v>7.5600000000001139E-2</v>
      </c>
      <c r="W760" s="128">
        <f t="shared" si="111"/>
        <v>0</v>
      </c>
      <c r="X760" s="11">
        <f t="shared" si="110"/>
        <v>1</v>
      </c>
    </row>
    <row r="761" spans="19:24" x14ac:dyDescent="0.35">
      <c r="S761" s="128">
        <f t="shared" si="109"/>
        <v>0</v>
      </c>
      <c r="V761" s="23">
        <f t="shared" si="112"/>
        <v>7.5700000000001141E-2</v>
      </c>
      <c r="W761" s="128">
        <f t="shared" si="111"/>
        <v>0</v>
      </c>
      <c r="X761" s="11">
        <f t="shared" si="110"/>
        <v>1</v>
      </c>
    </row>
    <row r="762" spans="19:24" x14ac:dyDescent="0.35">
      <c r="S762" s="128">
        <f t="shared" si="109"/>
        <v>0</v>
      </c>
      <c r="V762" s="23">
        <f t="shared" si="112"/>
        <v>7.5800000000001144E-2</v>
      </c>
      <c r="W762" s="128">
        <f t="shared" si="111"/>
        <v>0</v>
      </c>
      <c r="X762" s="11">
        <f t="shared" si="110"/>
        <v>1</v>
      </c>
    </row>
    <row r="763" spans="19:24" x14ac:dyDescent="0.35">
      <c r="S763" s="128">
        <f t="shared" si="109"/>
        <v>0</v>
      </c>
      <c r="V763" s="23">
        <f t="shared" si="112"/>
        <v>7.5900000000001147E-2</v>
      </c>
      <c r="W763" s="128">
        <f t="shared" si="111"/>
        <v>0</v>
      </c>
      <c r="X763" s="11">
        <f t="shared" si="110"/>
        <v>1</v>
      </c>
    </row>
    <row r="764" spans="19:24" x14ac:dyDescent="0.35">
      <c r="S764" s="128">
        <f t="shared" si="109"/>
        <v>0</v>
      </c>
      <c r="V764" s="23">
        <f t="shared" si="112"/>
        <v>7.600000000000115E-2</v>
      </c>
      <c r="W764" s="128">
        <f t="shared" si="111"/>
        <v>0</v>
      </c>
      <c r="X764" s="11">
        <f t="shared" si="110"/>
        <v>1</v>
      </c>
    </row>
    <row r="765" spans="19:24" x14ac:dyDescent="0.35">
      <c r="S765" s="128">
        <f t="shared" si="109"/>
        <v>0</v>
      </c>
      <c r="V765" s="23">
        <f t="shared" si="112"/>
        <v>7.6100000000001153E-2</v>
      </c>
      <c r="W765" s="128">
        <f t="shared" si="111"/>
        <v>0</v>
      </c>
      <c r="X765" s="11">
        <f t="shared" si="110"/>
        <v>1</v>
      </c>
    </row>
    <row r="766" spans="19:24" x14ac:dyDescent="0.35">
      <c r="S766" s="128">
        <f t="shared" si="109"/>
        <v>0</v>
      </c>
      <c r="V766" s="23">
        <f t="shared" si="112"/>
        <v>7.6200000000001156E-2</v>
      </c>
      <c r="W766" s="128">
        <f t="shared" si="111"/>
        <v>0</v>
      </c>
      <c r="X766" s="11">
        <f t="shared" si="110"/>
        <v>1</v>
      </c>
    </row>
    <row r="767" spans="19:24" x14ac:dyDescent="0.35">
      <c r="S767" s="128">
        <f t="shared" si="109"/>
        <v>0</v>
      </c>
      <c r="V767" s="23">
        <f t="shared" si="112"/>
        <v>7.6300000000001159E-2</v>
      </c>
      <c r="W767" s="128">
        <f t="shared" si="111"/>
        <v>0</v>
      </c>
      <c r="X767" s="11">
        <f t="shared" si="110"/>
        <v>1</v>
      </c>
    </row>
    <row r="768" spans="19:24" x14ac:dyDescent="0.35">
      <c r="S768" s="128">
        <f t="shared" ref="S768:S831" si="113">B768*(1-E768)</f>
        <v>0</v>
      </c>
      <c r="V768" s="23">
        <f t="shared" si="112"/>
        <v>7.6400000000001161E-2</v>
      </c>
      <c r="W768" s="128">
        <f t="shared" si="111"/>
        <v>0</v>
      </c>
      <c r="X768" s="11">
        <f t="shared" si="110"/>
        <v>1</v>
      </c>
    </row>
    <row r="769" spans="19:24" x14ac:dyDescent="0.35">
      <c r="S769" s="128">
        <f t="shared" si="113"/>
        <v>0</v>
      </c>
      <c r="V769" s="23">
        <f t="shared" si="112"/>
        <v>7.6500000000001164E-2</v>
      </c>
      <c r="W769" s="128">
        <f t="shared" si="111"/>
        <v>0</v>
      </c>
      <c r="X769" s="11">
        <f t="shared" ref="X769:X832" si="114">IF(W769&lt;$Q$1,0,1)</f>
        <v>1</v>
      </c>
    </row>
    <row r="770" spans="19:24" x14ac:dyDescent="0.35">
      <c r="S770" s="128">
        <f t="shared" si="113"/>
        <v>0</v>
      </c>
      <c r="V770" s="23">
        <f t="shared" si="112"/>
        <v>7.6600000000001167E-2</v>
      </c>
      <c r="W770" s="128">
        <f t="shared" si="111"/>
        <v>0</v>
      </c>
      <c r="X770" s="11">
        <f t="shared" si="114"/>
        <v>1</v>
      </c>
    </row>
    <row r="771" spans="19:24" x14ac:dyDescent="0.35">
      <c r="S771" s="128">
        <f t="shared" si="113"/>
        <v>0</v>
      </c>
      <c r="V771" s="23">
        <f t="shared" si="112"/>
        <v>7.670000000000117E-2</v>
      </c>
      <c r="W771" s="128">
        <f t="shared" si="111"/>
        <v>0</v>
      </c>
      <c r="X771" s="11">
        <f t="shared" si="114"/>
        <v>1</v>
      </c>
    </row>
    <row r="772" spans="19:24" x14ac:dyDescent="0.35">
      <c r="S772" s="128">
        <f t="shared" si="113"/>
        <v>0</v>
      </c>
      <c r="V772" s="23">
        <f t="shared" si="112"/>
        <v>7.6800000000001173E-2</v>
      </c>
      <c r="W772" s="128">
        <f t="shared" si="111"/>
        <v>0</v>
      </c>
      <c r="X772" s="11">
        <f t="shared" si="114"/>
        <v>1</v>
      </c>
    </row>
    <row r="773" spans="19:24" x14ac:dyDescent="0.35">
      <c r="S773" s="128">
        <f t="shared" si="113"/>
        <v>0</v>
      </c>
      <c r="V773" s="23">
        <f t="shared" si="112"/>
        <v>7.6900000000001176E-2</v>
      </c>
      <c r="W773" s="128">
        <f t="shared" si="111"/>
        <v>0</v>
      </c>
      <c r="X773" s="11">
        <f t="shared" si="114"/>
        <v>1</v>
      </c>
    </row>
    <row r="774" spans="19:24" x14ac:dyDescent="0.35">
      <c r="S774" s="128">
        <f t="shared" si="113"/>
        <v>0</v>
      </c>
      <c r="V774" s="23">
        <f t="shared" si="112"/>
        <v>7.7000000000001179E-2</v>
      </c>
      <c r="W774" s="128">
        <f t="shared" si="111"/>
        <v>0</v>
      </c>
      <c r="X774" s="11">
        <f t="shared" si="114"/>
        <v>1</v>
      </c>
    </row>
    <row r="775" spans="19:24" x14ac:dyDescent="0.35">
      <c r="S775" s="128">
        <f t="shared" si="113"/>
        <v>0</v>
      </c>
      <c r="V775" s="23">
        <f t="shared" si="112"/>
        <v>7.7100000000001181E-2</v>
      </c>
      <c r="W775" s="128">
        <f t="shared" si="111"/>
        <v>0</v>
      </c>
      <c r="X775" s="11">
        <f t="shared" si="114"/>
        <v>1</v>
      </c>
    </row>
    <row r="776" spans="19:24" x14ac:dyDescent="0.35">
      <c r="S776" s="128">
        <f t="shared" si="113"/>
        <v>0</v>
      </c>
      <c r="V776" s="23">
        <f t="shared" si="112"/>
        <v>7.7200000000001184E-2</v>
      </c>
      <c r="W776" s="128">
        <f t="shared" si="111"/>
        <v>0</v>
      </c>
      <c r="X776" s="11">
        <f t="shared" si="114"/>
        <v>1</v>
      </c>
    </row>
    <row r="777" spans="19:24" x14ac:dyDescent="0.35">
      <c r="S777" s="128">
        <f t="shared" si="113"/>
        <v>0</v>
      </c>
      <c r="V777" s="23">
        <f t="shared" si="112"/>
        <v>7.7300000000001187E-2</v>
      </c>
      <c r="W777" s="128">
        <f t="shared" si="111"/>
        <v>0</v>
      </c>
      <c r="X777" s="11">
        <f t="shared" si="114"/>
        <v>1</v>
      </c>
    </row>
    <row r="778" spans="19:24" x14ac:dyDescent="0.35">
      <c r="S778" s="128">
        <f t="shared" si="113"/>
        <v>0</v>
      </c>
      <c r="V778" s="23">
        <f t="shared" si="112"/>
        <v>7.740000000000119E-2</v>
      </c>
      <c r="W778" s="128">
        <f t="shared" si="111"/>
        <v>0</v>
      </c>
      <c r="X778" s="11">
        <f t="shared" si="114"/>
        <v>1</v>
      </c>
    </row>
    <row r="779" spans="19:24" x14ac:dyDescent="0.35">
      <c r="S779" s="128">
        <f t="shared" si="113"/>
        <v>0</v>
      </c>
      <c r="V779" s="23">
        <f t="shared" si="112"/>
        <v>7.7500000000001193E-2</v>
      </c>
      <c r="W779" s="128">
        <f t="shared" si="111"/>
        <v>0</v>
      </c>
      <c r="X779" s="11">
        <f t="shared" si="114"/>
        <v>1</v>
      </c>
    </row>
    <row r="780" spans="19:24" x14ac:dyDescent="0.35">
      <c r="S780" s="128">
        <f t="shared" si="113"/>
        <v>0</v>
      </c>
      <c r="V780" s="23">
        <f t="shared" si="112"/>
        <v>7.7600000000001196E-2</v>
      </c>
      <c r="W780" s="128">
        <f t="shared" si="111"/>
        <v>0</v>
      </c>
      <c r="X780" s="11">
        <f t="shared" si="114"/>
        <v>1</v>
      </c>
    </row>
    <row r="781" spans="19:24" x14ac:dyDescent="0.35">
      <c r="S781" s="128">
        <f t="shared" si="113"/>
        <v>0</v>
      </c>
      <c r="V781" s="23">
        <f t="shared" si="112"/>
        <v>7.7700000000001199E-2</v>
      </c>
      <c r="W781" s="128">
        <f t="shared" si="111"/>
        <v>0</v>
      </c>
      <c r="X781" s="11">
        <f t="shared" si="114"/>
        <v>1</v>
      </c>
    </row>
    <row r="782" spans="19:24" x14ac:dyDescent="0.35">
      <c r="S782" s="128">
        <f t="shared" si="113"/>
        <v>0</v>
      </c>
      <c r="V782" s="23">
        <f t="shared" si="112"/>
        <v>7.7800000000001202E-2</v>
      </c>
      <c r="W782" s="128">
        <f t="shared" si="111"/>
        <v>0</v>
      </c>
      <c r="X782" s="11">
        <f t="shared" si="114"/>
        <v>1</v>
      </c>
    </row>
    <row r="783" spans="19:24" x14ac:dyDescent="0.35">
      <c r="S783" s="128">
        <f t="shared" si="113"/>
        <v>0</v>
      </c>
      <c r="V783" s="23">
        <f t="shared" si="112"/>
        <v>7.7900000000001204E-2</v>
      </c>
      <c r="W783" s="128">
        <f t="shared" si="111"/>
        <v>0</v>
      </c>
      <c r="X783" s="11">
        <f t="shared" si="114"/>
        <v>1</v>
      </c>
    </row>
    <row r="784" spans="19:24" x14ac:dyDescent="0.35">
      <c r="S784" s="128">
        <f t="shared" si="113"/>
        <v>0</v>
      </c>
      <c r="V784" s="23">
        <f t="shared" si="112"/>
        <v>7.8000000000001207E-2</v>
      </c>
      <c r="W784" s="128">
        <f t="shared" si="111"/>
        <v>0</v>
      </c>
      <c r="X784" s="11">
        <f t="shared" si="114"/>
        <v>1</v>
      </c>
    </row>
    <row r="785" spans="19:24" x14ac:dyDescent="0.35">
      <c r="S785" s="128">
        <f t="shared" si="113"/>
        <v>0</v>
      </c>
      <c r="V785" s="23">
        <f t="shared" si="112"/>
        <v>7.810000000000121E-2</v>
      </c>
      <c r="W785" s="128">
        <f t="shared" si="111"/>
        <v>0</v>
      </c>
      <c r="X785" s="11">
        <f t="shared" si="114"/>
        <v>1</v>
      </c>
    </row>
    <row r="786" spans="19:24" x14ac:dyDescent="0.35">
      <c r="S786" s="128">
        <f t="shared" si="113"/>
        <v>0</v>
      </c>
      <c r="V786" s="23">
        <f t="shared" si="112"/>
        <v>7.8200000000001213E-2</v>
      </c>
      <c r="W786" s="128">
        <f t="shared" si="111"/>
        <v>0</v>
      </c>
      <c r="X786" s="11">
        <f t="shared" si="114"/>
        <v>1</v>
      </c>
    </row>
    <row r="787" spans="19:24" x14ac:dyDescent="0.35">
      <c r="S787" s="128">
        <f t="shared" si="113"/>
        <v>0</v>
      </c>
      <c r="V787" s="23">
        <f t="shared" si="112"/>
        <v>7.8300000000001216E-2</v>
      </c>
      <c r="W787" s="128">
        <f t="shared" si="111"/>
        <v>0</v>
      </c>
      <c r="X787" s="11">
        <f t="shared" si="114"/>
        <v>1</v>
      </c>
    </row>
    <row r="788" spans="19:24" x14ac:dyDescent="0.35">
      <c r="S788" s="128">
        <f t="shared" si="113"/>
        <v>0</v>
      </c>
      <c r="V788" s="23">
        <f t="shared" si="112"/>
        <v>7.8400000000001219E-2</v>
      </c>
      <c r="W788" s="128">
        <f t="shared" si="111"/>
        <v>0</v>
      </c>
      <c r="X788" s="11">
        <f t="shared" si="114"/>
        <v>1</v>
      </c>
    </row>
    <row r="789" spans="19:24" x14ac:dyDescent="0.35">
      <c r="S789" s="128">
        <f t="shared" si="113"/>
        <v>0</v>
      </c>
      <c r="V789" s="23">
        <f t="shared" si="112"/>
        <v>7.8500000000001222E-2</v>
      </c>
      <c r="W789" s="128">
        <f t="shared" si="111"/>
        <v>0</v>
      </c>
      <c r="X789" s="11">
        <f t="shared" si="114"/>
        <v>1</v>
      </c>
    </row>
    <row r="790" spans="19:24" x14ac:dyDescent="0.35">
      <c r="S790" s="128">
        <f t="shared" si="113"/>
        <v>0</v>
      </c>
      <c r="V790" s="23">
        <f t="shared" si="112"/>
        <v>7.8600000000001224E-2</v>
      </c>
      <c r="W790" s="128">
        <f t="shared" si="111"/>
        <v>0</v>
      </c>
      <c r="X790" s="11">
        <f t="shared" si="114"/>
        <v>1</v>
      </c>
    </row>
    <row r="791" spans="19:24" x14ac:dyDescent="0.35">
      <c r="S791" s="128">
        <f t="shared" si="113"/>
        <v>0</v>
      </c>
      <c r="V791" s="23">
        <f t="shared" si="112"/>
        <v>7.8700000000001227E-2</v>
      </c>
      <c r="W791" s="128">
        <f t="shared" ref="W791:W854" si="115">SUM($S$4:$S$243)*V791/12</f>
        <v>0</v>
      </c>
      <c r="X791" s="11">
        <f t="shared" si="114"/>
        <v>1</v>
      </c>
    </row>
    <row r="792" spans="19:24" x14ac:dyDescent="0.35">
      <c r="S792" s="128">
        <f t="shared" si="113"/>
        <v>0</v>
      </c>
      <c r="V792" s="23">
        <f t="shared" si="112"/>
        <v>7.880000000000123E-2</v>
      </c>
      <c r="W792" s="128">
        <f t="shared" si="115"/>
        <v>0</v>
      </c>
      <c r="X792" s="11">
        <f t="shared" si="114"/>
        <v>1</v>
      </c>
    </row>
    <row r="793" spans="19:24" x14ac:dyDescent="0.35">
      <c r="S793" s="128">
        <f t="shared" si="113"/>
        <v>0</v>
      </c>
      <c r="V793" s="23">
        <f t="shared" si="112"/>
        <v>7.8900000000001233E-2</v>
      </c>
      <c r="W793" s="128">
        <f t="shared" si="115"/>
        <v>0</v>
      </c>
      <c r="X793" s="11">
        <f t="shared" si="114"/>
        <v>1</v>
      </c>
    </row>
    <row r="794" spans="19:24" x14ac:dyDescent="0.35">
      <c r="S794" s="128">
        <f t="shared" si="113"/>
        <v>0</v>
      </c>
      <c r="V794" s="23">
        <f t="shared" si="112"/>
        <v>7.9000000000001236E-2</v>
      </c>
      <c r="W794" s="128">
        <f t="shared" si="115"/>
        <v>0</v>
      </c>
      <c r="X794" s="11">
        <f t="shared" si="114"/>
        <v>1</v>
      </c>
    </row>
    <row r="795" spans="19:24" x14ac:dyDescent="0.35">
      <c r="S795" s="128">
        <f t="shared" si="113"/>
        <v>0</v>
      </c>
      <c r="V795" s="23">
        <f t="shared" si="112"/>
        <v>7.9100000000001239E-2</v>
      </c>
      <c r="W795" s="128">
        <f t="shared" si="115"/>
        <v>0</v>
      </c>
      <c r="X795" s="11">
        <f t="shared" si="114"/>
        <v>1</v>
      </c>
    </row>
    <row r="796" spans="19:24" x14ac:dyDescent="0.35">
      <c r="S796" s="128">
        <f t="shared" si="113"/>
        <v>0</v>
      </c>
      <c r="V796" s="23">
        <f t="shared" si="112"/>
        <v>7.9200000000001242E-2</v>
      </c>
      <c r="W796" s="128">
        <f t="shared" si="115"/>
        <v>0</v>
      </c>
      <c r="X796" s="11">
        <f t="shared" si="114"/>
        <v>1</v>
      </c>
    </row>
    <row r="797" spans="19:24" x14ac:dyDescent="0.35">
      <c r="S797" s="128">
        <f t="shared" si="113"/>
        <v>0</v>
      </c>
      <c r="V797" s="23">
        <f t="shared" si="112"/>
        <v>7.9300000000001244E-2</v>
      </c>
      <c r="W797" s="128">
        <f t="shared" si="115"/>
        <v>0</v>
      </c>
      <c r="X797" s="11">
        <f t="shared" si="114"/>
        <v>1</v>
      </c>
    </row>
    <row r="798" spans="19:24" x14ac:dyDescent="0.35">
      <c r="S798" s="128">
        <f t="shared" si="113"/>
        <v>0</v>
      </c>
      <c r="V798" s="23">
        <f t="shared" si="112"/>
        <v>7.9400000000001247E-2</v>
      </c>
      <c r="W798" s="128">
        <f t="shared" si="115"/>
        <v>0</v>
      </c>
      <c r="X798" s="11">
        <f t="shared" si="114"/>
        <v>1</v>
      </c>
    </row>
    <row r="799" spans="19:24" x14ac:dyDescent="0.35">
      <c r="S799" s="128">
        <f t="shared" si="113"/>
        <v>0</v>
      </c>
      <c r="V799" s="23">
        <f t="shared" si="112"/>
        <v>7.950000000000125E-2</v>
      </c>
      <c r="W799" s="128">
        <f t="shared" si="115"/>
        <v>0</v>
      </c>
      <c r="X799" s="11">
        <f t="shared" si="114"/>
        <v>1</v>
      </c>
    </row>
    <row r="800" spans="19:24" x14ac:dyDescent="0.35">
      <c r="S800" s="128">
        <f t="shared" si="113"/>
        <v>0</v>
      </c>
      <c r="V800" s="23">
        <f t="shared" si="112"/>
        <v>7.9600000000001253E-2</v>
      </c>
      <c r="W800" s="128">
        <f t="shared" si="115"/>
        <v>0</v>
      </c>
      <c r="X800" s="11">
        <f t="shared" si="114"/>
        <v>1</v>
      </c>
    </row>
    <row r="801" spans="19:24" x14ac:dyDescent="0.35">
      <c r="S801" s="128">
        <f t="shared" si="113"/>
        <v>0</v>
      </c>
      <c r="V801" s="23">
        <f t="shared" si="112"/>
        <v>7.9700000000001256E-2</v>
      </c>
      <c r="W801" s="128">
        <f t="shared" si="115"/>
        <v>0</v>
      </c>
      <c r="X801" s="11">
        <f t="shared" si="114"/>
        <v>1</v>
      </c>
    </row>
    <row r="802" spans="19:24" x14ac:dyDescent="0.35">
      <c r="S802" s="128">
        <f t="shared" si="113"/>
        <v>0</v>
      </c>
      <c r="V802" s="23">
        <f t="shared" si="112"/>
        <v>7.9800000000001259E-2</v>
      </c>
      <c r="W802" s="128">
        <f t="shared" si="115"/>
        <v>0</v>
      </c>
      <c r="X802" s="11">
        <f t="shared" si="114"/>
        <v>1</v>
      </c>
    </row>
    <row r="803" spans="19:24" x14ac:dyDescent="0.35">
      <c r="S803" s="128">
        <f t="shared" si="113"/>
        <v>0</v>
      </c>
      <c r="V803" s="23">
        <f t="shared" si="112"/>
        <v>7.9900000000001262E-2</v>
      </c>
      <c r="W803" s="128">
        <f t="shared" si="115"/>
        <v>0</v>
      </c>
      <c r="X803" s="11">
        <f t="shared" si="114"/>
        <v>1</v>
      </c>
    </row>
    <row r="804" spans="19:24" x14ac:dyDescent="0.35">
      <c r="S804" s="128">
        <f t="shared" si="113"/>
        <v>0</v>
      </c>
      <c r="V804" s="23">
        <f t="shared" si="112"/>
        <v>8.0000000000001265E-2</v>
      </c>
      <c r="W804" s="128">
        <f t="shared" si="115"/>
        <v>0</v>
      </c>
      <c r="X804" s="11">
        <f t="shared" si="114"/>
        <v>1</v>
      </c>
    </row>
    <row r="805" spans="19:24" x14ac:dyDescent="0.35">
      <c r="S805" s="128">
        <f t="shared" si="113"/>
        <v>0</v>
      </c>
      <c r="V805" s="23">
        <f t="shared" si="112"/>
        <v>8.0100000000001267E-2</v>
      </c>
      <c r="W805" s="128">
        <f t="shared" si="115"/>
        <v>0</v>
      </c>
      <c r="X805" s="11">
        <f t="shared" si="114"/>
        <v>1</v>
      </c>
    </row>
    <row r="806" spans="19:24" x14ac:dyDescent="0.35">
      <c r="S806" s="128">
        <f t="shared" si="113"/>
        <v>0</v>
      </c>
      <c r="V806" s="23">
        <f t="shared" si="112"/>
        <v>8.020000000000127E-2</v>
      </c>
      <c r="W806" s="128">
        <f t="shared" si="115"/>
        <v>0</v>
      </c>
      <c r="X806" s="11">
        <f t="shared" si="114"/>
        <v>1</v>
      </c>
    </row>
    <row r="807" spans="19:24" x14ac:dyDescent="0.35">
      <c r="S807" s="128">
        <f t="shared" si="113"/>
        <v>0</v>
      </c>
      <c r="V807" s="23">
        <f t="shared" si="112"/>
        <v>8.0300000000001273E-2</v>
      </c>
      <c r="W807" s="128">
        <f t="shared" si="115"/>
        <v>0</v>
      </c>
      <c r="X807" s="11">
        <f t="shared" si="114"/>
        <v>1</v>
      </c>
    </row>
    <row r="808" spans="19:24" x14ac:dyDescent="0.35">
      <c r="S808" s="128">
        <f t="shared" si="113"/>
        <v>0</v>
      </c>
      <c r="V808" s="23">
        <f t="shared" si="112"/>
        <v>8.0400000000001276E-2</v>
      </c>
      <c r="W808" s="128">
        <f t="shared" si="115"/>
        <v>0</v>
      </c>
      <c r="X808" s="11">
        <f t="shared" si="114"/>
        <v>1</v>
      </c>
    </row>
    <row r="809" spans="19:24" x14ac:dyDescent="0.35">
      <c r="S809" s="128">
        <f t="shared" si="113"/>
        <v>0</v>
      </c>
      <c r="V809" s="23">
        <f t="shared" si="112"/>
        <v>8.0500000000001279E-2</v>
      </c>
      <c r="W809" s="128">
        <f t="shared" si="115"/>
        <v>0</v>
      </c>
      <c r="X809" s="11">
        <f t="shared" si="114"/>
        <v>1</v>
      </c>
    </row>
    <row r="810" spans="19:24" x14ac:dyDescent="0.35">
      <c r="S810" s="128">
        <f t="shared" si="113"/>
        <v>0</v>
      </c>
      <c r="V810" s="23">
        <f t="shared" si="112"/>
        <v>8.0600000000001282E-2</v>
      </c>
      <c r="W810" s="128">
        <f t="shared" si="115"/>
        <v>0</v>
      </c>
      <c r="X810" s="11">
        <f t="shared" si="114"/>
        <v>1</v>
      </c>
    </row>
    <row r="811" spans="19:24" x14ac:dyDescent="0.35">
      <c r="S811" s="128">
        <f t="shared" si="113"/>
        <v>0</v>
      </c>
      <c r="V811" s="23">
        <f t="shared" si="112"/>
        <v>8.0700000000001285E-2</v>
      </c>
      <c r="W811" s="128">
        <f t="shared" si="115"/>
        <v>0</v>
      </c>
      <c r="X811" s="11">
        <f t="shared" si="114"/>
        <v>1</v>
      </c>
    </row>
    <row r="812" spans="19:24" x14ac:dyDescent="0.35">
      <c r="S812" s="128">
        <f t="shared" si="113"/>
        <v>0</v>
      </c>
      <c r="V812" s="23">
        <f t="shared" si="112"/>
        <v>8.0800000000001287E-2</v>
      </c>
      <c r="W812" s="128">
        <f t="shared" si="115"/>
        <v>0</v>
      </c>
      <c r="X812" s="11">
        <f t="shared" si="114"/>
        <v>1</v>
      </c>
    </row>
    <row r="813" spans="19:24" x14ac:dyDescent="0.35">
      <c r="S813" s="128">
        <f t="shared" si="113"/>
        <v>0</v>
      </c>
      <c r="V813" s="23">
        <f t="shared" si="112"/>
        <v>8.090000000000129E-2</v>
      </c>
      <c r="W813" s="128">
        <f t="shared" si="115"/>
        <v>0</v>
      </c>
      <c r="X813" s="11">
        <f t="shared" si="114"/>
        <v>1</v>
      </c>
    </row>
    <row r="814" spans="19:24" x14ac:dyDescent="0.35">
      <c r="S814" s="128">
        <f t="shared" si="113"/>
        <v>0</v>
      </c>
      <c r="V814" s="23">
        <f t="shared" si="112"/>
        <v>8.1000000000001293E-2</v>
      </c>
      <c r="W814" s="128">
        <f t="shared" si="115"/>
        <v>0</v>
      </c>
      <c r="X814" s="11">
        <f t="shared" si="114"/>
        <v>1</v>
      </c>
    </row>
    <row r="815" spans="19:24" x14ac:dyDescent="0.35">
      <c r="S815" s="128">
        <f t="shared" si="113"/>
        <v>0</v>
      </c>
      <c r="V815" s="23">
        <f t="shared" si="112"/>
        <v>8.1100000000001296E-2</v>
      </c>
      <c r="W815" s="128">
        <f t="shared" si="115"/>
        <v>0</v>
      </c>
      <c r="X815" s="11">
        <f t="shared" si="114"/>
        <v>1</v>
      </c>
    </row>
    <row r="816" spans="19:24" x14ac:dyDescent="0.35">
      <c r="S816" s="128">
        <f t="shared" si="113"/>
        <v>0</v>
      </c>
      <c r="V816" s="23">
        <f t="shared" si="112"/>
        <v>8.1200000000001299E-2</v>
      </c>
      <c r="W816" s="128">
        <f t="shared" si="115"/>
        <v>0</v>
      </c>
      <c r="X816" s="11">
        <f t="shared" si="114"/>
        <v>1</v>
      </c>
    </row>
    <row r="817" spans="19:24" x14ac:dyDescent="0.35">
      <c r="S817" s="128">
        <f t="shared" si="113"/>
        <v>0</v>
      </c>
      <c r="V817" s="23">
        <f t="shared" si="112"/>
        <v>8.1300000000001302E-2</v>
      </c>
      <c r="W817" s="128">
        <f t="shared" si="115"/>
        <v>0</v>
      </c>
      <c r="X817" s="11">
        <f t="shared" si="114"/>
        <v>1</v>
      </c>
    </row>
    <row r="818" spans="19:24" x14ac:dyDescent="0.35">
      <c r="S818" s="128">
        <f t="shared" si="113"/>
        <v>0</v>
      </c>
      <c r="V818" s="23">
        <f t="shared" si="112"/>
        <v>8.1400000000001305E-2</v>
      </c>
      <c r="W818" s="128">
        <f t="shared" si="115"/>
        <v>0</v>
      </c>
      <c r="X818" s="11">
        <f t="shared" si="114"/>
        <v>1</v>
      </c>
    </row>
    <row r="819" spans="19:24" x14ac:dyDescent="0.35">
      <c r="S819" s="128">
        <f t="shared" si="113"/>
        <v>0</v>
      </c>
      <c r="V819" s="23">
        <f t="shared" si="112"/>
        <v>8.1500000000001308E-2</v>
      </c>
      <c r="W819" s="128">
        <f t="shared" si="115"/>
        <v>0</v>
      </c>
      <c r="X819" s="11">
        <f t="shared" si="114"/>
        <v>1</v>
      </c>
    </row>
    <row r="820" spans="19:24" x14ac:dyDescent="0.35">
      <c r="S820" s="128">
        <f t="shared" si="113"/>
        <v>0</v>
      </c>
      <c r="V820" s="23">
        <f t="shared" ref="V820:V883" si="116">+V819+0.0001</f>
        <v>8.160000000000131E-2</v>
      </c>
      <c r="W820" s="128">
        <f t="shared" si="115"/>
        <v>0</v>
      </c>
      <c r="X820" s="11">
        <f t="shared" si="114"/>
        <v>1</v>
      </c>
    </row>
    <row r="821" spans="19:24" x14ac:dyDescent="0.35">
      <c r="S821" s="128">
        <f t="shared" si="113"/>
        <v>0</v>
      </c>
      <c r="V821" s="23">
        <f t="shared" si="116"/>
        <v>8.1700000000001313E-2</v>
      </c>
      <c r="W821" s="128">
        <f t="shared" si="115"/>
        <v>0</v>
      </c>
      <c r="X821" s="11">
        <f t="shared" si="114"/>
        <v>1</v>
      </c>
    </row>
    <row r="822" spans="19:24" x14ac:dyDescent="0.35">
      <c r="S822" s="128">
        <f t="shared" si="113"/>
        <v>0</v>
      </c>
      <c r="V822" s="23">
        <f t="shared" si="116"/>
        <v>8.1800000000001316E-2</v>
      </c>
      <c r="W822" s="128">
        <f t="shared" si="115"/>
        <v>0</v>
      </c>
      <c r="X822" s="11">
        <f t="shared" si="114"/>
        <v>1</v>
      </c>
    </row>
    <row r="823" spans="19:24" x14ac:dyDescent="0.35">
      <c r="S823" s="128">
        <f t="shared" si="113"/>
        <v>0</v>
      </c>
      <c r="V823" s="23">
        <f t="shared" si="116"/>
        <v>8.1900000000001319E-2</v>
      </c>
      <c r="W823" s="128">
        <f t="shared" si="115"/>
        <v>0</v>
      </c>
      <c r="X823" s="11">
        <f t="shared" si="114"/>
        <v>1</v>
      </c>
    </row>
    <row r="824" spans="19:24" x14ac:dyDescent="0.35">
      <c r="S824" s="128">
        <f t="shared" si="113"/>
        <v>0</v>
      </c>
      <c r="V824" s="23">
        <f t="shared" si="116"/>
        <v>8.2000000000001322E-2</v>
      </c>
      <c r="W824" s="128">
        <f t="shared" si="115"/>
        <v>0</v>
      </c>
      <c r="X824" s="11">
        <f t="shared" si="114"/>
        <v>1</v>
      </c>
    </row>
    <row r="825" spans="19:24" x14ac:dyDescent="0.35">
      <c r="S825" s="128">
        <f t="shared" si="113"/>
        <v>0</v>
      </c>
      <c r="V825" s="23">
        <f t="shared" si="116"/>
        <v>8.2100000000001325E-2</v>
      </c>
      <c r="W825" s="128">
        <f t="shared" si="115"/>
        <v>0</v>
      </c>
      <c r="X825" s="11">
        <f t="shared" si="114"/>
        <v>1</v>
      </c>
    </row>
    <row r="826" spans="19:24" x14ac:dyDescent="0.35">
      <c r="S826" s="128">
        <f t="shared" si="113"/>
        <v>0</v>
      </c>
      <c r="V826" s="23">
        <f t="shared" si="116"/>
        <v>8.2200000000001328E-2</v>
      </c>
      <c r="W826" s="128">
        <f t="shared" si="115"/>
        <v>0</v>
      </c>
      <c r="X826" s="11">
        <f t="shared" si="114"/>
        <v>1</v>
      </c>
    </row>
    <row r="827" spans="19:24" x14ac:dyDescent="0.35">
      <c r="S827" s="128">
        <f t="shared" si="113"/>
        <v>0</v>
      </c>
      <c r="V827" s="23">
        <f t="shared" si="116"/>
        <v>8.230000000000133E-2</v>
      </c>
      <c r="W827" s="128">
        <f t="shared" si="115"/>
        <v>0</v>
      </c>
      <c r="X827" s="11">
        <f t="shared" si="114"/>
        <v>1</v>
      </c>
    </row>
    <row r="828" spans="19:24" x14ac:dyDescent="0.35">
      <c r="S828" s="128">
        <f t="shared" si="113"/>
        <v>0</v>
      </c>
      <c r="V828" s="23">
        <f t="shared" si="116"/>
        <v>8.2400000000001333E-2</v>
      </c>
      <c r="W828" s="128">
        <f t="shared" si="115"/>
        <v>0</v>
      </c>
      <c r="X828" s="11">
        <f t="shared" si="114"/>
        <v>1</v>
      </c>
    </row>
    <row r="829" spans="19:24" x14ac:dyDescent="0.35">
      <c r="S829" s="128">
        <f t="shared" si="113"/>
        <v>0</v>
      </c>
      <c r="V829" s="23">
        <f t="shared" si="116"/>
        <v>8.2500000000001336E-2</v>
      </c>
      <c r="W829" s="128">
        <f t="shared" si="115"/>
        <v>0</v>
      </c>
      <c r="X829" s="11">
        <f t="shared" si="114"/>
        <v>1</v>
      </c>
    </row>
    <row r="830" spans="19:24" x14ac:dyDescent="0.35">
      <c r="S830" s="128">
        <f t="shared" si="113"/>
        <v>0</v>
      </c>
      <c r="V830" s="23">
        <f t="shared" si="116"/>
        <v>8.2600000000001339E-2</v>
      </c>
      <c r="W830" s="128">
        <f t="shared" si="115"/>
        <v>0</v>
      </c>
      <c r="X830" s="11">
        <f t="shared" si="114"/>
        <v>1</v>
      </c>
    </row>
    <row r="831" spans="19:24" x14ac:dyDescent="0.35">
      <c r="S831" s="128">
        <f t="shared" si="113"/>
        <v>0</v>
      </c>
      <c r="V831" s="23">
        <f t="shared" si="116"/>
        <v>8.2700000000001342E-2</v>
      </c>
      <c r="W831" s="128">
        <f t="shared" si="115"/>
        <v>0</v>
      </c>
      <c r="X831" s="11">
        <f t="shared" si="114"/>
        <v>1</v>
      </c>
    </row>
    <row r="832" spans="19:24" x14ac:dyDescent="0.35">
      <c r="S832" s="128">
        <f t="shared" ref="S832:S895" si="117">B832*(1-E832)</f>
        <v>0</v>
      </c>
      <c r="V832" s="23">
        <f t="shared" si="116"/>
        <v>8.2800000000001345E-2</v>
      </c>
      <c r="W832" s="128">
        <f t="shared" si="115"/>
        <v>0</v>
      </c>
      <c r="X832" s="11">
        <f t="shared" si="114"/>
        <v>1</v>
      </c>
    </row>
    <row r="833" spans="19:24" x14ac:dyDescent="0.35">
      <c r="S833" s="128">
        <f t="shared" si="117"/>
        <v>0</v>
      </c>
      <c r="V833" s="23">
        <f t="shared" si="116"/>
        <v>8.2900000000001348E-2</v>
      </c>
      <c r="W833" s="128">
        <f t="shared" si="115"/>
        <v>0</v>
      </c>
      <c r="X833" s="11">
        <f t="shared" ref="X833:X896" si="118">IF(W833&lt;$Q$1,0,1)</f>
        <v>1</v>
      </c>
    </row>
    <row r="834" spans="19:24" x14ac:dyDescent="0.35">
      <c r="S834" s="128">
        <f t="shared" si="117"/>
        <v>0</v>
      </c>
      <c r="V834" s="23">
        <f t="shared" si="116"/>
        <v>8.300000000000135E-2</v>
      </c>
      <c r="W834" s="128">
        <f t="shared" si="115"/>
        <v>0</v>
      </c>
      <c r="X834" s="11">
        <f t="shared" si="118"/>
        <v>1</v>
      </c>
    </row>
    <row r="835" spans="19:24" x14ac:dyDescent="0.35">
      <c r="S835" s="128">
        <f t="shared" si="117"/>
        <v>0</v>
      </c>
      <c r="V835" s="23">
        <f t="shared" si="116"/>
        <v>8.3100000000001353E-2</v>
      </c>
      <c r="W835" s="128">
        <f t="shared" si="115"/>
        <v>0</v>
      </c>
      <c r="X835" s="11">
        <f t="shared" si="118"/>
        <v>1</v>
      </c>
    </row>
    <row r="836" spans="19:24" x14ac:dyDescent="0.35">
      <c r="S836" s="128">
        <f t="shared" si="117"/>
        <v>0</v>
      </c>
      <c r="V836" s="23">
        <f t="shared" si="116"/>
        <v>8.3200000000001356E-2</v>
      </c>
      <c r="W836" s="128">
        <f t="shared" si="115"/>
        <v>0</v>
      </c>
      <c r="X836" s="11">
        <f t="shared" si="118"/>
        <v>1</v>
      </c>
    </row>
    <row r="837" spans="19:24" x14ac:dyDescent="0.35">
      <c r="S837" s="128">
        <f t="shared" si="117"/>
        <v>0</v>
      </c>
      <c r="V837" s="23">
        <f t="shared" si="116"/>
        <v>8.3300000000001359E-2</v>
      </c>
      <c r="W837" s="128">
        <f t="shared" si="115"/>
        <v>0</v>
      </c>
      <c r="X837" s="11">
        <f t="shared" si="118"/>
        <v>1</v>
      </c>
    </row>
    <row r="838" spans="19:24" x14ac:dyDescent="0.35">
      <c r="S838" s="128">
        <f t="shared" si="117"/>
        <v>0</v>
      </c>
      <c r="V838" s="23">
        <f t="shared" si="116"/>
        <v>8.3400000000001362E-2</v>
      </c>
      <c r="W838" s="128">
        <f t="shared" si="115"/>
        <v>0</v>
      </c>
      <c r="X838" s="11">
        <f t="shared" si="118"/>
        <v>1</v>
      </c>
    </row>
    <row r="839" spans="19:24" x14ac:dyDescent="0.35">
      <c r="S839" s="128">
        <f t="shared" si="117"/>
        <v>0</v>
      </c>
      <c r="V839" s="23">
        <f t="shared" si="116"/>
        <v>8.3500000000001365E-2</v>
      </c>
      <c r="W839" s="128">
        <f t="shared" si="115"/>
        <v>0</v>
      </c>
      <c r="X839" s="11">
        <f t="shared" si="118"/>
        <v>1</v>
      </c>
    </row>
    <row r="840" spans="19:24" x14ac:dyDescent="0.35">
      <c r="S840" s="128">
        <f t="shared" si="117"/>
        <v>0</v>
      </c>
      <c r="V840" s="23">
        <f t="shared" si="116"/>
        <v>8.3600000000001368E-2</v>
      </c>
      <c r="W840" s="128">
        <f t="shared" si="115"/>
        <v>0</v>
      </c>
      <c r="X840" s="11">
        <f t="shared" si="118"/>
        <v>1</v>
      </c>
    </row>
    <row r="841" spans="19:24" x14ac:dyDescent="0.35">
      <c r="S841" s="128">
        <f t="shared" si="117"/>
        <v>0</v>
      </c>
      <c r="V841" s="23">
        <f t="shared" si="116"/>
        <v>8.3700000000001371E-2</v>
      </c>
      <c r="W841" s="128">
        <f t="shared" si="115"/>
        <v>0</v>
      </c>
      <c r="X841" s="11">
        <f t="shared" si="118"/>
        <v>1</v>
      </c>
    </row>
    <row r="842" spans="19:24" x14ac:dyDescent="0.35">
      <c r="S842" s="128">
        <f t="shared" si="117"/>
        <v>0</v>
      </c>
      <c r="V842" s="23">
        <f t="shared" si="116"/>
        <v>8.3800000000001373E-2</v>
      </c>
      <c r="W842" s="128">
        <f t="shared" si="115"/>
        <v>0</v>
      </c>
      <c r="X842" s="11">
        <f t="shared" si="118"/>
        <v>1</v>
      </c>
    </row>
    <row r="843" spans="19:24" x14ac:dyDescent="0.35">
      <c r="S843" s="128">
        <f t="shared" si="117"/>
        <v>0</v>
      </c>
      <c r="V843" s="23">
        <f t="shared" si="116"/>
        <v>8.3900000000001376E-2</v>
      </c>
      <c r="W843" s="128">
        <f t="shared" si="115"/>
        <v>0</v>
      </c>
      <c r="X843" s="11">
        <f t="shared" si="118"/>
        <v>1</v>
      </c>
    </row>
    <row r="844" spans="19:24" x14ac:dyDescent="0.35">
      <c r="S844" s="128">
        <f t="shared" si="117"/>
        <v>0</v>
      </c>
      <c r="V844" s="23">
        <f t="shared" si="116"/>
        <v>8.4000000000001379E-2</v>
      </c>
      <c r="W844" s="128">
        <f t="shared" si="115"/>
        <v>0</v>
      </c>
      <c r="X844" s="11">
        <f t="shared" si="118"/>
        <v>1</v>
      </c>
    </row>
    <row r="845" spans="19:24" x14ac:dyDescent="0.35">
      <c r="S845" s="128">
        <f t="shared" si="117"/>
        <v>0</v>
      </c>
      <c r="V845" s="23">
        <f t="shared" si="116"/>
        <v>8.4100000000001382E-2</v>
      </c>
      <c r="W845" s="128">
        <f t="shared" si="115"/>
        <v>0</v>
      </c>
      <c r="X845" s="11">
        <f t="shared" si="118"/>
        <v>1</v>
      </c>
    </row>
    <row r="846" spans="19:24" x14ac:dyDescent="0.35">
      <c r="S846" s="128">
        <f t="shared" si="117"/>
        <v>0</v>
      </c>
      <c r="V846" s="23">
        <f t="shared" si="116"/>
        <v>8.4200000000001385E-2</v>
      </c>
      <c r="W846" s="128">
        <f t="shared" si="115"/>
        <v>0</v>
      </c>
      <c r="X846" s="11">
        <f t="shared" si="118"/>
        <v>1</v>
      </c>
    </row>
    <row r="847" spans="19:24" x14ac:dyDescent="0.35">
      <c r="S847" s="128">
        <f t="shared" si="117"/>
        <v>0</v>
      </c>
      <c r="V847" s="23">
        <f t="shared" si="116"/>
        <v>8.4300000000001388E-2</v>
      </c>
      <c r="W847" s="128">
        <f t="shared" si="115"/>
        <v>0</v>
      </c>
      <c r="X847" s="11">
        <f t="shared" si="118"/>
        <v>1</v>
      </c>
    </row>
    <row r="848" spans="19:24" x14ac:dyDescent="0.35">
      <c r="S848" s="128">
        <f t="shared" si="117"/>
        <v>0</v>
      </c>
      <c r="V848" s="23">
        <f t="shared" si="116"/>
        <v>8.4400000000001391E-2</v>
      </c>
      <c r="W848" s="128">
        <f t="shared" si="115"/>
        <v>0</v>
      </c>
      <c r="X848" s="11">
        <f t="shared" si="118"/>
        <v>1</v>
      </c>
    </row>
    <row r="849" spans="19:24" x14ac:dyDescent="0.35">
      <c r="S849" s="128">
        <f t="shared" si="117"/>
        <v>0</v>
      </c>
      <c r="V849" s="23">
        <f t="shared" si="116"/>
        <v>8.4500000000001393E-2</v>
      </c>
      <c r="W849" s="128">
        <f t="shared" si="115"/>
        <v>0</v>
      </c>
      <c r="X849" s="11">
        <f t="shared" si="118"/>
        <v>1</v>
      </c>
    </row>
    <row r="850" spans="19:24" x14ac:dyDescent="0.35">
      <c r="S850" s="128">
        <f t="shared" si="117"/>
        <v>0</v>
      </c>
      <c r="V850" s="23">
        <f t="shared" si="116"/>
        <v>8.4600000000001396E-2</v>
      </c>
      <c r="W850" s="128">
        <f t="shared" si="115"/>
        <v>0</v>
      </c>
      <c r="X850" s="11">
        <f t="shared" si="118"/>
        <v>1</v>
      </c>
    </row>
    <row r="851" spans="19:24" x14ac:dyDescent="0.35">
      <c r="S851" s="128">
        <f t="shared" si="117"/>
        <v>0</v>
      </c>
      <c r="V851" s="23">
        <f t="shared" si="116"/>
        <v>8.4700000000001399E-2</v>
      </c>
      <c r="W851" s="128">
        <f t="shared" si="115"/>
        <v>0</v>
      </c>
      <c r="X851" s="11">
        <f t="shared" si="118"/>
        <v>1</v>
      </c>
    </row>
    <row r="852" spans="19:24" x14ac:dyDescent="0.35">
      <c r="S852" s="128">
        <f t="shared" si="117"/>
        <v>0</v>
      </c>
      <c r="V852" s="23">
        <f t="shared" si="116"/>
        <v>8.4800000000001402E-2</v>
      </c>
      <c r="W852" s="128">
        <f t="shared" si="115"/>
        <v>0</v>
      </c>
      <c r="X852" s="11">
        <f t="shared" si="118"/>
        <v>1</v>
      </c>
    </row>
    <row r="853" spans="19:24" x14ac:dyDescent="0.35">
      <c r="S853" s="128">
        <f t="shared" si="117"/>
        <v>0</v>
      </c>
      <c r="V853" s="23">
        <f t="shared" si="116"/>
        <v>8.4900000000001405E-2</v>
      </c>
      <c r="W853" s="128">
        <f t="shared" si="115"/>
        <v>0</v>
      </c>
      <c r="X853" s="11">
        <f t="shared" si="118"/>
        <v>1</v>
      </c>
    </row>
    <row r="854" spans="19:24" x14ac:dyDescent="0.35">
      <c r="S854" s="128">
        <f t="shared" si="117"/>
        <v>0</v>
      </c>
      <c r="V854" s="23">
        <f t="shared" si="116"/>
        <v>8.5000000000001408E-2</v>
      </c>
      <c r="W854" s="128">
        <f t="shared" si="115"/>
        <v>0</v>
      </c>
      <c r="X854" s="11">
        <f t="shared" si="118"/>
        <v>1</v>
      </c>
    </row>
    <row r="855" spans="19:24" x14ac:dyDescent="0.35">
      <c r="S855" s="128">
        <f t="shared" si="117"/>
        <v>0</v>
      </c>
      <c r="V855" s="23">
        <f t="shared" si="116"/>
        <v>8.5100000000001411E-2</v>
      </c>
      <c r="W855" s="128">
        <f t="shared" ref="W855:W918" si="119">SUM($S$4:$S$243)*V855/12</f>
        <v>0</v>
      </c>
      <c r="X855" s="11">
        <f t="shared" si="118"/>
        <v>1</v>
      </c>
    </row>
    <row r="856" spans="19:24" x14ac:dyDescent="0.35">
      <c r="S856" s="128">
        <f t="shared" si="117"/>
        <v>0</v>
      </c>
      <c r="V856" s="23">
        <f t="shared" si="116"/>
        <v>8.5200000000001413E-2</v>
      </c>
      <c r="W856" s="128">
        <f t="shared" si="119"/>
        <v>0</v>
      </c>
      <c r="X856" s="11">
        <f t="shared" si="118"/>
        <v>1</v>
      </c>
    </row>
    <row r="857" spans="19:24" x14ac:dyDescent="0.35">
      <c r="S857" s="128">
        <f t="shared" si="117"/>
        <v>0</v>
      </c>
      <c r="V857" s="23">
        <f t="shared" si="116"/>
        <v>8.5300000000001416E-2</v>
      </c>
      <c r="W857" s="128">
        <f t="shared" si="119"/>
        <v>0</v>
      </c>
      <c r="X857" s="11">
        <f t="shared" si="118"/>
        <v>1</v>
      </c>
    </row>
    <row r="858" spans="19:24" x14ac:dyDescent="0.35">
      <c r="S858" s="128">
        <f t="shared" si="117"/>
        <v>0</v>
      </c>
      <c r="V858" s="23">
        <f t="shared" si="116"/>
        <v>8.5400000000001419E-2</v>
      </c>
      <c r="W858" s="128">
        <f t="shared" si="119"/>
        <v>0</v>
      </c>
      <c r="X858" s="11">
        <f t="shared" si="118"/>
        <v>1</v>
      </c>
    </row>
    <row r="859" spans="19:24" x14ac:dyDescent="0.35">
      <c r="S859" s="128">
        <f t="shared" si="117"/>
        <v>0</v>
      </c>
      <c r="V859" s="23">
        <f t="shared" si="116"/>
        <v>8.5500000000001422E-2</v>
      </c>
      <c r="W859" s="128">
        <f t="shared" si="119"/>
        <v>0</v>
      </c>
      <c r="X859" s="11">
        <f t="shared" si="118"/>
        <v>1</v>
      </c>
    </row>
    <row r="860" spans="19:24" x14ac:dyDescent="0.35">
      <c r="S860" s="128">
        <f t="shared" si="117"/>
        <v>0</v>
      </c>
      <c r="V860" s="23">
        <f t="shared" si="116"/>
        <v>8.5600000000001425E-2</v>
      </c>
      <c r="W860" s="128">
        <f t="shared" si="119"/>
        <v>0</v>
      </c>
      <c r="X860" s="11">
        <f t="shared" si="118"/>
        <v>1</v>
      </c>
    </row>
    <row r="861" spans="19:24" x14ac:dyDescent="0.35">
      <c r="S861" s="128">
        <f t="shared" si="117"/>
        <v>0</v>
      </c>
      <c r="V861" s="23">
        <f t="shared" si="116"/>
        <v>8.5700000000001428E-2</v>
      </c>
      <c r="W861" s="128">
        <f t="shared" si="119"/>
        <v>0</v>
      </c>
      <c r="X861" s="11">
        <f t="shared" si="118"/>
        <v>1</v>
      </c>
    </row>
    <row r="862" spans="19:24" x14ac:dyDescent="0.35">
      <c r="S862" s="128">
        <f t="shared" si="117"/>
        <v>0</v>
      </c>
      <c r="V862" s="23">
        <f t="shared" si="116"/>
        <v>8.5800000000001431E-2</v>
      </c>
      <c r="W862" s="128">
        <f t="shared" si="119"/>
        <v>0</v>
      </c>
      <c r="X862" s="11">
        <f t="shared" si="118"/>
        <v>1</v>
      </c>
    </row>
    <row r="863" spans="19:24" x14ac:dyDescent="0.35">
      <c r="S863" s="128">
        <f t="shared" si="117"/>
        <v>0</v>
      </c>
      <c r="V863" s="23">
        <f t="shared" si="116"/>
        <v>8.5900000000001434E-2</v>
      </c>
      <c r="W863" s="128">
        <f t="shared" si="119"/>
        <v>0</v>
      </c>
      <c r="X863" s="11">
        <f t="shared" si="118"/>
        <v>1</v>
      </c>
    </row>
    <row r="864" spans="19:24" x14ac:dyDescent="0.35">
      <c r="S864" s="128">
        <f t="shared" si="117"/>
        <v>0</v>
      </c>
      <c r="V864" s="23">
        <f t="shared" si="116"/>
        <v>8.6000000000001436E-2</v>
      </c>
      <c r="W864" s="128">
        <f t="shared" si="119"/>
        <v>0</v>
      </c>
      <c r="X864" s="11">
        <f t="shared" si="118"/>
        <v>1</v>
      </c>
    </row>
    <row r="865" spans="19:24" x14ac:dyDescent="0.35">
      <c r="S865" s="128">
        <f t="shared" si="117"/>
        <v>0</v>
      </c>
      <c r="V865" s="23">
        <f t="shared" si="116"/>
        <v>8.6100000000001439E-2</v>
      </c>
      <c r="W865" s="128">
        <f t="shared" si="119"/>
        <v>0</v>
      </c>
      <c r="X865" s="11">
        <f t="shared" si="118"/>
        <v>1</v>
      </c>
    </row>
    <row r="866" spans="19:24" x14ac:dyDescent="0.35">
      <c r="S866" s="128">
        <f t="shared" si="117"/>
        <v>0</v>
      </c>
      <c r="V866" s="23">
        <f t="shared" si="116"/>
        <v>8.6200000000001442E-2</v>
      </c>
      <c r="W866" s="128">
        <f t="shared" si="119"/>
        <v>0</v>
      </c>
      <c r="X866" s="11">
        <f t="shared" si="118"/>
        <v>1</v>
      </c>
    </row>
    <row r="867" spans="19:24" x14ac:dyDescent="0.35">
      <c r="S867" s="128">
        <f t="shared" si="117"/>
        <v>0</v>
      </c>
      <c r="V867" s="23">
        <f t="shared" si="116"/>
        <v>8.6300000000001445E-2</v>
      </c>
      <c r="W867" s="128">
        <f t="shared" si="119"/>
        <v>0</v>
      </c>
      <c r="X867" s="11">
        <f t="shared" si="118"/>
        <v>1</v>
      </c>
    </row>
    <row r="868" spans="19:24" x14ac:dyDescent="0.35">
      <c r="S868" s="128">
        <f t="shared" si="117"/>
        <v>0</v>
      </c>
      <c r="V868" s="23">
        <f t="shared" si="116"/>
        <v>8.6400000000001448E-2</v>
      </c>
      <c r="W868" s="128">
        <f t="shared" si="119"/>
        <v>0</v>
      </c>
      <c r="X868" s="11">
        <f t="shared" si="118"/>
        <v>1</v>
      </c>
    </row>
    <row r="869" spans="19:24" x14ac:dyDescent="0.35">
      <c r="S869" s="128">
        <f t="shared" si="117"/>
        <v>0</v>
      </c>
      <c r="V869" s="23">
        <f t="shared" si="116"/>
        <v>8.6500000000001451E-2</v>
      </c>
      <c r="W869" s="128">
        <f t="shared" si="119"/>
        <v>0</v>
      </c>
      <c r="X869" s="11">
        <f t="shared" si="118"/>
        <v>1</v>
      </c>
    </row>
    <row r="870" spans="19:24" x14ac:dyDescent="0.35">
      <c r="S870" s="128">
        <f t="shared" si="117"/>
        <v>0</v>
      </c>
      <c r="V870" s="23">
        <f t="shared" si="116"/>
        <v>8.6600000000001454E-2</v>
      </c>
      <c r="W870" s="128">
        <f t="shared" si="119"/>
        <v>0</v>
      </c>
      <c r="X870" s="11">
        <f t="shared" si="118"/>
        <v>1</v>
      </c>
    </row>
    <row r="871" spans="19:24" x14ac:dyDescent="0.35">
      <c r="S871" s="128">
        <f t="shared" si="117"/>
        <v>0</v>
      </c>
      <c r="V871" s="23">
        <f t="shared" si="116"/>
        <v>8.6700000000001456E-2</v>
      </c>
      <c r="W871" s="128">
        <f t="shared" si="119"/>
        <v>0</v>
      </c>
      <c r="X871" s="11">
        <f t="shared" si="118"/>
        <v>1</v>
      </c>
    </row>
    <row r="872" spans="19:24" x14ac:dyDescent="0.35">
      <c r="S872" s="128">
        <f t="shared" si="117"/>
        <v>0</v>
      </c>
      <c r="V872" s="23">
        <f t="shared" si="116"/>
        <v>8.6800000000001459E-2</v>
      </c>
      <c r="W872" s="128">
        <f t="shared" si="119"/>
        <v>0</v>
      </c>
      <c r="X872" s="11">
        <f t="shared" si="118"/>
        <v>1</v>
      </c>
    </row>
    <row r="873" spans="19:24" x14ac:dyDescent="0.35">
      <c r="S873" s="128">
        <f t="shared" si="117"/>
        <v>0</v>
      </c>
      <c r="V873" s="23">
        <f t="shared" si="116"/>
        <v>8.6900000000001462E-2</v>
      </c>
      <c r="W873" s="128">
        <f t="shared" si="119"/>
        <v>0</v>
      </c>
      <c r="X873" s="11">
        <f t="shared" si="118"/>
        <v>1</v>
      </c>
    </row>
    <row r="874" spans="19:24" x14ac:dyDescent="0.35">
      <c r="S874" s="128">
        <f t="shared" si="117"/>
        <v>0</v>
      </c>
      <c r="V874" s="23">
        <f t="shared" si="116"/>
        <v>8.7000000000001465E-2</v>
      </c>
      <c r="W874" s="128">
        <f t="shared" si="119"/>
        <v>0</v>
      </c>
      <c r="X874" s="11">
        <f t="shared" si="118"/>
        <v>1</v>
      </c>
    </row>
    <row r="875" spans="19:24" x14ac:dyDescent="0.35">
      <c r="S875" s="128">
        <f t="shared" si="117"/>
        <v>0</v>
      </c>
      <c r="V875" s="23">
        <f t="shared" si="116"/>
        <v>8.7100000000001468E-2</v>
      </c>
      <c r="W875" s="128">
        <f t="shared" si="119"/>
        <v>0</v>
      </c>
      <c r="X875" s="11">
        <f t="shared" si="118"/>
        <v>1</v>
      </c>
    </row>
    <row r="876" spans="19:24" x14ac:dyDescent="0.35">
      <c r="S876" s="128">
        <f t="shared" si="117"/>
        <v>0</v>
      </c>
      <c r="V876" s="23">
        <f t="shared" si="116"/>
        <v>8.7200000000001471E-2</v>
      </c>
      <c r="W876" s="128">
        <f t="shared" si="119"/>
        <v>0</v>
      </c>
      <c r="X876" s="11">
        <f t="shared" si="118"/>
        <v>1</v>
      </c>
    </row>
    <row r="877" spans="19:24" x14ac:dyDescent="0.35">
      <c r="S877" s="128">
        <f t="shared" si="117"/>
        <v>0</v>
      </c>
      <c r="V877" s="23">
        <f t="shared" si="116"/>
        <v>8.7300000000001474E-2</v>
      </c>
      <c r="W877" s="128">
        <f t="shared" si="119"/>
        <v>0</v>
      </c>
      <c r="X877" s="11">
        <f t="shared" si="118"/>
        <v>1</v>
      </c>
    </row>
    <row r="878" spans="19:24" x14ac:dyDescent="0.35">
      <c r="S878" s="128">
        <f t="shared" si="117"/>
        <v>0</v>
      </c>
      <c r="V878" s="23">
        <f t="shared" si="116"/>
        <v>8.7400000000001477E-2</v>
      </c>
      <c r="W878" s="128">
        <f t="shared" si="119"/>
        <v>0</v>
      </c>
      <c r="X878" s="11">
        <f t="shared" si="118"/>
        <v>1</v>
      </c>
    </row>
    <row r="879" spans="19:24" x14ac:dyDescent="0.35">
      <c r="S879" s="128">
        <f t="shared" si="117"/>
        <v>0</v>
      </c>
      <c r="V879" s="23">
        <f t="shared" si="116"/>
        <v>8.7500000000001479E-2</v>
      </c>
      <c r="W879" s="128">
        <f t="shared" si="119"/>
        <v>0</v>
      </c>
      <c r="X879" s="11">
        <f t="shared" si="118"/>
        <v>1</v>
      </c>
    </row>
    <row r="880" spans="19:24" x14ac:dyDescent="0.35">
      <c r="S880" s="128">
        <f t="shared" si="117"/>
        <v>0</v>
      </c>
      <c r="V880" s="23">
        <f t="shared" si="116"/>
        <v>8.7600000000001482E-2</v>
      </c>
      <c r="W880" s="128">
        <f t="shared" si="119"/>
        <v>0</v>
      </c>
      <c r="X880" s="11">
        <f t="shared" si="118"/>
        <v>1</v>
      </c>
    </row>
    <row r="881" spans="19:24" x14ac:dyDescent="0.35">
      <c r="S881" s="128">
        <f t="shared" si="117"/>
        <v>0</v>
      </c>
      <c r="V881" s="23">
        <f t="shared" si="116"/>
        <v>8.7700000000001485E-2</v>
      </c>
      <c r="W881" s="128">
        <f t="shared" si="119"/>
        <v>0</v>
      </c>
      <c r="X881" s="11">
        <f t="shared" si="118"/>
        <v>1</v>
      </c>
    </row>
    <row r="882" spans="19:24" x14ac:dyDescent="0.35">
      <c r="S882" s="128">
        <f t="shared" si="117"/>
        <v>0</v>
      </c>
      <c r="V882" s="23">
        <f t="shared" si="116"/>
        <v>8.7800000000001488E-2</v>
      </c>
      <c r="W882" s="128">
        <f t="shared" si="119"/>
        <v>0</v>
      </c>
      <c r="X882" s="11">
        <f t="shared" si="118"/>
        <v>1</v>
      </c>
    </row>
    <row r="883" spans="19:24" x14ac:dyDescent="0.35">
      <c r="S883" s="128">
        <f t="shared" si="117"/>
        <v>0</v>
      </c>
      <c r="V883" s="23">
        <f t="shared" si="116"/>
        <v>8.7900000000001491E-2</v>
      </c>
      <c r="W883" s="128">
        <f t="shared" si="119"/>
        <v>0</v>
      </c>
      <c r="X883" s="11">
        <f t="shared" si="118"/>
        <v>1</v>
      </c>
    </row>
    <row r="884" spans="19:24" x14ac:dyDescent="0.35">
      <c r="S884" s="128">
        <f t="shared" si="117"/>
        <v>0</v>
      </c>
      <c r="V884" s="23">
        <f t="shared" ref="V884:V947" si="120">+V883+0.0001</f>
        <v>8.8000000000001494E-2</v>
      </c>
      <c r="W884" s="128">
        <f t="shared" si="119"/>
        <v>0</v>
      </c>
      <c r="X884" s="11">
        <f t="shared" si="118"/>
        <v>1</v>
      </c>
    </row>
    <row r="885" spans="19:24" x14ac:dyDescent="0.35">
      <c r="S885" s="128">
        <f t="shared" si="117"/>
        <v>0</v>
      </c>
      <c r="V885" s="23">
        <f t="shared" si="120"/>
        <v>8.8100000000001497E-2</v>
      </c>
      <c r="W885" s="128">
        <f t="shared" si="119"/>
        <v>0</v>
      </c>
      <c r="X885" s="11">
        <f t="shared" si="118"/>
        <v>1</v>
      </c>
    </row>
    <row r="886" spans="19:24" x14ac:dyDescent="0.35">
      <c r="S886" s="128">
        <f t="shared" si="117"/>
        <v>0</v>
      </c>
      <c r="V886" s="23">
        <f t="shared" si="120"/>
        <v>8.8200000000001499E-2</v>
      </c>
      <c r="W886" s="128">
        <f t="shared" si="119"/>
        <v>0</v>
      </c>
      <c r="X886" s="11">
        <f t="shared" si="118"/>
        <v>1</v>
      </c>
    </row>
    <row r="887" spans="19:24" x14ac:dyDescent="0.35">
      <c r="S887" s="128">
        <f t="shared" si="117"/>
        <v>0</v>
      </c>
      <c r="V887" s="23">
        <f t="shared" si="120"/>
        <v>8.8300000000001502E-2</v>
      </c>
      <c r="W887" s="128">
        <f t="shared" si="119"/>
        <v>0</v>
      </c>
      <c r="X887" s="11">
        <f t="shared" si="118"/>
        <v>1</v>
      </c>
    </row>
    <row r="888" spans="19:24" x14ac:dyDescent="0.35">
      <c r="S888" s="128">
        <f t="shared" si="117"/>
        <v>0</v>
      </c>
      <c r="V888" s="23">
        <f t="shared" si="120"/>
        <v>8.8400000000001505E-2</v>
      </c>
      <c r="W888" s="128">
        <f t="shared" si="119"/>
        <v>0</v>
      </c>
      <c r="X888" s="11">
        <f t="shared" si="118"/>
        <v>1</v>
      </c>
    </row>
    <row r="889" spans="19:24" x14ac:dyDescent="0.35">
      <c r="S889" s="128">
        <f t="shared" si="117"/>
        <v>0</v>
      </c>
      <c r="V889" s="23">
        <f t="shared" si="120"/>
        <v>8.8500000000001508E-2</v>
      </c>
      <c r="W889" s="128">
        <f t="shared" si="119"/>
        <v>0</v>
      </c>
      <c r="X889" s="11">
        <f t="shared" si="118"/>
        <v>1</v>
      </c>
    </row>
    <row r="890" spans="19:24" x14ac:dyDescent="0.35">
      <c r="S890" s="128">
        <f t="shared" si="117"/>
        <v>0</v>
      </c>
      <c r="V890" s="23">
        <f t="shared" si="120"/>
        <v>8.8600000000001511E-2</v>
      </c>
      <c r="W890" s="128">
        <f t="shared" si="119"/>
        <v>0</v>
      </c>
      <c r="X890" s="11">
        <f t="shared" si="118"/>
        <v>1</v>
      </c>
    </row>
    <row r="891" spans="19:24" x14ac:dyDescent="0.35">
      <c r="S891" s="128">
        <f t="shared" si="117"/>
        <v>0</v>
      </c>
      <c r="V891" s="23">
        <f t="shared" si="120"/>
        <v>8.8700000000001514E-2</v>
      </c>
      <c r="W891" s="128">
        <f t="shared" si="119"/>
        <v>0</v>
      </c>
      <c r="X891" s="11">
        <f t="shared" si="118"/>
        <v>1</v>
      </c>
    </row>
    <row r="892" spans="19:24" x14ac:dyDescent="0.35">
      <c r="S892" s="128">
        <f t="shared" si="117"/>
        <v>0</v>
      </c>
      <c r="V892" s="23">
        <f t="shared" si="120"/>
        <v>8.8800000000001517E-2</v>
      </c>
      <c r="W892" s="128">
        <f t="shared" si="119"/>
        <v>0</v>
      </c>
      <c r="X892" s="11">
        <f t="shared" si="118"/>
        <v>1</v>
      </c>
    </row>
    <row r="893" spans="19:24" x14ac:dyDescent="0.35">
      <c r="S893" s="128">
        <f t="shared" si="117"/>
        <v>0</v>
      </c>
      <c r="V893" s="23">
        <f t="shared" si="120"/>
        <v>8.8900000000001519E-2</v>
      </c>
      <c r="W893" s="128">
        <f t="shared" si="119"/>
        <v>0</v>
      </c>
      <c r="X893" s="11">
        <f t="shared" si="118"/>
        <v>1</v>
      </c>
    </row>
    <row r="894" spans="19:24" x14ac:dyDescent="0.35">
      <c r="S894" s="128">
        <f t="shared" si="117"/>
        <v>0</v>
      </c>
      <c r="V894" s="23">
        <f t="shared" si="120"/>
        <v>8.9000000000001522E-2</v>
      </c>
      <c r="W894" s="128">
        <f t="shared" si="119"/>
        <v>0</v>
      </c>
      <c r="X894" s="11">
        <f t="shared" si="118"/>
        <v>1</v>
      </c>
    </row>
    <row r="895" spans="19:24" x14ac:dyDescent="0.35">
      <c r="S895" s="128">
        <f t="shared" si="117"/>
        <v>0</v>
      </c>
      <c r="V895" s="23">
        <f t="shared" si="120"/>
        <v>8.9100000000001525E-2</v>
      </c>
      <c r="W895" s="128">
        <f t="shared" si="119"/>
        <v>0</v>
      </c>
      <c r="X895" s="11">
        <f t="shared" si="118"/>
        <v>1</v>
      </c>
    </row>
    <row r="896" spans="19:24" x14ac:dyDescent="0.35">
      <c r="S896" s="128">
        <f t="shared" ref="S896:S959" si="121">B896*(1-E896)</f>
        <v>0</v>
      </c>
      <c r="V896" s="23">
        <f t="shared" si="120"/>
        <v>8.9200000000001528E-2</v>
      </c>
      <c r="W896" s="128">
        <f t="shared" si="119"/>
        <v>0</v>
      </c>
      <c r="X896" s="11">
        <f t="shared" si="118"/>
        <v>1</v>
      </c>
    </row>
    <row r="897" spans="19:24" x14ac:dyDescent="0.35">
      <c r="S897" s="128">
        <f t="shared" si="121"/>
        <v>0</v>
      </c>
      <c r="V897" s="23">
        <f t="shared" si="120"/>
        <v>8.9300000000001531E-2</v>
      </c>
      <c r="W897" s="128">
        <f t="shared" si="119"/>
        <v>0</v>
      </c>
      <c r="X897" s="11">
        <f t="shared" ref="X897:X960" si="122">IF(W897&lt;$Q$1,0,1)</f>
        <v>1</v>
      </c>
    </row>
    <row r="898" spans="19:24" x14ac:dyDescent="0.35">
      <c r="S898" s="128">
        <f t="shared" si="121"/>
        <v>0</v>
      </c>
      <c r="V898" s="23">
        <f t="shared" si="120"/>
        <v>8.9400000000001534E-2</v>
      </c>
      <c r="W898" s="128">
        <f t="shared" si="119"/>
        <v>0</v>
      </c>
      <c r="X898" s="11">
        <f t="shared" si="122"/>
        <v>1</v>
      </c>
    </row>
    <row r="899" spans="19:24" x14ac:dyDescent="0.35">
      <c r="S899" s="128">
        <f t="shared" si="121"/>
        <v>0</v>
      </c>
      <c r="V899" s="23">
        <f t="shared" si="120"/>
        <v>8.9500000000001537E-2</v>
      </c>
      <c r="W899" s="128">
        <f t="shared" si="119"/>
        <v>0</v>
      </c>
      <c r="X899" s="11">
        <f t="shared" si="122"/>
        <v>1</v>
      </c>
    </row>
    <row r="900" spans="19:24" x14ac:dyDescent="0.35">
      <c r="S900" s="128">
        <f t="shared" si="121"/>
        <v>0</v>
      </c>
      <c r="V900" s="23">
        <f t="shared" si="120"/>
        <v>8.960000000000154E-2</v>
      </c>
      <c r="W900" s="128">
        <f t="shared" si="119"/>
        <v>0</v>
      </c>
      <c r="X900" s="11">
        <f t="shared" si="122"/>
        <v>1</v>
      </c>
    </row>
    <row r="901" spans="19:24" x14ac:dyDescent="0.35">
      <c r="S901" s="128">
        <f t="shared" si="121"/>
        <v>0</v>
      </c>
      <c r="V901" s="23">
        <f t="shared" si="120"/>
        <v>8.9700000000001542E-2</v>
      </c>
      <c r="W901" s="128">
        <f t="shared" si="119"/>
        <v>0</v>
      </c>
      <c r="X901" s="11">
        <f t="shared" si="122"/>
        <v>1</v>
      </c>
    </row>
    <row r="902" spans="19:24" x14ac:dyDescent="0.35">
      <c r="S902" s="128">
        <f t="shared" si="121"/>
        <v>0</v>
      </c>
      <c r="V902" s="23">
        <f t="shared" si="120"/>
        <v>8.9800000000001545E-2</v>
      </c>
      <c r="W902" s="128">
        <f t="shared" si="119"/>
        <v>0</v>
      </c>
      <c r="X902" s="11">
        <f t="shared" si="122"/>
        <v>1</v>
      </c>
    </row>
    <row r="903" spans="19:24" x14ac:dyDescent="0.35">
      <c r="S903" s="128">
        <f t="shared" si="121"/>
        <v>0</v>
      </c>
      <c r="V903" s="23">
        <f t="shared" si="120"/>
        <v>8.9900000000001548E-2</v>
      </c>
      <c r="W903" s="128">
        <f t="shared" si="119"/>
        <v>0</v>
      </c>
      <c r="X903" s="11">
        <f t="shared" si="122"/>
        <v>1</v>
      </c>
    </row>
    <row r="904" spans="19:24" x14ac:dyDescent="0.35">
      <c r="S904" s="128">
        <f t="shared" si="121"/>
        <v>0</v>
      </c>
      <c r="V904" s="23">
        <f t="shared" si="120"/>
        <v>9.0000000000001551E-2</v>
      </c>
      <c r="W904" s="128">
        <f t="shared" si="119"/>
        <v>0</v>
      </c>
      <c r="X904" s="11">
        <f t="shared" si="122"/>
        <v>1</v>
      </c>
    </row>
    <row r="905" spans="19:24" x14ac:dyDescent="0.35">
      <c r="S905" s="128">
        <f t="shared" si="121"/>
        <v>0</v>
      </c>
      <c r="V905" s="23">
        <f t="shared" si="120"/>
        <v>9.0100000000001554E-2</v>
      </c>
      <c r="W905" s="128">
        <f t="shared" si="119"/>
        <v>0</v>
      </c>
      <c r="X905" s="11">
        <f t="shared" si="122"/>
        <v>1</v>
      </c>
    </row>
    <row r="906" spans="19:24" x14ac:dyDescent="0.35">
      <c r="S906" s="128">
        <f t="shared" si="121"/>
        <v>0</v>
      </c>
      <c r="V906" s="23">
        <f t="shared" si="120"/>
        <v>9.0200000000001557E-2</v>
      </c>
      <c r="W906" s="128">
        <f t="shared" si="119"/>
        <v>0</v>
      </c>
      <c r="X906" s="11">
        <f t="shared" si="122"/>
        <v>1</v>
      </c>
    </row>
    <row r="907" spans="19:24" x14ac:dyDescent="0.35">
      <c r="S907" s="128">
        <f t="shared" si="121"/>
        <v>0</v>
      </c>
      <c r="V907" s="23">
        <f t="shared" si="120"/>
        <v>9.030000000000156E-2</v>
      </c>
      <c r="W907" s="128">
        <f t="shared" si="119"/>
        <v>0</v>
      </c>
      <c r="X907" s="11">
        <f t="shared" si="122"/>
        <v>1</v>
      </c>
    </row>
    <row r="908" spans="19:24" x14ac:dyDescent="0.35">
      <c r="S908" s="128">
        <f t="shared" si="121"/>
        <v>0</v>
      </c>
      <c r="V908" s="23">
        <f t="shared" si="120"/>
        <v>9.0400000000001562E-2</v>
      </c>
      <c r="W908" s="128">
        <f t="shared" si="119"/>
        <v>0</v>
      </c>
      <c r="X908" s="11">
        <f t="shared" si="122"/>
        <v>1</v>
      </c>
    </row>
    <row r="909" spans="19:24" x14ac:dyDescent="0.35">
      <c r="S909" s="128">
        <f t="shared" si="121"/>
        <v>0</v>
      </c>
      <c r="V909" s="23">
        <f t="shared" si="120"/>
        <v>9.0500000000001565E-2</v>
      </c>
      <c r="W909" s="128">
        <f t="shared" si="119"/>
        <v>0</v>
      </c>
      <c r="X909" s="11">
        <f t="shared" si="122"/>
        <v>1</v>
      </c>
    </row>
    <row r="910" spans="19:24" x14ac:dyDescent="0.35">
      <c r="S910" s="128">
        <f t="shared" si="121"/>
        <v>0</v>
      </c>
      <c r="V910" s="23">
        <f t="shared" si="120"/>
        <v>9.0600000000001568E-2</v>
      </c>
      <c r="W910" s="128">
        <f t="shared" si="119"/>
        <v>0</v>
      </c>
      <c r="X910" s="11">
        <f t="shared" si="122"/>
        <v>1</v>
      </c>
    </row>
    <row r="911" spans="19:24" x14ac:dyDescent="0.35">
      <c r="S911" s="128">
        <f t="shared" si="121"/>
        <v>0</v>
      </c>
      <c r="V911" s="23">
        <f t="shared" si="120"/>
        <v>9.0700000000001571E-2</v>
      </c>
      <c r="W911" s="128">
        <f t="shared" si="119"/>
        <v>0</v>
      </c>
      <c r="X911" s="11">
        <f t="shared" si="122"/>
        <v>1</v>
      </c>
    </row>
    <row r="912" spans="19:24" x14ac:dyDescent="0.35">
      <c r="S912" s="128">
        <f t="shared" si="121"/>
        <v>0</v>
      </c>
      <c r="V912" s="23">
        <f t="shared" si="120"/>
        <v>9.0800000000001574E-2</v>
      </c>
      <c r="W912" s="128">
        <f t="shared" si="119"/>
        <v>0</v>
      </c>
      <c r="X912" s="11">
        <f t="shared" si="122"/>
        <v>1</v>
      </c>
    </row>
    <row r="913" spans="19:24" x14ac:dyDescent="0.35">
      <c r="S913" s="128">
        <f t="shared" si="121"/>
        <v>0</v>
      </c>
      <c r="V913" s="23">
        <f t="shared" si="120"/>
        <v>9.0900000000001577E-2</v>
      </c>
      <c r="W913" s="128">
        <f t="shared" si="119"/>
        <v>0</v>
      </c>
      <c r="X913" s="11">
        <f t="shared" si="122"/>
        <v>1</v>
      </c>
    </row>
    <row r="914" spans="19:24" x14ac:dyDescent="0.35">
      <c r="S914" s="128">
        <f t="shared" si="121"/>
        <v>0</v>
      </c>
      <c r="V914" s="23">
        <f t="shared" si="120"/>
        <v>9.100000000000158E-2</v>
      </c>
      <c r="W914" s="128">
        <f t="shared" si="119"/>
        <v>0</v>
      </c>
      <c r="X914" s="11">
        <f t="shared" si="122"/>
        <v>1</v>
      </c>
    </row>
    <row r="915" spans="19:24" x14ac:dyDescent="0.35">
      <c r="S915" s="128">
        <f t="shared" si="121"/>
        <v>0</v>
      </c>
      <c r="V915" s="23">
        <f t="shared" si="120"/>
        <v>9.1100000000001582E-2</v>
      </c>
      <c r="W915" s="128">
        <f t="shared" si="119"/>
        <v>0</v>
      </c>
      <c r="X915" s="11">
        <f t="shared" si="122"/>
        <v>1</v>
      </c>
    </row>
    <row r="916" spans="19:24" x14ac:dyDescent="0.35">
      <c r="S916" s="128">
        <f t="shared" si="121"/>
        <v>0</v>
      </c>
      <c r="V916" s="23">
        <f t="shared" si="120"/>
        <v>9.1200000000001585E-2</v>
      </c>
      <c r="W916" s="128">
        <f t="shared" si="119"/>
        <v>0</v>
      </c>
      <c r="X916" s="11">
        <f t="shared" si="122"/>
        <v>1</v>
      </c>
    </row>
    <row r="917" spans="19:24" x14ac:dyDescent="0.35">
      <c r="S917" s="128">
        <f t="shared" si="121"/>
        <v>0</v>
      </c>
      <c r="V917" s="23">
        <f t="shared" si="120"/>
        <v>9.1300000000001588E-2</v>
      </c>
      <c r="W917" s="128">
        <f t="shared" si="119"/>
        <v>0</v>
      </c>
      <c r="X917" s="11">
        <f t="shared" si="122"/>
        <v>1</v>
      </c>
    </row>
    <row r="918" spans="19:24" x14ac:dyDescent="0.35">
      <c r="S918" s="128">
        <f t="shared" si="121"/>
        <v>0</v>
      </c>
      <c r="V918" s="23">
        <f t="shared" si="120"/>
        <v>9.1400000000001591E-2</v>
      </c>
      <c r="W918" s="128">
        <f t="shared" si="119"/>
        <v>0</v>
      </c>
      <c r="X918" s="11">
        <f t="shared" si="122"/>
        <v>1</v>
      </c>
    </row>
    <row r="919" spans="19:24" x14ac:dyDescent="0.35">
      <c r="S919" s="128">
        <f t="shared" si="121"/>
        <v>0</v>
      </c>
      <c r="V919" s="23">
        <f t="shared" si="120"/>
        <v>9.1500000000001594E-2</v>
      </c>
      <c r="W919" s="128">
        <f t="shared" ref="W919:W982" si="123">SUM($S$4:$S$243)*V919/12</f>
        <v>0</v>
      </c>
      <c r="X919" s="11">
        <f t="shared" si="122"/>
        <v>1</v>
      </c>
    </row>
    <row r="920" spans="19:24" x14ac:dyDescent="0.35">
      <c r="S920" s="128">
        <f t="shared" si="121"/>
        <v>0</v>
      </c>
      <c r="V920" s="23">
        <f t="shared" si="120"/>
        <v>9.1600000000001597E-2</v>
      </c>
      <c r="W920" s="128">
        <f t="shared" si="123"/>
        <v>0</v>
      </c>
      <c r="X920" s="11">
        <f t="shared" si="122"/>
        <v>1</v>
      </c>
    </row>
    <row r="921" spans="19:24" x14ac:dyDescent="0.35">
      <c r="S921" s="128">
        <f t="shared" si="121"/>
        <v>0</v>
      </c>
      <c r="V921" s="23">
        <f t="shared" si="120"/>
        <v>9.17000000000016E-2</v>
      </c>
      <c r="W921" s="128">
        <f t="shared" si="123"/>
        <v>0</v>
      </c>
      <c r="X921" s="11">
        <f t="shared" si="122"/>
        <v>1</v>
      </c>
    </row>
    <row r="922" spans="19:24" x14ac:dyDescent="0.35">
      <c r="S922" s="128">
        <f t="shared" si="121"/>
        <v>0</v>
      </c>
      <c r="V922" s="23">
        <f t="shared" si="120"/>
        <v>9.1800000000001603E-2</v>
      </c>
      <c r="W922" s="128">
        <f t="shared" si="123"/>
        <v>0</v>
      </c>
      <c r="X922" s="11">
        <f t="shared" si="122"/>
        <v>1</v>
      </c>
    </row>
    <row r="923" spans="19:24" x14ac:dyDescent="0.35">
      <c r="S923" s="128">
        <f t="shared" si="121"/>
        <v>0</v>
      </c>
      <c r="V923" s="23">
        <f t="shared" si="120"/>
        <v>9.1900000000001605E-2</v>
      </c>
      <c r="W923" s="128">
        <f t="shared" si="123"/>
        <v>0</v>
      </c>
      <c r="X923" s="11">
        <f t="shared" si="122"/>
        <v>1</v>
      </c>
    </row>
    <row r="924" spans="19:24" x14ac:dyDescent="0.35">
      <c r="S924" s="128">
        <f t="shared" si="121"/>
        <v>0</v>
      </c>
      <c r="V924" s="23">
        <f t="shared" si="120"/>
        <v>9.2000000000001608E-2</v>
      </c>
      <c r="W924" s="128">
        <f t="shared" si="123"/>
        <v>0</v>
      </c>
      <c r="X924" s="11">
        <f t="shared" si="122"/>
        <v>1</v>
      </c>
    </row>
    <row r="925" spans="19:24" x14ac:dyDescent="0.35">
      <c r="S925" s="128">
        <f t="shared" si="121"/>
        <v>0</v>
      </c>
      <c r="V925" s="23">
        <f t="shared" si="120"/>
        <v>9.2100000000001611E-2</v>
      </c>
      <c r="W925" s="128">
        <f t="shared" si="123"/>
        <v>0</v>
      </c>
      <c r="X925" s="11">
        <f t="shared" si="122"/>
        <v>1</v>
      </c>
    </row>
    <row r="926" spans="19:24" x14ac:dyDescent="0.35">
      <c r="S926" s="128">
        <f t="shared" si="121"/>
        <v>0</v>
      </c>
      <c r="V926" s="23">
        <f t="shared" si="120"/>
        <v>9.2200000000001614E-2</v>
      </c>
      <c r="W926" s="128">
        <f t="shared" si="123"/>
        <v>0</v>
      </c>
      <c r="X926" s="11">
        <f t="shared" si="122"/>
        <v>1</v>
      </c>
    </row>
    <row r="927" spans="19:24" x14ac:dyDescent="0.35">
      <c r="S927" s="128">
        <f t="shared" si="121"/>
        <v>0</v>
      </c>
      <c r="V927" s="23">
        <f t="shared" si="120"/>
        <v>9.2300000000001617E-2</v>
      </c>
      <c r="W927" s="128">
        <f t="shared" si="123"/>
        <v>0</v>
      </c>
      <c r="X927" s="11">
        <f t="shared" si="122"/>
        <v>1</v>
      </c>
    </row>
    <row r="928" spans="19:24" x14ac:dyDescent="0.35">
      <c r="S928" s="128">
        <f t="shared" si="121"/>
        <v>0</v>
      </c>
      <c r="V928" s="23">
        <f t="shared" si="120"/>
        <v>9.240000000000162E-2</v>
      </c>
      <c r="W928" s="128">
        <f t="shared" si="123"/>
        <v>0</v>
      </c>
      <c r="X928" s="11">
        <f t="shared" si="122"/>
        <v>1</v>
      </c>
    </row>
    <row r="929" spans="19:24" x14ac:dyDescent="0.35">
      <c r="S929" s="128">
        <f t="shared" si="121"/>
        <v>0</v>
      </c>
      <c r="V929" s="23">
        <f t="shared" si="120"/>
        <v>9.2500000000001623E-2</v>
      </c>
      <c r="W929" s="128">
        <f t="shared" si="123"/>
        <v>0</v>
      </c>
      <c r="X929" s="11">
        <f t="shared" si="122"/>
        <v>1</v>
      </c>
    </row>
    <row r="930" spans="19:24" x14ac:dyDescent="0.35">
      <c r="S930" s="128">
        <f t="shared" si="121"/>
        <v>0</v>
      </c>
      <c r="V930" s="23">
        <f t="shared" si="120"/>
        <v>9.2600000000001625E-2</v>
      </c>
      <c r="W930" s="128">
        <f t="shared" si="123"/>
        <v>0</v>
      </c>
      <c r="X930" s="11">
        <f t="shared" si="122"/>
        <v>1</v>
      </c>
    </row>
    <row r="931" spans="19:24" x14ac:dyDescent="0.35">
      <c r="S931" s="128">
        <f t="shared" si="121"/>
        <v>0</v>
      </c>
      <c r="V931" s="23">
        <f t="shared" si="120"/>
        <v>9.2700000000001628E-2</v>
      </c>
      <c r="W931" s="128">
        <f t="shared" si="123"/>
        <v>0</v>
      </c>
      <c r="X931" s="11">
        <f t="shared" si="122"/>
        <v>1</v>
      </c>
    </row>
    <row r="932" spans="19:24" x14ac:dyDescent="0.35">
      <c r="S932" s="128">
        <f t="shared" si="121"/>
        <v>0</v>
      </c>
      <c r="V932" s="23">
        <f t="shared" si="120"/>
        <v>9.2800000000001631E-2</v>
      </c>
      <c r="W932" s="128">
        <f t="shared" si="123"/>
        <v>0</v>
      </c>
      <c r="X932" s="11">
        <f t="shared" si="122"/>
        <v>1</v>
      </c>
    </row>
    <row r="933" spans="19:24" x14ac:dyDescent="0.35">
      <c r="S933" s="128">
        <f t="shared" si="121"/>
        <v>0</v>
      </c>
      <c r="V933" s="23">
        <f t="shared" si="120"/>
        <v>9.2900000000001634E-2</v>
      </c>
      <c r="W933" s="128">
        <f t="shared" si="123"/>
        <v>0</v>
      </c>
      <c r="X933" s="11">
        <f t="shared" si="122"/>
        <v>1</v>
      </c>
    </row>
    <row r="934" spans="19:24" x14ac:dyDescent="0.35">
      <c r="S934" s="128">
        <f t="shared" si="121"/>
        <v>0</v>
      </c>
      <c r="V934" s="23">
        <f t="shared" si="120"/>
        <v>9.3000000000001637E-2</v>
      </c>
      <c r="W934" s="128">
        <f t="shared" si="123"/>
        <v>0</v>
      </c>
      <c r="X934" s="11">
        <f t="shared" si="122"/>
        <v>1</v>
      </c>
    </row>
    <row r="935" spans="19:24" x14ac:dyDescent="0.35">
      <c r="S935" s="128">
        <f t="shared" si="121"/>
        <v>0</v>
      </c>
      <c r="V935" s="23">
        <f t="shared" si="120"/>
        <v>9.310000000000164E-2</v>
      </c>
      <c r="W935" s="128">
        <f t="shared" si="123"/>
        <v>0</v>
      </c>
      <c r="X935" s="11">
        <f t="shared" si="122"/>
        <v>1</v>
      </c>
    </row>
    <row r="936" spans="19:24" x14ac:dyDescent="0.35">
      <c r="S936" s="128">
        <f t="shared" si="121"/>
        <v>0</v>
      </c>
      <c r="V936" s="23">
        <f t="shared" si="120"/>
        <v>9.3200000000001643E-2</v>
      </c>
      <c r="W936" s="128">
        <f t="shared" si="123"/>
        <v>0</v>
      </c>
      <c r="X936" s="11">
        <f t="shared" si="122"/>
        <v>1</v>
      </c>
    </row>
    <row r="937" spans="19:24" x14ac:dyDescent="0.35">
      <c r="S937" s="128">
        <f t="shared" si="121"/>
        <v>0</v>
      </c>
      <c r="V937" s="23">
        <f t="shared" si="120"/>
        <v>9.3300000000001646E-2</v>
      </c>
      <c r="W937" s="128">
        <f t="shared" si="123"/>
        <v>0</v>
      </c>
      <c r="X937" s="11">
        <f t="shared" si="122"/>
        <v>1</v>
      </c>
    </row>
    <row r="938" spans="19:24" x14ac:dyDescent="0.35">
      <c r="S938" s="128">
        <f t="shared" si="121"/>
        <v>0</v>
      </c>
      <c r="V938" s="23">
        <f t="shared" si="120"/>
        <v>9.3400000000001648E-2</v>
      </c>
      <c r="W938" s="128">
        <f t="shared" si="123"/>
        <v>0</v>
      </c>
      <c r="X938" s="11">
        <f t="shared" si="122"/>
        <v>1</v>
      </c>
    </row>
    <row r="939" spans="19:24" x14ac:dyDescent="0.35">
      <c r="S939" s="128">
        <f t="shared" si="121"/>
        <v>0</v>
      </c>
      <c r="V939" s="23">
        <f t="shared" si="120"/>
        <v>9.3500000000001651E-2</v>
      </c>
      <c r="W939" s="128">
        <f t="shared" si="123"/>
        <v>0</v>
      </c>
      <c r="X939" s="11">
        <f t="shared" si="122"/>
        <v>1</v>
      </c>
    </row>
    <row r="940" spans="19:24" x14ac:dyDescent="0.35">
      <c r="S940" s="128">
        <f t="shared" si="121"/>
        <v>0</v>
      </c>
      <c r="V940" s="23">
        <f t="shared" si="120"/>
        <v>9.3600000000001654E-2</v>
      </c>
      <c r="W940" s="128">
        <f t="shared" si="123"/>
        <v>0</v>
      </c>
      <c r="X940" s="11">
        <f t="shared" si="122"/>
        <v>1</v>
      </c>
    </row>
    <row r="941" spans="19:24" x14ac:dyDescent="0.35">
      <c r="S941" s="128">
        <f t="shared" si="121"/>
        <v>0</v>
      </c>
      <c r="V941" s="23">
        <f t="shared" si="120"/>
        <v>9.3700000000001657E-2</v>
      </c>
      <c r="W941" s="128">
        <f t="shared" si="123"/>
        <v>0</v>
      </c>
      <c r="X941" s="11">
        <f t="shared" si="122"/>
        <v>1</v>
      </c>
    </row>
    <row r="942" spans="19:24" x14ac:dyDescent="0.35">
      <c r="S942" s="128">
        <f t="shared" si="121"/>
        <v>0</v>
      </c>
      <c r="V942" s="23">
        <f t="shared" si="120"/>
        <v>9.380000000000166E-2</v>
      </c>
      <c r="W942" s="128">
        <f t="shared" si="123"/>
        <v>0</v>
      </c>
      <c r="X942" s="11">
        <f t="shared" si="122"/>
        <v>1</v>
      </c>
    </row>
    <row r="943" spans="19:24" x14ac:dyDescent="0.35">
      <c r="S943" s="128">
        <f t="shared" si="121"/>
        <v>0</v>
      </c>
      <c r="V943" s="23">
        <f t="shared" si="120"/>
        <v>9.3900000000001663E-2</v>
      </c>
      <c r="W943" s="128">
        <f t="shared" si="123"/>
        <v>0</v>
      </c>
      <c r="X943" s="11">
        <f t="shared" si="122"/>
        <v>1</v>
      </c>
    </row>
    <row r="944" spans="19:24" x14ac:dyDescent="0.35">
      <c r="S944" s="128">
        <f t="shared" si="121"/>
        <v>0</v>
      </c>
      <c r="V944" s="23">
        <f t="shared" si="120"/>
        <v>9.4000000000001666E-2</v>
      </c>
      <c r="W944" s="128">
        <f t="shared" si="123"/>
        <v>0</v>
      </c>
      <c r="X944" s="11">
        <f t="shared" si="122"/>
        <v>1</v>
      </c>
    </row>
    <row r="945" spans="19:24" x14ac:dyDescent="0.35">
      <c r="S945" s="128">
        <f t="shared" si="121"/>
        <v>0</v>
      </c>
      <c r="V945" s="23">
        <f t="shared" si="120"/>
        <v>9.4100000000001668E-2</v>
      </c>
      <c r="W945" s="128">
        <f t="shared" si="123"/>
        <v>0</v>
      </c>
      <c r="X945" s="11">
        <f t="shared" si="122"/>
        <v>1</v>
      </c>
    </row>
    <row r="946" spans="19:24" x14ac:dyDescent="0.35">
      <c r="S946" s="128">
        <f t="shared" si="121"/>
        <v>0</v>
      </c>
      <c r="V946" s="23">
        <f t="shared" si="120"/>
        <v>9.4200000000001671E-2</v>
      </c>
      <c r="W946" s="128">
        <f t="shared" si="123"/>
        <v>0</v>
      </c>
      <c r="X946" s="11">
        <f t="shared" si="122"/>
        <v>1</v>
      </c>
    </row>
    <row r="947" spans="19:24" x14ac:dyDescent="0.35">
      <c r="S947" s="128">
        <f t="shared" si="121"/>
        <v>0</v>
      </c>
      <c r="V947" s="23">
        <f t="shared" si="120"/>
        <v>9.4300000000001674E-2</v>
      </c>
      <c r="W947" s="128">
        <f t="shared" si="123"/>
        <v>0</v>
      </c>
      <c r="X947" s="11">
        <f t="shared" si="122"/>
        <v>1</v>
      </c>
    </row>
    <row r="948" spans="19:24" x14ac:dyDescent="0.35">
      <c r="S948" s="128">
        <f t="shared" si="121"/>
        <v>0</v>
      </c>
      <c r="V948" s="23">
        <f t="shared" ref="V948:V1011" si="124">+V947+0.0001</f>
        <v>9.4400000000001677E-2</v>
      </c>
      <c r="W948" s="128">
        <f t="shared" si="123"/>
        <v>0</v>
      </c>
      <c r="X948" s="11">
        <f t="shared" si="122"/>
        <v>1</v>
      </c>
    </row>
    <row r="949" spans="19:24" x14ac:dyDescent="0.35">
      <c r="S949" s="128">
        <f t="shared" si="121"/>
        <v>0</v>
      </c>
      <c r="V949" s="23">
        <f t="shared" si="124"/>
        <v>9.450000000000168E-2</v>
      </c>
      <c r="W949" s="128">
        <f t="shared" si="123"/>
        <v>0</v>
      </c>
      <c r="X949" s="11">
        <f t="shared" si="122"/>
        <v>1</v>
      </c>
    </row>
    <row r="950" spans="19:24" x14ac:dyDescent="0.35">
      <c r="S950" s="128">
        <f t="shared" si="121"/>
        <v>0</v>
      </c>
      <c r="V950" s="23">
        <f t="shared" si="124"/>
        <v>9.4600000000001683E-2</v>
      </c>
      <c r="W950" s="128">
        <f t="shared" si="123"/>
        <v>0</v>
      </c>
      <c r="X950" s="11">
        <f t="shared" si="122"/>
        <v>1</v>
      </c>
    </row>
    <row r="951" spans="19:24" x14ac:dyDescent="0.35">
      <c r="S951" s="128">
        <f t="shared" si="121"/>
        <v>0</v>
      </c>
      <c r="V951" s="23">
        <f t="shared" si="124"/>
        <v>9.4700000000001686E-2</v>
      </c>
      <c r="W951" s="128">
        <f t="shared" si="123"/>
        <v>0</v>
      </c>
      <c r="X951" s="11">
        <f t="shared" si="122"/>
        <v>1</v>
      </c>
    </row>
    <row r="952" spans="19:24" x14ac:dyDescent="0.35">
      <c r="S952" s="128">
        <f t="shared" si="121"/>
        <v>0</v>
      </c>
      <c r="V952" s="23">
        <f t="shared" si="124"/>
        <v>9.4800000000001688E-2</v>
      </c>
      <c r="W952" s="128">
        <f t="shared" si="123"/>
        <v>0</v>
      </c>
      <c r="X952" s="11">
        <f t="shared" si="122"/>
        <v>1</v>
      </c>
    </row>
    <row r="953" spans="19:24" x14ac:dyDescent="0.35">
      <c r="S953" s="128">
        <f t="shared" si="121"/>
        <v>0</v>
      </c>
      <c r="V953" s="23">
        <f t="shared" si="124"/>
        <v>9.4900000000001691E-2</v>
      </c>
      <c r="W953" s="128">
        <f t="shared" si="123"/>
        <v>0</v>
      </c>
      <c r="X953" s="11">
        <f t="shared" si="122"/>
        <v>1</v>
      </c>
    </row>
    <row r="954" spans="19:24" x14ac:dyDescent="0.35">
      <c r="S954" s="128">
        <f t="shared" si="121"/>
        <v>0</v>
      </c>
      <c r="V954" s="23">
        <f t="shared" si="124"/>
        <v>9.5000000000001694E-2</v>
      </c>
      <c r="W954" s="128">
        <f t="shared" si="123"/>
        <v>0</v>
      </c>
      <c r="X954" s="11">
        <f t="shared" si="122"/>
        <v>1</v>
      </c>
    </row>
    <row r="955" spans="19:24" x14ac:dyDescent="0.35">
      <c r="S955" s="128">
        <f t="shared" si="121"/>
        <v>0</v>
      </c>
      <c r="V955" s="23">
        <f t="shared" si="124"/>
        <v>9.5100000000001697E-2</v>
      </c>
      <c r="W955" s="128">
        <f t="shared" si="123"/>
        <v>0</v>
      </c>
      <c r="X955" s="11">
        <f t="shared" si="122"/>
        <v>1</v>
      </c>
    </row>
    <row r="956" spans="19:24" x14ac:dyDescent="0.35">
      <c r="S956" s="128">
        <f t="shared" si="121"/>
        <v>0</v>
      </c>
      <c r="V956" s="23">
        <f t="shared" si="124"/>
        <v>9.52000000000017E-2</v>
      </c>
      <c r="W956" s="128">
        <f t="shared" si="123"/>
        <v>0</v>
      </c>
      <c r="X956" s="11">
        <f t="shared" si="122"/>
        <v>1</v>
      </c>
    </row>
    <row r="957" spans="19:24" x14ac:dyDescent="0.35">
      <c r="S957" s="128">
        <f t="shared" si="121"/>
        <v>0</v>
      </c>
      <c r="V957" s="23">
        <f t="shared" si="124"/>
        <v>9.5300000000001703E-2</v>
      </c>
      <c r="W957" s="128">
        <f t="shared" si="123"/>
        <v>0</v>
      </c>
      <c r="X957" s="11">
        <f t="shared" si="122"/>
        <v>1</v>
      </c>
    </row>
    <row r="958" spans="19:24" x14ac:dyDescent="0.35">
      <c r="S958" s="128">
        <f t="shared" si="121"/>
        <v>0</v>
      </c>
      <c r="V958" s="23">
        <f t="shared" si="124"/>
        <v>9.5400000000001706E-2</v>
      </c>
      <c r="W958" s="128">
        <f t="shared" si="123"/>
        <v>0</v>
      </c>
      <c r="X958" s="11">
        <f t="shared" si="122"/>
        <v>1</v>
      </c>
    </row>
    <row r="959" spans="19:24" x14ac:dyDescent="0.35">
      <c r="S959" s="128">
        <f t="shared" si="121"/>
        <v>0</v>
      </c>
      <c r="V959" s="23">
        <f t="shared" si="124"/>
        <v>9.5500000000001709E-2</v>
      </c>
      <c r="W959" s="128">
        <f t="shared" si="123"/>
        <v>0</v>
      </c>
      <c r="X959" s="11">
        <f t="shared" si="122"/>
        <v>1</v>
      </c>
    </row>
    <row r="960" spans="19:24" x14ac:dyDescent="0.35">
      <c r="S960" s="128">
        <f t="shared" ref="S960:S1023" si="125">B960*(1-E960)</f>
        <v>0</v>
      </c>
      <c r="V960" s="23">
        <f t="shared" si="124"/>
        <v>9.5600000000001711E-2</v>
      </c>
      <c r="W960" s="128">
        <f t="shared" si="123"/>
        <v>0</v>
      </c>
      <c r="X960" s="11">
        <f t="shared" si="122"/>
        <v>1</v>
      </c>
    </row>
    <row r="961" spans="19:24" x14ac:dyDescent="0.35">
      <c r="S961" s="128">
        <f t="shared" si="125"/>
        <v>0</v>
      </c>
      <c r="V961" s="23">
        <f t="shared" si="124"/>
        <v>9.5700000000001714E-2</v>
      </c>
      <c r="W961" s="128">
        <f t="shared" si="123"/>
        <v>0</v>
      </c>
      <c r="X961" s="11">
        <f t="shared" ref="X961:X1024" si="126">IF(W961&lt;$Q$1,0,1)</f>
        <v>1</v>
      </c>
    </row>
    <row r="962" spans="19:24" x14ac:dyDescent="0.35">
      <c r="S962" s="128">
        <f t="shared" si="125"/>
        <v>0</v>
      </c>
      <c r="V962" s="23">
        <f t="shared" si="124"/>
        <v>9.5800000000001717E-2</v>
      </c>
      <c r="W962" s="128">
        <f t="shared" si="123"/>
        <v>0</v>
      </c>
      <c r="X962" s="11">
        <f t="shared" si="126"/>
        <v>1</v>
      </c>
    </row>
    <row r="963" spans="19:24" x14ac:dyDescent="0.35">
      <c r="S963" s="128">
        <f t="shared" si="125"/>
        <v>0</v>
      </c>
      <c r="V963" s="23">
        <f t="shared" si="124"/>
        <v>9.590000000000172E-2</v>
      </c>
      <c r="W963" s="128">
        <f t="shared" si="123"/>
        <v>0</v>
      </c>
      <c r="X963" s="11">
        <f t="shared" si="126"/>
        <v>1</v>
      </c>
    </row>
    <row r="964" spans="19:24" x14ac:dyDescent="0.35">
      <c r="S964" s="128">
        <f t="shared" si="125"/>
        <v>0</v>
      </c>
      <c r="V964" s="23">
        <f t="shared" si="124"/>
        <v>9.6000000000001723E-2</v>
      </c>
      <c r="W964" s="128">
        <f t="shared" si="123"/>
        <v>0</v>
      </c>
      <c r="X964" s="11">
        <f t="shared" si="126"/>
        <v>1</v>
      </c>
    </row>
    <row r="965" spans="19:24" x14ac:dyDescent="0.35">
      <c r="S965" s="128">
        <f t="shared" si="125"/>
        <v>0</v>
      </c>
      <c r="V965" s="23">
        <f t="shared" si="124"/>
        <v>9.6100000000001726E-2</v>
      </c>
      <c r="W965" s="128">
        <f t="shared" si="123"/>
        <v>0</v>
      </c>
      <c r="X965" s="11">
        <f t="shared" si="126"/>
        <v>1</v>
      </c>
    </row>
    <row r="966" spans="19:24" x14ac:dyDescent="0.35">
      <c r="S966" s="128">
        <f t="shared" si="125"/>
        <v>0</v>
      </c>
      <c r="V966" s="23">
        <f t="shared" si="124"/>
        <v>9.6200000000001729E-2</v>
      </c>
      <c r="W966" s="128">
        <f t="shared" si="123"/>
        <v>0</v>
      </c>
      <c r="X966" s="11">
        <f t="shared" si="126"/>
        <v>1</v>
      </c>
    </row>
    <row r="967" spans="19:24" x14ac:dyDescent="0.35">
      <c r="S967" s="128">
        <f t="shared" si="125"/>
        <v>0</v>
      </c>
      <c r="V967" s="23">
        <f t="shared" si="124"/>
        <v>9.6300000000001731E-2</v>
      </c>
      <c r="W967" s="128">
        <f t="shared" si="123"/>
        <v>0</v>
      </c>
      <c r="X967" s="11">
        <f t="shared" si="126"/>
        <v>1</v>
      </c>
    </row>
    <row r="968" spans="19:24" x14ac:dyDescent="0.35">
      <c r="S968" s="128">
        <f t="shared" si="125"/>
        <v>0</v>
      </c>
      <c r="V968" s="23">
        <f t="shared" si="124"/>
        <v>9.6400000000001734E-2</v>
      </c>
      <c r="W968" s="128">
        <f t="shared" si="123"/>
        <v>0</v>
      </c>
      <c r="X968" s="11">
        <f t="shared" si="126"/>
        <v>1</v>
      </c>
    </row>
    <row r="969" spans="19:24" x14ac:dyDescent="0.35">
      <c r="S969" s="128">
        <f t="shared" si="125"/>
        <v>0</v>
      </c>
      <c r="V969" s="23">
        <f t="shared" si="124"/>
        <v>9.6500000000001737E-2</v>
      </c>
      <c r="W969" s="128">
        <f t="shared" si="123"/>
        <v>0</v>
      </c>
      <c r="X969" s="11">
        <f t="shared" si="126"/>
        <v>1</v>
      </c>
    </row>
    <row r="970" spans="19:24" x14ac:dyDescent="0.35">
      <c r="S970" s="128">
        <f t="shared" si="125"/>
        <v>0</v>
      </c>
      <c r="V970" s="23">
        <f t="shared" si="124"/>
        <v>9.660000000000174E-2</v>
      </c>
      <c r="W970" s="128">
        <f t="shared" si="123"/>
        <v>0</v>
      </c>
      <c r="X970" s="11">
        <f t="shared" si="126"/>
        <v>1</v>
      </c>
    </row>
    <row r="971" spans="19:24" x14ac:dyDescent="0.35">
      <c r="S971" s="128">
        <f t="shared" si="125"/>
        <v>0</v>
      </c>
      <c r="V971" s="23">
        <f t="shared" si="124"/>
        <v>9.6700000000001743E-2</v>
      </c>
      <c r="W971" s="128">
        <f t="shared" si="123"/>
        <v>0</v>
      </c>
      <c r="X971" s="11">
        <f t="shared" si="126"/>
        <v>1</v>
      </c>
    </row>
    <row r="972" spans="19:24" x14ac:dyDescent="0.35">
      <c r="S972" s="128">
        <f t="shared" si="125"/>
        <v>0</v>
      </c>
      <c r="V972" s="23">
        <f t="shared" si="124"/>
        <v>9.6800000000001746E-2</v>
      </c>
      <c r="W972" s="128">
        <f t="shared" si="123"/>
        <v>0</v>
      </c>
      <c r="X972" s="11">
        <f t="shared" si="126"/>
        <v>1</v>
      </c>
    </row>
    <row r="973" spans="19:24" x14ac:dyDescent="0.35">
      <c r="S973" s="128">
        <f t="shared" si="125"/>
        <v>0</v>
      </c>
      <c r="V973" s="23">
        <f t="shared" si="124"/>
        <v>9.6900000000001749E-2</v>
      </c>
      <c r="W973" s="128">
        <f t="shared" si="123"/>
        <v>0</v>
      </c>
      <c r="X973" s="11">
        <f t="shared" si="126"/>
        <v>1</v>
      </c>
    </row>
    <row r="974" spans="19:24" x14ac:dyDescent="0.35">
      <c r="S974" s="128">
        <f t="shared" si="125"/>
        <v>0</v>
      </c>
      <c r="V974" s="23">
        <f t="shared" si="124"/>
        <v>9.7000000000001751E-2</v>
      </c>
      <c r="W974" s="128">
        <f t="shared" si="123"/>
        <v>0</v>
      </c>
      <c r="X974" s="11">
        <f t="shared" si="126"/>
        <v>1</v>
      </c>
    </row>
    <row r="975" spans="19:24" x14ac:dyDescent="0.35">
      <c r="S975" s="128">
        <f t="shared" si="125"/>
        <v>0</v>
      </c>
      <c r="V975" s="23">
        <f t="shared" si="124"/>
        <v>9.7100000000001754E-2</v>
      </c>
      <c r="W975" s="128">
        <f t="shared" si="123"/>
        <v>0</v>
      </c>
      <c r="X975" s="11">
        <f t="shared" si="126"/>
        <v>1</v>
      </c>
    </row>
    <row r="976" spans="19:24" x14ac:dyDescent="0.35">
      <c r="S976" s="128">
        <f t="shared" si="125"/>
        <v>0</v>
      </c>
      <c r="V976" s="23">
        <f t="shared" si="124"/>
        <v>9.7200000000001757E-2</v>
      </c>
      <c r="W976" s="128">
        <f t="shared" si="123"/>
        <v>0</v>
      </c>
      <c r="X976" s="11">
        <f t="shared" si="126"/>
        <v>1</v>
      </c>
    </row>
    <row r="977" spans="19:24" x14ac:dyDescent="0.35">
      <c r="S977" s="128">
        <f t="shared" si="125"/>
        <v>0</v>
      </c>
      <c r="V977" s="23">
        <f t="shared" si="124"/>
        <v>9.730000000000176E-2</v>
      </c>
      <c r="W977" s="128">
        <f t="shared" si="123"/>
        <v>0</v>
      </c>
      <c r="X977" s="11">
        <f t="shared" si="126"/>
        <v>1</v>
      </c>
    </row>
    <row r="978" spans="19:24" x14ac:dyDescent="0.35">
      <c r="S978" s="128">
        <f t="shared" si="125"/>
        <v>0</v>
      </c>
      <c r="V978" s="23">
        <f t="shared" si="124"/>
        <v>9.7400000000001763E-2</v>
      </c>
      <c r="W978" s="128">
        <f t="shared" si="123"/>
        <v>0</v>
      </c>
      <c r="X978" s="11">
        <f t="shared" si="126"/>
        <v>1</v>
      </c>
    </row>
    <row r="979" spans="19:24" x14ac:dyDescent="0.35">
      <c r="S979" s="128">
        <f t="shared" si="125"/>
        <v>0</v>
      </c>
      <c r="V979" s="23">
        <f t="shared" si="124"/>
        <v>9.7500000000001766E-2</v>
      </c>
      <c r="W979" s="128">
        <f t="shared" si="123"/>
        <v>0</v>
      </c>
      <c r="X979" s="11">
        <f t="shared" si="126"/>
        <v>1</v>
      </c>
    </row>
    <row r="980" spans="19:24" x14ac:dyDescent="0.35">
      <c r="S980" s="128">
        <f t="shared" si="125"/>
        <v>0</v>
      </c>
      <c r="V980" s="23">
        <f t="shared" si="124"/>
        <v>9.7600000000001769E-2</v>
      </c>
      <c r="W980" s="128">
        <f t="shared" si="123"/>
        <v>0</v>
      </c>
      <c r="X980" s="11">
        <f t="shared" si="126"/>
        <v>1</v>
      </c>
    </row>
    <row r="981" spans="19:24" x14ac:dyDescent="0.35">
      <c r="S981" s="128">
        <f t="shared" si="125"/>
        <v>0</v>
      </c>
      <c r="V981" s="23">
        <f t="shared" si="124"/>
        <v>9.7700000000001772E-2</v>
      </c>
      <c r="W981" s="128">
        <f t="shared" si="123"/>
        <v>0</v>
      </c>
      <c r="X981" s="11">
        <f t="shared" si="126"/>
        <v>1</v>
      </c>
    </row>
    <row r="982" spans="19:24" x14ac:dyDescent="0.35">
      <c r="S982" s="128">
        <f t="shared" si="125"/>
        <v>0</v>
      </c>
      <c r="V982" s="23">
        <f t="shared" si="124"/>
        <v>9.7800000000001774E-2</v>
      </c>
      <c r="W982" s="128">
        <f t="shared" si="123"/>
        <v>0</v>
      </c>
      <c r="X982" s="11">
        <f t="shared" si="126"/>
        <v>1</v>
      </c>
    </row>
    <row r="983" spans="19:24" x14ac:dyDescent="0.35">
      <c r="S983" s="128">
        <f t="shared" si="125"/>
        <v>0</v>
      </c>
      <c r="V983" s="23">
        <f t="shared" si="124"/>
        <v>9.7900000000001777E-2</v>
      </c>
      <c r="W983" s="128">
        <f t="shared" ref="W983:W1046" si="127">SUM($S$4:$S$243)*V983/12</f>
        <v>0</v>
      </c>
      <c r="X983" s="11">
        <f t="shared" si="126"/>
        <v>1</v>
      </c>
    </row>
    <row r="984" spans="19:24" x14ac:dyDescent="0.35">
      <c r="S984" s="128">
        <f t="shared" si="125"/>
        <v>0</v>
      </c>
      <c r="V984" s="23">
        <f t="shared" si="124"/>
        <v>9.800000000000178E-2</v>
      </c>
      <c r="W984" s="128">
        <f t="shared" si="127"/>
        <v>0</v>
      </c>
      <c r="X984" s="11">
        <f t="shared" si="126"/>
        <v>1</v>
      </c>
    </row>
    <row r="985" spans="19:24" x14ac:dyDescent="0.35">
      <c r="S985" s="128">
        <f t="shared" si="125"/>
        <v>0</v>
      </c>
      <c r="V985" s="23">
        <f t="shared" si="124"/>
        <v>9.8100000000001783E-2</v>
      </c>
      <c r="W985" s="128">
        <f t="shared" si="127"/>
        <v>0</v>
      </c>
      <c r="X985" s="11">
        <f t="shared" si="126"/>
        <v>1</v>
      </c>
    </row>
    <row r="986" spans="19:24" x14ac:dyDescent="0.35">
      <c r="S986" s="128">
        <f t="shared" si="125"/>
        <v>0</v>
      </c>
      <c r="V986" s="23">
        <f t="shared" si="124"/>
        <v>9.8200000000001786E-2</v>
      </c>
      <c r="W986" s="128">
        <f t="shared" si="127"/>
        <v>0</v>
      </c>
      <c r="X986" s="11">
        <f t="shared" si="126"/>
        <v>1</v>
      </c>
    </row>
    <row r="987" spans="19:24" x14ac:dyDescent="0.35">
      <c r="S987" s="128">
        <f t="shared" si="125"/>
        <v>0</v>
      </c>
      <c r="V987" s="23">
        <f t="shared" si="124"/>
        <v>9.8300000000001789E-2</v>
      </c>
      <c r="W987" s="128">
        <f t="shared" si="127"/>
        <v>0</v>
      </c>
      <c r="X987" s="11">
        <f t="shared" si="126"/>
        <v>1</v>
      </c>
    </row>
    <row r="988" spans="19:24" x14ac:dyDescent="0.35">
      <c r="S988" s="128">
        <f t="shared" si="125"/>
        <v>0</v>
      </c>
      <c r="V988" s="23">
        <f t="shared" si="124"/>
        <v>9.8400000000001792E-2</v>
      </c>
      <c r="W988" s="128">
        <f t="shared" si="127"/>
        <v>0</v>
      </c>
      <c r="X988" s="11">
        <f t="shared" si="126"/>
        <v>1</v>
      </c>
    </row>
    <row r="989" spans="19:24" x14ac:dyDescent="0.35">
      <c r="S989" s="128">
        <f t="shared" si="125"/>
        <v>0</v>
      </c>
      <c r="V989" s="23">
        <f t="shared" si="124"/>
        <v>9.8500000000001794E-2</v>
      </c>
      <c r="W989" s="128">
        <f t="shared" si="127"/>
        <v>0</v>
      </c>
      <c r="X989" s="11">
        <f t="shared" si="126"/>
        <v>1</v>
      </c>
    </row>
    <row r="990" spans="19:24" x14ac:dyDescent="0.35">
      <c r="S990" s="128">
        <f t="shared" si="125"/>
        <v>0</v>
      </c>
      <c r="V990" s="23">
        <f t="shared" si="124"/>
        <v>9.8600000000001797E-2</v>
      </c>
      <c r="W990" s="128">
        <f t="shared" si="127"/>
        <v>0</v>
      </c>
      <c r="X990" s="11">
        <f t="shared" si="126"/>
        <v>1</v>
      </c>
    </row>
    <row r="991" spans="19:24" x14ac:dyDescent="0.35">
      <c r="S991" s="128">
        <f t="shared" si="125"/>
        <v>0</v>
      </c>
      <c r="V991" s="23">
        <f t="shared" si="124"/>
        <v>9.87000000000018E-2</v>
      </c>
      <c r="W991" s="128">
        <f t="shared" si="127"/>
        <v>0</v>
      </c>
      <c r="X991" s="11">
        <f t="shared" si="126"/>
        <v>1</v>
      </c>
    </row>
    <row r="992" spans="19:24" x14ac:dyDescent="0.35">
      <c r="S992" s="128">
        <f t="shared" si="125"/>
        <v>0</v>
      </c>
      <c r="V992" s="23">
        <f t="shared" si="124"/>
        <v>9.8800000000001803E-2</v>
      </c>
      <c r="W992" s="128">
        <f t="shared" si="127"/>
        <v>0</v>
      </c>
      <c r="X992" s="11">
        <f t="shared" si="126"/>
        <v>1</v>
      </c>
    </row>
    <row r="993" spans="19:24" x14ac:dyDescent="0.35">
      <c r="S993" s="128">
        <f t="shared" si="125"/>
        <v>0</v>
      </c>
      <c r="V993" s="23">
        <f t="shared" si="124"/>
        <v>9.8900000000001806E-2</v>
      </c>
      <c r="W993" s="128">
        <f t="shared" si="127"/>
        <v>0</v>
      </c>
      <c r="X993" s="11">
        <f t="shared" si="126"/>
        <v>1</v>
      </c>
    </row>
    <row r="994" spans="19:24" x14ac:dyDescent="0.35">
      <c r="S994" s="128">
        <f t="shared" si="125"/>
        <v>0</v>
      </c>
      <c r="V994" s="23">
        <f t="shared" si="124"/>
        <v>9.9000000000001809E-2</v>
      </c>
      <c r="W994" s="128">
        <f t="shared" si="127"/>
        <v>0</v>
      </c>
      <c r="X994" s="11">
        <f t="shared" si="126"/>
        <v>1</v>
      </c>
    </row>
    <row r="995" spans="19:24" x14ac:dyDescent="0.35">
      <c r="S995" s="128">
        <f t="shared" si="125"/>
        <v>0</v>
      </c>
      <c r="V995" s="23">
        <f t="shared" si="124"/>
        <v>9.9100000000001812E-2</v>
      </c>
      <c r="W995" s="128">
        <f t="shared" si="127"/>
        <v>0</v>
      </c>
      <c r="X995" s="11">
        <f t="shared" si="126"/>
        <v>1</v>
      </c>
    </row>
    <row r="996" spans="19:24" x14ac:dyDescent="0.35">
      <c r="S996" s="128">
        <f t="shared" si="125"/>
        <v>0</v>
      </c>
      <c r="V996" s="23">
        <f t="shared" si="124"/>
        <v>9.9200000000001815E-2</v>
      </c>
      <c r="W996" s="128">
        <f t="shared" si="127"/>
        <v>0</v>
      </c>
      <c r="X996" s="11">
        <f t="shared" si="126"/>
        <v>1</v>
      </c>
    </row>
    <row r="997" spans="19:24" x14ac:dyDescent="0.35">
      <c r="S997" s="128">
        <f t="shared" si="125"/>
        <v>0</v>
      </c>
      <c r="V997" s="23">
        <f t="shared" si="124"/>
        <v>9.9300000000001817E-2</v>
      </c>
      <c r="W997" s="128">
        <f t="shared" si="127"/>
        <v>0</v>
      </c>
      <c r="X997" s="11">
        <f t="shared" si="126"/>
        <v>1</v>
      </c>
    </row>
    <row r="998" spans="19:24" x14ac:dyDescent="0.35">
      <c r="S998" s="128">
        <f t="shared" si="125"/>
        <v>0</v>
      </c>
      <c r="V998" s="23">
        <f t="shared" si="124"/>
        <v>9.940000000000182E-2</v>
      </c>
      <c r="W998" s="128">
        <f t="shared" si="127"/>
        <v>0</v>
      </c>
      <c r="X998" s="11">
        <f t="shared" si="126"/>
        <v>1</v>
      </c>
    </row>
    <row r="999" spans="19:24" x14ac:dyDescent="0.35">
      <c r="S999" s="128">
        <f t="shared" si="125"/>
        <v>0</v>
      </c>
      <c r="V999" s="23">
        <f t="shared" si="124"/>
        <v>9.9500000000001823E-2</v>
      </c>
      <c r="W999" s="128">
        <f t="shared" si="127"/>
        <v>0</v>
      </c>
      <c r="X999" s="11">
        <f t="shared" si="126"/>
        <v>1</v>
      </c>
    </row>
    <row r="1000" spans="19:24" x14ac:dyDescent="0.35">
      <c r="S1000" s="128">
        <f t="shared" si="125"/>
        <v>0</v>
      </c>
      <c r="V1000" s="23">
        <f t="shared" si="124"/>
        <v>9.9600000000001826E-2</v>
      </c>
      <c r="W1000" s="128">
        <f t="shared" si="127"/>
        <v>0</v>
      </c>
      <c r="X1000" s="11">
        <f t="shared" si="126"/>
        <v>1</v>
      </c>
    </row>
    <row r="1001" spans="19:24" x14ac:dyDescent="0.35">
      <c r="S1001" s="128">
        <f t="shared" si="125"/>
        <v>0</v>
      </c>
      <c r="V1001" s="23">
        <f t="shared" si="124"/>
        <v>9.9700000000001829E-2</v>
      </c>
      <c r="W1001" s="128">
        <f t="shared" si="127"/>
        <v>0</v>
      </c>
      <c r="X1001" s="11">
        <f t="shared" si="126"/>
        <v>1</v>
      </c>
    </row>
    <row r="1002" spans="19:24" x14ac:dyDescent="0.35">
      <c r="S1002" s="128">
        <f t="shared" si="125"/>
        <v>0</v>
      </c>
      <c r="V1002" s="23">
        <f t="shared" si="124"/>
        <v>9.9800000000001832E-2</v>
      </c>
      <c r="W1002" s="128">
        <f t="shared" si="127"/>
        <v>0</v>
      </c>
      <c r="X1002" s="11">
        <f t="shared" si="126"/>
        <v>1</v>
      </c>
    </row>
    <row r="1003" spans="19:24" x14ac:dyDescent="0.35">
      <c r="S1003" s="128">
        <f t="shared" si="125"/>
        <v>0</v>
      </c>
      <c r="V1003" s="23">
        <f t="shared" si="124"/>
        <v>9.9900000000001835E-2</v>
      </c>
      <c r="W1003" s="128">
        <f t="shared" si="127"/>
        <v>0</v>
      </c>
      <c r="X1003" s="11">
        <f t="shared" si="126"/>
        <v>1</v>
      </c>
    </row>
    <row r="1004" spans="19:24" x14ac:dyDescent="0.35">
      <c r="S1004" s="128">
        <f t="shared" si="125"/>
        <v>0</v>
      </c>
      <c r="V1004" s="23">
        <f t="shared" si="124"/>
        <v>0.10000000000000184</v>
      </c>
      <c r="W1004" s="128">
        <f t="shared" si="127"/>
        <v>0</v>
      </c>
      <c r="X1004" s="11">
        <f t="shared" si="126"/>
        <v>1</v>
      </c>
    </row>
    <row r="1005" spans="19:24" x14ac:dyDescent="0.35">
      <c r="S1005" s="128">
        <f t="shared" si="125"/>
        <v>0</v>
      </c>
      <c r="V1005" s="23">
        <f t="shared" si="124"/>
        <v>0.10010000000000184</v>
      </c>
      <c r="W1005" s="128">
        <f t="shared" si="127"/>
        <v>0</v>
      </c>
      <c r="X1005" s="11">
        <f t="shared" si="126"/>
        <v>1</v>
      </c>
    </row>
    <row r="1006" spans="19:24" x14ac:dyDescent="0.35">
      <c r="S1006" s="128">
        <f t="shared" si="125"/>
        <v>0</v>
      </c>
      <c r="V1006" s="23">
        <f t="shared" si="124"/>
        <v>0.10020000000000184</v>
      </c>
      <c r="W1006" s="128">
        <f t="shared" si="127"/>
        <v>0</v>
      </c>
      <c r="X1006" s="11">
        <f t="shared" si="126"/>
        <v>1</v>
      </c>
    </row>
    <row r="1007" spans="19:24" x14ac:dyDescent="0.35">
      <c r="S1007" s="128">
        <f t="shared" si="125"/>
        <v>0</v>
      </c>
      <c r="V1007" s="23">
        <f t="shared" si="124"/>
        <v>0.10030000000000185</v>
      </c>
      <c r="W1007" s="128">
        <f t="shared" si="127"/>
        <v>0</v>
      </c>
      <c r="X1007" s="11">
        <f t="shared" si="126"/>
        <v>1</v>
      </c>
    </row>
    <row r="1008" spans="19:24" x14ac:dyDescent="0.35">
      <c r="S1008" s="128">
        <f t="shared" si="125"/>
        <v>0</v>
      </c>
      <c r="V1008" s="23">
        <f t="shared" si="124"/>
        <v>0.10040000000000185</v>
      </c>
      <c r="W1008" s="128">
        <f t="shared" si="127"/>
        <v>0</v>
      </c>
      <c r="X1008" s="11">
        <f t="shared" si="126"/>
        <v>1</v>
      </c>
    </row>
    <row r="1009" spans="19:24" x14ac:dyDescent="0.35">
      <c r="S1009" s="128">
        <f t="shared" si="125"/>
        <v>0</v>
      </c>
      <c r="V1009" s="23">
        <f t="shared" si="124"/>
        <v>0.10050000000000185</v>
      </c>
      <c r="W1009" s="128">
        <f t="shared" si="127"/>
        <v>0</v>
      </c>
      <c r="X1009" s="11">
        <f t="shared" si="126"/>
        <v>1</v>
      </c>
    </row>
    <row r="1010" spans="19:24" x14ac:dyDescent="0.35">
      <c r="S1010" s="128">
        <f t="shared" si="125"/>
        <v>0</v>
      </c>
      <c r="V1010" s="23">
        <f t="shared" si="124"/>
        <v>0.10060000000000185</v>
      </c>
      <c r="W1010" s="128">
        <f t="shared" si="127"/>
        <v>0</v>
      </c>
      <c r="X1010" s="11">
        <f t="shared" si="126"/>
        <v>1</v>
      </c>
    </row>
    <row r="1011" spans="19:24" x14ac:dyDescent="0.35">
      <c r="S1011" s="128">
        <f t="shared" si="125"/>
        <v>0</v>
      </c>
      <c r="V1011" s="23">
        <f t="shared" si="124"/>
        <v>0.10070000000000186</v>
      </c>
      <c r="W1011" s="128">
        <f t="shared" si="127"/>
        <v>0</v>
      </c>
      <c r="X1011" s="11">
        <f t="shared" si="126"/>
        <v>1</v>
      </c>
    </row>
    <row r="1012" spans="19:24" x14ac:dyDescent="0.35">
      <c r="S1012" s="128">
        <f t="shared" si="125"/>
        <v>0</v>
      </c>
      <c r="V1012" s="23">
        <f t="shared" ref="V1012:V1075" si="128">+V1011+0.0001</f>
        <v>0.10080000000000186</v>
      </c>
      <c r="W1012" s="128">
        <f t="shared" si="127"/>
        <v>0</v>
      </c>
      <c r="X1012" s="11">
        <f t="shared" si="126"/>
        <v>1</v>
      </c>
    </row>
    <row r="1013" spans="19:24" x14ac:dyDescent="0.35">
      <c r="S1013" s="128">
        <f t="shared" si="125"/>
        <v>0</v>
      </c>
      <c r="V1013" s="23">
        <f t="shared" si="128"/>
        <v>0.10090000000000186</v>
      </c>
      <c r="W1013" s="128">
        <f t="shared" si="127"/>
        <v>0</v>
      </c>
      <c r="X1013" s="11">
        <f t="shared" si="126"/>
        <v>1</v>
      </c>
    </row>
    <row r="1014" spans="19:24" x14ac:dyDescent="0.35">
      <c r="S1014" s="128">
        <f t="shared" si="125"/>
        <v>0</v>
      </c>
      <c r="V1014" s="23">
        <f t="shared" si="128"/>
        <v>0.10100000000000187</v>
      </c>
      <c r="W1014" s="128">
        <f t="shared" si="127"/>
        <v>0</v>
      </c>
      <c r="X1014" s="11">
        <f t="shared" si="126"/>
        <v>1</v>
      </c>
    </row>
    <row r="1015" spans="19:24" x14ac:dyDescent="0.35">
      <c r="S1015" s="128">
        <f t="shared" si="125"/>
        <v>0</v>
      </c>
      <c r="V1015" s="23">
        <f t="shared" si="128"/>
        <v>0.10110000000000187</v>
      </c>
      <c r="W1015" s="128">
        <f t="shared" si="127"/>
        <v>0</v>
      </c>
      <c r="X1015" s="11">
        <f t="shared" si="126"/>
        <v>1</v>
      </c>
    </row>
    <row r="1016" spans="19:24" x14ac:dyDescent="0.35">
      <c r="S1016" s="128">
        <f t="shared" si="125"/>
        <v>0</v>
      </c>
      <c r="V1016" s="23">
        <f t="shared" si="128"/>
        <v>0.10120000000000187</v>
      </c>
      <c r="W1016" s="128">
        <f t="shared" si="127"/>
        <v>0</v>
      </c>
      <c r="X1016" s="11">
        <f t="shared" si="126"/>
        <v>1</v>
      </c>
    </row>
    <row r="1017" spans="19:24" x14ac:dyDescent="0.35">
      <c r="S1017" s="128">
        <f t="shared" si="125"/>
        <v>0</v>
      </c>
      <c r="V1017" s="23">
        <f t="shared" si="128"/>
        <v>0.10130000000000187</v>
      </c>
      <c r="W1017" s="128">
        <f t="shared" si="127"/>
        <v>0</v>
      </c>
      <c r="X1017" s="11">
        <f t="shared" si="126"/>
        <v>1</v>
      </c>
    </row>
    <row r="1018" spans="19:24" x14ac:dyDescent="0.35">
      <c r="S1018" s="128">
        <f t="shared" si="125"/>
        <v>0</v>
      </c>
      <c r="V1018" s="23">
        <f t="shared" si="128"/>
        <v>0.10140000000000188</v>
      </c>
      <c r="W1018" s="128">
        <f t="shared" si="127"/>
        <v>0</v>
      </c>
      <c r="X1018" s="11">
        <f t="shared" si="126"/>
        <v>1</v>
      </c>
    </row>
    <row r="1019" spans="19:24" x14ac:dyDescent="0.35">
      <c r="S1019" s="128">
        <f t="shared" si="125"/>
        <v>0</v>
      </c>
      <c r="V1019" s="23">
        <f t="shared" si="128"/>
        <v>0.10150000000000188</v>
      </c>
      <c r="W1019" s="128">
        <f t="shared" si="127"/>
        <v>0</v>
      </c>
      <c r="X1019" s="11">
        <f t="shared" si="126"/>
        <v>1</v>
      </c>
    </row>
    <row r="1020" spans="19:24" x14ac:dyDescent="0.35">
      <c r="S1020" s="128">
        <f t="shared" si="125"/>
        <v>0</v>
      </c>
      <c r="V1020" s="23">
        <f t="shared" si="128"/>
        <v>0.10160000000000188</v>
      </c>
      <c r="W1020" s="128">
        <f t="shared" si="127"/>
        <v>0</v>
      </c>
      <c r="X1020" s="11">
        <f t="shared" si="126"/>
        <v>1</v>
      </c>
    </row>
    <row r="1021" spans="19:24" x14ac:dyDescent="0.35">
      <c r="S1021" s="128">
        <f t="shared" si="125"/>
        <v>0</v>
      </c>
      <c r="V1021" s="23">
        <f t="shared" si="128"/>
        <v>0.10170000000000189</v>
      </c>
      <c r="W1021" s="128">
        <f t="shared" si="127"/>
        <v>0</v>
      </c>
      <c r="X1021" s="11">
        <f t="shared" si="126"/>
        <v>1</v>
      </c>
    </row>
    <row r="1022" spans="19:24" x14ac:dyDescent="0.35">
      <c r="S1022" s="128">
        <f t="shared" si="125"/>
        <v>0</v>
      </c>
      <c r="V1022" s="23">
        <f t="shared" si="128"/>
        <v>0.10180000000000189</v>
      </c>
      <c r="W1022" s="128">
        <f t="shared" si="127"/>
        <v>0</v>
      </c>
      <c r="X1022" s="11">
        <f t="shared" si="126"/>
        <v>1</v>
      </c>
    </row>
    <row r="1023" spans="19:24" x14ac:dyDescent="0.35">
      <c r="S1023" s="128">
        <f t="shared" si="125"/>
        <v>0</v>
      </c>
      <c r="V1023" s="23">
        <f t="shared" si="128"/>
        <v>0.10190000000000189</v>
      </c>
      <c r="W1023" s="128">
        <f t="shared" si="127"/>
        <v>0</v>
      </c>
      <c r="X1023" s="11">
        <f t="shared" si="126"/>
        <v>1</v>
      </c>
    </row>
    <row r="1024" spans="19:24" x14ac:dyDescent="0.35">
      <c r="S1024" s="128">
        <f t="shared" ref="S1024:S1087" si="129">B1024*(1-E1024)</f>
        <v>0</v>
      </c>
      <c r="V1024" s="23">
        <f t="shared" si="128"/>
        <v>0.10200000000000189</v>
      </c>
      <c r="W1024" s="128">
        <f t="shared" si="127"/>
        <v>0</v>
      </c>
      <c r="X1024" s="11">
        <f t="shared" si="126"/>
        <v>1</v>
      </c>
    </row>
    <row r="1025" spans="19:24" x14ac:dyDescent="0.35">
      <c r="S1025" s="128">
        <f t="shared" si="129"/>
        <v>0</v>
      </c>
      <c r="V1025" s="23">
        <f t="shared" si="128"/>
        <v>0.1021000000000019</v>
      </c>
      <c r="W1025" s="128">
        <f t="shared" si="127"/>
        <v>0</v>
      </c>
      <c r="X1025" s="11">
        <f t="shared" ref="X1025:X1088" si="130">IF(W1025&lt;$Q$1,0,1)</f>
        <v>1</v>
      </c>
    </row>
    <row r="1026" spans="19:24" x14ac:dyDescent="0.35">
      <c r="S1026" s="128">
        <f t="shared" si="129"/>
        <v>0</v>
      </c>
      <c r="V1026" s="23">
        <f t="shared" si="128"/>
        <v>0.1022000000000019</v>
      </c>
      <c r="W1026" s="128">
        <f t="shared" si="127"/>
        <v>0</v>
      </c>
      <c r="X1026" s="11">
        <f t="shared" si="130"/>
        <v>1</v>
      </c>
    </row>
    <row r="1027" spans="19:24" x14ac:dyDescent="0.35">
      <c r="S1027" s="128">
        <f t="shared" si="129"/>
        <v>0</v>
      </c>
      <c r="V1027" s="23">
        <f t="shared" si="128"/>
        <v>0.1023000000000019</v>
      </c>
      <c r="W1027" s="128">
        <f t="shared" si="127"/>
        <v>0</v>
      </c>
      <c r="X1027" s="11">
        <f t="shared" si="130"/>
        <v>1</v>
      </c>
    </row>
    <row r="1028" spans="19:24" x14ac:dyDescent="0.35">
      <c r="S1028" s="128">
        <f t="shared" si="129"/>
        <v>0</v>
      </c>
      <c r="V1028" s="23">
        <f t="shared" si="128"/>
        <v>0.10240000000000191</v>
      </c>
      <c r="W1028" s="128">
        <f t="shared" si="127"/>
        <v>0</v>
      </c>
      <c r="X1028" s="11">
        <f t="shared" si="130"/>
        <v>1</v>
      </c>
    </row>
    <row r="1029" spans="19:24" x14ac:dyDescent="0.35">
      <c r="S1029" s="128">
        <f t="shared" si="129"/>
        <v>0</v>
      </c>
      <c r="V1029" s="23">
        <f t="shared" si="128"/>
        <v>0.10250000000000191</v>
      </c>
      <c r="W1029" s="128">
        <f t="shared" si="127"/>
        <v>0</v>
      </c>
      <c r="X1029" s="11">
        <f t="shared" si="130"/>
        <v>1</v>
      </c>
    </row>
    <row r="1030" spans="19:24" x14ac:dyDescent="0.35">
      <c r="S1030" s="128">
        <f t="shared" si="129"/>
        <v>0</v>
      </c>
      <c r="V1030" s="23">
        <f t="shared" si="128"/>
        <v>0.10260000000000191</v>
      </c>
      <c r="W1030" s="128">
        <f t="shared" si="127"/>
        <v>0</v>
      </c>
      <c r="X1030" s="11">
        <f t="shared" si="130"/>
        <v>1</v>
      </c>
    </row>
    <row r="1031" spans="19:24" x14ac:dyDescent="0.35">
      <c r="S1031" s="128">
        <f t="shared" si="129"/>
        <v>0</v>
      </c>
      <c r="V1031" s="23">
        <f t="shared" si="128"/>
        <v>0.10270000000000191</v>
      </c>
      <c r="W1031" s="128">
        <f t="shared" si="127"/>
        <v>0</v>
      </c>
      <c r="X1031" s="11">
        <f t="shared" si="130"/>
        <v>1</v>
      </c>
    </row>
    <row r="1032" spans="19:24" x14ac:dyDescent="0.35">
      <c r="S1032" s="128">
        <f t="shared" si="129"/>
        <v>0</v>
      </c>
      <c r="V1032" s="23">
        <f t="shared" si="128"/>
        <v>0.10280000000000192</v>
      </c>
      <c r="W1032" s="128">
        <f t="shared" si="127"/>
        <v>0</v>
      </c>
      <c r="X1032" s="11">
        <f t="shared" si="130"/>
        <v>1</v>
      </c>
    </row>
    <row r="1033" spans="19:24" x14ac:dyDescent="0.35">
      <c r="S1033" s="128">
        <f t="shared" si="129"/>
        <v>0</v>
      </c>
      <c r="V1033" s="23">
        <f t="shared" si="128"/>
        <v>0.10290000000000192</v>
      </c>
      <c r="W1033" s="128">
        <f t="shared" si="127"/>
        <v>0</v>
      </c>
      <c r="X1033" s="11">
        <f t="shared" si="130"/>
        <v>1</v>
      </c>
    </row>
    <row r="1034" spans="19:24" x14ac:dyDescent="0.35">
      <c r="S1034" s="128">
        <f t="shared" si="129"/>
        <v>0</v>
      </c>
      <c r="V1034" s="23">
        <f t="shared" si="128"/>
        <v>0.10300000000000192</v>
      </c>
      <c r="W1034" s="128">
        <f t="shared" si="127"/>
        <v>0</v>
      </c>
      <c r="X1034" s="11">
        <f t="shared" si="130"/>
        <v>1</v>
      </c>
    </row>
    <row r="1035" spans="19:24" x14ac:dyDescent="0.35">
      <c r="S1035" s="128">
        <f t="shared" si="129"/>
        <v>0</v>
      </c>
      <c r="V1035" s="23">
        <f t="shared" si="128"/>
        <v>0.10310000000000193</v>
      </c>
      <c r="W1035" s="128">
        <f t="shared" si="127"/>
        <v>0</v>
      </c>
      <c r="X1035" s="11">
        <f t="shared" si="130"/>
        <v>1</v>
      </c>
    </row>
    <row r="1036" spans="19:24" x14ac:dyDescent="0.35">
      <c r="S1036" s="128">
        <f t="shared" si="129"/>
        <v>0</v>
      </c>
      <c r="V1036" s="23">
        <f t="shared" si="128"/>
        <v>0.10320000000000193</v>
      </c>
      <c r="W1036" s="128">
        <f t="shared" si="127"/>
        <v>0</v>
      </c>
      <c r="X1036" s="11">
        <f t="shared" si="130"/>
        <v>1</v>
      </c>
    </row>
    <row r="1037" spans="19:24" x14ac:dyDescent="0.35">
      <c r="S1037" s="128">
        <f t="shared" si="129"/>
        <v>0</v>
      </c>
      <c r="V1037" s="23">
        <f t="shared" si="128"/>
        <v>0.10330000000000193</v>
      </c>
      <c r="W1037" s="128">
        <f t="shared" si="127"/>
        <v>0</v>
      </c>
      <c r="X1037" s="11">
        <f t="shared" si="130"/>
        <v>1</v>
      </c>
    </row>
    <row r="1038" spans="19:24" x14ac:dyDescent="0.35">
      <c r="S1038" s="128">
        <f t="shared" si="129"/>
        <v>0</v>
      </c>
      <c r="V1038" s="23">
        <f t="shared" si="128"/>
        <v>0.10340000000000193</v>
      </c>
      <c r="W1038" s="128">
        <f t="shared" si="127"/>
        <v>0</v>
      </c>
      <c r="X1038" s="11">
        <f t="shared" si="130"/>
        <v>1</v>
      </c>
    </row>
    <row r="1039" spans="19:24" x14ac:dyDescent="0.35">
      <c r="S1039" s="128">
        <f t="shared" si="129"/>
        <v>0</v>
      </c>
      <c r="V1039" s="23">
        <f t="shared" si="128"/>
        <v>0.10350000000000194</v>
      </c>
      <c r="W1039" s="128">
        <f t="shared" si="127"/>
        <v>0</v>
      </c>
      <c r="X1039" s="11">
        <f t="shared" si="130"/>
        <v>1</v>
      </c>
    </row>
    <row r="1040" spans="19:24" x14ac:dyDescent="0.35">
      <c r="S1040" s="128">
        <f t="shared" si="129"/>
        <v>0</v>
      </c>
      <c r="V1040" s="23">
        <f t="shared" si="128"/>
        <v>0.10360000000000194</v>
      </c>
      <c r="W1040" s="128">
        <f t="shared" si="127"/>
        <v>0</v>
      </c>
      <c r="X1040" s="11">
        <f t="shared" si="130"/>
        <v>1</v>
      </c>
    </row>
    <row r="1041" spans="19:24" x14ac:dyDescent="0.35">
      <c r="S1041" s="128">
        <f t="shared" si="129"/>
        <v>0</v>
      </c>
      <c r="V1041" s="23">
        <f t="shared" si="128"/>
        <v>0.10370000000000194</v>
      </c>
      <c r="W1041" s="128">
        <f t="shared" si="127"/>
        <v>0</v>
      </c>
      <c r="X1041" s="11">
        <f t="shared" si="130"/>
        <v>1</v>
      </c>
    </row>
    <row r="1042" spans="19:24" x14ac:dyDescent="0.35">
      <c r="S1042" s="128">
        <f t="shared" si="129"/>
        <v>0</v>
      </c>
      <c r="V1042" s="23">
        <f t="shared" si="128"/>
        <v>0.10380000000000195</v>
      </c>
      <c r="W1042" s="128">
        <f t="shared" si="127"/>
        <v>0</v>
      </c>
      <c r="X1042" s="11">
        <f t="shared" si="130"/>
        <v>1</v>
      </c>
    </row>
    <row r="1043" spans="19:24" x14ac:dyDescent="0.35">
      <c r="S1043" s="128">
        <f t="shared" si="129"/>
        <v>0</v>
      </c>
      <c r="V1043" s="23">
        <f t="shared" si="128"/>
        <v>0.10390000000000195</v>
      </c>
      <c r="W1043" s="128">
        <f t="shared" si="127"/>
        <v>0</v>
      </c>
      <c r="X1043" s="11">
        <f t="shared" si="130"/>
        <v>1</v>
      </c>
    </row>
    <row r="1044" spans="19:24" x14ac:dyDescent="0.35">
      <c r="S1044" s="128">
        <f t="shared" si="129"/>
        <v>0</v>
      </c>
      <c r="V1044" s="23">
        <f t="shared" si="128"/>
        <v>0.10400000000000195</v>
      </c>
      <c r="W1044" s="128">
        <f t="shared" si="127"/>
        <v>0</v>
      </c>
      <c r="X1044" s="11">
        <f t="shared" si="130"/>
        <v>1</v>
      </c>
    </row>
    <row r="1045" spans="19:24" x14ac:dyDescent="0.35">
      <c r="S1045" s="128">
        <f t="shared" si="129"/>
        <v>0</v>
      </c>
      <c r="V1045" s="23">
        <f t="shared" si="128"/>
        <v>0.10410000000000195</v>
      </c>
      <c r="W1045" s="128">
        <f t="shared" si="127"/>
        <v>0</v>
      </c>
      <c r="X1045" s="11">
        <f t="shared" si="130"/>
        <v>1</v>
      </c>
    </row>
    <row r="1046" spans="19:24" x14ac:dyDescent="0.35">
      <c r="S1046" s="128">
        <f t="shared" si="129"/>
        <v>0</v>
      </c>
      <c r="V1046" s="23">
        <f t="shared" si="128"/>
        <v>0.10420000000000196</v>
      </c>
      <c r="W1046" s="128">
        <f t="shared" si="127"/>
        <v>0</v>
      </c>
      <c r="X1046" s="11">
        <f t="shared" si="130"/>
        <v>1</v>
      </c>
    </row>
    <row r="1047" spans="19:24" x14ac:dyDescent="0.35">
      <c r="S1047" s="128">
        <f t="shared" si="129"/>
        <v>0</v>
      </c>
      <c r="V1047" s="23">
        <f t="shared" si="128"/>
        <v>0.10430000000000196</v>
      </c>
      <c r="W1047" s="128">
        <f t="shared" ref="W1047:W1110" si="131">SUM($S$4:$S$243)*V1047/12</f>
        <v>0</v>
      </c>
      <c r="X1047" s="11">
        <f t="shared" si="130"/>
        <v>1</v>
      </c>
    </row>
    <row r="1048" spans="19:24" x14ac:dyDescent="0.35">
      <c r="S1048" s="128">
        <f t="shared" si="129"/>
        <v>0</v>
      </c>
      <c r="V1048" s="23">
        <f t="shared" si="128"/>
        <v>0.10440000000000196</v>
      </c>
      <c r="W1048" s="128">
        <f t="shared" si="131"/>
        <v>0</v>
      </c>
      <c r="X1048" s="11">
        <f t="shared" si="130"/>
        <v>1</v>
      </c>
    </row>
    <row r="1049" spans="19:24" x14ac:dyDescent="0.35">
      <c r="S1049" s="128">
        <f t="shared" si="129"/>
        <v>0</v>
      </c>
      <c r="V1049" s="23">
        <f t="shared" si="128"/>
        <v>0.10450000000000197</v>
      </c>
      <c r="W1049" s="128">
        <f t="shared" si="131"/>
        <v>0</v>
      </c>
      <c r="X1049" s="11">
        <f t="shared" si="130"/>
        <v>1</v>
      </c>
    </row>
    <row r="1050" spans="19:24" x14ac:dyDescent="0.35">
      <c r="S1050" s="128">
        <f t="shared" si="129"/>
        <v>0</v>
      </c>
      <c r="V1050" s="23">
        <f t="shared" si="128"/>
        <v>0.10460000000000197</v>
      </c>
      <c r="W1050" s="128">
        <f t="shared" si="131"/>
        <v>0</v>
      </c>
      <c r="X1050" s="11">
        <f t="shared" si="130"/>
        <v>1</v>
      </c>
    </row>
    <row r="1051" spans="19:24" x14ac:dyDescent="0.35">
      <c r="S1051" s="128">
        <f t="shared" si="129"/>
        <v>0</v>
      </c>
      <c r="V1051" s="23">
        <f t="shared" si="128"/>
        <v>0.10470000000000197</v>
      </c>
      <c r="W1051" s="128">
        <f t="shared" si="131"/>
        <v>0</v>
      </c>
      <c r="X1051" s="11">
        <f t="shared" si="130"/>
        <v>1</v>
      </c>
    </row>
    <row r="1052" spans="19:24" x14ac:dyDescent="0.35">
      <c r="S1052" s="128">
        <f t="shared" si="129"/>
        <v>0</v>
      </c>
      <c r="V1052" s="23">
        <f t="shared" si="128"/>
        <v>0.10480000000000197</v>
      </c>
      <c r="W1052" s="128">
        <f t="shared" si="131"/>
        <v>0</v>
      </c>
      <c r="X1052" s="11">
        <f t="shared" si="130"/>
        <v>1</v>
      </c>
    </row>
    <row r="1053" spans="19:24" x14ac:dyDescent="0.35">
      <c r="S1053" s="128">
        <f t="shared" si="129"/>
        <v>0</v>
      </c>
      <c r="V1053" s="23">
        <f t="shared" si="128"/>
        <v>0.10490000000000198</v>
      </c>
      <c r="W1053" s="128">
        <f t="shared" si="131"/>
        <v>0</v>
      </c>
      <c r="X1053" s="11">
        <f t="shared" si="130"/>
        <v>1</v>
      </c>
    </row>
    <row r="1054" spans="19:24" x14ac:dyDescent="0.35">
      <c r="S1054" s="128">
        <f t="shared" si="129"/>
        <v>0</v>
      </c>
      <c r="V1054" s="23">
        <f t="shared" si="128"/>
        <v>0.10500000000000198</v>
      </c>
      <c r="W1054" s="128">
        <f t="shared" si="131"/>
        <v>0</v>
      </c>
      <c r="X1054" s="11">
        <f t="shared" si="130"/>
        <v>1</v>
      </c>
    </row>
    <row r="1055" spans="19:24" x14ac:dyDescent="0.35">
      <c r="S1055" s="128">
        <f t="shared" si="129"/>
        <v>0</v>
      </c>
      <c r="V1055" s="23">
        <f t="shared" si="128"/>
        <v>0.10510000000000198</v>
      </c>
      <c r="W1055" s="128">
        <f t="shared" si="131"/>
        <v>0</v>
      </c>
      <c r="X1055" s="11">
        <f t="shared" si="130"/>
        <v>1</v>
      </c>
    </row>
    <row r="1056" spans="19:24" x14ac:dyDescent="0.35">
      <c r="S1056" s="128">
        <f t="shared" si="129"/>
        <v>0</v>
      </c>
      <c r="V1056" s="23">
        <f t="shared" si="128"/>
        <v>0.10520000000000199</v>
      </c>
      <c r="W1056" s="128">
        <f t="shared" si="131"/>
        <v>0</v>
      </c>
      <c r="X1056" s="11">
        <f t="shared" si="130"/>
        <v>1</v>
      </c>
    </row>
    <row r="1057" spans="19:24" x14ac:dyDescent="0.35">
      <c r="S1057" s="128">
        <f t="shared" si="129"/>
        <v>0</v>
      </c>
      <c r="V1057" s="23">
        <f t="shared" si="128"/>
        <v>0.10530000000000199</v>
      </c>
      <c r="W1057" s="128">
        <f t="shared" si="131"/>
        <v>0</v>
      </c>
      <c r="X1057" s="11">
        <f t="shared" si="130"/>
        <v>1</v>
      </c>
    </row>
    <row r="1058" spans="19:24" x14ac:dyDescent="0.35">
      <c r="S1058" s="128">
        <f t="shared" si="129"/>
        <v>0</v>
      </c>
      <c r="V1058" s="23">
        <f t="shared" si="128"/>
        <v>0.10540000000000199</v>
      </c>
      <c r="W1058" s="128">
        <f t="shared" si="131"/>
        <v>0</v>
      </c>
      <c r="X1058" s="11">
        <f t="shared" si="130"/>
        <v>1</v>
      </c>
    </row>
    <row r="1059" spans="19:24" x14ac:dyDescent="0.35">
      <c r="S1059" s="128">
        <f t="shared" si="129"/>
        <v>0</v>
      </c>
      <c r="V1059" s="23">
        <f t="shared" si="128"/>
        <v>0.10550000000000199</v>
      </c>
      <c r="W1059" s="128">
        <f t="shared" si="131"/>
        <v>0</v>
      </c>
      <c r="X1059" s="11">
        <f t="shared" si="130"/>
        <v>1</v>
      </c>
    </row>
    <row r="1060" spans="19:24" x14ac:dyDescent="0.35">
      <c r="S1060" s="128">
        <f t="shared" si="129"/>
        <v>0</v>
      </c>
      <c r="V1060" s="23">
        <f t="shared" si="128"/>
        <v>0.105600000000002</v>
      </c>
      <c r="W1060" s="128">
        <f t="shared" si="131"/>
        <v>0</v>
      </c>
      <c r="X1060" s="11">
        <f t="shared" si="130"/>
        <v>1</v>
      </c>
    </row>
    <row r="1061" spans="19:24" x14ac:dyDescent="0.35">
      <c r="S1061" s="128">
        <f t="shared" si="129"/>
        <v>0</v>
      </c>
      <c r="V1061" s="23">
        <f t="shared" si="128"/>
        <v>0.105700000000002</v>
      </c>
      <c r="W1061" s="128">
        <f t="shared" si="131"/>
        <v>0</v>
      </c>
      <c r="X1061" s="11">
        <f t="shared" si="130"/>
        <v>1</v>
      </c>
    </row>
    <row r="1062" spans="19:24" x14ac:dyDescent="0.35">
      <c r="S1062" s="128">
        <f t="shared" si="129"/>
        <v>0</v>
      </c>
      <c r="V1062" s="23">
        <f t="shared" si="128"/>
        <v>0.105800000000002</v>
      </c>
      <c r="W1062" s="128">
        <f t="shared" si="131"/>
        <v>0</v>
      </c>
      <c r="X1062" s="11">
        <f t="shared" si="130"/>
        <v>1</v>
      </c>
    </row>
    <row r="1063" spans="19:24" x14ac:dyDescent="0.35">
      <c r="S1063" s="128">
        <f t="shared" si="129"/>
        <v>0</v>
      </c>
      <c r="V1063" s="23">
        <f t="shared" si="128"/>
        <v>0.10590000000000201</v>
      </c>
      <c r="W1063" s="128">
        <f t="shared" si="131"/>
        <v>0</v>
      </c>
      <c r="X1063" s="11">
        <f t="shared" si="130"/>
        <v>1</v>
      </c>
    </row>
    <row r="1064" spans="19:24" x14ac:dyDescent="0.35">
      <c r="S1064" s="128">
        <f t="shared" si="129"/>
        <v>0</v>
      </c>
      <c r="V1064" s="23">
        <f t="shared" si="128"/>
        <v>0.10600000000000201</v>
      </c>
      <c r="W1064" s="128">
        <f t="shared" si="131"/>
        <v>0</v>
      </c>
      <c r="X1064" s="11">
        <f t="shared" si="130"/>
        <v>1</v>
      </c>
    </row>
    <row r="1065" spans="19:24" x14ac:dyDescent="0.35">
      <c r="S1065" s="128">
        <f t="shared" si="129"/>
        <v>0</v>
      </c>
      <c r="V1065" s="23">
        <f t="shared" si="128"/>
        <v>0.10610000000000201</v>
      </c>
      <c r="W1065" s="128">
        <f t="shared" si="131"/>
        <v>0</v>
      </c>
      <c r="X1065" s="11">
        <f t="shared" si="130"/>
        <v>1</v>
      </c>
    </row>
    <row r="1066" spans="19:24" x14ac:dyDescent="0.35">
      <c r="S1066" s="128">
        <f t="shared" si="129"/>
        <v>0</v>
      </c>
      <c r="V1066" s="23">
        <f t="shared" si="128"/>
        <v>0.10620000000000202</v>
      </c>
      <c r="W1066" s="128">
        <f t="shared" si="131"/>
        <v>0</v>
      </c>
      <c r="X1066" s="11">
        <f t="shared" si="130"/>
        <v>1</v>
      </c>
    </row>
    <row r="1067" spans="19:24" x14ac:dyDescent="0.35">
      <c r="S1067" s="128">
        <f t="shared" si="129"/>
        <v>0</v>
      </c>
      <c r="V1067" s="23">
        <f t="shared" si="128"/>
        <v>0.10630000000000202</v>
      </c>
      <c r="W1067" s="128">
        <f t="shared" si="131"/>
        <v>0</v>
      </c>
      <c r="X1067" s="11">
        <f t="shared" si="130"/>
        <v>1</v>
      </c>
    </row>
    <row r="1068" spans="19:24" x14ac:dyDescent="0.35">
      <c r="S1068" s="128">
        <f t="shared" si="129"/>
        <v>0</v>
      </c>
      <c r="V1068" s="23">
        <f t="shared" si="128"/>
        <v>0.10640000000000202</v>
      </c>
      <c r="W1068" s="128">
        <f t="shared" si="131"/>
        <v>0</v>
      </c>
      <c r="X1068" s="11">
        <f t="shared" si="130"/>
        <v>1</v>
      </c>
    </row>
    <row r="1069" spans="19:24" x14ac:dyDescent="0.35">
      <c r="S1069" s="128">
        <f t="shared" si="129"/>
        <v>0</v>
      </c>
      <c r="V1069" s="23">
        <f t="shared" si="128"/>
        <v>0.10650000000000202</v>
      </c>
      <c r="W1069" s="128">
        <f t="shared" si="131"/>
        <v>0</v>
      </c>
      <c r="X1069" s="11">
        <f t="shared" si="130"/>
        <v>1</v>
      </c>
    </row>
    <row r="1070" spans="19:24" x14ac:dyDescent="0.35">
      <c r="S1070" s="128">
        <f t="shared" si="129"/>
        <v>0</v>
      </c>
      <c r="V1070" s="23">
        <f t="shared" si="128"/>
        <v>0.10660000000000203</v>
      </c>
      <c r="W1070" s="128">
        <f t="shared" si="131"/>
        <v>0</v>
      </c>
      <c r="X1070" s="11">
        <f t="shared" si="130"/>
        <v>1</v>
      </c>
    </row>
    <row r="1071" spans="19:24" x14ac:dyDescent="0.35">
      <c r="S1071" s="128">
        <f t="shared" si="129"/>
        <v>0</v>
      </c>
      <c r="V1071" s="23">
        <f t="shared" si="128"/>
        <v>0.10670000000000203</v>
      </c>
      <c r="W1071" s="128">
        <f t="shared" si="131"/>
        <v>0</v>
      </c>
      <c r="X1071" s="11">
        <f t="shared" si="130"/>
        <v>1</v>
      </c>
    </row>
    <row r="1072" spans="19:24" x14ac:dyDescent="0.35">
      <c r="S1072" s="128">
        <f t="shared" si="129"/>
        <v>0</v>
      </c>
      <c r="V1072" s="23">
        <f t="shared" si="128"/>
        <v>0.10680000000000203</v>
      </c>
      <c r="W1072" s="128">
        <f t="shared" si="131"/>
        <v>0</v>
      </c>
      <c r="X1072" s="11">
        <f t="shared" si="130"/>
        <v>1</v>
      </c>
    </row>
    <row r="1073" spans="19:24" x14ac:dyDescent="0.35">
      <c r="S1073" s="128">
        <f t="shared" si="129"/>
        <v>0</v>
      </c>
      <c r="V1073" s="23">
        <f t="shared" si="128"/>
        <v>0.10690000000000204</v>
      </c>
      <c r="W1073" s="128">
        <f t="shared" si="131"/>
        <v>0</v>
      </c>
      <c r="X1073" s="11">
        <f t="shared" si="130"/>
        <v>1</v>
      </c>
    </row>
    <row r="1074" spans="19:24" x14ac:dyDescent="0.35">
      <c r="S1074" s="128">
        <f t="shared" si="129"/>
        <v>0</v>
      </c>
      <c r="V1074" s="23">
        <f t="shared" si="128"/>
        <v>0.10700000000000204</v>
      </c>
      <c r="W1074" s="128">
        <f t="shared" si="131"/>
        <v>0</v>
      </c>
      <c r="X1074" s="11">
        <f t="shared" si="130"/>
        <v>1</v>
      </c>
    </row>
    <row r="1075" spans="19:24" x14ac:dyDescent="0.35">
      <c r="S1075" s="128">
        <f t="shared" si="129"/>
        <v>0</v>
      </c>
      <c r="V1075" s="23">
        <f t="shared" si="128"/>
        <v>0.10710000000000204</v>
      </c>
      <c r="W1075" s="128">
        <f t="shared" si="131"/>
        <v>0</v>
      </c>
      <c r="X1075" s="11">
        <f t="shared" si="130"/>
        <v>1</v>
      </c>
    </row>
    <row r="1076" spans="19:24" x14ac:dyDescent="0.35">
      <c r="S1076" s="128">
        <f t="shared" si="129"/>
        <v>0</v>
      </c>
      <c r="V1076" s="23">
        <f t="shared" ref="V1076:V1139" si="132">+V1075+0.0001</f>
        <v>0.10720000000000204</v>
      </c>
      <c r="W1076" s="128">
        <f t="shared" si="131"/>
        <v>0</v>
      </c>
      <c r="X1076" s="11">
        <f t="shared" si="130"/>
        <v>1</v>
      </c>
    </row>
    <row r="1077" spans="19:24" x14ac:dyDescent="0.35">
      <c r="S1077" s="128">
        <f t="shared" si="129"/>
        <v>0</v>
      </c>
      <c r="V1077" s="23">
        <f t="shared" si="132"/>
        <v>0.10730000000000205</v>
      </c>
      <c r="W1077" s="128">
        <f t="shared" si="131"/>
        <v>0</v>
      </c>
      <c r="X1077" s="11">
        <f t="shared" si="130"/>
        <v>1</v>
      </c>
    </row>
    <row r="1078" spans="19:24" x14ac:dyDescent="0.35">
      <c r="S1078" s="128">
        <f t="shared" si="129"/>
        <v>0</v>
      </c>
      <c r="V1078" s="23">
        <f t="shared" si="132"/>
        <v>0.10740000000000205</v>
      </c>
      <c r="W1078" s="128">
        <f t="shared" si="131"/>
        <v>0</v>
      </c>
      <c r="X1078" s="11">
        <f t="shared" si="130"/>
        <v>1</v>
      </c>
    </row>
    <row r="1079" spans="19:24" x14ac:dyDescent="0.35">
      <c r="S1079" s="128">
        <f t="shared" si="129"/>
        <v>0</v>
      </c>
      <c r="V1079" s="23">
        <f t="shared" si="132"/>
        <v>0.10750000000000205</v>
      </c>
      <c r="W1079" s="128">
        <f t="shared" si="131"/>
        <v>0</v>
      </c>
      <c r="X1079" s="11">
        <f t="shared" si="130"/>
        <v>1</v>
      </c>
    </row>
    <row r="1080" spans="19:24" x14ac:dyDescent="0.35">
      <c r="S1080" s="128">
        <f t="shared" si="129"/>
        <v>0</v>
      </c>
      <c r="V1080" s="23">
        <f t="shared" si="132"/>
        <v>0.10760000000000206</v>
      </c>
      <c r="W1080" s="128">
        <f t="shared" si="131"/>
        <v>0</v>
      </c>
      <c r="X1080" s="11">
        <f t="shared" si="130"/>
        <v>1</v>
      </c>
    </row>
    <row r="1081" spans="19:24" x14ac:dyDescent="0.35">
      <c r="S1081" s="128">
        <f t="shared" si="129"/>
        <v>0</v>
      </c>
      <c r="V1081" s="23">
        <f t="shared" si="132"/>
        <v>0.10770000000000206</v>
      </c>
      <c r="W1081" s="128">
        <f t="shared" si="131"/>
        <v>0</v>
      </c>
      <c r="X1081" s="11">
        <f t="shared" si="130"/>
        <v>1</v>
      </c>
    </row>
    <row r="1082" spans="19:24" x14ac:dyDescent="0.35">
      <c r="S1082" s="128">
        <f t="shared" si="129"/>
        <v>0</v>
      </c>
      <c r="V1082" s="23">
        <f t="shared" si="132"/>
        <v>0.10780000000000206</v>
      </c>
      <c r="W1082" s="128">
        <f t="shared" si="131"/>
        <v>0</v>
      </c>
      <c r="X1082" s="11">
        <f t="shared" si="130"/>
        <v>1</v>
      </c>
    </row>
    <row r="1083" spans="19:24" x14ac:dyDescent="0.35">
      <c r="S1083" s="128">
        <f t="shared" si="129"/>
        <v>0</v>
      </c>
      <c r="V1083" s="23">
        <f t="shared" si="132"/>
        <v>0.10790000000000206</v>
      </c>
      <c r="W1083" s="128">
        <f t="shared" si="131"/>
        <v>0</v>
      </c>
      <c r="X1083" s="11">
        <f t="shared" si="130"/>
        <v>1</v>
      </c>
    </row>
    <row r="1084" spans="19:24" x14ac:dyDescent="0.35">
      <c r="S1084" s="128">
        <f t="shared" si="129"/>
        <v>0</v>
      </c>
      <c r="V1084" s="23">
        <f t="shared" si="132"/>
        <v>0.10800000000000207</v>
      </c>
      <c r="W1084" s="128">
        <f t="shared" si="131"/>
        <v>0</v>
      </c>
      <c r="X1084" s="11">
        <f t="shared" si="130"/>
        <v>1</v>
      </c>
    </row>
    <row r="1085" spans="19:24" x14ac:dyDescent="0.35">
      <c r="S1085" s="128">
        <f t="shared" si="129"/>
        <v>0</v>
      </c>
      <c r="V1085" s="23">
        <f t="shared" si="132"/>
        <v>0.10810000000000207</v>
      </c>
      <c r="W1085" s="128">
        <f t="shared" si="131"/>
        <v>0</v>
      </c>
      <c r="X1085" s="11">
        <f t="shared" si="130"/>
        <v>1</v>
      </c>
    </row>
    <row r="1086" spans="19:24" x14ac:dyDescent="0.35">
      <c r="S1086" s="128">
        <f t="shared" si="129"/>
        <v>0</v>
      </c>
      <c r="V1086" s="23">
        <f t="shared" si="132"/>
        <v>0.10820000000000207</v>
      </c>
      <c r="W1086" s="128">
        <f t="shared" si="131"/>
        <v>0</v>
      </c>
      <c r="X1086" s="11">
        <f t="shared" si="130"/>
        <v>1</v>
      </c>
    </row>
    <row r="1087" spans="19:24" x14ac:dyDescent="0.35">
      <c r="S1087" s="128">
        <f t="shared" si="129"/>
        <v>0</v>
      </c>
      <c r="V1087" s="23">
        <f t="shared" si="132"/>
        <v>0.10830000000000208</v>
      </c>
      <c r="W1087" s="128">
        <f t="shared" si="131"/>
        <v>0</v>
      </c>
      <c r="X1087" s="11">
        <f t="shared" si="130"/>
        <v>1</v>
      </c>
    </row>
    <row r="1088" spans="19:24" x14ac:dyDescent="0.35">
      <c r="S1088" s="128">
        <f t="shared" ref="S1088:S1151" si="133">B1088*(1-E1088)</f>
        <v>0</v>
      </c>
      <c r="V1088" s="23">
        <f t="shared" si="132"/>
        <v>0.10840000000000208</v>
      </c>
      <c r="W1088" s="128">
        <f t="shared" si="131"/>
        <v>0</v>
      </c>
      <c r="X1088" s="11">
        <f t="shared" si="130"/>
        <v>1</v>
      </c>
    </row>
    <row r="1089" spans="19:24" x14ac:dyDescent="0.35">
      <c r="S1089" s="128">
        <f t="shared" si="133"/>
        <v>0</v>
      </c>
      <c r="V1089" s="23">
        <f t="shared" si="132"/>
        <v>0.10850000000000208</v>
      </c>
      <c r="W1089" s="128">
        <f t="shared" si="131"/>
        <v>0</v>
      </c>
      <c r="X1089" s="11">
        <f t="shared" ref="X1089:X1152" si="134">IF(W1089&lt;$Q$1,0,1)</f>
        <v>1</v>
      </c>
    </row>
    <row r="1090" spans="19:24" x14ac:dyDescent="0.35">
      <c r="S1090" s="128">
        <f t="shared" si="133"/>
        <v>0</v>
      </c>
      <c r="V1090" s="23">
        <f t="shared" si="132"/>
        <v>0.10860000000000208</v>
      </c>
      <c r="W1090" s="128">
        <f t="shared" si="131"/>
        <v>0</v>
      </c>
      <c r="X1090" s="11">
        <f t="shared" si="134"/>
        <v>1</v>
      </c>
    </row>
    <row r="1091" spans="19:24" x14ac:dyDescent="0.35">
      <c r="S1091" s="128">
        <f t="shared" si="133"/>
        <v>0</v>
      </c>
      <c r="V1091" s="23">
        <f t="shared" si="132"/>
        <v>0.10870000000000209</v>
      </c>
      <c r="W1091" s="128">
        <f t="shared" si="131"/>
        <v>0</v>
      </c>
      <c r="X1091" s="11">
        <f t="shared" si="134"/>
        <v>1</v>
      </c>
    </row>
    <row r="1092" spans="19:24" x14ac:dyDescent="0.35">
      <c r="S1092" s="128">
        <f t="shared" si="133"/>
        <v>0</v>
      </c>
      <c r="V1092" s="23">
        <f t="shared" si="132"/>
        <v>0.10880000000000209</v>
      </c>
      <c r="W1092" s="128">
        <f t="shared" si="131"/>
        <v>0</v>
      </c>
      <c r="X1092" s="11">
        <f t="shared" si="134"/>
        <v>1</v>
      </c>
    </row>
    <row r="1093" spans="19:24" x14ac:dyDescent="0.35">
      <c r="S1093" s="128">
        <f t="shared" si="133"/>
        <v>0</v>
      </c>
      <c r="V1093" s="23">
        <f t="shared" si="132"/>
        <v>0.10890000000000209</v>
      </c>
      <c r="W1093" s="128">
        <f t="shared" si="131"/>
        <v>0</v>
      </c>
      <c r="X1093" s="11">
        <f t="shared" si="134"/>
        <v>1</v>
      </c>
    </row>
    <row r="1094" spans="19:24" x14ac:dyDescent="0.35">
      <c r="S1094" s="128">
        <f t="shared" si="133"/>
        <v>0</v>
      </c>
      <c r="V1094" s="23">
        <f t="shared" si="132"/>
        <v>0.1090000000000021</v>
      </c>
      <c r="W1094" s="128">
        <f t="shared" si="131"/>
        <v>0</v>
      </c>
      <c r="X1094" s="11">
        <f t="shared" si="134"/>
        <v>1</v>
      </c>
    </row>
    <row r="1095" spans="19:24" x14ac:dyDescent="0.35">
      <c r="S1095" s="128">
        <f t="shared" si="133"/>
        <v>0</v>
      </c>
      <c r="V1095" s="23">
        <f t="shared" si="132"/>
        <v>0.1091000000000021</v>
      </c>
      <c r="W1095" s="128">
        <f t="shared" si="131"/>
        <v>0</v>
      </c>
      <c r="X1095" s="11">
        <f t="shared" si="134"/>
        <v>1</v>
      </c>
    </row>
    <row r="1096" spans="19:24" x14ac:dyDescent="0.35">
      <c r="S1096" s="128">
        <f t="shared" si="133"/>
        <v>0</v>
      </c>
      <c r="V1096" s="23">
        <f t="shared" si="132"/>
        <v>0.1092000000000021</v>
      </c>
      <c r="W1096" s="128">
        <f t="shared" si="131"/>
        <v>0</v>
      </c>
      <c r="X1096" s="11">
        <f t="shared" si="134"/>
        <v>1</v>
      </c>
    </row>
    <row r="1097" spans="19:24" x14ac:dyDescent="0.35">
      <c r="S1097" s="128">
        <f t="shared" si="133"/>
        <v>0</v>
      </c>
      <c r="V1097" s="23">
        <f t="shared" si="132"/>
        <v>0.1093000000000021</v>
      </c>
      <c r="W1097" s="128">
        <f t="shared" si="131"/>
        <v>0</v>
      </c>
      <c r="X1097" s="11">
        <f t="shared" si="134"/>
        <v>1</v>
      </c>
    </row>
    <row r="1098" spans="19:24" x14ac:dyDescent="0.35">
      <c r="S1098" s="128">
        <f t="shared" si="133"/>
        <v>0</v>
      </c>
      <c r="V1098" s="23">
        <f t="shared" si="132"/>
        <v>0.10940000000000211</v>
      </c>
      <c r="W1098" s="128">
        <f t="shared" si="131"/>
        <v>0</v>
      </c>
      <c r="X1098" s="11">
        <f t="shared" si="134"/>
        <v>1</v>
      </c>
    </row>
    <row r="1099" spans="19:24" x14ac:dyDescent="0.35">
      <c r="S1099" s="128">
        <f t="shared" si="133"/>
        <v>0</v>
      </c>
      <c r="V1099" s="23">
        <f t="shared" si="132"/>
        <v>0.10950000000000211</v>
      </c>
      <c r="W1099" s="128">
        <f t="shared" si="131"/>
        <v>0</v>
      </c>
      <c r="X1099" s="11">
        <f t="shared" si="134"/>
        <v>1</v>
      </c>
    </row>
    <row r="1100" spans="19:24" x14ac:dyDescent="0.35">
      <c r="S1100" s="128">
        <f t="shared" si="133"/>
        <v>0</v>
      </c>
      <c r="V1100" s="23">
        <f t="shared" si="132"/>
        <v>0.10960000000000211</v>
      </c>
      <c r="W1100" s="128">
        <f t="shared" si="131"/>
        <v>0</v>
      </c>
      <c r="X1100" s="11">
        <f t="shared" si="134"/>
        <v>1</v>
      </c>
    </row>
    <row r="1101" spans="19:24" x14ac:dyDescent="0.35">
      <c r="S1101" s="128">
        <f t="shared" si="133"/>
        <v>0</v>
      </c>
      <c r="V1101" s="23">
        <f t="shared" si="132"/>
        <v>0.10970000000000212</v>
      </c>
      <c r="W1101" s="128">
        <f t="shared" si="131"/>
        <v>0</v>
      </c>
      <c r="X1101" s="11">
        <f t="shared" si="134"/>
        <v>1</v>
      </c>
    </row>
    <row r="1102" spans="19:24" x14ac:dyDescent="0.35">
      <c r="S1102" s="128">
        <f t="shared" si="133"/>
        <v>0</v>
      </c>
      <c r="V1102" s="23">
        <f t="shared" si="132"/>
        <v>0.10980000000000212</v>
      </c>
      <c r="W1102" s="128">
        <f t="shared" si="131"/>
        <v>0</v>
      </c>
      <c r="X1102" s="11">
        <f t="shared" si="134"/>
        <v>1</v>
      </c>
    </row>
    <row r="1103" spans="19:24" x14ac:dyDescent="0.35">
      <c r="S1103" s="128">
        <f t="shared" si="133"/>
        <v>0</v>
      </c>
      <c r="V1103" s="23">
        <f t="shared" si="132"/>
        <v>0.10990000000000212</v>
      </c>
      <c r="W1103" s="128">
        <f t="shared" si="131"/>
        <v>0</v>
      </c>
      <c r="X1103" s="11">
        <f t="shared" si="134"/>
        <v>1</v>
      </c>
    </row>
    <row r="1104" spans="19:24" x14ac:dyDescent="0.35">
      <c r="S1104" s="128">
        <f t="shared" si="133"/>
        <v>0</v>
      </c>
      <c r="V1104" s="23">
        <f t="shared" si="132"/>
        <v>0.11000000000000212</v>
      </c>
      <c r="W1104" s="128">
        <f t="shared" si="131"/>
        <v>0</v>
      </c>
      <c r="X1104" s="11">
        <f t="shared" si="134"/>
        <v>1</v>
      </c>
    </row>
    <row r="1105" spans="19:24" x14ac:dyDescent="0.35">
      <c r="S1105" s="128">
        <f t="shared" si="133"/>
        <v>0</v>
      </c>
      <c r="V1105" s="23">
        <f t="shared" si="132"/>
        <v>0.11010000000000213</v>
      </c>
      <c r="W1105" s="128">
        <f t="shared" si="131"/>
        <v>0</v>
      </c>
      <c r="X1105" s="11">
        <f t="shared" si="134"/>
        <v>1</v>
      </c>
    </row>
    <row r="1106" spans="19:24" x14ac:dyDescent="0.35">
      <c r="S1106" s="128">
        <f t="shared" si="133"/>
        <v>0</v>
      </c>
      <c r="V1106" s="23">
        <f t="shared" si="132"/>
        <v>0.11020000000000213</v>
      </c>
      <c r="W1106" s="128">
        <f t="shared" si="131"/>
        <v>0</v>
      </c>
      <c r="X1106" s="11">
        <f t="shared" si="134"/>
        <v>1</v>
      </c>
    </row>
    <row r="1107" spans="19:24" x14ac:dyDescent="0.35">
      <c r="S1107" s="128">
        <f t="shared" si="133"/>
        <v>0</v>
      </c>
      <c r="V1107" s="23">
        <f t="shared" si="132"/>
        <v>0.11030000000000213</v>
      </c>
      <c r="W1107" s="128">
        <f t="shared" si="131"/>
        <v>0</v>
      </c>
      <c r="X1107" s="11">
        <f t="shared" si="134"/>
        <v>1</v>
      </c>
    </row>
    <row r="1108" spans="19:24" x14ac:dyDescent="0.35">
      <c r="S1108" s="128">
        <f t="shared" si="133"/>
        <v>0</v>
      </c>
      <c r="V1108" s="23">
        <f t="shared" si="132"/>
        <v>0.11040000000000214</v>
      </c>
      <c r="W1108" s="128">
        <f t="shared" si="131"/>
        <v>0</v>
      </c>
      <c r="X1108" s="11">
        <f t="shared" si="134"/>
        <v>1</v>
      </c>
    </row>
    <row r="1109" spans="19:24" x14ac:dyDescent="0.35">
      <c r="S1109" s="128">
        <f t="shared" si="133"/>
        <v>0</v>
      </c>
      <c r="V1109" s="23">
        <f t="shared" si="132"/>
        <v>0.11050000000000214</v>
      </c>
      <c r="W1109" s="128">
        <f t="shared" si="131"/>
        <v>0</v>
      </c>
      <c r="X1109" s="11">
        <f t="shared" si="134"/>
        <v>1</v>
      </c>
    </row>
    <row r="1110" spans="19:24" x14ac:dyDescent="0.35">
      <c r="S1110" s="128">
        <f t="shared" si="133"/>
        <v>0</v>
      </c>
      <c r="V1110" s="23">
        <f t="shared" si="132"/>
        <v>0.11060000000000214</v>
      </c>
      <c r="W1110" s="128">
        <f t="shared" si="131"/>
        <v>0</v>
      </c>
      <c r="X1110" s="11">
        <f t="shared" si="134"/>
        <v>1</v>
      </c>
    </row>
    <row r="1111" spans="19:24" x14ac:dyDescent="0.35">
      <c r="S1111" s="128">
        <f t="shared" si="133"/>
        <v>0</v>
      </c>
      <c r="V1111" s="23">
        <f t="shared" si="132"/>
        <v>0.11070000000000214</v>
      </c>
      <c r="W1111" s="128">
        <f t="shared" ref="W1111:W1174" si="135">SUM($S$4:$S$243)*V1111/12</f>
        <v>0</v>
      </c>
      <c r="X1111" s="11">
        <f t="shared" si="134"/>
        <v>1</v>
      </c>
    </row>
    <row r="1112" spans="19:24" x14ac:dyDescent="0.35">
      <c r="S1112" s="128">
        <f t="shared" si="133"/>
        <v>0</v>
      </c>
      <c r="V1112" s="23">
        <f t="shared" si="132"/>
        <v>0.11080000000000215</v>
      </c>
      <c r="W1112" s="128">
        <f t="shared" si="135"/>
        <v>0</v>
      </c>
      <c r="X1112" s="11">
        <f t="shared" si="134"/>
        <v>1</v>
      </c>
    </row>
    <row r="1113" spans="19:24" x14ac:dyDescent="0.35">
      <c r="S1113" s="128">
        <f t="shared" si="133"/>
        <v>0</v>
      </c>
      <c r="V1113" s="23">
        <f t="shared" si="132"/>
        <v>0.11090000000000215</v>
      </c>
      <c r="W1113" s="128">
        <f t="shared" si="135"/>
        <v>0</v>
      </c>
      <c r="X1113" s="11">
        <f t="shared" si="134"/>
        <v>1</v>
      </c>
    </row>
    <row r="1114" spans="19:24" x14ac:dyDescent="0.35">
      <c r="S1114" s="128">
        <f t="shared" si="133"/>
        <v>0</v>
      </c>
      <c r="V1114" s="23">
        <f t="shared" si="132"/>
        <v>0.11100000000000215</v>
      </c>
      <c r="W1114" s="128">
        <f t="shared" si="135"/>
        <v>0</v>
      </c>
      <c r="X1114" s="11">
        <f t="shared" si="134"/>
        <v>1</v>
      </c>
    </row>
    <row r="1115" spans="19:24" x14ac:dyDescent="0.35">
      <c r="S1115" s="128">
        <f t="shared" si="133"/>
        <v>0</v>
      </c>
      <c r="V1115" s="23">
        <f t="shared" si="132"/>
        <v>0.11110000000000216</v>
      </c>
      <c r="W1115" s="128">
        <f t="shared" si="135"/>
        <v>0</v>
      </c>
      <c r="X1115" s="11">
        <f t="shared" si="134"/>
        <v>1</v>
      </c>
    </row>
    <row r="1116" spans="19:24" x14ac:dyDescent="0.35">
      <c r="S1116" s="128">
        <f t="shared" si="133"/>
        <v>0</v>
      </c>
      <c r="V1116" s="23">
        <f t="shared" si="132"/>
        <v>0.11120000000000216</v>
      </c>
      <c r="W1116" s="128">
        <f t="shared" si="135"/>
        <v>0</v>
      </c>
      <c r="X1116" s="11">
        <f t="shared" si="134"/>
        <v>1</v>
      </c>
    </row>
    <row r="1117" spans="19:24" x14ac:dyDescent="0.35">
      <c r="S1117" s="128">
        <f t="shared" si="133"/>
        <v>0</v>
      </c>
      <c r="V1117" s="23">
        <f t="shared" si="132"/>
        <v>0.11130000000000216</v>
      </c>
      <c r="W1117" s="128">
        <f t="shared" si="135"/>
        <v>0</v>
      </c>
      <c r="X1117" s="11">
        <f t="shared" si="134"/>
        <v>1</v>
      </c>
    </row>
    <row r="1118" spans="19:24" x14ac:dyDescent="0.35">
      <c r="S1118" s="128">
        <f t="shared" si="133"/>
        <v>0</v>
      </c>
      <c r="V1118" s="23">
        <f t="shared" si="132"/>
        <v>0.11140000000000216</v>
      </c>
      <c r="W1118" s="128">
        <f t="shared" si="135"/>
        <v>0</v>
      </c>
      <c r="X1118" s="11">
        <f t="shared" si="134"/>
        <v>1</v>
      </c>
    </row>
    <row r="1119" spans="19:24" x14ac:dyDescent="0.35">
      <c r="S1119" s="128">
        <f t="shared" si="133"/>
        <v>0</v>
      </c>
      <c r="V1119" s="23">
        <f t="shared" si="132"/>
        <v>0.11150000000000217</v>
      </c>
      <c r="W1119" s="128">
        <f t="shared" si="135"/>
        <v>0</v>
      </c>
      <c r="X1119" s="11">
        <f t="shared" si="134"/>
        <v>1</v>
      </c>
    </row>
    <row r="1120" spans="19:24" x14ac:dyDescent="0.35">
      <c r="S1120" s="128">
        <f t="shared" si="133"/>
        <v>0</v>
      </c>
      <c r="V1120" s="23">
        <f t="shared" si="132"/>
        <v>0.11160000000000217</v>
      </c>
      <c r="W1120" s="128">
        <f t="shared" si="135"/>
        <v>0</v>
      </c>
      <c r="X1120" s="11">
        <f t="shared" si="134"/>
        <v>1</v>
      </c>
    </row>
    <row r="1121" spans="19:24" x14ac:dyDescent="0.35">
      <c r="S1121" s="128">
        <f t="shared" si="133"/>
        <v>0</v>
      </c>
      <c r="V1121" s="23">
        <f t="shared" si="132"/>
        <v>0.11170000000000217</v>
      </c>
      <c r="W1121" s="128">
        <f t="shared" si="135"/>
        <v>0</v>
      </c>
      <c r="X1121" s="11">
        <f t="shared" si="134"/>
        <v>1</v>
      </c>
    </row>
    <row r="1122" spans="19:24" x14ac:dyDescent="0.35">
      <c r="S1122" s="128">
        <f t="shared" si="133"/>
        <v>0</v>
      </c>
      <c r="V1122" s="23">
        <f t="shared" si="132"/>
        <v>0.11180000000000218</v>
      </c>
      <c r="W1122" s="128">
        <f t="shared" si="135"/>
        <v>0</v>
      </c>
      <c r="X1122" s="11">
        <f t="shared" si="134"/>
        <v>1</v>
      </c>
    </row>
    <row r="1123" spans="19:24" x14ac:dyDescent="0.35">
      <c r="S1123" s="128">
        <f t="shared" si="133"/>
        <v>0</v>
      </c>
      <c r="V1123" s="23">
        <f t="shared" si="132"/>
        <v>0.11190000000000218</v>
      </c>
      <c r="W1123" s="128">
        <f t="shared" si="135"/>
        <v>0</v>
      </c>
      <c r="X1123" s="11">
        <f t="shared" si="134"/>
        <v>1</v>
      </c>
    </row>
    <row r="1124" spans="19:24" x14ac:dyDescent="0.35">
      <c r="S1124" s="128">
        <f t="shared" si="133"/>
        <v>0</v>
      </c>
      <c r="V1124" s="23">
        <f t="shared" si="132"/>
        <v>0.11200000000000218</v>
      </c>
      <c r="W1124" s="128">
        <f t="shared" si="135"/>
        <v>0</v>
      </c>
      <c r="X1124" s="11">
        <f t="shared" si="134"/>
        <v>1</v>
      </c>
    </row>
    <row r="1125" spans="19:24" x14ac:dyDescent="0.35">
      <c r="S1125" s="128">
        <f t="shared" si="133"/>
        <v>0</v>
      </c>
      <c r="V1125" s="23">
        <f t="shared" si="132"/>
        <v>0.11210000000000218</v>
      </c>
      <c r="W1125" s="128">
        <f t="shared" si="135"/>
        <v>0</v>
      </c>
      <c r="X1125" s="11">
        <f t="shared" si="134"/>
        <v>1</v>
      </c>
    </row>
    <row r="1126" spans="19:24" x14ac:dyDescent="0.35">
      <c r="S1126" s="128">
        <f t="shared" si="133"/>
        <v>0</v>
      </c>
      <c r="V1126" s="23">
        <f t="shared" si="132"/>
        <v>0.11220000000000219</v>
      </c>
      <c r="W1126" s="128">
        <f t="shared" si="135"/>
        <v>0</v>
      </c>
      <c r="X1126" s="11">
        <f t="shared" si="134"/>
        <v>1</v>
      </c>
    </row>
    <row r="1127" spans="19:24" x14ac:dyDescent="0.35">
      <c r="S1127" s="128">
        <f t="shared" si="133"/>
        <v>0</v>
      </c>
      <c r="V1127" s="23">
        <f t="shared" si="132"/>
        <v>0.11230000000000219</v>
      </c>
      <c r="W1127" s="128">
        <f t="shared" si="135"/>
        <v>0</v>
      </c>
      <c r="X1127" s="11">
        <f t="shared" si="134"/>
        <v>1</v>
      </c>
    </row>
    <row r="1128" spans="19:24" x14ac:dyDescent="0.35">
      <c r="S1128" s="128">
        <f t="shared" si="133"/>
        <v>0</v>
      </c>
      <c r="V1128" s="23">
        <f t="shared" si="132"/>
        <v>0.11240000000000219</v>
      </c>
      <c r="W1128" s="128">
        <f t="shared" si="135"/>
        <v>0</v>
      </c>
      <c r="X1128" s="11">
        <f t="shared" si="134"/>
        <v>1</v>
      </c>
    </row>
    <row r="1129" spans="19:24" x14ac:dyDescent="0.35">
      <c r="S1129" s="128">
        <f t="shared" si="133"/>
        <v>0</v>
      </c>
      <c r="V1129" s="23">
        <f t="shared" si="132"/>
        <v>0.1125000000000022</v>
      </c>
      <c r="W1129" s="128">
        <f t="shared" si="135"/>
        <v>0</v>
      </c>
      <c r="X1129" s="11">
        <f t="shared" si="134"/>
        <v>1</v>
      </c>
    </row>
    <row r="1130" spans="19:24" x14ac:dyDescent="0.35">
      <c r="S1130" s="128">
        <f t="shared" si="133"/>
        <v>0</v>
      </c>
      <c r="V1130" s="23">
        <f t="shared" si="132"/>
        <v>0.1126000000000022</v>
      </c>
      <c r="W1130" s="128">
        <f t="shared" si="135"/>
        <v>0</v>
      </c>
      <c r="X1130" s="11">
        <f t="shared" si="134"/>
        <v>1</v>
      </c>
    </row>
    <row r="1131" spans="19:24" x14ac:dyDescent="0.35">
      <c r="S1131" s="128">
        <f t="shared" si="133"/>
        <v>0</v>
      </c>
      <c r="V1131" s="23">
        <f t="shared" si="132"/>
        <v>0.1127000000000022</v>
      </c>
      <c r="W1131" s="128">
        <f t="shared" si="135"/>
        <v>0</v>
      </c>
      <c r="X1131" s="11">
        <f t="shared" si="134"/>
        <v>1</v>
      </c>
    </row>
    <row r="1132" spans="19:24" x14ac:dyDescent="0.35">
      <c r="S1132" s="128">
        <f t="shared" si="133"/>
        <v>0</v>
      </c>
      <c r="V1132" s="23">
        <f t="shared" si="132"/>
        <v>0.1128000000000022</v>
      </c>
      <c r="W1132" s="128">
        <f t="shared" si="135"/>
        <v>0</v>
      </c>
      <c r="X1132" s="11">
        <f t="shared" si="134"/>
        <v>1</v>
      </c>
    </row>
    <row r="1133" spans="19:24" x14ac:dyDescent="0.35">
      <c r="S1133" s="128">
        <f t="shared" si="133"/>
        <v>0</v>
      </c>
      <c r="V1133" s="23">
        <f t="shared" si="132"/>
        <v>0.11290000000000221</v>
      </c>
      <c r="W1133" s="128">
        <f t="shared" si="135"/>
        <v>0</v>
      </c>
      <c r="X1133" s="11">
        <f t="shared" si="134"/>
        <v>1</v>
      </c>
    </row>
    <row r="1134" spans="19:24" x14ac:dyDescent="0.35">
      <c r="S1134" s="128">
        <f t="shared" si="133"/>
        <v>0</v>
      </c>
      <c r="V1134" s="23">
        <f t="shared" si="132"/>
        <v>0.11300000000000221</v>
      </c>
      <c r="W1134" s="128">
        <f t="shared" si="135"/>
        <v>0</v>
      </c>
      <c r="X1134" s="11">
        <f t="shared" si="134"/>
        <v>1</v>
      </c>
    </row>
    <row r="1135" spans="19:24" x14ac:dyDescent="0.35">
      <c r="S1135" s="128">
        <f t="shared" si="133"/>
        <v>0</v>
      </c>
      <c r="V1135" s="23">
        <f t="shared" si="132"/>
        <v>0.11310000000000221</v>
      </c>
      <c r="W1135" s="128">
        <f t="shared" si="135"/>
        <v>0</v>
      </c>
      <c r="X1135" s="11">
        <f t="shared" si="134"/>
        <v>1</v>
      </c>
    </row>
    <row r="1136" spans="19:24" x14ac:dyDescent="0.35">
      <c r="S1136" s="128">
        <f t="shared" si="133"/>
        <v>0</v>
      </c>
      <c r="V1136" s="23">
        <f t="shared" si="132"/>
        <v>0.11320000000000222</v>
      </c>
      <c r="W1136" s="128">
        <f t="shared" si="135"/>
        <v>0</v>
      </c>
      <c r="X1136" s="11">
        <f t="shared" si="134"/>
        <v>1</v>
      </c>
    </row>
    <row r="1137" spans="19:24" x14ac:dyDescent="0.35">
      <c r="S1137" s="128">
        <f t="shared" si="133"/>
        <v>0</v>
      </c>
      <c r="V1137" s="23">
        <f t="shared" si="132"/>
        <v>0.11330000000000222</v>
      </c>
      <c r="W1137" s="128">
        <f t="shared" si="135"/>
        <v>0</v>
      </c>
      <c r="X1137" s="11">
        <f t="shared" si="134"/>
        <v>1</v>
      </c>
    </row>
    <row r="1138" spans="19:24" x14ac:dyDescent="0.35">
      <c r="S1138" s="128">
        <f t="shared" si="133"/>
        <v>0</v>
      </c>
      <c r="V1138" s="23">
        <f t="shared" si="132"/>
        <v>0.11340000000000222</v>
      </c>
      <c r="W1138" s="128">
        <f t="shared" si="135"/>
        <v>0</v>
      </c>
      <c r="X1138" s="11">
        <f t="shared" si="134"/>
        <v>1</v>
      </c>
    </row>
    <row r="1139" spans="19:24" x14ac:dyDescent="0.35">
      <c r="S1139" s="128">
        <f t="shared" si="133"/>
        <v>0</v>
      </c>
      <c r="V1139" s="23">
        <f t="shared" si="132"/>
        <v>0.11350000000000222</v>
      </c>
      <c r="W1139" s="128">
        <f t="shared" si="135"/>
        <v>0</v>
      </c>
      <c r="X1139" s="11">
        <f t="shared" si="134"/>
        <v>1</v>
      </c>
    </row>
    <row r="1140" spans="19:24" x14ac:dyDescent="0.35">
      <c r="S1140" s="128">
        <f t="shared" si="133"/>
        <v>0</v>
      </c>
      <c r="V1140" s="23">
        <f t="shared" ref="V1140:V1203" si="136">+V1139+0.0001</f>
        <v>0.11360000000000223</v>
      </c>
      <c r="W1140" s="128">
        <f t="shared" si="135"/>
        <v>0</v>
      </c>
      <c r="X1140" s="11">
        <f t="shared" si="134"/>
        <v>1</v>
      </c>
    </row>
    <row r="1141" spans="19:24" x14ac:dyDescent="0.35">
      <c r="S1141" s="128">
        <f t="shared" si="133"/>
        <v>0</v>
      </c>
      <c r="V1141" s="23">
        <f t="shared" si="136"/>
        <v>0.11370000000000223</v>
      </c>
      <c r="W1141" s="128">
        <f t="shared" si="135"/>
        <v>0</v>
      </c>
      <c r="X1141" s="11">
        <f t="shared" si="134"/>
        <v>1</v>
      </c>
    </row>
    <row r="1142" spans="19:24" x14ac:dyDescent="0.35">
      <c r="S1142" s="128">
        <f t="shared" si="133"/>
        <v>0</v>
      </c>
      <c r="V1142" s="23">
        <f t="shared" si="136"/>
        <v>0.11380000000000223</v>
      </c>
      <c r="W1142" s="128">
        <f t="shared" si="135"/>
        <v>0</v>
      </c>
      <c r="X1142" s="11">
        <f t="shared" si="134"/>
        <v>1</v>
      </c>
    </row>
    <row r="1143" spans="19:24" x14ac:dyDescent="0.35">
      <c r="S1143" s="128">
        <f t="shared" si="133"/>
        <v>0</v>
      </c>
      <c r="V1143" s="23">
        <f t="shared" si="136"/>
        <v>0.11390000000000224</v>
      </c>
      <c r="W1143" s="128">
        <f t="shared" si="135"/>
        <v>0</v>
      </c>
      <c r="X1143" s="11">
        <f t="shared" si="134"/>
        <v>1</v>
      </c>
    </row>
    <row r="1144" spans="19:24" x14ac:dyDescent="0.35">
      <c r="S1144" s="128">
        <f t="shared" si="133"/>
        <v>0</v>
      </c>
      <c r="V1144" s="23">
        <f t="shared" si="136"/>
        <v>0.11400000000000224</v>
      </c>
      <c r="W1144" s="128">
        <f t="shared" si="135"/>
        <v>0</v>
      </c>
      <c r="X1144" s="11">
        <f t="shared" si="134"/>
        <v>1</v>
      </c>
    </row>
    <row r="1145" spans="19:24" x14ac:dyDescent="0.35">
      <c r="S1145" s="128">
        <f t="shared" si="133"/>
        <v>0</v>
      </c>
      <c r="V1145" s="23">
        <f t="shared" si="136"/>
        <v>0.11410000000000224</v>
      </c>
      <c r="W1145" s="128">
        <f t="shared" si="135"/>
        <v>0</v>
      </c>
      <c r="X1145" s="11">
        <f t="shared" si="134"/>
        <v>1</v>
      </c>
    </row>
    <row r="1146" spans="19:24" x14ac:dyDescent="0.35">
      <c r="S1146" s="128">
        <f t="shared" si="133"/>
        <v>0</v>
      </c>
      <c r="V1146" s="23">
        <f t="shared" si="136"/>
        <v>0.11420000000000224</v>
      </c>
      <c r="W1146" s="128">
        <f t="shared" si="135"/>
        <v>0</v>
      </c>
      <c r="X1146" s="11">
        <f t="shared" si="134"/>
        <v>1</v>
      </c>
    </row>
    <row r="1147" spans="19:24" x14ac:dyDescent="0.35">
      <c r="S1147" s="128">
        <f t="shared" si="133"/>
        <v>0</v>
      </c>
      <c r="V1147" s="23">
        <f t="shared" si="136"/>
        <v>0.11430000000000225</v>
      </c>
      <c r="W1147" s="128">
        <f t="shared" si="135"/>
        <v>0</v>
      </c>
      <c r="X1147" s="11">
        <f t="shared" si="134"/>
        <v>1</v>
      </c>
    </row>
    <row r="1148" spans="19:24" x14ac:dyDescent="0.35">
      <c r="S1148" s="128">
        <f t="shared" si="133"/>
        <v>0</v>
      </c>
      <c r="V1148" s="23">
        <f t="shared" si="136"/>
        <v>0.11440000000000225</v>
      </c>
      <c r="W1148" s="128">
        <f t="shared" si="135"/>
        <v>0</v>
      </c>
      <c r="X1148" s="11">
        <f t="shared" si="134"/>
        <v>1</v>
      </c>
    </row>
    <row r="1149" spans="19:24" x14ac:dyDescent="0.35">
      <c r="S1149" s="128">
        <f t="shared" si="133"/>
        <v>0</v>
      </c>
      <c r="V1149" s="23">
        <f t="shared" si="136"/>
        <v>0.11450000000000225</v>
      </c>
      <c r="W1149" s="128">
        <f t="shared" si="135"/>
        <v>0</v>
      </c>
      <c r="X1149" s="11">
        <f t="shared" si="134"/>
        <v>1</v>
      </c>
    </row>
    <row r="1150" spans="19:24" x14ac:dyDescent="0.35">
      <c r="S1150" s="128">
        <f t="shared" si="133"/>
        <v>0</v>
      </c>
      <c r="V1150" s="23">
        <f t="shared" si="136"/>
        <v>0.11460000000000226</v>
      </c>
      <c r="W1150" s="128">
        <f t="shared" si="135"/>
        <v>0</v>
      </c>
      <c r="X1150" s="11">
        <f t="shared" si="134"/>
        <v>1</v>
      </c>
    </row>
    <row r="1151" spans="19:24" x14ac:dyDescent="0.35">
      <c r="S1151" s="128">
        <f t="shared" si="133"/>
        <v>0</v>
      </c>
      <c r="V1151" s="23">
        <f t="shared" si="136"/>
        <v>0.11470000000000226</v>
      </c>
      <c r="W1151" s="128">
        <f t="shared" si="135"/>
        <v>0</v>
      </c>
      <c r="X1151" s="11">
        <f t="shared" si="134"/>
        <v>1</v>
      </c>
    </row>
    <row r="1152" spans="19:24" x14ac:dyDescent="0.35">
      <c r="S1152" s="128">
        <f t="shared" ref="S1152:S1215" si="137">B1152*(1-E1152)</f>
        <v>0</v>
      </c>
      <c r="V1152" s="23">
        <f t="shared" si="136"/>
        <v>0.11480000000000226</v>
      </c>
      <c r="W1152" s="128">
        <f t="shared" si="135"/>
        <v>0</v>
      </c>
      <c r="X1152" s="11">
        <f t="shared" si="134"/>
        <v>1</v>
      </c>
    </row>
    <row r="1153" spans="19:24" x14ac:dyDescent="0.35">
      <c r="S1153" s="128">
        <f t="shared" si="137"/>
        <v>0</v>
      </c>
      <c r="V1153" s="23">
        <f t="shared" si="136"/>
        <v>0.11490000000000226</v>
      </c>
      <c r="W1153" s="128">
        <f t="shared" si="135"/>
        <v>0</v>
      </c>
      <c r="X1153" s="11">
        <f t="shared" ref="X1153:X1216" si="138">IF(W1153&lt;$Q$1,0,1)</f>
        <v>1</v>
      </c>
    </row>
    <row r="1154" spans="19:24" x14ac:dyDescent="0.35">
      <c r="S1154" s="128">
        <f t="shared" si="137"/>
        <v>0</v>
      </c>
      <c r="V1154" s="23">
        <f t="shared" si="136"/>
        <v>0.11500000000000227</v>
      </c>
      <c r="W1154" s="128">
        <f t="shared" si="135"/>
        <v>0</v>
      </c>
      <c r="X1154" s="11">
        <f t="shared" si="138"/>
        <v>1</v>
      </c>
    </row>
    <row r="1155" spans="19:24" x14ac:dyDescent="0.35">
      <c r="S1155" s="128">
        <f t="shared" si="137"/>
        <v>0</v>
      </c>
      <c r="V1155" s="23">
        <f t="shared" si="136"/>
        <v>0.11510000000000227</v>
      </c>
      <c r="W1155" s="128">
        <f t="shared" si="135"/>
        <v>0</v>
      </c>
      <c r="X1155" s="11">
        <f t="shared" si="138"/>
        <v>1</v>
      </c>
    </row>
    <row r="1156" spans="19:24" x14ac:dyDescent="0.35">
      <c r="S1156" s="128">
        <f t="shared" si="137"/>
        <v>0</v>
      </c>
      <c r="V1156" s="23">
        <f t="shared" si="136"/>
        <v>0.11520000000000227</v>
      </c>
      <c r="W1156" s="128">
        <f t="shared" si="135"/>
        <v>0</v>
      </c>
      <c r="X1156" s="11">
        <f t="shared" si="138"/>
        <v>1</v>
      </c>
    </row>
    <row r="1157" spans="19:24" x14ac:dyDescent="0.35">
      <c r="S1157" s="128">
        <f t="shared" si="137"/>
        <v>0</v>
      </c>
      <c r="V1157" s="23">
        <f t="shared" si="136"/>
        <v>0.11530000000000228</v>
      </c>
      <c r="W1157" s="128">
        <f t="shared" si="135"/>
        <v>0</v>
      </c>
      <c r="X1157" s="11">
        <f t="shared" si="138"/>
        <v>1</v>
      </c>
    </row>
    <row r="1158" spans="19:24" x14ac:dyDescent="0.35">
      <c r="S1158" s="128">
        <f t="shared" si="137"/>
        <v>0</v>
      </c>
      <c r="V1158" s="23">
        <f t="shared" si="136"/>
        <v>0.11540000000000228</v>
      </c>
      <c r="W1158" s="128">
        <f t="shared" si="135"/>
        <v>0</v>
      </c>
      <c r="X1158" s="11">
        <f t="shared" si="138"/>
        <v>1</v>
      </c>
    </row>
    <row r="1159" spans="19:24" x14ac:dyDescent="0.35">
      <c r="S1159" s="128">
        <f t="shared" si="137"/>
        <v>0</v>
      </c>
      <c r="V1159" s="23">
        <f t="shared" si="136"/>
        <v>0.11550000000000228</v>
      </c>
      <c r="W1159" s="128">
        <f t="shared" si="135"/>
        <v>0</v>
      </c>
      <c r="X1159" s="11">
        <f t="shared" si="138"/>
        <v>1</v>
      </c>
    </row>
    <row r="1160" spans="19:24" x14ac:dyDescent="0.35">
      <c r="S1160" s="128">
        <f t="shared" si="137"/>
        <v>0</v>
      </c>
      <c r="V1160" s="23">
        <f t="shared" si="136"/>
        <v>0.11560000000000228</v>
      </c>
      <c r="W1160" s="128">
        <f t="shared" si="135"/>
        <v>0</v>
      </c>
      <c r="X1160" s="11">
        <f t="shared" si="138"/>
        <v>1</v>
      </c>
    </row>
    <row r="1161" spans="19:24" x14ac:dyDescent="0.35">
      <c r="S1161" s="128">
        <f t="shared" si="137"/>
        <v>0</v>
      </c>
      <c r="V1161" s="23">
        <f t="shared" si="136"/>
        <v>0.11570000000000229</v>
      </c>
      <c r="W1161" s="128">
        <f t="shared" si="135"/>
        <v>0</v>
      </c>
      <c r="X1161" s="11">
        <f t="shared" si="138"/>
        <v>1</v>
      </c>
    </row>
    <row r="1162" spans="19:24" x14ac:dyDescent="0.35">
      <c r="S1162" s="128">
        <f t="shared" si="137"/>
        <v>0</v>
      </c>
      <c r="V1162" s="23">
        <f t="shared" si="136"/>
        <v>0.11580000000000229</v>
      </c>
      <c r="W1162" s="128">
        <f t="shared" si="135"/>
        <v>0</v>
      </c>
      <c r="X1162" s="11">
        <f t="shared" si="138"/>
        <v>1</v>
      </c>
    </row>
    <row r="1163" spans="19:24" x14ac:dyDescent="0.35">
      <c r="S1163" s="128">
        <f t="shared" si="137"/>
        <v>0</v>
      </c>
      <c r="V1163" s="23">
        <f t="shared" si="136"/>
        <v>0.11590000000000229</v>
      </c>
      <c r="W1163" s="128">
        <f t="shared" si="135"/>
        <v>0</v>
      </c>
      <c r="X1163" s="11">
        <f t="shared" si="138"/>
        <v>1</v>
      </c>
    </row>
    <row r="1164" spans="19:24" x14ac:dyDescent="0.35">
      <c r="S1164" s="128">
        <f t="shared" si="137"/>
        <v>0</v>
      </c>
      <c r="V1164" s="23">
        <f t="shared" si="136"/>
        <v>0.1160000000000023</v>
      </c>
      <c r="W1164" s="128">
        <f t="shared" si="135"/>
        <v>0</v>
      </c>
      <c r="X1164" s="11">
        <f t="shared" si="138"/>
        <v>1</v>
      </c>
    </row>
    <row r="1165" spans="19:24" x14ac:dyDescent="0.35">
      <c r="S1165" s="128">
        <f t="shared" si="137"/>
        <v>0</v>
      </c>
      <c r="V1165" s="23">
        <f t="shared" si="136"/>
        <v>0.1161000000000023</v>
      </c>
      <c r="W1165" s="128">
        <f t="shared" si="135"/>
        <v>0</v>
      </c>
      <c r="X1165" s="11">
        <f t="shared" si="138"/>
        <v>1</v>
      </c>
    </row>
    <row r="1166" spans="19:24" x14ac:dyDescent="0.35">
      <c r="S1166" s="128">
        <f t="shared" si="137"/>
        <v>0</v>
      </c>
      <c r="V1166" s="23">
        <f t="shared" si="136"/>
        <v>0.1162000000000023</v>
      </c>
      <c r="W1166" s="128">
        <f t="shared" si="135"/>
        <v>0</v>
      </c>
      <c r="X1166" s="11">
        <f t="shared" si="138"/>
        <v>1</v>
      </c>
    </row>
    <row r="1167" spans="19:24" x14ac:dyDescent="0.35">
      <c r="S1167" s="128">
        <f t="shared" si="137"/>
        <v>0</v>
      </c>
      <c r="V1167" s="23">
        <f t="shared" si="136"/>
        <v>0.1163000000000023</v>
      </c>
      <c r="W1167" s="128">
        <f t="shared" si="135"/>
        <v>0</v>
      </c>
      <c r="X1167" s="11">
        <f t="shared" si="138"/>
        <v>1</v>
      </c>
    </row>
    <row r="1168" spans="19:24" x14ac:dyDescent="0.35">
      <c r="S1168" s="128">
        <f t="shared" si="137"/>
        <v>0</v>
      </c>
      <c r="V1168" s="23">
        <f t="shared" si="136"/>
        <v>0.11640000000000231</v>
      </c>
      <c r="W1168" s="128">
        <f t="shared" si="135"/>
        <v>0</v>
      </c>
      <c r="X1168" s="11">
        <f t="shared" si="138"/>
        <v>1</v>
      </c>
    </row>
    <row r="1169" spans="19:24" x14ac:dyDescent="0.35">
      <c r="S1169" s="128">
        <f t="shared" si="137"/>
        <v>0</v>
      </c>
      <c r="V1169" s="23">
        <f t="shared" si="136"/>
        <v>0.11650000000000231</v>
      </c>
      <c r="W1169" s="128">
        <f t="shared" si="135"/>
        <v>0</v>
      </c>
      <c r="X1169" s="11">
        <f t="shared" si="138"/>
        <v>1</v>
      </c>
    </row>
    <row r="1170" spans="19:24" x14ac:dyDescent="0.35">
      <c r="S1170" s="128">
        <f t="shared" si="137"/>
        <v>0</v>
      </c>
      <c r="V1170" s="23">
        <f t="shared" si="136"/>
        <v>0.11660000000000231</v>
      </c>
      <c r="W1170" s="128">
        <f t="shared" si="135"/>
        <v>0</v>
      </c>
      <c r="X1170" s="11">
        <f t="shared" si="138"/>
        <v>1</v>
      </c>
    </row>
    <row r="1171" spans="19:24" x14ac:dyDescent="0.35">
      <c r="S1171" s="128">
        <f t="shared" si="137"/>
        <v>0</v>
      </c>
      <c r="V1171" s="23">
        <f t="shared" si="136"/>
        <v>0.11670000000000232</v>
      </c>
      <c r="W1171" s="128">
        <f t="shared" si="135"/>
        <v>0</v>
      </c>
      <c r="X1171" s="11">
        <f t="shared" si="138"/>
        <v>1</v>
      </c>
    </row>
    <row r="1172" spans="19:24" x14ac:dyDescent="0.35">
      <c r="S1172" s="128">
        <f t="shared" si="137"/>
        <v>0</v>
      </c>
      <c r="V1172" s="23">
        <f t="shared" si="136"/>
        <v>0.11680000000000232</v>
      </c>
      <c r="W1172" s="128">
        <f t="shared" si="135"/>
        <v>0</v>
      </c>
      <c r="X1172" s="11">
        <f t="shared" si="138"/>
        <v>1</v>
      </c>
    </row>
    <row r="1173" spans="19:24" x14ac:dyDescent="0.35">
      <c r="S1173" s="128">
        <f t="shared" si="137"/>
        <v>0</v>
      </c>
      <c r="V1173" s="23">
        <f t="shared" si="136"/>
        <v>0.11690000000000232</v>
      </c>
      <c r="W1173" s="128">
        <f t="shared" si="135"/>
        <v>0</v>
      </c>
      <c r="X1173" s="11">
        <f t="shared" si="138"/>
        <v>1</v>
      </c>
    </row>
    <row r="1174" spans="19:24" x14ac:dyDescent="0.35">
      <c r="S1174" s="128">
        <f t="shared" si="137"/>
        <v>0</v>
      </c>
      <c r="V1174" s="23">
        <f t="shared" si="136"/>
        <v>0.11700000000000232</v>
      </c>
      <c r="W1174" s="128">
        <f t="shared" si="135"/>
        <v>0</v>
      </c>
      <c r="X1174" s="11">
        <f t="shared" si="138"/>
        <v>1</v>
      </c>
    </row>
    <row r="1175" spans="19:24" x14ac:dyDescent="0.35">
      <c r="S1175" s="128">
        <f t="shared" si="137"/>
        <v>0</v>
      </c>
      <c r="V1175" s="23">
        <f t="shared" si="136"/>
        <v>0.11710000000000233</v>
      </c>
      <c r="W1175" s="128">
        <f t="shared" ref="W1175:W1238" si="139">SUM($S$4:$S$243)*V1175/12</f>
        <v>0</v>
      </c>
      <c r="X1175" s="11">
        <f t="shared" si="138"/>
        <v>1</v>
      </c>
    </row>
    <row r="1176" spans="19:24" x14ac:dyDescent="0.35">
      <c r="S1176" s="128">
        <f t="shared" si="137"/>
        <v>0</v>
      </c>
      <c r="V1176" s="23">
        <f t="shared" si="136"/>
        <v>0.11720000000000233</v>
      </c>
      <c r="W1176" s="128">
        <f t="shared" si="139"/>
        <v>0</v>
      </c>
      <c r="X1176" s="11">
        <f t="shared" si="138"/>
        <v>1</v>
      </c>
    </row>
    <row r="1177" spans="19:24" x14ac:dyDescent="0.35">
      <c r="S1177" s="128">
        <f t="shared" si="137"/>
        <v>0</v>
      </c>
      <c r="V1177" s="23">
        <f t="shared" si="136"/>
        <v>0.11730000000000233</v>
      </c>
      <c r="W1177" s="128">
        <f t="shared" si="139"/>
        <v>0</v>
      </c>
      <c r="X1177" s="11">
        <f t="shared" si="138"/>
        <v>1</v>
      </c>
    </row>
    <row r="1178" spans="19:24" x14ac:dyDescent="0.35">
      <c r="S1178" s="128">
        <f t="shared" si="137"/>
        <v>0</v>
      </c>
      <c r="V1178" s="23">
        <f t="shared" si="136"/>
        <v>0.11740000000000234</v>
      </c>
      <c r="W1178" s="128">
        <f t="shared" si="139"/>
        <v>0</v>
      </c>
      <c r="X1178" s="11">
        <f t="shared" si="138"/>
        <v>1</v>
      </c>
    </row>
    <row r="1179" spans="19:24" x14ac:dyDescent="0.35">
      <c r="S1179" s="128">
        <f t="shared" si="137"/>
        <v>0</v>
      </c>
      <c r="V1179" s="23">
        <f t="shared" si="136"/>
        <v>0.11750000000000234</v>
      </c>
      <c r="W1179" s="128">
        <f t="shared" si="139"/>
        <v>0</v>
      </c>
      <c r="X1179" s="11">
        <f t="shared" si="138"/>
        <v>1</v>
      </c>
    </row>
    <row r="1180" spans="19:24" x14ac:dyDescent="0.35">
      <c r="S1180" s="128">
        <f t="shared" si="137"/>
        <v>0</v>
      </c>
      <c r="V1180" s="23">
        <f t="shared" si="136"/>
        <v>0.11760000000000234</v>
      </c>
      <c r="W1180" s="128">
        <f t="shared" si="139"/>
        <v>0</v>
      </c>
      <c r="X1180" s="11">
        <f t="shared" si="138"/>
        <v>1</v>
      </c>
    </row>
    <row r="1181" spans="19:24" x14ac:dyDescent="0.35">
      <c r="S1181" s="128">
        <f t="shared" si="137"/>
        <v>0</v>
      </c>
      <c r="V1181" s="23">
        <f t="shared" si="136"/>
        <v>0.11770000000000234</v>
      </c>
      <c r="W1181" s="128">
        <f t="shared" si="139"/>
        <v>0</v>
      </c>
      <c r="X1181" s="11">
        <f t="shared" si="138"/>
        <v>1</v>
      </c>
    </row>
    <row r="1182" spans="19:24" x14ac:dyDescent="0.35">
      <c r="S1182" s="128">
        <f t="shared" si="137"/>
        <v>0</v>
      </c>
      <c r="V1182" s="23">
        <f t="shared" si="136"/>
        <v>0.11780000000000235</v>
      </c>
      <c r="W1182" s="128">
        <f t="shared" si="139"/>
        <v>0</v>
      </c>
      <c r="X1182" s="11">
        <f t="shared" si="138"/>
        <v>1</v>
      </c>
    </row>
    <row r="1183" spans="19:24" x14ac:dyDescent="0.35">
      <c r="S1183" s="128">
        <f t="shared" si="137"/>
        <v>0</v>
      </c>
      <c r="V1183" s="23">
        <f t="shared" si="136"/>
        <v>0.11790000000000235</v>
      </c>
      <c r="W1183" s="128">
        <f t="shared" si="139"/>
        <v>0</v>
      </c>
      <c r="X1183" s="11">
        <f t="shared" si="138"/>
        <v>1</v>
      </c>
    </row>
    <row r="1184" spans="19:24" x14ac:dyDescent="0.35">
      <c r="S1184" s="128">
        <f t="shared" si="137"/>
        <v>0</v>
      </c>
      <c r="V1184" s="23">
        <f t="shared" si="136"/>
        <v>0.11800000000000235</v>
      </c>
      <c r="W1184" s="128">
        <f t="shared" si="139"/>
        <v>0</v>
      </c>
      <c r="X1184" s="11">
        <f t="shared" si="138"/>
        <v>1</v>
      </c>
    </row>
    <row r="1185" spans="19:24" x14ac:dyDescent="0.35">
      <c r="S1185" s="128">
        <f t="shared" si="137"/>
        <v>0</v>
      </c>
      <c r="V1185" s="23">
        <f t="shared" si="136"/>
        <v>0.11810000000000236</v>
      </c>
      <c r="W1185" s="128">
        <f t="shared" si="139"/>
        <v>0</v>
      </c>
      <c r="X1185" s="11">
        <f t="shared" si="138"/>
        <v>1</v>
      </c>
    </row>
    <row r="1186" spans="19:24" x14ac:dyDescent="0.35">
      <c r="S1186" s="128">
        <f t="shared" si="137"/>
        <v>0</v>
      </c>
      <c r="V1186" s="23">
        <f t="shared" si="136"/>
        <v>0.11820000000000236</v>
      </c>
      <c r="W1186" s="128">
        <f t="shared" si="139"/>
        <v>0</v>
      </c>
      <c r="X1186" s="11">
        <f t="shared" si="138"/>
        <v>1</v>
      </c>
    </row>
    <row r="1187" spans="19:24" x14ac:dyDescent="0.35">
      <c r="S1187" s="128">
        <f t="shared" si="137"/>
        <v>0</v>
      </c>
      <c r="V1187" s="23">
        <f t="shared" si="136"/>
        <v>0.11830000000000236</v>
      </c>
      <c r="W1187" s="128">
        <f t="shared" si="139"/>
        <v>0</v>
      </c>
      <c r="X1187" s="11">
        <f t="shared" si="138"/>
        <v>1</v>
      </c>
    </row>
    <row r="1188" spans="19:24" x14ac:dyDescent="0.35">
      <c r="S1188" s="128">
        <f t="shared" si="137"/>
        <v>0</v>
      </c>
      <c r="V1188" s="23">
        <f t="shared" si="136"/>
        <v>0.11840000000000236</v>
      </c>
      <c r="W1188" s="128">
        <f t="shared" si="139"/>
        <v>0</v>
      </c>
      <c r="X1188" s="11">
        <f t="shared" si="138"/>
        <v>1</v>
      </c>
    </row>
    <row r="1189" spans="19:24" x14ac:dyDescent="0.35">
      <c r="S1189" s="128">
        <f t="shared" si="137"/>
        <v>0</v>
      </c>
      <c r="V1189" s="23">
        <f t="shared" si="136"/>
        <v>0.11850000000000237</v>
      </c>
      <c r="W1189" s="128">
        <f t="shared" si="139"/>
        <v>0</v>
      </c>
      <c r="X1189" s="11">
        <f t="shared" si="138"/>
        <v>1</v>
      </c>
    </row>
    <row r="1190" spans="19:24" x14ac:dyDescent="0.35">
      <c r="S1190" s="128">
        <f t="shared" si="137"/>
        <v>0</v>
      </c>
      <c r="V1190" s="23">
        <f t="shared" si="136"/>
        <v>0.11860000000000237</v>
      </c>
      <c r="W1190" s="128">
        <f t="shared" si="139"/>
        <v>0</v>
      </c>
      <c r="X1190" s="11">
        <f t="shared" si="138"/>
        <v>1</v>
      </c>
    </row>
    <row r="1191" spans="19:24" x14ac:dyDescent="0.35">
      <c r="S1191" s="128">
        <f t="shared" si="137"/>
        <v>0</v>
      </c>
      <c r="V1191" s="23">
        <f t="shared" si="136"/>
        <v>0.11870000000000237</v>
      </c>
      <c r="W1191" s="128">
        <f t="shared" si="139"/>
        <v>0</v>
      </c>
      <c r="X1191" s="11">
        <f t="shared" si="138"/>
        <v>1</v>
      </c>
    </row>
    <row r="1192" spans="19:24" x14ac:dyDescent="0.35">
      <c r="S1192" s="128">
        <f t="shared" si="137"/>
        <v>0</v>
      </c>
      <c r="V1192" s="23">
        <f t="shared" si="136"/>
        <v>0.11880000000000238</v>
      </c>
      <c r="W1192" s="128">
        <f t="shared" si="139"/>
        <v>0</v>
      </c>
      <c r="X1192" s="11">
        <f t="shared" si="138"/>
        <v>1</v>
      </c>
    </row>
    <row r="1193" spans="19:24" x14ac:dyDescent="0.35">
      <c r="S1193" s="128">
        <f t="shared" si="137"/>
        <v>0</v>
      </c>
      <c r="V1193" s="23">
        <f t="shared" si="136"/>
        <v>0.11890000000000238</v>
      </c>
      <c r="W1193" s="128">
        <f t="shared" si="139"/>
        <v>0</v>
      </c>
      <c r="X1193" s="11">
        <f t="shared" si="138"/>
        <v>1</v>
      </c>
    </row>
    <row r="1194" spans="19:24" x14ac:dyDescent="0.35">
      <c r="S1194" s="128">
        <f t="shared" si="137"/>
        <v>0</v>
      </c>
      <c r="V1194" s="23">
        <f t="shared" si="136"/>
        <v>0.11900000000000238</v>
      </c>
      <c r="W1194" s="128">
        <f t="shared" si="139"/>
        <v>0</v>
      </c>
      <c r="X1194" s="11">
        <f t="shared" si="138"/>
        <v>1</v>
      </c>
    </row>
    <row r="1195" spans="19:24" x14ac:dyDescent="0.35">
      <c r="S1195" s="128">
        <f t="shared" si="137"/>
        <v>0</v>
      </c>
      <c r="V1195" s="23">
        <f t="shared" si="136"/>
        <v>0.11910000000000238</v>
      </c>
      <c r="W1195" s="128">
        <f t="shared" si="139"/>
        <v>0</v>
      </c>
      <c r="X1195" s="11">
        <f t="shared" si="138"/>
        <v>1</v>
      </c>
    </row>
    <row r="1196" spans="19:24" x14ac:dyDescent="0.35">
      <c r="S1196" s="128">
        <f t="shared" si="137"/>
        <v>0</v>
      </c>
      <c r="V1196" s="23">
        <f t="shared" si="136"/>
        <v>0.11920000000000239</v>
      </c>
      <c r="W1196" s="128">
        <f t="shared" si="139"/>
        <v>0</v>
      </c>
      <c r="X1196" s="11">
        <f t="shared" si="138"/>
        <v>1</v>
      </c>
    </row>
    <row r="1197" spans="19:24" x14ac:dyDescent="0.35">
      <c r="S1197" s="128">
        <f t="shared" si="137"/>
        <v>0</v>
      </c>
      <c r="V1197" s="23">
        <f t="shared" si="136"/>
        <v>0.11930000000000239</v>
      </c>
      <c r="W1197" s="128">
        <f t="shared" si="139"/>
        <v>0</v>
      </c>
      <c r="X1197" s="11">
        <f t="shared" si="138"/>
        <v>1</v>
      </c>
    </row>
    <row r="1198" spans="19:24" x14ac:dyDescent="0.35">
      <c r="S1198" s="128">
        <f t="shared" si="137"/>
        <v>0</v>
      </c>
      <c r="V1198" s="23">
        <f t="shared" si="136"/>
        <v>0.11940000000000239</v>
      </c>
      <c r="W1198" s="128">
        <f t="shared" si="139"/>
        <v>0</v>
      </c>
      <c r="X1198" s="11">
        <f t="shared" si="138"/>
        <v>1</v>
      </c>
    </row>
    <row r="1199" spans="19:24" x14ac:dyDescent="0.35">
      <c r="S1199" s="128">
        <f t="shared" si="137"/>
        <v>0</v>
      </c>
      <c r="V1199" s="23">
        <f t="shared" si="136"/>
        <v>0.1195000000000024</v>
      </c>
      <c r="W1199" s="128">
        <f t="shared" si="139"/>
        <v>0</v>
      </c>
      <c r="X1199" s="11">
        <f t="shared" si="138"/>
        <v>1</v>
      </c>
    </row>
    <row r="1200" spans="19:24" x14ac:dyDescent="0.35">
      <c r="S1200" s="128">
        <f t="shared" si="137"/>
        <v>0</v>
      </c>
      <c r="V1200" s="23">
        <f t="shared" si="136"/>
        <v>0.1196000000000024</v>
      </c>
      <c r="W1200" s="128">
        <f t="shared" si="139"/>
        <v>0</v>
      </c>
      <c r="X1200" s="11">
        <f t="shared" si="138"/>
        <v>1</v>
      </c>
    </row>
    <row r="1201" spans="19:24" x14ac:dyDescent="0.35">
      <c r="S1201" s="128">
        <f t="shared" si="137"/>
        <v>0</v>
      </c>
      <c r="V1201" s="23">
        <f t="shared" si="136"/>
        <v>0.1197000000000024</v>
      </c>
      <c r="W1201" s="128">
        <f t="shared" si="139"/>
        <v>0</v>
      </c>
      <c r="X1201" s="11">
        <f t="shared" si="138"/>
        <v>1</v>
      </c>
    </row>
    <row r="1202" spans="19:24" x14ac:dyDescent="0.35">
      <c r="S1202" s="128">
        <f t="shared" si="137"/>
        <v>0</v>
      </c>
      <c r="V1202" s="23">
        <f t="shared" si="136"/>
        <v>0.1198000000000024</v>
      </c>
      <c r="W1202" s="128">
        <f t="shared" si="139"/>
        <v>0</v>
      </c>
      <c r="X1202" s="11">
        <f t="shared" si="138"/>
        <v>1</v>
      </c>
    </row>
    <row r="1203" spans="19:24" x14ac:dyDescent="0.35">
      <c r="S1203" s="128">
        <f t="shared" si="137"/>
        <v>0</v>
      </c>
      <c r="V1203" s="23">
        <f t="shared" si="136"/>
        <v>0.11990000000000241</v>
      </c>
      <c r="W1203" s="128">
        <f t="shared" si="139"/>
        <v>0</v>
      </c>
      <c r="X1203" s="11">
        <f t="shared" si="138"/>
        <v>1</v>
      </c>
    </row>
    <row r="1204" spans="19:24" x14ac:dyDescent="0.35">
      <c r="S1204" s="128">
        <f t="shared" si="137"/>
        <v>0</v>
      </c>
      <c r="V1204" s="23">
        <f t="shared" ref="V1204:V1267" si="140">+V1203+0.0001</f>
        <v>0.12000000000000241</v>
      </c>
      <c r="W1204" s="128">
        <f t="shared" si="139"/>
        <v>0</v>
      </c>
      <c r="X1204" s="11">
        <f t="shared" si="138"/>
        <v>1</v>
      </c>
    </row>
    <row r="1205" spans="19:24" x14ac:dyDescent="0.35">
      <c r="S1205" s="128">
        <f t="shared" si="137"/>
        <v>0</v>
      </c>
      <c r="V1205" s="23">
        <f t="shared" si="140"/>
        <v>0.12010000000000241</v>
      </c>
      <c r="W1205" s="128">
        <f t="shared" si="139"/>
        <v>0</v>
      </c>
      <c r="X1205" s="11">
        <f t="shared" si="138"/>
        <v>1</v>
      </c>
    </row>
    <row r="1206" spans="19:24" x14ac:dyDescent="0.35">
      <c r="S1206" s="128">
        <f t="shared" si="137"/>
        <v>0</v>
      </c>
      <c r="V1206" s="23">
        <f t="shared" si="140"/>
        <v>0.12020000000000242</v>
      </c>
      <c r="W1206" s="128">
        <f t="shared" si="139"/>
        <v>0</v>
      </c>
      <c r="X1206" s="11">
        <f t="shared" si="138"/>
        <v>1</v>
      </c>
    </row>
    <row r="1207" spans="19:24" x14ac:dyDescent="0.35">
      <c r="S1207" s="128">
        <f t="shared" si="137"/>
        <v>0</v>
      </c>
      <c r="V1207" s="23">
        <f t="shared" si="140"/>
        <v>0.12030000000000242</v>
      </c>
      <c r="W1207" s="128">
        <f t="shared" si="139"/>
        <v>0</v>
      </c>
      <c r="X1207" s="11">
        <f t="shared" si="138"/>
        <v>1</v>
      </c>
    </row>
    <row r="1208" spans="19:24" x14ac:dyDescent="0.35">
      <c r="S1208" s="128">
        <f t="shared" si="137"/>
        <v>0</v>
      </c>
      <c r="V1208" s="23">
        <f t="shared" si="140"/>
        <v>0.12040000000000242</v>
      </c>
      <c r="W1208" s="128">
        <f t="shared" si="139"/>
        <v>0</v>
      </c>
      <c r="X1208" s="11">
        <f t="shared" si="138"/>
        <v>1</v>
      </c>
    </row>
    <row r="1209" spans="19:24" x14ac:dyDescent="0.35">
      <c r="S1209" s="128">
        <f t="shared" si="137"/>
        <v>0</v>
      </c>
      <c r="V1209" s="23">
        <f t="shared" si="140"/>
        <v>0.12050000000000242</v>
      </c>
      <c r="W1209" s="128">
        <f t="shared" si="139"/>
        <v>0</v>
      </c>
      <c r="X1209" s="11">
        <f t="shared" si="138"/>
        <v>1</v>
      </c>
    </row>
    <row r="1210" spans="19:24" x14ac:dyDescent="0.35">
      <c r="S1210" s="128">
        <f t="shared" si="137"/>
        <v>0</v>
      </c>
      <c r="V1210" s="23">
        <f t="shared" si="140"/>
        <v>0.12060000000000243</v>
      </c>
      <c r="W1210" s="128">
        <f t="shared" si="139"/>
        <v>0</v>
      </c>
      <c r="X1210" s="11">
        <f t="shared" si="138"/>
        <v>1</v>
      </c>
    </row>
    <row r="1211" spans="19:24" x14ac:dyDescent="0.35">
      <c r="S1211" s="128">
        <f t="shared" si="137"/>
        <v>0</v>
      </c>
      <c r="V1211" s="23">
        <f t="shared" si="140"/>
        <v>0.12070000000000243</v>
      </c>
      <c r="W1211" s="128">
        <f t="shared" si="139"/>
        <v>0</v>
      </c>
      <c r="X1211" s="11">
        <f t="shared" si="138"/>
        <v>1</v>
      </c>
    </row>
    <row r="1212" spans="19:24" x14ac:dyDescent="0.35">
      <c r="S1212" s="128">
        <f t="shared" si="137"/>
        <v>0</v>
      </c>
      <c r="V1212" s="23">
        <f t="shared" si="140"/>
        <v>0.12080000000000243</v>
      </c>
      <c r="W1212" s="128">
        <f t="shared" si="139"/>
        <v>0</v>
      </c>
      <c r="X1212" s="11">
        <f t="shared" si="138"/>
        <v>1</v>
      </c>
    </row>
    <row r="1213" spans="19:24" x14ac:dyDescent="0.35">
      <c r="S1213" s="128">
        <f t="shared" si="137"/>
        <v>0</v>
      </c>
      <c r="V1213" s="23">
        <f t="shared" si="140"/>
        <v>0.12090000000000244</v>
      </c>
      <c r="W1213" s="128">
        <f t="shared" si="139"/>
        <v>0</v>
      </c>
      <c r="X1213" s="11">
        <f t="shared" si="138"/>
        <v>1</v>
      </c>
    </row>
    <row r="1214" spans="19:24" x14ac:dyDescent="0.35">
      <c r="S1214" s="128">
        <f t="shared" si="137"/>
        <v>0</v>
      </c>
      <c r="V1214" s="23">
        <f t="shared" si="140"/>
        <v>0.12100000000000244</v>
      </c>
      <c r="W1214" s="128">
        <f t="shared" si="139"/>
        <v>0</v>
      </c>
      <c r="X1214" s="11">
        <f t="shared" si="138"/>
        <v>1</v>
      </c>
    </row>
    <row r="1215" spans="19:24" x14ac:dyDescent="0.35">
      <c r="S1215" s="128">
        <f t="shared" si="137"/>
        <v>0</v>
      </c>
      <c r="V1215" s="23">
        <f t="shared" si="140"/>
        <v>0.12110000000000244</v>
      </c>
      <c r="W1215" s="128">
        <f t="shared" si="139"/>
        <v>0</v>
      </c>
      <c r="X1215" s="11">
        <f t="shared" si="138"/>
        <v>1</v>
      </c>
    </row>
    <row r="1216" spans="19:24" x14ac:dyDescent="0.35">
      <c r="S1216" s="128">
        <f t="shared" ref="S1216:S1279" si="141">B1216*(1-E1216)</f>
        <v>0</v>
      </c>
      <c r="V1216" s="23">
        <f t="shared" si="140"/>
        <v>0.12120000000000244</v>
      </c>
      <c r="W1216" s="128">
        <f t="shared" si="139"/>
        <v>0</v>
      </c>
      <c r="X1216" s="11">
        <f t="shared" si="138"/>
        <v>1</v>
      </c>
    </row>
    <row r="1217" spans="19:24" x14ac:dyDescent="0.35">
      <c r="S1217" s="128">
        <f t="shared" si="141"/>
        <v>0</v>
      </c>
      <c r="V1217" s="23">
        <f t="shared" si="140"/>
        <v>0.12130000000000245</v>
      </c>
      <c r="W1217" s="128">
        <f t="shared" si="139"/>
        <v>0</v>
      </c>
      <c r="X1217" s="11">
        <f t="shared" ref="X1217:X1280" si="142">IF(W1217&lt;$Q$1,0,1)</f>
        <v>1</v>
      </c>
    </row>
    <row r="1218" spans="19:24" x14ac:dyDescent="0.35">
      <c r="S1218" s="128">
        <f t="shared" si="141"/>
        <v>0</v>
      </c>
      <c r="V1218" s="23">
        <f t="shared" si="140"/>
        <v>0.12140000000000245</v>
      </c>
      <c r="W1218" s="128">
        <f t="shared" si="139"/>
        <v>0</v>
      </c>
      <c r="X1218" s="11">
        <f t="shared" si="142"/>
        <v>1</v>
      </c>
    </row>
    <row r="1219" spans="19:24" x14ac:dyDescent="0.35">
      <c r="S1219" s="128">
        <f t="shared" si="141"/>
        <v>0</v>
      </c>
      <c r="V1219" s="23">
        <f t="shared" si="140"/>
        <v>0.12150000000000245</v>
      </c>
      <c r="W1219" s="128">
        <f t="shared" si="139"/>
        <v>0</v>
      </c>
      <c r="X1219" s="11">
        <f t="shared" si="142"/>
        <v>1</v>
      </c>
    </row>
    <row r="1220" spans="19:24" x14ac:dyDescent="0.35">
      <c r="S1220" s="128">
        <f t="shared" si="141"/>
        <v>0</v>
      </c>
      <c r="V1220" s="23">
        <f t="shared" si="140"/>
        <v>0.12160000000000246</v>
      </c>
      <c r="W1220" s="128">
        <f t="shared" si="139"/>
        <v>0</v>
      </c>
      <c r="X1220" s="11">
        <f t="shared" si="142"/>
        <v>1</v>
      </c>
    </row>
    <row r="1221" spans="19:24" x14ac:dyDescent="0.35">
      <c r="S1221" s="128">
        <f t="shared" si="141"/>
        <v>0</v>
      </c>
      <c r="V1221" s="23">
        <f t="shared" si="140"/>
        <v>0.12170000000000246</v>
      </c>
      <c r="W1221" s="128">
        <f t="shared" si="139"/>
        <v>0</v>
      </c>
      <c r="X1221" s="11">
        <f t="shared" si="142"/>
        <v>1</v>
      </c>
    </row>
    <row r="1222" spans="19:24" x14ac:dyDescent="0.35">
      <c r="S1222" s="128">
        <f t="shared" si="141"/>
        <v>0</v>
      </c>
      <c r="V1222" s="23">
        <f t="shared" si="140"/>
        <v>0.12180000000000246</v>
      </c>
      <c r="W1222" s="128">
        <f t="shared" si="139"/>
        <v>0</v>
      </c>
      <c r="X1222" s="11">
        <f t="shared" si="142"/>
        <v>1</v>
      </c>
    </row>
    <row r="1223" spans="19:24" x14ac:dyDescent="0.35">
      <c r="S1223" s="128">
        <f t="shared" si="141"/>
        <v>0</v>
      </c>
      <c r="V1223" s="23">
        <f t="shared" si="140"/>
        <v>0.12190000000000246</v>
      </c>
      <c r="W1223" s="128">
        <f t="shared" si="139"/>
        <v>0</v>
      </c>
      <c r="X1223" s="11">
        <f t="shared" si="142"/>
        <v>1</v>
      </c>
    </row>
    <row r="1224" spans="19:24" x14ac:dyDescent="0.35">
      <c r="S1224" s="128">
        <f t="shared" si="141"/>
        <v>0</v>
      </c>
      <c r="V1224" s="23">
        <f t="shared" si="140"/>
        <v>0.12200000000000247</v>
      </c>
      <c r="W1224" s="128">
        <f t="shared" si="139"/>
        <v>0</v>
      </c>
      <c r="X1224" s="11">
        <f t="shared" si="142"/>
        <v>1</v>
      </c>
    </row>
    <row r="1225" spans="19:24" x14ac:dyDescent="0.35">
      <c r="S1225" s="128">
        <f t="shared" si="141"/>
        <v>0</v>
      </c>
      <c r="V1225" s="23">
        <f t="shared" si="140"/>
        <v>0.12210000000000247</v>
      </c>
      <c r="W1225" s="128">
        <f t="shared" si="139"/>
        <v>0</v>
      </c>
      <c r="X1225" s="11">
        <f t="shared" si="142"/>
        <v>1</v>
      </c>
    </row>
    <row r="1226" spans="19:24" x14ac:dyDescent="0.35">
      <c r="S1226" s="128">
        <f t="shared" si="141"/>
        <v>0</v>
      </c>
      <c r="V1226" s="23">
        <f t="shared" si="140"/>
        <v>0.12220000000000247</v>
      </c>
      <c r="W1226" s="128">
        <f t="shared" si="139"/>
        <v>0</v>
      </c>
      <c r="X1226" s="11">
        <f t="shared" si="142"/>
        <v>1</v>
      </c>
    </row>
    <row r="1227" spans="19:24" x14ac:dyDescent="0.35">
      <c r="S1227" s="128">
        <f t="shared" si="141"/>
        <v>0</v>
      </c>
      <c r="V1227" s="23">
        <f t="shared" si="140"/>
        <v>0.12230000000000248</v>
      </c>
      <c r="W1227" s="128">
        <f t="shared" si="139"/>
        <v>0</v>
      </c>
      <c r="X1227" s="11">
        <f t="shared" si="142"/>
        <v>1</v>
      </c>
    </row>
    <row r="1228" spans="19:24" x14ac:dyDescent="0.35">
      <c r="S1228" s="128">
        <f t="shared" si="141"/>
        <v>0</v>
      </c>
      <c r="V1228" s="23">
        <f t="shared" si="140"/>
        <v>0.12240000000000248</v>
      </c>
      <c r="W1228" s="128">
        <f t="shared" si="139"/>
        <v>0</v>
      </c>
      <c r="X1228" s="11">
        <f t="shared" si="142"/>
        <v>1</v>
      </c>
    </row>
    <row r="1229" spans="19:24" x14ac:dyDescent="0.35">
      <c r="S1229" s="128">
        <f t="shared" si="141"/>
        <v>0</v>
      </c>
      <c r="V1229" s="23">
        <f t="shared" si="140"/>
        <v>0.12250000000000248</v>
      </c>
      <c r="W1229" s="128">
        <f t="shared" si="139"/>
        <v>0</v>
      </c>
      <c r="X1229" s="11">
        <f t="shared" si="142"/>
        <v>1</v>
      </c>
    </row>
    <row r="1230" spans="19:24" x14ac:dyDescent="0.35">
      <c r="S1230" s="128">
        <f t="shared" si="141"/>
        <v>0</v>
      </c>
      <c r="V1230" s="23">
        <f t="shared" si="140"/>
        <v>0.12260000000000248</v>
      </c>
      <c r="W1230" s="128">
        <f t="shared" si="139"/>
        <v>0</v>
      </c>
      <c r="X1230" s="11">
        <f t="shared" si="142"/>
        <v>1</v>
      </c>
    </row>
    <row r="1231" spans="19:24" x14ac:dyDescent="0.35">
      <c r="S1231" s="128">
        <f t="shared" si="141"/>
        <v>0</v>
      </c>
      <c r="V1231" s="23">
        <f t="shared" si="140"/>
        <v>0.12270000000000249</v>
      </c>
      <c r="W1231" s="128">
        <f t="shared" si="139"/>
        <v>0</v>
      </c>
      <c r="X1231" s="11">
        <f t="shared" si="142"/>
        <v>1</v>
      </c>
    </row>
    <row r="1232" spans="19:24" x14ac:dyDescent="0.35">
      <c r="S1232" s="128">
        <f t="shared" si="141"/>
        <v>0</v>
      </c>
      <c r="V1232" s="23">
        <f t="shared" si="140"/>
        <v>0.12280000000000249</v>
      </c>
      <c r="W1232" s="128">
        <f t="shared" si="139"/>
        <v>0</v>
      </c>
      <c r="X1232" s="11">
        <f t="shared" si="142"/>
        <v>1</v>
      </c>
    </row>
    <row r="1233" spans="19:24" x14ac:dyDescent="0.35">
      <c r="S1233" s="128">
        <f t="shared" si="141"/>
        <v>0</v>
      </c>
      <c r="V1233" s="23">
        <f t="shared" si="140"/>
        <v>0.12290000000000249</v>
      </c>
      <c r="W1233" s="128">
        <f t="shared" si="139"/>
        <v>0</v>
      </c>
      <c r="X1233" s="11">
        <f t="shared" si="142"/>
        <v>1</v>
      </c>
    </row>
    <row r="1234" spans="19:24" x14ac:dyDescent="0.35">
      <c r="S1234" s="128">
        <f t="shared" si="141"/>
        <v>0</v>
      </c>
      <c r="V1234" s="23">
        <f t="shared" si="140"/>
        <v>0.1230000000000025</v>
      </c>
      <c r="W1234" s="128">
        <f t="shared" si="139"/>
        <v>0</v>
      </c>
      <c r="X1234" s="11">
        <f t="shared" si="142"/>
        <v>1</v>
      </c>
    </row>
    <row r="1235" spans="19:24" x14ac:dyDescent="0.35">
      <c r="S1235" s="128">
        <f t="shared" si="141"/>
        <v>0</v>
      </c>
      <c r="V1235" s="23">
        <f t="shared" si="140"/>
        <v>0.1231000000000025</v>
      </c>
      <c r="W1235" s="128">
        <f t="shared" si="139"/>
        <v>0</v>
      </c>
      <c r="X1235" s="11">
        <f t="shared" si="142"/>
        <v>1</v>
      </c>
    </row>
    <row r="1236" spans="19:24" x14ac:dyDescent="0.35">
      <c r="S1236" s="128">
        <f t="shared" si="141"/>
        <v>0</v>
      </c>
      <c r="V1236" s="23">
        <f t="shared" si="140"/>
        <v>0.1232000000000025</v>
      </c>
      <c r="W1236" s="128">
        <f t="shared" si="139"/>
        <v>0</v>
      </c>
      <c r="X1236" s="11">
        <f t="shared" si="142"/>
        <v>1</v>
      </c>
    </row>
    <row r="1237" spans="19:24" x14ac:dyDescent="0.35">
      <c r="S1237" s="128">
        <f t="shared" si="141"/>
        <v>0</v>
      </c>
      <c r="V1237" s="23">
        <f t="shared" si="140"/>
        <v>0.1233000000000025</v>
      </c>
      <c r="W1237" s="128">
        <f t="shared" si="139"/>
        <v>0</v>
      </c>
      <c r="X1237" s="11">
        <f t="shared" si="142"/>
        <v>1</v>
      </c>
    </row>
    <row r="1238" spans="19:24" x14ac:dyDescent="0.35">
      <c r="S1238" s="128">
        <f t="shared" si="141"/>
        <v>0</v>
      </c>
      <c r="V1238" s="23">
        <f t="shared" si="140"/>
        <v>0.12340000000000251</v>
      </c>
      <c r="W1238" s="128">
        <f t="shared" si="139"/>
        <v>0</v>
      </c>
      <c r="X1238" s="11">
        <f t="shared" si="142"/>
        <v>1</v>
      </c>
    </row>
    <row r="1239" spans="19:24" x14ac:dyDescent="0.35">
      <c r="S1239" s="128">
        <f t="shared" si="141"/>
        <v>0</v>
      </c>
      <c r="V1239" s="23">
        <f t="shared" si="140"/>
        <v>0.12350000000000251</v>
      </c>
      <c r="W1239" s="128">
        <f t="shared" ref="W1239:W1302" si="143">SUM($S$4:$S$243)*V1239/12</f>
        <v>0</v>
      </c>
      <c r="X1239" s="11">
        <f t="shared" si="142"/>
        <v>1</v>
      </c>
    </row>
    <row r="1240" spans="19:24" x14ac:dyDescent="0.35">
      <c r="S1240" s="128">
        <f t="shared" si="141"/>
        <v>0</v>
      </c>
      <c r="V1240" s="23">
        <f t="shared" si="140"/>
        <v>0.12360000000000251</v>
      </c>
      <c r="W1240" s="128">
        <f t="shared" si="143"/>
        <v>0</v>
      </c>
      <c r="X1240" s="11">
        <f t="shared" si="142"/>
        <v>1</v>
      </c>
    </row>
    <row r="1241" spans="19:24" x14ac:dyDescent="0.35">
      <c r="S1241" s="128">
        <f t="shared" si="141"/>
        <v>0</v>
      </c>
      <c r="V1241" s="23">
        <f t="shared" si="140"/>
        <v>0.12370000000000252</v>
      </c>
      <c r="W1241" s="128">
        <f t="shared" si="143"/>
        <v>0</v>
      </c>
      <c r="X1241" s="11">
        <f t="shared" si="142"/>
        <v>1</v>
      </c>
    </row>
    <row r="1242" spans="19:24" x14ac:dyDescent="0.35">
      <c r="S1242" s="128">
        <f t="shared" si="141"/>
        <v>0</v>
      </c>
      <c r="V1242" s="23">
        <f t="shared" si="140"/>
        <v>0.12380000000000252</v>
      </c>
      <c r="W1242" s="128">
        <f t="shared" si="143"/>
        <v>0</v>
      </c>
      <c r="X1242" s="11">
        <f t="shared" si="142"/>
        <v>1</v>
      </c>
    </row>
    <row r="1243" spans="19:24" x14ac:dyDescent="0.35">
      <c r="S1243" s="128">
        <f t="shared" si="141"/>
        <v>0</v>
      </c>
      <c r="V1243" s="23">
        <f t="shared" si="140"/>
        <v>0.12390000000000252</v>
      </c>
      <c r="W1243" s="128">
        <f t="shared" si="143"/>
        <v>0</v>
      </c>
      <c r="X1243" s="11">
        <f t="shared" si="142"/>
        <v>1</v>
      </c>
    </row>
    <row r="1244" spans="19:24" x14ac:dyDescent="0.35">
      <c r="S1244" s="128">
        <f t="shared" si="141"/>
        <v>0</v>
      </c>
      <c r="V1244" s="23">
        <f t="shared" si="140"/>
        <v>0.12400000000000252</v>
      </c>
      <c r="W1244" s="128">
        <f t="shared" si="143"/>
        <v>0</v>
      </c>
      <c r="X1244" s="11">
        <f t="shared" si="142"/>
        <v>1</v>
      </c>
    </row>
    <row r="1245" spans="19:24" x14ac:dyDescent="0.35">
      <c r="S1245" s="128">
        <f t="shared" si="141"/>
        <v>0</v>
      </c>
      <c r="V1245" s="23">
        <f t="shared" si="140"/>
        <v>0.12410000000000253</v>
      </c>
      <c r="W1245" s="128">
        <f t="shared" si="143"/>
        <v>0</v>
      </c>
      <c r="X1245" s="11">
        <f t="shared" si="142"/>
        <v>1</v>
      </c>
    </row>
    <row r="1246" spans="19:24" x14ac:dyDescent="0.35">
      <c r="S1246" s="128">
        <f t="shared" si="141"/>
        <v>0</v>
      </c>
      <c r="V1246" s="23">
        <f t="shared" si="140"/>
        <v>0.12420000000000253</v>
      </c>
      <c r="W1246" s="128">
        <f t="shared" si="143"/>
        <v>0</v>
      </c>
      <c r="X1246" s="11">
        <f t="shared" si="142"/>
        <v>1</v>
      </c>
    </row>
    <row r="1247" spans="19:24" x14ac:dyDescent="0.35">
      <c r="S1247" s="128">
        <f t="shared" si="141"/>
        <v>0</v>
      </c>
      <c r="V1247" s="23">
        <f t="shared" si="140"/>
        <v>0.12430000000000253</v>
      </c>
      <c r="W1247" s="128">
        <f t="shared" si="143"/>
        <v>0</v>
      </c>
      <c r="X1247" s="11">
        <f t="shared" si="142"/>
        <v>1</v>
      </c>
    </row>
    <row r="1248" spans="19:24" x14ac:dyDescent="0.35">
      <c r="S1248" s="128">
        <f t="shared" si="141"/>
        <v>0</v>
      </c>
      <c r="V1248" s="23">
        <f t="shared" si="140"/>
        <v>0.12440000000000254</v>
      </c>
      <c r="W1248" s="128">
        <f t="shared" si="143"/>
        <v>0</v>
      </c>
      <c r="X1248" s="11">
        <f t="shared" si="142"/>
        <v>1</v>
      </c>
    </row>
    <row r="1249" spans="19:24" x14ac:dyDescent="0.35">
      <c r="S1249" s="128">
        <f t="shared" si="141"/>
        <v>0</v>
      </c>
      <c r="V1249" s="23">
        <f t="shared" si="140"/>
        <v>0.12450000000000254</v>
      </c>
      <c r="W1249" s="128">
        <f t="shared" si="143"/>
        <v>0</v>
      </c>
      <c r="X1249" s="11">
        <f t="shared" si="142"/>
        <v>1</v>
      </c>
    </row>
    <row r="1250" spans="19:24" x14ac:dyDescent="0.35">
      <c r="S1250" s="128">
        <f t="shared" si="141"/>
        <v>0</v>
      </c>
      <c r="V1250" s="23">
        <f t="shared" si="140"/>
        <v>0.12460000000000254</v>
      </c>
      <c r="W1250" s="128">
        <f t="shared" si="143"/>
        <v>0</v>
      </c>
      <c r="X1250" s="11">
        <f t="shared" si="142"/>
        <v>1</v>
      </c>
    </row>
    <row r="1251" spans="19:24" x14ac:dyDescent="0.35">
      <c r="S1251" s="128">
        <f t="shared" si="141"/>
        <v>0</v>
      </c>
      <c r="V1251" s="23">
        <f t="shared" si="140"/>
        <v>0.12470000000000254</v>
      </c>
      <c r="W1251" s="128">
        <f t="shared" si="143"/>
        <v>0</v>
      </c>
      <c r="X1251" s="11">
        <f t="shared" si="142"/>
        <v>1</v>
      </c>
    </row>
    <row r="1252" spans="19:24" x14ac:dyDescent="0.35">
      <c r="S1252" s="128">
        <f t="shared" si="141"/>
        <v>0</v>
      </c>
      <c r="V1252" s="23">
        <f t="shared" si="140"/>
        <v>0.12480000000000255</v>
      </c>
      <c r="W1252" s="128">
        <f t="shared" si="143"/>
        <v>0</v>
      </c>
      <c r="X1252" s="11">
        <f t="shared" si="142"/>
        <v>1</v>
      </c>
    </row>
    <row r="1253" spans="19:24" x14ac:dyDescent="0.35">
      <c r="S1253" s="128">
        <f t="shared" si="141"/>
        <v>0</v>
      </c>
      <c r="V1253" s="23">
        <f t="shared" si="140"/>
        <v>0.12490000000000255</v>
      </c>
      <c r="W1253" s="128">
        <f t="shared" si="143"/>
        <v>0</v>
      </c>
      <c r="X1253" s="11">
        <f t="shared" si="142"/>
        <v>1</v>
      </c>
    </row>
    <row r="1254" spans="19:24" x14ac:dyDescent="0.35">
      <c r="S1254" s="128">
        <f t="shared" si="141"/>
        <v>0</v>
      </c>
      <c r="V1254" s="23">
        <f t="shared" si="140"/>
        <v>0.12500000000000255</v>
      </c>
      <c r="W1254" s="128">
        <f t="shared" si="143"/>
        <v>0</v>
      </c>
      <c r="X1254" s="11">
        <f t="shared" si="142"/>
        <v>1</v>
      </c>
    </row>
    <row r="1255" spans="19:24" x14ac:dyDescent="0.35">
      <c r="S1255" s="128">
        <f t="shared" si="141"/>
        <v>0</v>
      </c>
      <c r="V1255" s="23">
        <f t="shared" si="140"/>
        <v>0.12510000000000254</v>
      </c>
      <c r="W1255" s="128">
        <f t="shared" si="143"/>
        <v>0</v>
      </c>
      <c r="X1255" s="11">
        <f t="shared" si="142"/>
        <v>1</v>
      </c>
    </row>
    <row r="1256" spans="19:24" x14ac:dyDescent="0.35">
      <c r="S1256" s="128">
        <f t="shared" si="141"/>
        <v>0</v>
      </c>
      <c r="V1256" s="23">
        <f t="shared" si="140"/>
        <v>0.12520000000000253</v>
      </c>
      <c r="W1256" s="128">
        <f t="shared" si="143"/>
        <v>0</v>
      </c>
      <c r="X1256" s="11">
        <f t="shared" si="142"/>
        <v>1</v>
      </c>
    </row>
    <row r="1257" spans="19:24" x14ac:dyDescent="0.35">
      <c r="S1257" s="128">
        <f t="shared" si="141"/>
        <v>0</v>
      </c>
      <c r="V1257" s="23">
        <f t="shared" si="140"/>
        <v>0.12530000000000252</v>
      </c>
      <c r="W1257" s="128">
        <f t="shared" si="143"/>
        <v>0</v>
      </c>
      <c r="X1257" s="11">
        <f t="shared" si="142"/>
        <v>1</v>
      </c>
    </row>
    <row r="1258" spans="19:24" x14ac:dyDescent="0.35">
      <c r="S1258" s="128">
        <f t="shared" si="141"/>
        <v>0</v>
      </c>
      <c r="V1258" s="23">
        <f t="shared" si="140"/>
        <v>0.12540000000000251</v>
      </c>
      <c r="W1258" s="128">
        <f t="shared" si="143"/>
        <v>0</v>
      </c>
      <c r="X1258" s="11">
        <f t="shared" si="142"/>
        <v>1</v>
      </c>
    </row>
    <row r="1259" spans="19:24" x14ac:dyDescent="0.35">
      <c r="S1259" s="128">
        <f t="shared" si="141"/>
        <v>0</v>
      </c>
      <c r="V1259" s="23">
        <f t="shared" si="140"/>
        <v>0.1255000000000025</v>
      </c>
      <c r="W1259" s="128">
        <f t="shared" si="143"/>
        <v>0</v>
      </c>
      <c r="X1259" s="11">
        <f t="shared" si="142"/>
        <v>1</v>
      </c>
    </row>
    <row r="1260" spans="19:24" x14ac:dyDescent="0.35">
      <c r="S1260" s="128">
        <f t="shared" si="141"/>
        <v>0</v>
      </c>
      <c r="V1260" s="23">
        <f t="shared" si="140"/>
        <v>0.12560000000000249</v>
      </c>
      <c r="W1260" s="128">
        <f t="shared" si="143"/>
        <v>0</v>
      </c>
      <c r="X1260" s="11">
        <f t="shared" si="142"/>
        <v>1</v>
      </c>
    </row>
    <row r="1261" spans="19:24" x14ac:dyDescent="0.35">
      <c r="S1261" s="128">
        <f t="shared" si="141"/>
        <v>0</v>
      </c>
      <c r="V1261" s="23">
        <f t="shared" si="140"/>
        <v>0.12570000000000248</v>
      </c>
      <c r="W1261" s="128">
        <f t="shared" si="143"/>
        <v>0</v>
      </c>
      <c r="X1261" s="11">
        <f t="shared" si="142"/>
        <v>1</v>
      </c>
    </row>
    <row r="1262" spans="19:24" x14ac:dyDescent="0.35">
      <c r="S1262" s="128">
        <f t="shared" si="141"/>
        <v>0</v>
      </c>
      <c r="V1262" s="23">
        <f t="shared" si="140"/>
        <v>0.12580000000000247</v>
      </c>
      <c r="W1262" s="128">
        <f t="shared" si="143"/>
        <v>0</v>
      </c>
      <c r="X1262" s="11">
        <f t="shared" si="142"/>
        <v>1</v>
      </c>
    </row>
    <row r="1263" spans="19:24" x14ac:dyDescent="0.35">
      <c r="S1263" s="128">
        <f t="shared" si="141"/>
        <v>0</v>
      </c>
      <c r="V1263" s="23">
        <f t="shared" si="140"/>
        <v>0.12590000000000245</v>
      </c>
      <c r="W1263" s="128">
        <f t="shared" si="143"/>
        <v>0</v>
      </c>
      <c r="X1263" s="11">
        <f t="shared" si="142"/>
        <v>1</v>
      </c>
    </row>
    <row r="1264" spans="19:24" x14ac:dyDescent="0.35">
      <c r="S1264" s="128">
        <f t="shared" si="141"/>
        <v>0</v>
      </c>
      <c r="V1264" s="23">
        <f t="shared" si="140"/>
        <v>0.12600000000000244</v>
      </c>
      <c r="W1264" s="128">
        <f t="shared" si="143"/>
        <v>0</v>
      </c>
      <c r="X1264" s="11">
        <f t="shared" si="142"/>
        <v>1</v>
      </c>
    </row>
    <row r="1265" spans="19:24" x14ac:dyDescent="0.35">
      <c r="S1265" s="128">
        <f t="shared" si="141"/>
        <v>0</v>
      </c>
      <c r="V1265" s="23">
        <f t="shared" si="140"/>
        <v>0.12610000000000243</v>
      </c>
      <c r="W1265" s="128">
        <f t="shared" si="143"/>
        <v>0</v>
      </c>
      <c r="X1265" s="11">
        <f t="shared" si="142"/>
        <v>1</v>
      </c>
    </row>
    <row r="1266" spans="19:24" x14ac:dyDescent="0.35">
      <c r="S1266" s="128">
        <f t="shared" si="141"/>
        <v>0</v>
      </c>
      <c r="V1266" s="23">
        <f t="shared" si="140"/>
        <v>0.12620000000000242</v>
      </c>
      <c r="W1266" s="128">
        <f t="shared" si="143"/>
        <v>0</v>
      </c>
      <c r="X1266" s="11">
        <f t="shared" si="142"/>
        <v>1</v>
      </c>
    </row>
    <row r="1267" spans="19:24" x14ac:dyDescent="0.35">
      <c r="S1267" s="128">
        <f t="shared" si="141"/>
        <v>0</v>
      </c>
      <c r="V1267" s="23">
        <f t="shared" si="140"/>
        <v>0.12630000000000241</v>
      </c>
      <c r="W1267" s="128">
        <f t="shared" si="143"/>
        <v>0</v>
      </c>
      <c r="X1267" s="11">
        <f t="shared" si="142"/>
        <v>1</v>
      </c>
    </row>
    <row r="1268" spans="19:24" x14ac:dyDescent="0.35">
      <c r="S1268" s="128">
        <f t="shared" si="141"/>
        <v>0</v>
      </c>
      <c r="V1268" s="23">
        <f t="shared" ref="V1268:V1331" si="144">+V1267+0.0001</f>
        <v>0.1264000000000024</v>
      </c>
      <c r="W1268" s="128">
        <f t="shared" si="143"/>
        <v>0</v>
      </c>
      <c r="X1268" s="11">
        <f t="shared" si="142"/>
        <v>1</v>
      </c>
    </row>
    <row r="1269" spans="19:24" x14ac:dyDescent="0.35">
      <c r="S1269" s="128">
        <f t="shared" si="141"/>
        <v>0</v>
      </c>
      <c r="V1269" s="23">
        <f t="shared" si="144"/>
        <v>0.12650000000000239</v>
      </c>
      <c r="W1269" s="128">
        <f t="shared" si="143"/>
        <v>0</v>
      </c>
      <c r="X1269" s="11">
        <f t="shared" si="142"/>
        <v>1</v>
      </c>
    </row>
    <row r="1270" spans="19:24" x14ac:dyDescent="0.35">
      <c r="S1270" s="128">
        <f t="shared" si="141"/>
        <v>0</v>
      </c>
      <c r="V1270" s="23">
        <f t="shared" si="144"/>
        <v>0.12660000000000238</v>
      </c>
      <c r="W1270" s="128">
        <f t="shared" si="143"/>
        <v>0</v>
      </c>
      <c r="X1270" s="11">
        <f t="shared" si="142"/>
        <v>1</v>
      </c>
    </row>
    <row r="1271" spans="19:24" x14ac:dyDescent="0.35">
      <c r="S1271" s="128">
        <f t="shared" si="141"/>
        <v>0</v>
      </c>
      <c r="V1271" s="23">
        <f t="shared" si="144"/>
        <v>0.12670000000000237</v>
      </c>
      <c r="W1271" s="128">
        <f t="shared" si="143"/>
        <v>0</v>
      </c>
      <c r="X1271" s="11">
        <f t="shared" si="142"/>
        <v>1</v>
      </c>
    </row>
    <row r="1272" spans="19:24" x14ac:dyDescent="0.35">
      <c r="S1272" s="128">
        <f t="shared" si="141"/>
        <v>0</v>
      </c>
      <c r="V1272" s="23">
        <f t="shared" si="144"/>
        <v>0.12680000000000236</v>
      </c>
      <c r="W1272" s="128">
        <f t="shared" si="143"/>
        <v>0</v>
      </c>
      <c r="X1272" s="11">
        <f t="shared" si="142"/>
        <v>1</v>
      </c>
    </row>
    <row r="1273" spans="19:24" x14ac:dyDescent="0.35">
      <c r="S1273" s="128">
        <f t="shared" si="141"/>
        <v>0</v>
      </c>
      <c r="V1273" s="23">
        <f t="shared" si="144"/>
        <v>0.12690000000000234</v>
      </c>
      <c r="W1273" s="128">
        <f t="shared" si="143"/>
        <v>0</v>
      </c>
      <c r="X1273" s="11">
        <f t="shared" si="142"/>
        <v>1</v>
      </c>
    </row>
    <row r="1274" spans="19:24" x14ac:dyDescent="0.35">
      <c r="S1274" s="128">
        <f t="shared" si="141"/>
        <v>0</v>
      </c>
      <c r="V1274" s="23">
        <f t="shared" si="144"/>
        <v>0.12700000000000233</v>
      </c>
      <c r="W1274" s="128">
        <f t="shared" si="143"/>
        <v>0</v>
      </c>
      <c r="X1274" s="11">
        <f t="shared" si="142"/>
        <v>1</v>
      </c>
    </row>
    <row r="1275" spans="19:24" x14ac:dyDescent="0.35">
      <c r="S1275" s="128">
        <f t="shared" si="141"/>
        <v>0</v>
      </c>
      <c r="V1275" s="23">
        <f t="shared" si="144"/>
        <v>0.12710000000000232</v>
      </c>
      <c r="W1275" s="128">
        <f t="shared" si="143"/>
        <v>0</v>
      </c>
      <c r="X1275" s="11">
        <f t="shared" si="142"/>
        <v>1</v>
      </c>
    </row>
    <row r="1276" spans="19:24" x14ac:dyDescent="0.35">
      <c r="S1276" s="128">
        <f t="shared" si="141"/>
        <v>0</v>
      </c>
      <c r="V1276" s="23">
        <f t="shared" si="144"/>
        <v>0.12720000000000231</v>
      </c>
      <c r="W1276" s="128">
        <f t="shared" si="143"/>
        <v>0</v>
      </c>
      <c r="X1276" s="11">
        <f t="shared" si="142"/>
        <v>1</v>
      </c>
    </row>
    <row r="1277" spans="19:24" x14ac:dyDescent="0.35">
      <c r="S1277" s="128">
        <f t="shared" si="141"/>
        <v>0</v>
      </c>
      <c r="V1277" s="23">
        <f t="shared" si="144"/>
        <v>0.1273000000000023</v>
      </c>
      <c r="W1277" s="128">
        <f t="shared" si="143"/>
        <v>0</v>
      </c>
      <c r="X1277" s="11">
        <f t="shared" si="142"/>
        <v>1</v>
      </c>
    </row>
    <row r="1278" spans="19:24" x14ac:dyDescent="0.35">
      <c r="S1278" s="128">
        <f t="shared" si="141"/>
        <v>0</v>
      </c>
      <c r="V1278" s="23">
        <f t="shared" si="144"/>
        <v>0.12740000000000229</v>
      </c>
      <c r="W1278" s="128">
        <f t="shared" si="143"/>
        <v>0</v>
      </c>
      <c r="X1278" s="11">
        <f t="shared" si="142"/>
        <v>1</v>
      </c>
    </row>
    <row r="1279" spans="19:24" x14ac:dyDescent="0.35">
      <c r="S1279" s="128">
        <f t="shared" si="141"/>
        <v>0</v>
      </c>
      <c r="V1279" s="23">
        <f t="shared" si="144"/>
        <v>0.12750000000000228</v>
      </c>
      <c r="W1279" s="128">
        <f t="shared" si="143"/>
        <v>0</v>
      </c>
      <c r="X1279" s="11">
        <f t="shared" si="142"/>
        <v>1</v>
      </c>
    </row>
    <row r="1280" spans="19:24" x14ac:dyDescent="0.35">
      <c r="S1280" s="128">
        <f t="shared" ref="S1280:S1343" si="145">B1280*(1-E1280)</f>
        <v>0</v>
      </c>
      <c r="V1280" s="23">
        <f t="shared" si="144"/>
        <v>0.12760000000000227</v>
      </c>
      <c r="W1280" s="128">
        <f t="shared" si="143"/>
        <v>0</v>
      </c>
      <c r="X1280" s="11">
        <f t="shared" si="142"/>
        <v>1</v>
      </c>
    </row>
    <row r="1281" spans="19:24" x14ac:dyDescent="0.35">
      <c r="S1281" s="128">
        <f t="shared" si="145"/>
        <v>0</v>
      </c>
      <c r="V1281" s="23">
        <f t="shared" si="144"/>
        <v>0.12770000000000226</v>
      </c>
      <c r="W1281" s="128">
        <f t="shared" si="143"/>
        <v>0</v>
      </c>
      <c r="X1281" s="11">
        <f t="shared" ref="X1281:X1344" si="146">IF(W1281&lt;$Q$1,0,1)</f>
        <v>1</v>
      </c>
    </row>
    <row r="1282" spans="19:24" x14ac:dyDescent="0.35">
      <c r="S1282" s="128">
        <f t="shared" si="145"/>
        <v>0</v>
      </c>
      <c r="V1282" s="23">
        <f t="shared" si="144"/>
        <v>0.12780000000000225</v>
      </c>
      <c r="W1282" s="128">
        <f t="shared" si="143"/>
        <v>0</v>
      </c>
      <c r="X1282" s="11">
        <f t="shared" si="146"/>
        <v>1</v>
      </c>
    </row>
    <row r="1283" spans="19:24" x14ac:dyDescent="0.35">
      <c r="S1283" s="128">
        <f t="shared" si="145"/>
        <v>0</v>
      </c>
      <c r="V1283" s="23">
        <f t="shared" si="144"/>
        <v>0.12790000000000223</v>
      </c>
      <c r="W1283" s="128">
        <f t="shared" si="143"/>
        <v>0</v>
      </c>
      <c r="X1283" s="11">
        <f t="shared" si="146"/>
        <v>1</v>
      </c>
    </row>
    <row r="1284" spans="19:24" x14ac:dyDescent="0.35">
      <c r="S1284" s="128">
        <f t="shared" si="145"/>
        <v>0</v>
      </c>
      <c r="V1284" s="23">
        <f t="shared" si="144"/>
        <v>0.12800000000000222</v>
      </c>
      <c r="W1284" s="128">
        <f t="shared" si="143"/>
        <v>0</v>
      </c>
      <c r="X1284" s="11">
        <f t="shared" si="146"/>
        <v>1</v>
      </c>
    </row>
    <row r="1285" spans="19:24" x14ac:dyDescent="0.35">
      <c r="S1285" s="128">
        <f t="shared" si="145"/>
        <v>0</v>
      </c>
      <c r="V1285" s="23">
        <f t="shared" si="144"/>
        <v>0.12810000000000221</v>
      </c>
      <c r="W1285" s="128">
        <f t="shared" si="143"/>
        <v>0</v>
      </c>
      <c r="X1285" s="11">
        <f t="shared" si="146"/>
        <v>1</v>
      </c>
    </row>
    <row r="1286" spans="19:24" x14ac:dyDescent="0.35">
      <c r="S1286" s="128">
        <f t="shared" si="145"/>
        <v>0</v>
      </c>
      <c r="V1286" s="23">
        <f t="shared" si="144"/>
        <v>0.1282000000000022</v>
      </c>
      <c r="W1286" s="128">
        <f t="shared" si="143"/>
        <v>0</v>
      </c>
      <c r="X1286" s="11">
        <f t="shared" si="146"/>
        <v>1</v>
      </c>
    </row>
    <row r="1287" spans="19:24" x14ac:dyDescent="0.35">
      <c r="S1287" s="128">
        <f t="shared" si="145"/>
        <v>0</v>
      </c>
      <c r="V1287" s="23">
        <f t="shared" si="144"/>
        <v>0.12830000000000219</v>
      </c>
      <c r="W1287" s="128">
        <f t="shared" si="143"/>
        <v>0</v>
      </c>
      <c r="X1287" s="11">
        <f t="shared" si="146"/>
        <v>1</v>
      </c>
    </row>
    <row r="1288" spans="19:24" x14ac:dyDescent="0.35">
      <c r="S1288" s="128">
        <f t="shared" si="145"/>
        <v>0</v>
      </c>
      <c r="V1288" s="23">
        <f t="shared" si="144"/>
        <v>0.12840000000000218</v>
      </c>
      <c r="W1288" s="128">
        <f t="shared" si="143"/>
        <v>0</v>
      </c>
      <c r="X1288" s="11">
        <f t="shared" si="146"/>
        <v>1</v>
      </c>
    </row>
    <row r="1289" spans="19:24" x14ac:dyDescent="0.35">
      <c r="S1289" s="128">
        <f t="shared" si="145"/>
        <v>0</v>
      </c>
      <c r="V1289" s="23">
        <f t="shared" si="144"/>
        <v>0.12850000000000217</v>
      </c>
      <c r="W1289" s="128">
        <f t="shared" si="143"/>
        <v>0</v>
      </c>
      <c r="X1289" s="11">
        <f t="shared" si="146"/>
        <v>1</v>
      </c>
    </row>
    <row r="1290" spans="19:24" x14ac:dyDescent="0.35">
      <c r="S1290" s="128">
        <f t="shared" si="145"/>
        <v>0</v>
      </c>
      <c r="V1290" s="23">
        <f t="shared" si="144"/>
        <v>0.12860000000000216</v>
      </c>
      <c r="W1290" s="128">
        <f t="shared" si="143"/>
        <v>0</v>
      </c>
      <c r="X1290" s="11">
        <f t="shared" si="146"/>
        <v>1</v>
      </c>
    </row>
    <row r="1291" spans="19:24" x14ac:dyDescent="0.35">
      <c r="S1291" s="128">
        <f t="shared" si="145"/>
        <v>0</v>
      </c>
      <c r="V1291" s="23">
        <f t="shared" si="144"/>
        <v>0.12870000000000215</v>
      </c>
      <c r="W1291" s="128">
        <f t="shared" si="143"/>
        <v>0</v>
      </c>
      <c r="X1291" s="11">
        <f t="shared" si="146"/>
        <v>1</v>
      </c>
    </row>
    <row r="1292" spans="19:24" x14ac:dyDescent="0.35">
      <c r="S1292" s="128">
        <f t="shared" si="145"/>
        <v>0</v>
      </c>
      <c r="V1292" s="23">
        <f t="shared" si="144"/>
        <v>0.12880000000000214</v>
      </c>
      <c r="W1292" s="128">
        <f t="shared" si="143"/>
        <v>0</v>
      </c>
      <c r="X1292" s="11">
        <f t="shared" si="146"/>
        <v>1</v>
      </c>
    </row>
    <row r="1293" spans="19:24" x14ac:dyDescent="0.35">
      <c r="S1293" s="128">
        <f t="shared" si="145"/>
        <v>0</v>
      </c>
      <c r="V1293" s="23">
        <f t="shared" si="144"/>
        <v>0.12890000000000212</v>
      </c>
      <c r="W1293" s="128">
        <f t="shared" si="143"/>
        <v>0</v>
      </c>
      <c r="X1293" s="11">
        <f t="shared" si="146"/>
        <v>1</v>
      </c>
    </row>
    <row r="1294" spans="19:24" x14ac:dyDescent="0.35">
      <c r="S1294" s="128">
        <f t="shared" si="145"/>
        <v>0</v>
      </c>
      <c r="V1294" s="23">
        <f t="shared" si="144"/>
        <v>0.12900000000000211</v>
      </c>
      <c r="W1294" s="128">
        <f t="shared" si="143"/>
        <v>0</v>
      </c>
      <c r="X1294" s="11">
        <f t="shared" si="146"/>
        <v>1</v>
      </c>
    </row>
    <row r="1295" spans="19:24" x14ac:dyDescent="0.35">
      <c r="S1295" s="128">
        <f t="shared" si="145"/>
        <v>0</v>
      </c>
      <c r="V1295" s="23">
        <f t="shared" si="144"/>
        <v>0.1291000000000021</v>
      </c>
      <c r="W1295" s="128">
        <f t="shared" si="143"/>
        <v>0</v>
      </c>
      <c r="X1295" s="11">
        <f t="shared" si="146"/>
        <v>1</v>
      </c>
    </row>
    <row r="1296" spans="19:24" x14ac:dyDescent="0.35">
      <c r="S1296" s="128">
        <f t="shared" si="145"/>
        <v>0</v>
      </c>
      <c r="V1296" s="23">
        <f t="shared" si="144"/>
        <v>0.12920000000000209</v>
      </c>
      <c r="W1296" s="128">
        <f t="shared" si="143"/>
        <v>0</v>
      </c>
      <c r="X1296" s="11">
        <f t="shared" si="146"/>
        <v>1</v>
      </c>
    </row>
    <row r="1297" spans="19:24" x14ac:dyDescent="0.35">
      <c r="S1297" s="128">
        <f t="shared" si="145"/>
        <v>0</v>
      </c>
      <c r="V1297" s="23">
        <f t="shared" si="144"/>
        <v>0.12930000000000208</v>
      </c>
      <c r="W1297" s="128">
        <f t="shared" si="143"/>
        <v>0</v>
      </c>
      <c r="X1297" s="11">
        <f t="shared" si="146"/>
        <v>1</v>
      </c>
    </row>
    <row r="1298" spans="19:24" x14ac:dyDescent="0.35">
      <c r="S1298" s="128">
        <f t="shared" si="145"/>
        <v>0</v>
      </c>
      <c r="V1298" s="23">
        <f t="shared" si="144"/>
        <v>0.12940000000000207</v>
      </c>
      <c r="W1298" s="128">
        <f t="shared" si="143"/>
        <v>0</v>
      </c>
      <c r="X1298" s="11">
        <f t="shared" si="146"/>
        <v>1</v>
      </c>
    </row>
    <row r="1299" spans="19:24" x14ac:dyDescent="0.35">
      <c r="S1299" s="128">
        <f t="shared" si="145"/>
        <v>0</v>
      </c>
      <c r="V1299" s="23">
        <f t="shared" si="144"/>
        <v>0.12950000000000206</v>
      </c>
      <c r="W1299" s="128">
        <f t="shared" si="143"/>
        <v>0</v>
      </c>
      <c r="X1299" s="11">
        <f t="shared" si="146"/>
        <v>1</v>
      </c>
    </row>
    <row r="1300" spans="19:24" x14ac:dyDescent="0.35">
      <c r="S1300" s="128">
        <f t="shared" si="145"/>
        <v>0</v>
      </c>
      <c r="V1300" s="23">
        <f t="shared" si="144"/>
        <v>0.12960000000000205</v>
      </c>
      <c r="W1300" s="128">
        <f t="shared" si="143"/>
        <v>0</v>
      </c>
      <c r="X1300" s="11">
        <f t="shared" si="146"/>
        <v>1</v>
      </c>
    </row>
    <row r="1301" spans="19:24" x14ac:dyDescent="0.35">
      <c r="S1301" s="128">
        <f t="shared" si="145"/>
        <v>0</v>
      </c>
      <c r="V1301" s="23">
        <f t="shared" si="144"/>
        <v>0.12970000000000204</v>
      </c>
      <c r="W1301" s="128">
        <f t="shared" si="143"/>
        <v>0</v>
      </c>
      <c r="X1301" s="11">
        <f t="shared" si="146"/>
        <v>1</v>
      </c>
    </row>
    <row r="1302" spans="19:24" x14ac:dyDescent="0.35">
      <c r="S1302" s="128">
        <f t="shared" si="145"/>
        <v>0</v>
      </c>
      <c r="V1302" s="23">
        <f t="shared" si="144"/>
        <v>0.12980000000000202</v>
      </c>
      <c r="W1302" s="128">
        <f t="shared" si="143"/>
        <v>0</v>
      </c>
      <c r="X1302" s="11">
        <f t="shared" si="146"/>
        <v>1</v>
      </c>
    </row>
    <row r="1303" spans="19:24" x14ac:dyDescent="0.35">
      <c r="S1303" s="128">
        <f t="shared" si="145"/>
        <v>0</v>
      </c>
      <c r="V1303" s="23">
        <f t="shared" si="144"/>
        <v>0.12990000000000201</v>
      </c>
      <c r="W1303" s="128">
        <f t="shared" ref="W1303:W1366" si="147">SUM($S$4:$S$243)*V1303/12</f>
        <v>0</v>
      </c>
      <c r="X1303" s="11">
        <f t="shared" si="146"/>
        <v>1</v>
      </c>
    </row>
    <row r="1304" spans="19:24" x14ac:dyDescent="0.35">
      <c r="S1304" s="128">
        <f t="shared" si="145"/>
        <v>0</v>
      </c>
      <c r="V1304" s="23">
        <f t="shared" si="144"/>
        <v>0.130000000000002</v>
      </c>
      <c r="W1304" s="128">
        <f t="shared" si="147"/>
        <v>0</v>
      </c>
      <c r="X1304" s="11">
        <f t="shared" si="146"/>
        <v>1</v>
      </c>
    </row>
    <row r="1305" spans="19:24" x14ac:dyDescent="0.35">
      <c r="S1305" s="128">
        <f t="shared" si="145"/>
        <v>0</v>
      </c>
      <c r="V1305" s="23">
        <f t="shared" si="144"/>
        <v>0.13010000000000199</v>
      </c>
      <c r="W1305" s="128">
        <f t="shared" si="147"/>
        <v>0</v>
      </c>
      <c r="X1305" s="11">
        <f t="shared" si="146"/>
        <v>1</v>
      </c>
    </row>
    <row r="1306" spans="19:24" x14ac:dyDescent="0.35">
      <c r="S1306" s="128">
        <f t="shared" si="145"/>
        <v>0</v>
      </c>
      <c r="V1306" s="23">
        <f t="shared" si="144"/>
        <v>0.13020000000000198</v>
      </c>
      <c r="W1306" s="128">
        <f t="shared" si="147"/>
        <v>0</v>
      </c>
      <c r="X1306" s="11">
        <f t="shared" si="146"/>
        <v>1</v>
      </c>
    </row>
    <row r="1307" spans="19:24" x14ac:dyDescent="0.35">
      <c r="S1307" s="128">
        <f t="shared" si="145"/>
        <v>0</v>
      </c>
      <c r="V1307" s="23">
        <f t="shared" si="144"/>
        <v>0.13030000000000197</v>
      </c>
      <c r="W1307" s="128">
        <f t="shared" si="147"/>
        <v>0</v>
      </c>
      <c r="X1307" s="11">
        <f t="shared" si="146"/>
        <v>1</v>
      </c>
    </row>
    <row r="1308" spans="19:24" x14ac:dyDescent="0.35">
      <c r="S1308" s="128">
        <f t="shared" si="145"/>
        <v>0</v>
      </c>
      <c r="V1308" s="23">
        <f t="shared" si="144"/>
        <v>0.13040000000000196</v>
      </c>
      <c r="W1308" s="128">
        <f t="shared" si="147"/>
        <v>0</v>
      </c>
      <c r="X1308" s="11">
        <f t="shared" si="146"/>
        <v>1</v>
      </c>
    </row>
    <row r="1309" spans="19:24" x14ac:dyDescent="0.35">
      <c r="S1309" s="128">
        <f t="shared" si="145"/>
        <v>0</v>
      </c>
      <c r="V1309" s="23">
        <f t="shared" si="144"/>
        <v>0.13050000000000195</v>
      </c>
      <c r="W1309" s="128">
        <f t="shared" si="147"/>
        <v>0</v>
      </c>
      <c r="X1309" s="11">
        <f t="shared" si="146"/>
        <v>1</v>
      </c>
    </row>
    <row r="1310" spans="19:24" x14ac:dyDescent="0.35">
      <c r="S1310" s="128">
        <f t="shared" si="145"/>
        <v>0</v>
      </c>
      <c r="V1310" s="23">
        <f t="shared" si="144"/>
        <v>0.13060000000000194</v>
      </c>
      <c r="W1310" s="128">
        <f t="shared" si="147"/>
        <v>0</v>
      </c>
      <c r="X1310" s="11">
        <f t="shared" si="146"/>
        <v>1</v>
      </c>
    </row>
    <row r="1311" spans="19:24" x14ac:dyDescent="0.35">
      <c r="S1311" s="128">
        <f t="shared" si="145"/>
        <v>0</v>
      </c>
      <c r="V1311" s="23">
        <f t="shared" si="144"/>
        <v>0.13070000000000193</v>
      </c>
      <c r="W1311" s="128">
        <f t="shared" si="147"/>
        <v>0</v>
      </c>
      <c r="X1311" s="11">
        <f t="shared" si="146"/>
        <v>1</v>
      </c>
    </row>
    <row r="1312" spans="19:24" x14ac:dyDescent="0.35">
      <c r="S1312" s="128">
        <f t="shared" si="145"/>
        <v>0</v>
      </c>
      <c r="V1312" s="23">
        <f t="shared" si="144"/>
        <v>0.13080000000000191</v>
      </c>
      <c r="W1312" s="128">
        <f t="shared" si="147"/>
        <v>0</v>
      </c>
      <c r="X1312" s="11">
        <f t="shared" si="146"/>
        <v>1</v>
      </c>
    </row>
    <row r="1313" spans="19:24" x14ac:dyDescent="0.35">
      <c r="S1313" s="128">
        <f t="shared" si="145"/>
        <v>0</v>
      </c>
      <c r="V1313" s="23">
        <f t="shared" si="144"/>
        <v>0.1309000000000019</v>
      </c>
      <c r="W1313" s="128">
        <f t="shared" si="147"/>
        <v>0</v>
      </c>
      <c r="X1313" s="11">
        <f t="shared" si="146"/>
        <v>1</v>
      </c>
    </row>
    <row r="1314" spans="19:24" x14ac:dyDescent="0.35">
      <c r="S1314" s="128">
        <f t="shared" si="145"/>
        <v>0</v>
      </c>
      <c r="V1314" s="23">
        <f t="shared" si="144"/>
        <v>0.13100000000000189</v>
      </c>
      <c r="W1314" s="128">
        <f t="shared" si="147"/>
        <v>0</v>
      </c>
      <c r="X1314" s="11">
        <f t="shared" si="146"/>
        <v>1</v>
      </c>
    </row>
    <row r="1315" spans="19:24" x14ac:dyDescent="0.35">
      <c r="S1315" s="128">
        <f t="shared" si="145"/>
        <v>0</v>
      </c>
      <c r="V1315" s="23">
        <f t="shared" si="144"/>
        <v>0.13110000000000188</v>
      </c>
      <c r="W1315" s="128">
        <f t="shared" si="147"/>
        <v>0</v>
      </c>
      <c r="X1315" s="11">
        <f t="shared" si="146"/>
        <v>1</v>
      </c>
    </row>
    <row r="1316" spans="19:24" x14ac:dyDescent="0.35">
      <c r="S1316" s="128">
        <f t="shared" si="145"/>
        <v>0</v>
      </c>
      <c r="V1316" s="23">
        <f t="shared" si="144"/>
        <v>0.13120000000000187</v>
      </c>
      <c r="W1316" s="128">
        <f t="shared" si="147"/>
        <v>0</v>
      </c>
      <c r="X1316" s="11">
        <f t="shared" si="146"/>
        <v>1</v>
      </c>
    </row>
    <row r="1317" spans="19:24" x14ac:dyDescent="0.35">
      <c r="S1317" s="128">
        <f t="shared" si="145"/>
        <v>0</v>
      </c>
      <c r="V1317" s="23">
        <f t="shared" si="144"/>
        <v>0.13130000000000186</v>
      </c>
      <c r="W1317" s="128">
        <f t="shared" si="147"/>
        <v>0</v>
      </c>
      <c r="X1317" s="11">
        <f t="shared" si="146"/>
        <v>1</v>
      </c>
    </row>
    <row r="1318" spans="19:24" x14ac:dyDescent="0.35">
      <c r="S1318" s="128">
        <f t="shared" si="145"/>
        <v>0</v>
      </c>
      <c r="V1318" s="23">
        <f t="shared" si="144"/>
        <v>0.13140000000000185</v>
      </c>
      <c r="W1318" s="128">
        <f t="shared" si="147"/>
        <v>0</v>
      </c>
      <c r="X1318" s="11">
        <f t="shared" si="146"/>
        <v>1</v>
      </c>
    </row>
    <row r="1319" spans="19:24" x14ac:dyDescent="0.35">
      <c r="S1319" s="128">
        <f t="shared" si="145"/>
        <v>0</v>
      </c>
      <c r="V1319" s="23">
        <f t="shared" si="144"/>
        <v>0.13150000000000184</v>
      </c>
      <c r="W1319" s="128">
        <f t="shared" si="147"/>
        <v>0</v>
      </c>
      <c r="X1319" s="11">
        <f t="shared" si="146"/>
        <v>1</v>
      </c>
    </row>
    <row r="1320" spans="19:24" x14ac:dyDescent="0.35">
      <c r="S1320" s="128">
        <f t="shared" si="145"/>
        <v>0</v>
      </c>
      <c r="V1320" s="23">
        <f t="shared" si="144"/>
        <v>0.13160000000000183</v>
      </c>
      <c r="W1320" s="128">
        <f t="shared" si="147"/>
        <v>0</v>
      </c>
      <c r="X1320" s="11">
        <f t="shared" si="146"/>
        <v>1</v>
      </c>
    </row>
    <row r="1321" spans="19:24" x14ac:dyDescent="0.35">
      <c r="S1321" s="128">
        <f t="shared" si="145"/>
        <v>0</v>
      </c>
      <c r="V1321" s="23">
        <f t="shared" si="144"/>
        <v>0.13170000000000182</v>
      </c>
      <c r="W1321" s="128">
        <f t="shared" si="147"/>
        <v>0</v>
      </c>
      <c r="X1321" s="11">
        <f t="shared" si="146"/>
        <v>1</v>
      </c>
    </row>
    <row r="1322" spans="19:24" x14ac:dyDescent="0.35">
      <c r="S1322" s="128">
        <f t="shared" si="145"/>
        <v>0</v>
      </c>
      <c r="V1322" s="23">
        <f t="shared" si="144"/>
        <v>0.1318000000000018</v>
      </c>
      <c r="W1322" s="128">
        <f t="shared" si="147"/>
        <v>0</v>
      </c>
      <c r="X1322" s="11">
        <f t="shared" si="146"/>
        <v>1</v>
      </c>
    </row>
    <row r="1323" spans="19:24" x14ac:dyDescent="0.35">
      <c r="S1323" s="128">
        <f t="shared" si="145"/>
        <v>0</v>
      </c>
      <c r="V1323" s="23">
        <f t="shared" si="144"/>
        <v>0.13190000000000179</v>
      </c>
      <c r="W1323" s="128">
        <f t="shared" si="147"/>
        <v>0</v>
      </c>
      <c r="X1323" s="11">
        <f t="shared" si="146"/>
        <v>1</v>
      </c>
    </row>
    <row r="1324" spans="19:24" x14ac:dyDescent="0.35">
      <c r="S1324" s="128">
        <f t="shared" si="145"/>
        <v>0</v>
      </c>
      <c r="V1324" s="23">
        <f t="shared" si="144"/>
        <v>0.13200000000000178</v>
      </c>
      <c r="W1324" s="128">
        <f t="shared" si="147"/>
        <v>0</v>
      </c>
      <c r="X1324" s="11">
        <f t="shared" si="146"/>
        <v>1</v>
      </c>
    </row>
    <row r="1325" spans="19:24" x14ac:dyDescent="0.35">
      <c r="S1325" s="128">
        <f t="shared" si="145"/>
        <v>0</v>
      </c>
      <c r="V1325" s="23">
        <f t="shared" si="144"/>
        <v>0.13210000000000177</v>
      </c>
      <c r="W1325" s="128">
        <f t="shared" si="147"/>
        <v>0</v>
      </c>
      <c r="X1325" s="11">
        <f t="shared" si="146"/>
        <v>1</v>
      </c>
    </row>
    <row r="1326" spans="19:24" x14ac:dyDescent="0.35">
      <c r="S1326" s="128">
        <f t="shared" si="145"/>
        <v>0</v>
      </c>
      <c r="V1326" s="23">
        <f t="shared" si="144"/>
        <v>0.13220000000000176</v>
      </c>
      <c r="W1326" s="128">
        <f t="shared" si="147"/>
        <v>0</v>
      </c>
      <c r="X1326" s="11">
        <f t="shared" si="146"/>
        <v>1</v>
      </c>
    </row>
    <row r="1327" spans="19:24" x14ac:dyDescent="0.35">
      <c r="S1327" s="128">
        <f t="shared" si="145"/>
        <v>0</v>
      </c>
      <c r="V1327" s="23">
        <f t="shared" si="144"/>
        <v>0.13230000000000175</v>
      </c>
      <c r="W1327" s="128">
        <f t="shared" si="147"/>
        <v>0</v>
      </c>
      <c r="X1327" s="11">
        <f t="shared" si="146"/>
        <v>1</v>
      </c>
    </row>
    <row r="1328" spans="19:24" x14ac:dyDescent="0.35">
      <c r="S1328" s="128">
        <f t="shared" si="145"/>
        <v>0</v>
      </c>
      <c r="V1328" s="23">
        <f t="shared" si="144"/>
        <v>0.13240000000000174</v>
      </c>
      <c r="W1328" s="128">
        <f t="shared" si="147"/>
        <v>0</v>
      </c>
      <c r="X1328" s="11">
        <f t="shared" si="146"/>
        <v>1</v>
      </c>
    </row>
    <row r="1329" spans="19:24" x14ac:dyDescent="0.35">
      <c r="S1329" s="128">
        <f t="shared" si="145"/>
        <v>0</v>
      </c>
      <c r="V1329" s="23">
        <f t="shared" si="144"/>
        <v>0.13250000000000173</v>
      </c>
      <c r="W1329" s="128">
        <f t="shared" si="147"/>
        <v>0</v>
      </c>
      <c r="X1329" s="11">
        <f t="shared" si="146"/>
        <v>1</v>
      </c>
    </row>
    <row r="1330" spans="19:24" x14ac:dyDescent="0.35">
      <c r="S1330" s="128">
        <f t="shared" si="145"/>
        <v>0</v>
      </c>
      <c r="V1330" s="23">
        <f t="shared" si="144"/>
        <v>0.13260000000000172</v>
      </c>
      <c r="W1330" s="128">
        <f t="shared" si="147"/>
        <v>0</v>
      </c>
      <c r="X1330" s="11">
        <f t="shared" si="146"/>
        <v>1</v>
      </c>
    </row>
    <row r="1331" spans="19:24" x14ac:dyDescent="0.35">
      <c r="S1331" s="128">
        <f t="shared" si="145"/>
        <v>0</v>
      </c>
      <c r="V1331" s="23">
        <f t="shared" si="144"/>
        <v>0.13270000000000171</v>
      </c>
      <c r="W1331" s="128">
        <f t="shared" si="147"/>
        <v>0</v>
      </c>
      <c r="X1331" s="11">
        <f t="shared" si="146"/>
        <v>1</v>
      </c>
    </row>
    <row r="1332" spans="19:24" x14ac:dyDescent="0.35">
      <c r="S1332" s="128">
        <f t="shared" si="145"/>
        <v>0</v>
      </c>
      <c r="V1332" s="23">
        <f t="shared" ref="V1332:V1395" si="148">+V1331+0.0001</f>
        <v>0.13280000000000169</v>
      </c>
      <c r="W1332" s="128">
        <f t="shared" si="147"/>
        <v>0</v>
      </c>
      <c r="X1332" s="11">
        <f t="shared" si="146"/>
        <v>1</v>
      </c>
    </row>
    <row r="1333" spans="19:24" x14ac:dyDescent="0.35">
      <c r="S1333" s="128">
        <f t="shared" si="145"/>
        <v>0</v>
      </c>
      <c r="V1333" s="23">
        <f t="shared" si="148"/>
        <v>0.13290000000000168</v>
      </c>
      <c r="W1333" s="128">
        <f t="shared" si="147"/>
        <v>0</v>
      </c>
      <c r="X1333" s="11">
        <f t="shared" si="146"/>
        <v>1</v>
      </c>
    </row>
    <row r="1334" spans="19:24" x14ac:dyDescent="0.35">
      <c r="S1334" s="128">
        <f t="shared" si="145"/>
        <v>0</v>
      </c>
      <c r="V1334" s="23">
        <f t="shared" si="148"/>
        <v>0.13300000000000167</v>
      </c>
      <c r="W1334" s="128">
        <f t="shared" si="147"/>
        <v>0</v>
      </c>
      <c r="X1334" s="11">
        <f t="shared" si="146"/>
        <v>1</v>
      </c>
    </row>
    <row r="1335" spans="19:24" x14ac:dyDescent="0.35">
      <c r="S1335" s="128">
        <f t="shared" si="145"/>
        <v>0</v>
      </c>
      <c r="V1335" s="23">
        <f t="shared" si="148"/>
        <v>0.13310000000000166</v>
      </c>
      <c r="W1335" s="128">
        <f t="shared" si="147"/>
        <v>0</v>
      </c>
      <c r="X1335" s="11">
        <f t="shared" si="146"/>
        <v>1</v>
      </c>
    </row>
    <row r="1336" spans="19:24" x14ac:dyDescent="0.35">
      <c r="S1336" s="128">
        <f t="shared" si="145"/>
        <v>0</v>
      </c>
      <c r="V1336" s="23">
        <f t="shared" si="148"/>
        <v>0.13320000000000165</v>
      </c>
      <c r="W1336" s="128">
        <f t="shared" si="147"/>
        <v>0</v>
      </c>
      <c r="X1336" s="11">
        <f t="shared" si="146"/>
        <v>1</v>
      </c>
    </row>
    <row r="1337" spans="19:24" x14ac:dyDescent="0.35">
      <c r="S1337" s="128">
        <f t="shared" si="145"/>
        <v>0</v>
      </c>
      <c r="V1337" s="23">
        <f t="shared" si="148"/>
        <v>0.13330000000000164</v>
      </c>
      <c r="W1337" s="128">
        <f t="shared" si="147"/>
        <v>0</v>
      </c>
      <c r="X1337" s="11">
        <f t="shared" si="146"/>
        <v>1</v>
      </c>
    </row>
    <row r="1338" spans="19:24" x14ac:dyDescent="0.35">
      <c r="S1338" s="128">
        <f t="shared" si="145"/>
        <v>0</v>
      </c>
      <c r="V1338" s="23">
        <f t="shared" si="148"/>
        <v>0.13340000000000163</v>
      </c>
      <c r="W1338" s="128">
        <f t="shared" si="147"/>
        <v>0</v>
      </c>
      <c r="X1338" s="11">
        <f t="shared" si="146"/>
        <v>1</v>
      </c>
    </row>
    <row r="1339" spans="19:24" x14ac:dyDescent="0.35">
      <c r="S1339" s="128">
        <f t="shared" si="145"/>
        <v>0</v>
      </c>
      <c r="V1339" s="23">
        <f t="shared" si="148"/>
        <v>0.13350000000000162</v>
      </c>
      <c r="W1339" s="128">
        <f t="shared" si="147"/>
        <v>0</v>
      </c>
      <c r="X1339" s="11">
        <f t="shared" si="146"/>
        <v>1</v>
      </c>
    </row>
    <row r="1340" spans="19:24" x14ac:dyDescent="0.35">
      <c r="S1340" s="128">
        <f t="shared" si="145"/>
        <v>0</v>
      </c>
      <c r="V1340" s="23">
        <f t="shared" si="148"/>
        <v>0.13360000000000161</v>
      </c>
      <c r="W1340" s="128">
        <f t="shared" si="147"/>
        <v>0</v>
      </c>
      <c r="X1340" s="11">
        <f t="shared" si="146"/>
        <v>1</v>
      </c>
    </row>
    <row r="1341" spans="19:24" x14ac:dyDescent="0.35">
      <c r="S1341" s="128">
        <f t="shared" si="145"/>
        <v>0</v>
      </c>
      <c r="V1341" s="23">
        <f t="shared" si="148"/>
        <v>0.1337000000000016</v>
      </c>
      <c r="W1341" s="128">
        <f t="shared" si="147"/>
        <v>0</v>
      </c>
      <c r="X1341" s="11">
        <f t="shared" si="146"/>
        <v>1</v>
      </c>
    </row>
    <row r="1342" spans="19:24" x14ac:dyDescent="0.35">
      <c r="S1342" s="128">
        <f t="shared" si="145"/>
        <v>0</v>
      </c>
      <c r="V1342" s="23">
        <f t="shared" si="148"/>
        <v>0.13380000000000158</v>
      </c>
      <c r="W1342" s="128">
        <f t="shared" si="147"/>
        <v>0</v>
      </c>
      <c r="X1342" s="11">
        <f t="shared" si="146"/>
        <v>1</v>
      </c>
    </row>
    <row r="1343" spans="19:24" x14ac:dyDescent="0.35">
      <c r="S1343" s="128">
        <f t="shared" si="145"/>
        <v>0</v>
      </c>
      <c r="V1343" s="23">
        <f t="shared" si="148"/>
        <v>0.13390000000000157</v>
      </c>
      <c r="W1343" s="128">
        <f t="shared" si="147"/>
        <v>0</v>
      </c>
      <c r="X1343" s="11">
        <f t="shared" si="146"/>
        <v>1</v>
      </c>
    </row>
    <row r="1344" spans="19:24" x14ac:dyDescent="0.35">
      <c r="S1344" s="128">
        <f t="shared" ref="S1344:S1407" si="149">B1344*(1-E1344)</f>
        <v>0</v>
      </c>
      <c r="V1344" s="23">
        <f t="shared" si="148"/>
        <v>0.13400000000000156</v>
      </c>
      <c r="W1344" s="128">
        <f t="shared" si="147"/>
        <v>0</v>
      </c>
      <c r="X1344" s="11">
        <f t="shared" si="146"/>
        <v>1</v>
      </c>
    </row>
    <row r="1345" spans="19:24" x14ac:dyDescent="0.35">
      <c r="S1345" s="128">
        <f t="shared" si="149"/>
        <v>0</v>
      </c>
      <c r="V1345" s="23">
        <f t="shared" si="148"/>
        <v>0.13410000000000155</v>
      </c>
      <c r="W1345" s="128">
        <f t="shared" si="147"/>
        <v>0</v>
      </c>
      <c r="X1345" s="11">
        <f t="shared" ref="X1345:X1408" si="150">IF(W1345&lt;$Q$1,0,1)</f>
        <v>1</v>
      </c>
    </row>
    <row r="1346" spans="19:24" x14ac:dyDescent="0.35">
      <c r="S1346" s="128">
        <f t="shared" si="149"/>
        <v>0</v>
      </c>
      <c r="V1346" s="23">
        <f t="shared" si="148"/>
        <v>0.13420000000000154</v>
      </c>
      <c r="W1346" s="128">
        <f t="shared" si="147"/>
        <v>0</v>
      </c>
      <c r="X1346" s="11">
        <f t="shared" si="150"/>
        <v>1</v>
      </c>
    </row>
    <row r="1347" spans="19:24" x14ac:dyDescent="0.35">
      <c r="S1347" s="128">
        <f t="shared" si="149"/>
        <v>0</v>
      </c>
      <c r="V1347" s="23">
        <f t="shared" si="148"/>
        <v>0.13430000000000153</v>
      </c>
      <c r="W1347" s="128">
        <f t="shared" si="147"/>
        <v>0</v>
      </c>
      <c r="X1347" s="11">
        <f t="shared" si="150"/>
        <v>1</v>
      </c>
    </row>
    <row r="1348" spans="19:24" x14ac:dyDescent="0.35">
      <c r="S1348" s="128">
        <f t="shared" si="149"/>
        <v>0</v>
      </c>
      <c r="V1348" s="23">
        <f t="shared" si="148"/>
        <v>0.13440000000000152</v>
      </c>
      <c r="W1348" s="128">
        <f t="shared" si="147"/>
        <v>0</v>
      </c>
      <c r="X1348" s="11">
        <f t="shared" si="150"/>
        <v>1</v>
      </c>
    </row>
    <row r="1349" spans="19:24" x14ac:dyDescent="0.35">
      <c r="S1349" s="128">
        <f t="shared" si="149"/>
        <v>0</v>
      </c>
      <c r="V1349" s="23">
        <f t="shared" si="148"/>
        <v>0.13450000000000151</v>
      </c>
      <c r="W1349" s="128">
        <f t="shared" si="147"/>
        <v>0</v>
      </c>
      <c r="X1349" s="11">
        <f t="shared" si="150"/>
        <v>1</v>
      </c>
    </row>
    <row r="1350" spans="19:24" x14ac:dyDescent="0.35">
      <c r="S1350" s="128">
        <f t="shared" si="149"/>
        <v>0</v>
      </c>
      <c r="V1350" s="23">
        <f t="shared" si="148"/>
        <v>0.1346000000000015</v>
      </c>
      <c r="W1350" s="128">
        <f t="shared" si="147"/>
        <v>0</v>
      </c>
      <c r="X1350" s="11">
        <f t="shared" si="150"/>
        <v>1</v>
      </c>
    </row>
    <row r="1351" spans="19:24" x14ac:dyDescent="0.35">
      <c r="S1351" s="128">
        <f t="shared" si="149"/>
        <v>0</v>
      </c>
      <c r="V1351" s="23">
        <f t="shared" si="148"/>
        <v>0.13470000000000149</v>
      </c>
      <c r="W1351" s="128">
        <f t="shared" si="147"/>
        <v>0</v>
      </c>
      <c r="X1351" s="11">
        <f t="shared" si="150"/>
        <v>1</v>
      </c>
    </row>
    <row r="1352" spans="19:24" x14ac:dyDescent="0.35">
      <c r="S1352" s="128">
        <f t="shared" si="149"/>
        <v>0</v>
      </c>
      <c r="V1352" s="23">
        <f t="shared" si="148"/>
        <v>0.13480000000000147</v>
      </c>
      <c r="W1352" s="128">
        <f t="shared" si="147"/>
        <v>0</v>
      </c>
      <c r="X1352" s="11">
        <f t="shared" si="150"/>
        <v>1</v>
      </c>
    </row>
    <row r="1353" spans="19:24" x14ac:dyDescent="0.35">
      <c r="S1353" s="128">
        <f t="shared" si="149"/>
        <v>0</v>
      </c>
      <c r="V1353" s="23">
        <f t="shared" si="148"/>
        <v>0.13490000000000146</v>
      </c>
      <c r="W1353" s="128">
        <f t="shared" si="147"/>
        <v>0</v>
      </c>
      <c r="X1353" s="11">
        <f t="shared" si="150"/>
        <v>1</v>
      </c>
    </row>
    <row r="1354" spans="19:24" x14ac:dyDescent="0.35">
      <c r="S1354" s="128">
        <f t="shared" si="149"/>
        <v>0</v>
      </c>
      <c r="V1354" s="23">
        <f t="shared" si="148"/>
        <v>0.13500000000000145</v>
      </c>
      <c r="W1354" s="128">
        <f t="shared" si="147"/>
        <v>0</v>
      </c>
      <c r="X1354" s="11">
        <f t="shared" si="150"/>
        <v>1</v>
      </c>
    </row>
    <row r="1355" spans="19:24" x14ac:dyDescent="0.35">
      <c r="S1355" s="128">
        <f t="shared" si="149"/>
        <v>0</v>
      </c>
      <c r="V1355" s="23">
        <f t="shared" si="148"/>
        <v>0.13510000000000144</v>
      </c>
      <c r="W1355" s="128">
        <f t="shared" si="147"/>
        <v>0</v>
      </c>
      <c r="X1355" s="11">
        <f t="shared" si="150"/>
        <v>1</v>
      </c>
    </row>
    <row r="1356" spans="19:24" x14ac:dyDescent="0.35">
      <c r="S1356" s="128">
        <f t="shared" si="149"/>
        <v>0</v>
      </c>
      <c r="V1356" s="23">
        <f t="shared" si="148"/>
        <v>0.13520000000000143</v>
      </c>
      <c r="W1356" s="128">
        <f t="shared" si="147"/>
        <v>0</v>
      </c>
      <c r="X1356" s="11">
        <f t="shared" si="150"/>
        <v>1</v>
      </c>
    </row>
    <row r="1357" spans="19:24" x14ac:dyDescent="0.35">
      <c r="S1357" s="128">
        <f t="shared" si="149"/>
        <v>0</v>
      </c>
      <c r="V1357" s="23">
        <f t="shared" si="148"/>
        <v>0.13530000000000142</v>
      </c>
      <c r="W1357" s="128">
        <f t="shared" si="147"/>
        <v>0</v>
      </c>
      <c r="X1357" s="11">
        <f t="shared" si="150"/>
        <v>1</v>
      </c>
    </row>
    <row r="1358" spans="19:24" x14ac:dyDescent="0.35">
      <c r="S1358" s="128">
        <f t="shared" si="149"/>
        <v>0</v>
      </c>
      <c r="V1358" s="23">
        <f t="shared" si="148"/>
        <v>0.13540000000000141</v>
      </c>
      <c r="W1358" s="128">
        <f t="shared" si="147"/>
        <v>0</v>
      </c>
      <c r="X1358" s="11">
        <f t="shared" si="150"/>
        <v>1</v>
      </c>
    </row>
    <row r="1359" spans="19:24" x14ac:dyDescent="0.35">
      <c r="S1359" s="128">
        <f t="shared" si="149"/>
        <v>0</v>
      </c>
      <c r="V1359" s="23">
        <f t="shared" si="148"/>
        <v>0.1355000000000014</v>
      </c>
      <c r="W1359" s="128">
        <f t="shared" si="147"/>
        <v>0</v>
      </c>
      <c r="X1359" s="11">
        <f t="shared" si="150"/>
        <v>1</v>
      </c>
    </row>
    <row r="1360" spans="19:24" x14ac:dyDescent="0.35">
      <c r="S1360" s="128">
        <f t="shared" si="149"/>
        <v>0</v>
      </c>
      <c r="V1360" s="23">
        <f t="shared" si="148"/>
        <v>0.13560000000000139</v>
      </c>
      <c r="W1360" s="128">
        <f t="shared" si="147"/>
        <v>0</v>
      </c>
      <c r="X1360" s="11">
        <f t="shared" si="150"/>
        <v>1</v>
      </c>
    </row>
    <row r="1361" spans="19:24" x14ac:dyDescent="0.35">
      <c r="S1361" s="128">
        <f t="shared" si="149"/>
        <v>0</v>
      </c>
      <c r="V1361" s="23">
        <f t="shared" si="148"/>
        <v>0.13570000000000138</v>
      </c>
      <c r="W1361" s="128">
        <f t="shared" si="147"/>
        <v>0</v>
      </c>
      <c r="X1361" s="11">
        <f t="shared" si="150"/>
        <v>1</v>
      </c>
    </row>
    <row r="1362" spans="19:24" x14ac:dyDescent="0.35">
      <c r="S1362" s="128">
        <f t="shared" si="149"/>
        <v>0</v>
      </c>
      <c r="V1362" s="23">
        <f t="shared" si="148"/>
        <v>0.13580000000000136</v>
      </c>
      <c r="W1362" s="128">
        <f t="shared" si="147"/>
        <v>0</v>
      </c>
      <c r="X1362" s="11">
        <f t="shared" si="150"/>
        <v>1</v>
      </c>
    </row>
    <row r="1363" spans="19:24" x14ac:dyDescent="0.35">
      <c r="S1363" s="128">
        <f t="shared" si="149"/>
        <v>0</v>
      </c>
      <c r="V1363" s="23">
        <f t="shared" si="148"/>
        <v>0.13590000000000135</v>
      </c>
      <c r="W1363" s="128">
        <f t="shared" si="147"/>
        <v>0</v>
      </c>
      <c r="X1363" s="11">
        <f t="shared" si="150"/>
        <v>1</v>
      </c>
    </row>
    <row r="1364" spans="19:24" x14ac:dyDescent="0.35">
      <c r="S1364" s="128">
        <f t="shared" si="149"/>
        <v>0</v>
      </c>
      <c r="V1364" s="23">
        <f t="shared" si="148"/>
        <v>0.13600000000000134</v>
      </c>
      <c r="W1364" s="128">
        <f t="shared" si="147"/>
        <v>0</v>
      </c>
      <c r="X1364" s="11">
        <f t="shared" si="150"/>
        <v>1</v>
      </c>
    </row>
    <row r="1365" spans="19:24" x14ac:dyDescent="0.35">
      <c r="S1365" s="128">
        <f t="shared" si="149"/>
        <v>0</v>
      </c>
      <c r="V1365" s="23">
        <f t="shared" si="148"/>
        <v>0.13610000000000133</v>
      </c>
      <c r="W1365" s="128">
        <f t="shared" si="147"/>
        <v>0</v>
      </c>
      <c r="X1365" s="11">
        <f t="shared" si="150"/>
        <v>1</v>
      </c>
    </row>
    <row r="1366" spans="19:24" x14ac:dyDescent="0.35">
      <c r="S1366" s="128">
        <f t="shared" si="149"/>
        <v>0</v>
      </c>
      <c r="V1366" s="23">
        <f t="shared" si="148"/>
        <v>0.13620000000000132</v>
      </c>
      <c r="W1366" s="128">
        <f t="shared" si="147"/>
        <v>0</v>
      </c>
      <c r="X1366" s="11">
        <f t="shared" si="150"/>
        <v>1</v>
      </c>
    </row>
    <row r="1367" spans="19:24" x14ac:dyDescent="0.35">
      <c r="S1367" s="128">
        <f t="shared" si="149"/>
        <v>0</v>
      </c>
      <c r="V1367" s="23">
        <f t="shared" si="148"/>
        <v>0.13630000000000131</v>
      </c>
      <c r="W1367" s="128">
        <f t="shared" ref="W1367:W1430" si="151">SUM($S$4:$S$243)*V1367/12</f>
        <v>0</v>
      </c>
      <c r="X1367" s="11">
        <f t="shared" si="150"/>
        <v>1</v>
      </c>
    </row>
    <row r="1368" spans="19:24" x14ac:dyDescent="0.35">
      <c r="S1368" s="128">
        <f t="shared" si="149"/>
        <v>0</v>
      </c>
      <c r="V1368" s="23">
        <f t="shared" si="148"/>
        <v>0.1364000000000013</v>
      </c>
      <c r="W1368" s="128">
        <f t="shared" si="151"/>
        <v>0</v>
      </c>
      <c r="X1368" s="11">
        <f t="shared" si="150"/>
        <v>1</v>
      </c>
    </row>
    <row r="1369" spans="19:24" x14ac:dyDescent="0.35">
      <c r="S1369" s="128">
        <f t="shared" si="149"/>
        <v>0</v>
      </c>
      <c r="V1369" s="23">
        <f t="shared" si="148"/>
        <v>0.13650000000000129</v>
      </c>
      <c r="W1369" s="128">
        <f t="shared" si="151"/>
        <v>0</v>
      </c>
      <c r="X1369" s="11">
        <f t="shared" si="150"/>
        <v>1</v>
      </c>
    </row>
    <row r="1370" spans="19:24" x14ac:dyDescent="0.35">
      <c r="S1370" s="128">
        <f t="shared" si="149"/>
        <v>0</v>
      </c>
      <c r="V1370" s="23">
        <f t="shared" si="148"/>
        <v>0.13660000000000128</v>
      </c>
      <c r="W1370" s="128">
        <f t="shared" si="151"/>
        <v>0</v>
      </c>
      <c r="X1370" s="11">
        <f t="shared" si="150"/>
        <v>1</v>
      </c>
    </row>
    <row r="1371" spans="19:24" x14ac:dyDescent="0.35">
      <c r="S1371" s="128">
        <f t="shared" si="149"/>
        <v>0</v>
      </c>
      <c r="V1371" s="23">
        <f t="shared" si="148"/>
        <v>0.13670000000000126</v>
      </c>
      <c r="W1371" s="128">
        <f t="shared" si="151"/>
        <v>0</v>
      </c>
      <c r="X1371" s="11">
        <f t="shared" si="150"/>
        <v>1</v>
      </c>
    </row>
    <row r="1372" spans="19:24" x14ac:dyDescent="0.35">
      <c r="S1372" s="128">
        <f t="shared" si="149"/>
        <v>0</v>
      </c>
      <c r="V1372" s="23">
        <f t="shared" si="148"/>
        <v>0.13680000000000125</v>
      </c>
      <c r="W1372" s="128">
        <f t="shared" si="151"/>
        <v>0</v>
      </c>
      <c r="X1372" s="11">
        <f t="shared" si="150"/>
        <v>1</v>
      </c>
    </row>
    <row r="1373" spans="19:24" x14ac:dyDescent="0.35">
      <c r="S1373" s="128">
        <f t="shared" si="149"/>
        <v>0</v>
      </c>
      <c r="V1373" s="23">
        <f t="shared" si="148"/>
        <v>0.13690000000000124</v>
      </c>
      <c r="W1373" s="128">
        <f t="shared" si="151"/>
        <v>0</v>
      </c>
      <c r="X1373" s="11">
        <f t="shared" si="150"/>
        <v>1</v>
      </c>
    </row>
    <row r="1374" spans="19:24" x14ac:dyDescent="0.35">
      <c r="S1374" s="128">
        <f t="shared" si="149"/>
        <v>0</v>
      </c>
      <c r="V1374" s="23">
        <f t="shared" si="148"/>
        <v>0.13700000000000123</v>
      </c>
      <c r="W1374" s="128">
        <f t="shared" si="151"/>
        <v>0</v>
      </c>
      <c r="X1374" s="11">
        <f t="shared" si="150"/>
        <v>1</v>
      </c>
    </row>
    <row r="1375" spans="19:24" x14ac:dyDescent="0.35">
      <c r="S1375" s="128">
        <f t="shared" si="149"/>
        <v>0</v>
      </c>
      <c r="V1375" s="23">
        <f t="shared" si="148"/>
        <v>0.13710000000000122</v>
      </c>
      <c r="W1375" s="128">
        <f t="shared" si="151"/>
        <v>0</v>
      </c>
      <c r="X1375" s="11">
        <f t="shared" si="150"/>
        <v>1</v>
      </c>
    </row>
    <row r="1376" spans="19:24" x14ac:dyDescent="0.35">
      <c r="S1376" s="128">
        <f t="shared" si="149"/>
        <v>0</v>
      </c>
      <c r="V1376" s="23">
        <f t="shared" si="148"/>
        <v>0.13720000000000121</v>
      </c>
      <c r="W1376" s="128">
        <f t="shared" si="151"/>
        <v>0</v>
      </c>
      <c r="X1376" s="11">
        <f t="shared" si="150"/>
        <v>1</v>
      </c>
    </row>
    <row r="1377" spans="19:24" x14ac:dyDescent="0.35">
      <c r="S1377" s="128">
        <f t="shared" si="149"/>
        <v>0</v>
      </c>
      <c r="V1377" s="23">
        <f t="shared" si="148"/>
        <v>0.1373000000000012</v>
      </c>
      <c r="W1377" s="128">
        <f t="shared" si="151"/>
        <v>0</v>
      </c>
      <c r="X1377" s="11">
        <f t="shared" si="150"/>
        <v>1</v>
      </c>
    </row>
    <row r="1378" spans="19:24" x14ac:dyDescent="0.35">
      <c r="S1378" s="128">
        <f t="shared" si="149"/>
        <v>0</v>
      </c>
      <c r="V1378" s="23">
        <f t="shared" si="148"/>
        <v>0.13740000000000119</v>
      </c>
      <c r="W1378" s="128">
        <f t="shared" si="151"/>
        <v>0</v>
      </c>
      <c r="X1378" s="11">
        <f t="shared" si="150"/>
        <v>1</v>
      </c>
    </row>
    <row r="1379" spans="19:24" x14ac:dyDescent="0.35">
      <c r="S1379" s="128">
        <f t="shared" si="149"/>
        <v>0</v>
      </c>
      <c r="V1379" s="23">
        <f t="shared" si="148"/>
        <v>0.13750000000000118</v>
      </c>
      <c r="W1379" s="128">
        <f t="shared" si="151"/>
        <v>0</v>
      </c>
      <c r="X1379" s="11">
        <f t="shared" si="150"/>
        <v>1</v>
      </c>
    </row>
    <row r="1380" spans="19:24" x14ac:dyDescent="0.35">
      <c r="S1380" s="128">
        <f t="shared" si="149"/>
        <v>0</v>
      </c>
      <c r="V1380" s="23">
        <f t="shared" si="148"/>
        <v>0.13760000000000117</v>
      </c>
      <c r="W1380" s="128">
        <f t="shared" si="151"/>
        <v>0</v>
      </c>
      <c r="X1380" s="11">
        <f t="shared" si="150"/>
        <v>1</v>
      </c>
    </row>
    <row r="1381" spans="19:24" x14ac:dyDescent="0.35">
      <c r="S1381" s="128">
        <f t="shared" si="149"/>
        <v>0</v>
      </c>
      <c r="V1381" s="23">
        <f t="shared" si="148"/>
        <v>0.13770000000000115</v>
      </c>
      <c r="W1381" s="128">
        <f t="shared" si="151"/>
        <v>0</v>
      </c>
      <c r="X1381" s="11">
        <f t="shared" si="150"/>
        <v>1</v>
      </c>
    </row>
    <row r="1382" spans="19:24" x14ac:dyDescent="0.35">
      <c r="S1382" s="128">
        <f t="shared" si="149"/>
        <v>0</v>
      </c>
      <c r="V1382" s="23">
        <f t="shared" si="148"/>
        <v>0.13780000000000114</v>
      </c>
      <c r="W1382" s="128">
        <f t="shared" si="151"/>
        <v>0</v>
      </c>
      <c r="X1382" s="11">
        <f t="shared" si="150"/>
        <v>1</v>
      </c>
    </row>
    <row r="1383" spans="19:24" x14ac:dyDescent="0.35">
      <c r="S1383" s="128">
        <f t="shared" si="149"/>
        <v>0</v>
      </c>
      <c r="V1383" s="23">
        <f t="shared" si="148"/>
        <v>0.13790000000000113</v>
      </c>
      <c r="W1383" s="128">
        <f t="shared" si="151"/>
        <v>0</v>
      </c>
      <c r="X1383" s="11">
        <f t="shared" si="150"/>
        <v>1</v>
      </c>
    </row>
    <row r="1384" spans="19:24" x14ac:dyDescent="0.35">
      <c r="S1384" s="128">
        <f t="shared" si="149"/>
        <v>0</v>
      </c>
      <c r="V1384" s="23">
        <f t="shared" si="148"/>
        <v>0.13800000000000112</v>
      </c>
      <c r="W1384" s="128">
        <f t="shared" si="151"/>
        <v>0</v>
      </c>
      <c r="X1384" s="11">
        <f t="shared" si="150"/>
        <v>1</v>
      </c>
    </row>
    <row r="1385" spans="19:24" x14ac:dyDescent="0.35">
      <c r="S1385" s="128">
        <f t="shared" si="149"/>
        <v>0</v>
      </c>
      <c r="V1385" s="23">
        <f t="shared" si="148"/>
        <v>0.13810000000000111</v>
      </c>
      <c r="W1385" s="128">
        <f t="shared" si="151"/>
        <v>0</v>
      </c>
      <c r="X1385" s="11">
        <f t="shared" si="150"/>
        <v>1</v>
      </c>
    </row>
    <row r="1386" spans="19:24" x14ac:dyDescent="0.35">
      <c r="S1386" s="128">
        <f t="shared" si="149"/>
        <v>0</v>
      </c>
      <c r="V1386" s="23">
        <f t="shared" si="148"/>
        <v>0.1382000000000011</v>
      </c>
      <c r="W1386" s="128">
        <f t="shared" si="151"/>
        <v>0</v>
      </c>
      <c r="X1386" s="11">
        <f t="shared" si="150"/>
        <v>1</v>
      </c>
    </row>
    <row r="1387" spans="19:24" x14ac:dyDescent="0.35">
      <c r="S1387" s="128">
        <f t="shared" si="149"/>
        <v>0</v>
      </c>
      <c r="V1387" s="23">
        <f t="shared" si="148"/>
        <v>0.13830000000000109</v>
      </c>
      <c r="W1387" s="128">
        <f t="shared" si="151"/>
        <v>0</v>
      </c>
      <c r="X1387" s="11">
        <f t="shared" si="150"/>
        <v>1</v>
      </c>
    </row>
    <row r="1388" spans="19:24" x14ac:dyDescent="0.35">
      <c r="S1388" s="128">
        <f t="shared" si="149"/>
        <v>0</v>
      </c>
      <c r="V1388" s="23">
        <f t="shared" si="148"/>
        <v>0.13840000000000108</v>
      </c>
      <c r="W1388" s="128">
        <f t="shared" si="151"/>
        <v>0</v>
      </c>
      <c r="X1388" s="11">
        <f t="shared" si="150"/>
        <v>1</v>
      </c>
    </row>
    <row r="1389" spans="19:24" x14ac:dyDescent="0.35">
      <c r="S1389" s="128">
        <f t="shared" si="149"/>
        <v>0</v>
      </c>
      <c r="V1389" s="23">
        <f t="shared" si="148"/>
        <v>0.13850000000000107</v>
      </c>
      <c r="W1389" s="128">
        <f t="shared" si="151"/>
        <v>0</v>
      </c>
      <c r="X1389" s="11">
        <f t="shared" si="150"/>
        <v>1</v>
      </c>
    </row>
    <row r="1390" spans="19:24" x14ac:dyDescent="0.35">
      <c r="S1390" s="128">
        <f t="shared" si="149"/>
        <v>0</v>
      </c>
      <c r="V1390" s="23">
        <f t="shared" si="148"/>
        <v>0.13860000000000106</v>
      </c>
      <c r="W1390" s="128">
        <f t="shared" si="151"/>
        <v>0</v>
      </c>
      <c r="X1390" s="11">
        <f t="shared" si="150"/>
        <v>1</v>
      </c>
    </row>
    <row r="1391" spans="19:24" x14ac:dyDescent="0.35">
      <c r="S1391" s="128">
        <f t="shared" si="149"/>
        <v>0</v>
      </c>
      <c r="V1391" s="23">
        <f t="shared" si="148"/>
        <v>0.13870000000000104</v>
      </c>
      <c r="W1391" s="128">
        <f t="shared" si="151"/>
        <v>0</v>
      </c>
      <c r="X1391" s="11">
        <f t="shared" si="150"/>
        <v>1</v>
      </c>
    </row>
    <row r="1392" spans="19:24" x14ac:dyDescent="0.35">
      <c r="S1392" s="128">
        <f t="shared" si="149"/>
        <v>0</v>
      </c>
      <c r="V1392" s="23">
        <f t="shared" si="148"/>
        <v>0.13880000000000103</v>
      </c>
      <c r="W1392" s="128">
        <f t="shared" si="151"/>
        <v>0</v>
      </c>
      <c r="X1392" s="11">
        <f t="shared" si="150"/>
        <v>1</v>
      </c>
    </row>
    <row r="1393" spans="19:24" x14ac:dyDescent="0.35">
      <c r="S1393" s="128">
        <f t="shared" si="149"/>
        <v>0</v>
      </c>
      <c r="V1393" s="23">
        <f t="shared" si="148"/>
        <v>0.13890000000000102</v>
      </c>
      <c r="W1393" s="128">
        <f t="shared" si="151"/>
        <v>0</v>
      </c>
      <c r="X1393" s="11">
        <f t="shared" si="150"/>
        <v>1</v>
      </c>
    </row>
    <row r="1394" spans="19:24" x14ac:dyDescent="0.35">
      <c r="S1394" s="128">
        <f t="shared" si="149"/>
        <v>0</v>
      </c>
      <c r="V1394" s="23">
        <f t="shared" si="148"/>
        <v>0.13900000000000101</v>
      </c>
      <c r="W1394" s="128">
        <f t="shared" si="151"/>
        <v>0</v>
      </c>
      <c r="X1394" s="11">
        <f t="shared" si="150"/>
        <v>1</v>
      </c>
    </row>
    <row r="1395" spans="19:24" x14ac:dyDescent="0.35">
      <c r="S1395" s="128">
        <f t="shared" si="149"/>
        <v>0</v>
      </c>
      <c r="V1395" s="23">
        <f t="shared" si="148"/>
        <v>0.139100000000001</v>
      </c>
      <c r="W1395" s="128">
        <f t="shared" si="151"/>
        <v>0</v>
      </c>
      <c r="X1395" s="11">
        <f t="shared" si="150"/>
        <v>1</v>
      </c>
    </row>
    <row r="1396" spans="19:24" x14ac:dyDescent="0.35">
      <c r="S1396" s="128">
        <f t="shared" si="149"/>
        <v>0</v>
      </c>
      <c r="V1396" s="23">
        <f t="shared" ref="V1396:V1459" si="152">+V1395+0.0001</f>
        <v>0.13920000000000099</v>
      </c>
      <c r="W1396" s="128">
        <f t="shared" si="151"/>
        <v>0</v>
      </c>
      <c r="X1396" s="11">
        <f t="shared" si="150"/>
        <v>1</v>
      </c>
    </row>
    <row r="1397" spans="19:24" x14ac:dyDescent="0.35">
      <c r="S1397" s="128">
        <f t="shared" si="149"/>
        <v>0</v>
      </c>
      <c r="V1397" s="23">
        <f t="shared" si="152"/>
        <v>0.13930000000000098</v>
      </c>
      <c r="W1397" s="128">
        <f t="shared" si="151"/>
        <v>0</v>
      </c>
      <c r="X1397" s="11">
        <f t="shared" si="150"/>
        <v>1</v>
      </c>
    </row>
    <row r="1398" spans="19:24" x14ac:dyDescent="0.35">
      <c r="S1398" s="128">
        <f t="shared" si="149"/>
        <v>0</v>
      </c>
      <c r="V1398" s="23">
        <f t="shared" si="152"/>
        <v>0.13940000000000097</v>
      </c>
      <c r="W1398" s="128">
        <f t="shared" si="151"/>
        <v>0</v>
      </c>
      <c r="X1398" s="11">
        <f t="shared" si="150"/>
        <v>1</v>
      </c>
    </row>
    <row r="1399" spans="19:24" x14ac:dyDescent="0.35">
      <c r="S1399" s="128">
        <f t="shared" si="149"/>
        <v>0</v>
      </c>
      <c r="V1399" s="23">
        <f t="shared" si="152"/>
        <v>0.13950000000000096</v>
      </c>
      <c r="W1399" s="128">
        <f t="shared" si="151"/>
        <v>0</v>
      </c>
      <c r="X1399" s="11">
        <f t="shared" si="150"/>
        <v>1</v>
      </c>
    </row>
    <row r="1400" spans="19:24" x14ac:dyDescent="0.35">
      <c r="S1400" s="128">
        <f t="shared" si="149"/>
        <v>0</v>
      </c>
      <c r="V1400" s="23">
        <f t="shared" si="152"/>
        <v>0.13960000000000095</v>
      </c>
      <c r="W1400" s="128">
        <f t="shared" si="151"/>
        <v>0</v>
      </c>
      <c r="X1400" s="11">
        <f t="shared" si="150"/>
        <v>1</v>
      </c>
    </row>
    <row r="1401" spans="19:24" x14ac:dyDescent="0.35">
      <c r="S1401" s="128">
        <f t="shared" si="149"/>
        <v>0</v>
      </c>
      <c r="V1401" s="23">
        <f t="shared" si="152"/>
        <v>0.13970000000000093</v>
      </c>
      <c r="W1401" s="128">
        <f t="shared" si="151"/>
        <v>0</v>
      </c>
      <c r="X1401" s="11">
        <f t="shared" si="150"/>
        <v>1</v>
      </c>
    </row>
    <row r="1402" spans="19:24" x14ac:dyDescent="0.35">
      <c r="S1402" s="128">
        <f t="shared" si="149"/>
        <v>0</v>
      </c>
      <c r="V1402" s="23">
        <f t="shared" si="152"/>
        <v>0.13980000000000092</v>
      </c>
      <c r="W1402" s="128">
        <f t="shared" si="151"/>
        <v>0</v>
      </c>
      <c r="X1402" s="11">
        <f t="shared" si="150"/>
        <v>1</v>
      </c>
    </row>
    <row r="1403" spans="19:24" x14ac:dyDescent="0.35">
      <c r="S1403" s="128">
        <f t="shared" si="149"/>
        <v>0</v>
      </c>
      <c r="V1403" s="23">
        <f t="shared" si="152"/>
        <v>0.13990000000000091</v>
      </c>
      <c r="W1403" s="128">
        <f t="shared" si="151"/>
        <v>0</v>
      </c>
      <c r="X1403" s="11">
        <f t="shared" si="150"/>
        <v>1</v>
      </c>
    </row>
    <row r="1404" spans="19:24" x14ac:dyDescent="0.35">
      <c r="S1404" s="128">
        <f t="shared" si="149"/>
        <v>0</v>
      </c>
      <c r="V1404" s="23">
        <f t="shared" si="152"/>
        <v>0.1400000000000009</v>
      </c>
      <c r="W1404" s="128">
        <f t="shared" si="151"/>
        <v>0</v>
      </c>
      <c r="X1404" s="11">
        <f t="shared" si="150"/>
        <v>1</v>
      </c>
    </row>
    <row r="1405" spans="19:24" x14ac:dyDescent="0.35">
      <c r="S1405" s="128">
        <f t="shared" si="149"/>
        <v>0</v>
      </c>
      <c r="V1405" s="23">
        <f t="shared" si="152"/>
        <v>0.14010000000000089</v>
      </c>
      <c r="W1405" s="128">
        <f t="shared" si="151"/>
        <v>0</v>
      </c>
      <c r="X1405" s="11">
        <f t="shared" si="150"/>
        <v>1</v>
      </c>
    </row>
    <row r="1406" spans="19:24" x14ac:dyDescent="0.35">
      <c r="S1406" s="128">
        <f t="shared" si="149"/>
        <v>0</v>
      </c>
      <c r="V1406" s="23">
        <f t="shared" si="152"/>
        <v>0.14020000000000088</v>
      </c>
      <c r="W1406" s="128">
        <f t="shared" si="151"/>
        <v>0</v>
      </c>
      <c r="X1406" s="11">
        <f t="shared" si="150"/>
        <v>1</v>
      </c>
    </row>
    <row r="1407" spans="19:24" x14ac:dyDescent="0.35">
      <c r="S1407" s="128">
        <f t="shared" si="149"/>
        <v>0</v>
      </c>
      <c r="V1407" s="23">
        <f t="shared" si="152"/>
        <v>0.14030000000000087</v>
      </c>
      <c r="W1407" s="128">
        <f t="shared" si="151"/>
        <v>0</v>
      </c>
      <c r="X1407" s="11">
        <f t="shared" si="150"/>
        <v>1</v>
      </c>
    </row>
    <row r="1408" spans="19:24" x14ac:dyDescent="0.35">
      <c r="S1408" s="128">
        <f t="shared" ref="S1408:S1471" si="153">B1408*(1-E1408)</f>
        <v>0</v>
      </c>
      <c r="V1408" s="23">
        <f t="shared" si="152"/>
        <v>0.14040000000000086</v>
      </c>
      <c r="W1408" s="128">
        <f t="shared" si="151"/>
        <v>0</v>
      </c>
      <c r="X1408" s="11">
        <f t="shared" si="150"/>
        <v>1</v>
      </c>
    </row>
    <row r="1409" spans="19:24" x14ac:dyDescent="0.35">
      <c r="S1409" s="128">
        <f t="shared" si="153"/>
        <v>0</v>
      </c>
      <c r="V1409" s="23">
        <f t="shared" si="152"/>
        <v>0.14050000000000085</v>
      </c>
      <c r="W1409" s="128">
        <f t="shared" si="151"/>
        <v>0</v>
      </c>
      <c r="X1409" s="11">
        <f t="shared" ref="X1409:X1472" si="154">IF(W1409&lt;$Q$1,0,1)</f>
        <v>1</v>
      </c>
    </row>
    <row r="1410" spans="19:24" x14ac:dyDescent="0.35">
      <c r="S1410" s="128">
        <f t="shared" si="153"/>
        <v>0</v>
      </c>
      <c r="V1410" s="23">
        <f t="shared" si="152"/>
        <v>0.14060000000000084</v>
      </c>
      <c r="W1410" s="128">
        <f t="shared" si="151"/>
        <v>0</v>
      </c>
      <c r="X1410" s="11">
        <f t="shared" si="154"/>
        <v>1</v>
      </c>
    </row>
    <row r="1411" spans="19:24" x14ac:dyDescent="0.35">
      <c r="S1411" s="128">
        <f t="shared" si="153"/>
        <v>0</v>
      </c>
      <c r="V1411" s="23">
        <f t="shared" si="152"/>
        <v>0.14070000000000082</v>
      </c>
      <c r="W1411" s="128">
        <f t="shared" si="151"/>
        <v>0</v>
      </c>
      <c r="X1411" s="11">
        <f t="shared" si="154"/>
        <v>1</v>
      </c>
    </row>
    <row r="1412" spans="19:24" x14ac:dyDescent="0.35">
      <c r="S1412" s="128">
        <f t="shared" si="153"/>
        <v>0</v>
      </c>
      <c r="V1412" s="23">
        <f t="shared" si="152"/>
        <v>0.14080000000000081</v>
      </c>
      <c r="W1412" s="128">
        <f t="shared" si="151"/>
        <v>0</v>
      </c>
      <c r="X1412" s="11">
        <f t="shared" si="154"/>
        <v>1</v>
      </c>
    </row>
    <row r="1413" spans="19:24" x14ac:dyDescent="0.35">
      <c r="S1413" s="128">
        <f t="shared" si="153"/>
        <v>0</v>
      </c>
      <c r="V1413" s="23">
        <f t="shared" si="152"/>
        <v>0.1409000000000008</v>
      </c>
      <c r="W1413" s="128">
        <f t="shared" si="151"/>
        <v>0</v>
      </c>
      <c r="X1413" s="11">
        <f t="shared" si="154"/>
        <v>1</v>
      </c>
    </row>
    <row r="1414" spans="19:24" x14ac:dyDescent="0.35">
      <c r="S1414" s="128">
        <f t="shared" si="153"/>
        <v>0</v>
      </c>
      <c r="V1414" s="23">
        <f t="shared" si="152"/>
        <v>0.14100000000000079</v>
      </c>
      <c r="W1414" s="128">
        <f t="shared" si="151"/>
        <v>0</v>
      </c>
      <c r="X1414" s="11">
        <f t="shared" si="154"/>
        <v>1</v>
      </c>
    </row>
    <row r="1415" spans="19:24" x14ac:dyDescent="0.35">
      <c r="S1415" s="128">
        <f t="shared" si="153"/>
        <v>0</v>
      </c>
      <c r="V1415" s="23">
        <f t="shared" si="152"/>
        <v>0.14110000000000078</v>
      </c>
      <c r="W1415" s="128">
        <f t="shared" si="151"/>
        <v>0</v>
      </c>
      <c r="X1415" s="11">
        <f t="shared" si="154"/>
        <v>1</v>
      </c>
    </row>
    <row r="1416" spans="19:24" x14ac:dyDescent="0.35">
      <c r="S1416" s="128">
        <f t="shared" si="153"/>
        <v>0</v>
      </c>
      <c r="V1416" s="23">
        <f t="shared" si="152"/>
        <v>0.14120000000000077</v>
      </c>
      <c r="W1416" s="128">
        <f t="shared" si="151"/>
        <v>0</v>
      </c>
      <c r="X1416" s="11">
        <f t="shared" si="154"/>
        <v>1</v>
      </c>
    </row>
    <row r="1417" spans="19:24" x14ac:dyDescent="0.35">
      <c r="S1417" s="128">
        <f t="shared" si="153"/>
        <v>0</v>
      </c>
      <c r="V1417" s="23">
        <f t="shared" si="152"/>
        <v>0.14130000000000076</v>
      </c>
      <c r="W1417" s="128">
        <f t="shared" si="151"/>
        <v>0</v>
      </c>
      <c r="X1417" s="11">
        <f t="shared" si="154"/>
        <v>1</v>
      </c>
    </row>
    <row r="1418" spans="19:24" x14ac:dyDescent="0.35">
      <c r="S1418" s="128">
        <f t="shared" si="153"/>
        <v>0</v>
      </c>
      <c r="V1418" s="23">
        <f t="shared" si="152"/>
        <v>0.14140000000000075</v>
      </c>
      <c r="W1418" s="128">
        <f t="shared" si="151"/>
        <v>0</v>
      </c>
      <c r="X1418" s="11">
        <f t="shared" si="154"/>
        <v>1</v>
      </c>
    </row>
    <row r="1419" spans="19:24" x14ac:dyDescent="0.35">
      <c r="S1419" s="128">
        <f t="shared" si="153"/>
        <v>0</v>
      </c>
      <c r="V1419" s="23">
        <f t="shared" si="152"/>
        <v>0.14150000000000074</v>
      </c>
      <c r="W1419" s="128">
        <f t="shared" si="151"/>
        <v>0</v>
      </c>
      <c r="X1419" s="11">
        <f t="shared" si="154"/>
        <v>1</v>
      </c>
    </row>
    <row r="1420" spans="19:24" x14ac:dyDescent="0.35">
      <c r="S1420" s="128">
        <f t="shared" si="153"/>
        <v>0</v>
      </c>
      <c r="V1420" s="23">
        <f t="shared" si="152"/>
        <v>0.14160000000000073</v>
      </c>
      <c r="W1420" s="128">
        <f t="shared" si="151"/>
        <v>0</v>
      </c>
      <c r="X1420" s="11">
        <f t="shared" si="154"/>
        <v>1</v>
      </c>
    </row>
    <row r="1421" spans="19:24" x14ac:dyDescent="0.35">
      <c r="S1421" s="128">
        <f t="shared" si="153"/>
        <v>0</v>
      </c>
      <c r="V1421" s="23">
        <f t="shared" si="152"/>
        <v>0.14170000000000071</v>
      </c>
      <c r="W1421" s="128">
        <f t="shared" si="151"/>
        <v>0</v>
      </c>
      <c r="X1421" s="11">
        <f t="shared" si="154"/>
        <v>1</v>
      </c>
    </row>
    <row r="1422" spans="19:24" x14ac:dyDescent="0.35">
      <c r="S1422" s="128">
        <f t="shared" si="153"/>
        <v>0</v>
      </c>
      <c r="V1422" s="23">
        <f t="shared" si="152"/>
        <v>0.1418000000000007</v>
      </c>
      <c r="W1422" s="128">
        <f t="shared" si="151"/>
        <v>0</v>
      </c>
      <c r="X1422" s="11">
        <f t="shared" si="154"/>
        <v>1</v>
      </c>
    </row>
    <row r="1423" spans="19:24" x14ac:dyDescent="0.35">
      <c r="S1423" s="128">
        <f t="shared" si="153"/>
        <v>0</v>
      </c>
      <c r="V1423" s="23">
        <f t="shared" si="152"/>
        <v>0.14190000000000069</v>
      </c>
      <c r="W1423" s="128">
        <f t="shared" si="151"/>
        <v>0</v>
      </c>
      <c r="X1423" s="11">
        <f t="shared" si="154"/>
        <v>1</v>
      </c>
    </row>
    <row r="1424" spans="19:24" x14ac:dyDescent="0.35">
      <c r="S1424" s="128">
        <f t="shared" si="153"/>
        <v>0</v>
      </c>
      <c r="V1424" s="23">
        <f t="shared" si="152"/>
        <v>0.14200000000000068</v>
      </c>
      <c r="W1424" s="128">
        <f t="shared" si="151"/>
        <v>0</v>
      </c>
      <c r="X1424" s="11">
        <f t="shared" si="154"/>
        <v>1</v>
      </c>
    </row>
    <row r="1425" spans="19:24" x14ac:dyDescent="0.35">
      <c r="S1425" s="128">
        <f t="shared" si="153"/>
        <v>0</v>
      </c>
      <c r="V1425" s="23">
        <f t="shared" si="152"/>
        <v>0.14210000000000067</v>
      </c>
      <c r="W1425" s="128">
        <f t="shared" si="151"/>
        <v>0</v>
      </c>
      <c r="X1425" s="11">
        <f t="shared" si="154"/>
        <v>1</v>
      </c>
    </row>
    <row r="1426" spans="19:24" x14ac:dyDescent="0.35">
      <c r="S1426" s="128">
        <f t="shared" si="153"/>
        <v>0</v>
      </c>
      <c r="V1426" s="23">
        <f t="shared" si="152"/>
        <v>0.14220000000000066</v>
      </c>
      <c r="W1426" s="128">
        <f t="shared" si="151"/>
        <v>0</v>
      </c>
      <c r="X1426" s="11">
        <f t="shared" si="154"/>
        <v>1</v>
      </c>
    </row>
    <row r="1427" spans="19:24" x14ac:dyDescent="0.35">
      <c r="S1427" s="128">
        <f t="shared" si="153"/>
        <v>0</v>
      </c>
      <c r="V1427" s="23">
        <f t="shared" si="152"/>
        <v>0.14230000000000065</v>
      </c>
      <c r="W1427" s="128">
        <f t="shared" si="151"/>
        <v>0</v>
      </c>
      <c r="X1427" s="11">
        <f t="shared" si="154"/>
        <v>1</v>
      </c>
    </row>
    <row r="1428" spans="19:24" x14ac:dyDescent="0.35">
      <c r="S1428" s="128">
        <f t="shared" si="153"/>
        <v>0</v>
      </c>
      <c r="V1428" s="23">
        <f t="shared" si="152"/>
        <v>0.14240000000000064</v>
      </c>
      <c r="W1428" s="128">
        <f t="shared" si="151"/>
        <v>0</v>
      </c>
      <c r="X1428" s="11">
        <f t="shared" si="154"/>
        <v>1</v>
      </c>
    </row>
    <row r="1429" spans="19:24" x14ac:dyDescent="0.35">
      <c r="S1429" s="128">
        <f t="shared" si="153"/>
        <v>0</v>
      </c>
      <c r="V1429" s="23">
        <f t="shared" si="152"/>
        <v>0.14250000000000063</v>
      </c>
      <c r="W1429" s="128">
        <f t="shared" si="151"/>
        <v>0</v>
      </c>
      <c r="X1429" s="11">
        <f t="shared" si="154"/>
        <v>1</v>
      </c>
    </row>
    <row r="1430" spans="19:24" x14ac:dyDescent="0.35">
      <c r="S1430" s="128">
        <f t="shared" si="153"/>
        <v>0</v>
      </c>
      <c r="V1430" s="23">
        <f t="shared" si="152"/>
        <v>0.14260000000000062</v>
      </c>
      <c r="W1430" s="128">
        <f t="shared" si="151"/>
        <v>0</v>
      </c>
      <c r="X1430" s="11">
        <f t="shared" si="154"/>
        <v>1</v>
      </c>
    </row>
    <row r="1431" spans="19:24" x14ac:dyDescent="0.35">
      <c r="S1431" s="128">
        <f t="shared" si="153"/>
        <v>0</v>
      </c>
      <c r="V1431" s="23">
        <f t="shared" si="152"/>
        <v>0.1427000000000006</v>
      </c>
      <c r="W1431" s="128">
        <f t="shared" ref="W1431:W1494" si="155">SUM($S$4:$S$243)*V1431/12</f>
        <v>0</v>
      </c>
      <c r="X1431" s="11">
        <f t="shared" si="154"/>
        <v>1</v>
      </c>
    </row>
    <row r="1432" spans="19:24" x14ac:dyDescent="0.35">
      <c r="S1432" s="128">
        <f t="shared" si="153"/>
        <v>0</v>
      </c>
      <c r="V1432" s="23">
        <f t="shared" si="152"/>
        <v>0.14280000000000059</v>
      </c>
      <c r="W1432" s="128">
        <f t="shared" si="155"/>
        <v>0</v>
      </c>
      <c r="X1432" s="11">
        <f t="shared" si="154"/>
        <v>1</v>
      </c>
    </row>
    <row r="1433" spans="19:24" x14ac:dyDescent="0.35">
      <c r="S1433" s="128">
        <f t="shared" si="153"/>
        <v>0</v>
      </c>
      <c r="V1433" s="23">
        <f t="shared" si="152"/>
        <v>0.14290000000000058</v>
      </c>
      <c r="W1433" s="128">
        <f t="shared" si="155"/>
        <v>0</v>
      </c>
      <c r="X1433" s="11">
        <f t="shared" si="154"/>
        <v>1</v>
      </c>
    </row>
    <row r="1434" spans="19:24" x14ac:dyDescent="0.35">
      <c r="S1434" s="128">
        <f t="shared" si="153"/>
        <v>0</v>
      </c>
      <c r="V1434" s="23">
        <f t="shared" si="152"/>
        <v>0.14300000000000057</v>
      </c>
      <c r="W1434" s="128">
        <f t="shared" si="155"/>
        <v>0</v>
      </c>
      <c r="X1434" s="11">
        <f t="shared" si="154"/>
        <v>1</v>
      </c>
    </row>
    <row r="1435" spans="19:24" x14ac:dyDescent="0.35">
      <c r="S1435" s="128">
        <f t="shared" si="153"/>
        <v>0</v>
      </c>
      <c r="V1435" s="23">
        <f t="shared" si="152"/>
        <v>0.14310000000000056</v>
      </c>
      <c r="W1435" s="128">
        <f t="shared" si="155"/>
        <v>0</v>
      </c>
      <c r="X1435" s="11">
        <f t="shared" si="154"/>
        <v>1</v>
      </c>
    </row>
    <row r="1436" spans="19:24" x14ac:dyDescent="0.35">
      <c r="S1436" s="128">
        <f t="shared" si="153"/>
        <v>0</v>
      </c>
      <c r="V1436" s="23">
        <f t="shared" si="152"/>
        <v>0.14320000000000055</v>
      </c>
      <c r="W1436" s="128">
        <f t="shared" si="155"/>
        <v>0</v>
      </c>
      <c r="X1436" s="11">
        <f t="shared" si="154"/>
        <v>1</v>
      </c>
    </row>
    <row r="1437" spans="19:24" x14ac:dyDescent="0.35">
      <c r="S1437" s="128">
        <f t="shared" si="153"/>
        <v>0</v>
      </c>
      <c r="V1437" s="23">
        <f t="shared" si="152"/>
        <v>0.14330000000000054</v>
      </c>
      <c r="W1437" s="128">
        <f t="shared" si="155"/>
        <v>0</v>
      </c>
      <c r="X1437" s="11">
        <f t="shared" si="154"/>
        <v>1</v>
      </c>
    </row>
    <row r="1438" spans="19:24" x14ac:dyDescent="0.35">
      <c r="S1438" s="128">
        <f t="shared" si="153"/>
        <v>0</v>
      </c>
      <c r="V1438" s="23">
        <f t="shared" si="152"/>
        <v>0.14340000000000053</v>
      </c>
      <c r="W1438" s="128">
        <f t="shared" si="155"/>
        <v>0</v>
      </c>
      <c r="X1438" s="11">
        <f t="shared" si="154"/>
        <v>1</v>
      </c>
    </row>
    <row r="1439" spans="19:24" x14ac:dyDescent="0.35">
      <c r="S1439" s="128">
        <f t="shared" si="153"/>
        <v>0</v>
      </c>
      <c r="V1439" s="23">
        <f t="shared" si="152"/>
        <v>0.14350000000000052</v>
      </c>
      <c r="W1439" s="128">
        <f t="shared" si="155"/>
        <v>0</v>
      </c>
      <c r="X1439" s="11">
        <f t="shared" si="154"/>
        <v>1</v>
      </c>
    </row>
    <row r="1440" spans="19:24" x14ac:dyDescent="0.35">
      <c r="S1440" s="128">
        <f t="shared" si="153"/>
        <v>0</v>
      </c>
      <c r="V1440" s="23">
        <f t="shared" si="152"/>
        <v>0.14360000000000051</v>
      </c>
      <c r="W1440" s="128">
        <f t="shared" si="155"/>
        <v>0</v>
      </c>
      <c r="X1440" s="11">
        <f t="shared" si="154"/>
        <v>1</v>
      </c>
    </row>
    <row r="1441" spans="19:24" x14ac:dyDescent="0.35">
      <c r="S1441" s="128">
        <f t="shared" si="153"/>
        <v>0</v>
      </c>
      <c r="V1441" s="23">
        <f t="shared" si="152"/>
        <v>0.14370000000000049</v>
      </c>
      <c r="W1441" s="128">
        <f t="shared" si="155"/>
        <v>0</v>
      </c>
      <c r="X1441" s="11">
        <f t="shared" si="154"/>
        <v>1</v>
      </c>
    </row>
    <row r="1442" spans="19:24" x14ac:dyDescent="0.35">
      <c r="S1442" s="128">
        <f t="shared" si="153"/>
        <v>0</v>
      </c>
      <c r="V1442" s="23">
        <f t="shared" si="152"/>
        <v>0.14380000000000048</v>
      </c>
      <c r="W1442" s="128">
        <f t="shared" si="155"/>
        <v>0</v>
      </c>
      <c r="X1442" s="11">
        <f t="shared" si="154"/>
        <v>1</v>
      </c>
    </row>
    <row r="1443" spans="19:24" x14ac:dyDescent="0.35">
      <c r="S1443" s="128">
        <f t="shared" si="153"/>
        <v>0</v>
      </c>
      <c r="V1443" s="23">
        <f t="shared" si="152"/>
        <v>0.14390000000000047</v>
      </c>
      <c r="W1443" s="128">
        <f t="shared" si="155"/>
        <v>0</v>
      </c>
      <c r="X1443" s="11">
        <f t="shared" si="154"/>
        <v>1</v>
      </c>
    </row>
    <row r="1444" spans="19:24" x14ac:dyDescent="0.35">
      <c r="S1444" s="128">
        <f t="shared" si="153"/>
        <v>0</v>
      </c>
      <c r="V1444" s="23">
        <f t="shared" si="152"/>
        <v>0.14400000000000046</v>
      </c>
      <c r="W1444" s="128">
        <f t="shared" si="155"/>
        <v>0</v>
      </c>
      <c r="X1444" s="11">
        <f t="shared" si="154"/>
        <v>1</v>
      </c>
    </row>
    <row r="1445" spans="19:24" x14ac:dyDescent="0.35">
      <c r="S1445" s="128">
        <f t="shared" si="153"/>
        <v>0</v>
      </c>
      <c r="V1445" s="23">
        <f t="shared" si="152"/>
        <v>0.14410000000000045</v>
      </c>
      <c r="W1445" s="128">
        <f t="shared" si="155"/>
        <v>0</v>
      </c>
      <c r="X1445" s="11">
        <f t="shared" si="154"/>
        <v>1</v>
      </c>
    </row>
    <row r="1446" spans="19:24" x14ac:dyDescent="0.35">
      <c r="S1446" s="128">
        <f t="shared" si="153"/>
        <v>0</v>
      </c>
      <c r="V1446" s="23">
        <f t="shared" si="152"/>
        <v>0.14420000000000044</v>
      </c>
      <c r="W1446" s="128">
        <f t="shared" si="155"/>
        <v>0</v>
      </c>
      <c r="X1446" s="11">
        <f t="shared" si="154"/>
        <v>1</v>
      </c>
    </row>
    <row r="1447" spans="19:24" x14ac:dyDescent="0.35">
      <c r="S1447" s="128">
        <f t="shared" si="153"/>
        <v>0</v>
      </c>
      <c r="V1447" s="23">
        <f t="shared" si="152"/>
        <v>0.14430000000000043</v>
      </c>
      <c r="W1447" s="128">
        <f t="shared" si="155"/>
        <v>0</v>
      </c>
      <c r="X1447" s="11">
        <f t="shared" si="154"/>
        <v>1</v>
      </c>
    </row>
    <row r="1448" spans="19:24" x14ac:dyDescent="0.35">
      <c r="S1448" s="128">
        <f t="shared" si="153"/>
        <v>0</v>
      </c>
      <c r="V1448" s="23">
        <f t="shared" si="152"/>
        <v>0.14440000000000042</v>
      </c>
      <c r="W1448" s="128">
        <f t="shared" si="155"/>
        <v>0</v>
      </c>
      <c r="X1448" s="11">
        <f t="shared" si="154"/>
        <v>1</v>
      </c>
    </row>
    <row r="1449" spans="19:24" x14ac:dyDescent="0.35">
      <c r="S1449" s="128">
        <f t="shared" si="153"/>
        <v>0</v>
      </c>
      <c r="V1449" s="23">
        <f t="shared" si="152"/>
        <v>0.14450000000000041</v>
      </c>
      <c r="W1449" s="128">
        <f t="shared" si="155"/>
        <v>0</v>
      </c>
      <c r="X1449" s="11">
        <f t="shared" si="154"/>
        <v>1</v>
      </c>
    </row>
    <row r="1450" spans="19:24" x14ac:dyDescent="0.35">
      <c r="S1450" s="128">
        <f t="shared" si="153"/>
        <v>0</v>
      </c>
      <c r="V1450" s="23">
        <f t="shared" si="152"/>
        <v>0.14460000000000039</v>
      </c>
      <c r="W1450" s="128">
        <f t="shared" si="155"/>
        <v>0</v>
      </c>
      <c r="X1450" s="11">
        <f t="shared" si="154"/>
        <v>1</v>
      </c>
    </row>
    <row r="1451" spans="19:24" x14ac:dyDescent="0.35">
      <c r="S1451" s="128">
        <f t="shared" si="153"/>
        <v>0</v>
      </c>
      <c r="V1451" s="23">
        <f t="shared" si="152"/>
        <v>0.14470000000000038</v>
      </c>
      <c r="W1451" s="128">
        <f t="shared" si="155"/>
        <v>0</v>
      </c>
      <c r="X1451" s="11">
        <f t="shared" si="154"/>
        <v>1</v>
      </c>
    </row>
    <row r="1452" spans="19:24" x14ac:dyDescent="0.35">
      <c r="S1452" s="128">
        <f t="shared" si="153"/>
        <v>0</v>
      </c>
      <c r="V1452" s="23">
        <f t="shared" si="152"/>
        <v>0.14480000000000037</v>
      </c>
      <c r="W1452" s="128">
        <f t="shared" si="155"/>
        <v>0</v>
      </c>
      <c r="X1452" s="11">
        <f t="shared" si="154"/>
        <v>1</v>
      </c>
    </row>
    <row r="1453" spans="19:24" x14ac:dyDescent="0.35">
      <c r="S1453" s="128">
        <f t="shared" si="153"/>
        <v>0</v>
      </c>
      <c r="V1453" s="23">
        <f t="shared" si="152"/>
        <v>0.14490000000000036</v>
      </c>
      <c r="W1453" s="128">
        <f t="shared" si="155"/>
        <v>0</v>
      </c>
      <c r="X1453" s="11">
        <f t="shared" si="154"/>
        <v>1</v>
      </c>
    </row>
    <row r="1454" spans="19:24" x14ac:dyDescent="0.35">
      <c r="S1454" s="128">
        <f t="shared" si="153"/>
        <v>0</v>
      </c>
      <c r="V1454" s="23">
        <f t="shared" si="152"/>
        <v>0.14500000000000035</v>
      </c>
      <c r="W1454" s="128">
        <f t="shared" si="155"/>
        <v>0</v>
      </c>
      <c r="X1454" s="11">
        <f t="shared" si="154"/>
        <v>1</v>
      </c>
    </row>
    <row r="1455" spans="19:24" x14ac:dyDescent="0.35">
      <c r="S1455" s="128">
        <f t="shared" si="153"/>
        <v>0</v>
      </c>
      <c r="V1455" s="23">
        <f t="shared" si="152"/>
        <v>0.14510000000000034</v>
      </c>
      <c r="W1455" s="128">
        <f t="shared" si="155"/>
        <v>0</v>
      </c>
      <c r="X1455" s="11">
        <f t="shared" si="154"/>
        <v>1</v>
      </c>
    </row>
    <row r="1456" spans="19:24" x14ac:dyDescent="0.35">
      <c r="S1456" s="128">
        <f t="shared" si="153"/>
        <v>0</v>
      </c>
      <c r="V1456" s="23">
        <f t="shared" si="152"/>
        <v>0.14520000000000033</v>
      </c>
      <c r="W1456" s="128">
        <f t="shared" si="155"/>
        <v>0</v>
      </c>
      <c r="X1456" s="11">
        <f t="shared" si="154"/>
        <v>1</v>
      </c>
    </row>
    <row r="1457" spans="19:24" x14ac:dyDescent="0.35">
      <c r="S1457" s="128">
        <f t="shared" si="153"/>
        <v>0</v>
      </c>
      <c r="V1457" s="23">
        <f t="shared" si="152"/>
        <v>0.14530000000000032</v>
      </c>
      <c r="W1457" s="128">
        <f t="shared" si="155"/>
        <v>0</v>
      </c>
      <c r="X1457" s="11">
        <f t="shared" si="154"/>
        <v>1</v>
      </c>
    </row>
    <row r="1458" spans="19:24" x14ac:dyDescent="0.35">
      <c r="S1458" s="128">
        <f t="shared" si="153"/>
        <v>0</v>
      </c>
      <c r="V1458" s="23">
        <f t="shared" si="152"/>
        <v>0.14540000000000031</v>
      </c>
      <c r="W1458" s="128">
        <f t="shared" si="155"/>
        <v>0</v>
      </c>
      <c r="X1458" s="11">
        <f t="shared" si="154"/>
        <v>1</v>
      </c>
    </row>
    <row r="1459" spans="19:24" x14ac:dyDescent="0.35">
      <c r="S1459" s="128">
        <f t="shared" si="153"/>
        <v>0</v>
      </c>
      <c r="V1459" s="23">
        <f t="shared" si="152"/>
        <v>0.1455000000000003</v>
      </c>
      <c r="W1459" s="128">
        <f t="shared" si="155"/>
        <v>0</v>
      </c>
      <c r="X1459" s="11">
        <f t="shared" si="154"/>
        <v>1</v>
      </c>
    </row>
    <row r="1460" spans="19:24" x14ac:dyDescent="0.35">
      <c r="S1460" s="128">
        <f t="shared" si="153"/>
        <v>0</v>
      </c>
      <c r="V1460" s="23">
        <f t="shared" ref="V1460:V1523" si="156">+V1459+0.0001</f>
        <v>0.14560000000000028</v>
      </c>
      <c r="W1460" s="128">
        <f t="shared" si="155"/>
        <v>0</v>
      </c>
      <c r="X1460" s="11">
        <f t="shared" si="154"/>
        <v>1</v>
      </c>
    </row>
    <row r="1461" spans="19:24" x14ac:dyDescent="0.35">
      <c r="S1461" s="128">
        <f t="shared" si="153"/>
        <v>0</v>
      </c>
      <c r="V1461" s="23">
        <f t="shared" si="156"/>
        <v>0.14570000000000027</v>
      </c>
      <c r="W1461" s="128">
        <f t="shared" si="155"/>
        <v>0</v>
      </c>
      <c r="X1461" s="11">
        <f t="shared" si="154"/>
        <v>1</v>
      </c>
    </row>
    <row r="1462" spans="19:24" x14ac:dyDescent="0.35">
      <c r="S1462" s="128">
        <f t="shared" si="153"/>
        <v>0</v>
      </c>
      <c r="V1462" s="23">
        <f t="shared" si="156"/>
        <v>0.14580000000000026</v>
      </c>
      <c r="W1462" s="128">
        <f t="shared" si="155"/>
        <v>0</v>
      </c>
      <c r="X1462" s="11">
        <f t="shared" si="154"/>
        <v>1</v>
      </c>
    </row>
    <row r="1463" spans="19:24" x14ac:dyDescent="0.35">
      <c r="S1463" s="128">
        <f t="shared" si="153"/>
        <v>0</v>
      </c>
      <c r="V1463" s="23">
        <f t="shared" si="156"/>
        <v>0.14590000000000025</v>
      </c>
      <c r="W1463" s="128">
        <f t="shared" si="155"/>
        <v>0</v>
      </c>
      <c r="X1463" s="11">
        <f t="shared" si="154"/>
        <v>1</v>
      </c>
    </row>
    <row r="1464" spans="19:24" x14ac:dyDescent="0.35">
      <c r="S1464" s="128">
        <f t="shared" si="153"/>
        <v>0</v>
      </c>
      <c r="V1464" s="23">
        <f t="shared" si="156"/>
        <v>0.14600000000000024</v>
      </c>
      <c r="W1464" s="128">
        <f t="shared" si="155"/>
        <v>0</v>
      </c>
      <c r="X1464" s="11">
        <f t="shared" si="154"/>
        <v>1</v>
      </c>
    </row>
    <row r="1465" spans="19:24" x14ac:dyDescent="0.35">
      <c r="S1465" s="128">
        <f t="shared" si="153"/>
        <v>0</v>
      </c>
      <c r="V1465" s="23">
        <f t="shared" si="156"/>
        <v>0.14610000000000023</v>
      </c>
      <c r="W1465" s="128">
        <f t="shared" si="155"/>
        <v>0</v>
      </c>
      <c r="X1465" s="11">
        <f t="shared" si="154"/>
        <v>1</v>
      </c>
    </row>
    <row r="1466" spans="19:24" x14ac:dyDescent="0.35">
      <c r="S1466" s="128">
        <f t="shared" si="153"/>
        <v>0</v>
      </c>
      <c r="V1466" s="23">
        <f t="shared" si="156"/>
        <v>0.14620000000000022</v>
      </c>
      <c r="W1466" s="128">
        <f t="shared" si="155"/>
        <v>0</v>
      </c>
      <c r="X1466" s="11">
        <f t="shared" si="154"/>
        <v>1</v>
      </c>
    </row>
    <row r="1467" spans="19:24" x14ac:dyDescent="0.35">
      <c r="S1467" s="128">
        <f t="shared" si="153"/>
        <v>0</v>
      </c>
      <c r="V1467" s="23">
        <f t="shared" si="156"/>
        <v>0.14630000000000021</v>
      </c>
      <c r="W1467" s="128">
        <f t="shared" si="155"/>
        <v>0</v>
      </c>
      <c r="X1467" s="11">
        <f t="shared" si="154"/>
        <v>1</v>
      </c>
    </row>
    <row r="1468" spans="19:24" x14ac:dyDescent="0.35">
      <c r="S1468" s="128">
        <f t="shared" si="153"/>
        <v>0</v>
      </c>
      <c r="V1468" s="23">
        <f t="shared" si="156"/>
        <v>0.1464000000000002</v>
      </c>
      <c r="W1468" s="128">
        <f t="shared" si="155"/>
        <v>0</v>
      </c>
      <c r="X1468" s="11">
        <f t="shared" si="154"/>
        <v>1</v>
      </c>
    </row>
    <row r="1469" spans="19:24" x14ac:dyDescent="0.35">
      <c r="S1469" s="128">
        <f t="shared" si="153"/>
        <v>0</v>
      </c>
      <c r="V1469" s="23">
        <f t="shared" si="156"/>
        <v>0.14650000000000019</v>
      </c>
      <c r="W1469" s="128">
        <f t="shared" si="155"/>
        <v>0</v>
      </c>
      <c r="X1469" s="11">
        <f t="shared" si="154"/>
        <v>1</v>
      </c>
    </row>
    <row r="1470" spans="19:24" x14ac:dyDescent="0.35">
      <c r="S1470" s="128">
        <f t="shared" si="153"/>
        <v>0</v>
      </c>
      <c r="V1470" s="23">
        <f t="shared" si="156"/>
        <v>0.14660000000000017</v>
      </c>
      <c r="W1470" s="128">
        <f t="shared" si="155"/>
        <v>0</v>
      </c>
      <c r="X1470" s="11">
        <f t="shared" si="154"/>
        <v>1</v>
      </c>
    </row>
    <row r="1471" spans="19:24" x14ac:dyDescent="0.35">
      <c r="S1471" s="128">
        <f t="shared" si="153"/>
        <v>0</v>
      </c>
      <c r="V1471" s="23">
        <f t="shared" si="156"/>
        <v>0.14670000000000016</v>
      </c>
      <c r="W1471" s="128">
        <f t="shared" si="155"/>
        <v>0</v>
      </c>
      <c r="X1471" s="11">
        <f t="shared" si="154"/>
        <v>1</v>
      </c>
    </row>
    <row r="1472" spans="19:24" x14ac:dyDescent="0.35">
      <c r="S1472" s="128">
        <f t="shared" ref="S1472:S1535" si="157">B1472*(1-E1472)</f>
        <v>0</v>
      </c>
      <c r="V1472" s="23">
        <f t="shared" si="156"/>
        <v>0.14680000000000015</v>
      </c>
      <c r="W1472" s="128">
        <f t="shared" si="155"/>
        <v>0</v>
      </c>
      <c r="X1472" s="11">
        <f t="shared" si="154"/>
        <v>1</v>
      </c>
    </row>
    <row r="1473" spans="19:24" x14ac:dyDescent="0.35">
      <c r="S1473" s="128">
        <f t="shared" si="157"/>
        <v>0</v>
      </c>
      <c r="V1473" s="23">
        <f t="shared" si="156"/>
        <v>0.14690000000000014</v>
      </c>
      <c r="W1473" s="128">
        <f t="shared" si="155"/>
        <v>0</v>
      </c>
      <c r="X1473" s="11">
        <f t="shared" ref="X1473:X1536" si="158">IF(W1473&lt;$Q$1,0,1)</f>
        <v>1</v>
      </c>
    </row>
    <row r="1474" spans="19:24" x14ac:dyDescent="0.35">
      <c r="S1474" s="128">
        <f t="shared" si="157"/>
        <v>0</v>
      </c>
      <c r="V1474" s="23">
        <f t="shared" si="156"/>
        <v>0.14700000000000013</v>
      </c>
      <c r="W1474" s="128">
        <f t="shared" si="155"/>
        <v>0</v>
      </c>
      <c r="X1474" s="11">
        <f t="shared" si="158"/>
        <v>1</v>
      </c>
    </row>
    <row r="1475" spans="19:24" x14ac:dyDescent="0.35">
      <c r="S1475" s="128">
        <f t="shared" si="157"/>
        <v>0</v>
      </c>
      <c r="V1475" s="23">
        <f t="shared" si="156"/>
        <v>0.14710000000000012</v>
      </c>
      <c r="W1475" s="128">
        <f t="shared" si="155"/>
        <v>0</v>
      </c>
      <c r="X1475" s="11">
        <f t="shared" si="158"/>
        <v>1</v>
      </c>
    </row>
    <row r="1476" spans="19:24" x14ac:dyDescent="0.35">
      <c r="S1476" s="128">
        <f t="shared" si="157"/>
        <v>0</v>
      </c>
      <c r="V1476" s="23">
        <f t="shared" si="156"/>
        <v>0.14720000000000011</v>
      </c>
      <c r="W1476" s="128">
        <f t="shared" si="155"/>
        <v>0</v>
      </c>
      <c r="X1476" s="11">
        <f t="shared" si="158"/>
        <v>1</v>
      </c>
    </row>
    <row r="1477" spans="19:24" x14ac:dyDescent="0.35">
      <c r="S1477" s="128">
        <f t="shared" si="157"/>
        <v>0</v>
      </c>
      <c r="V1477" s="23">
        <f t="shared" si="156"/>
        <v>0.1473000000000001</v>
      </c>
      <c r="W1477" s="128">
        <f t="shared" si="155"/>
        <v>0</v>
      </c>
      <c r="X1477" s="11">
        <f t="shared" si="158"/>
        <v>1</v>
      </c>
    </row>
    <row r="1478" spans="19:24" x14ac:dyDescent="0.35">
      <c r="S1478" s="128">
        <f t="shared" si="157"/>
        <v>0</v>
      </c>
      <c r="V1478" s="23">
        <f t="shared" si="156"/>
        <v>0.14740000000000009</v>
      </c>
      <c r="W1478" s="128">
        <f t="shared" si="155"/>
        <v>0</v>
      </c>
      <c r="X1478" s="11">
        <f t="shared" si="158"/>
        <v>1</v>
      </c>
    </row>
    <row r="1479" spans="19:24" x14ac:dyDescent="0.35">
      <c r="S1479" s="128">
        <f t="shared" si="157"/>
        <v>0</v>
      </c>
      <c r="V1479" s="23">
        <f t="shared" si="156"/>
        <v>0.14750000000000008</v>
      </c>
      <c r="W1479" s="128">
        <f t="shared" si="155"/>
        <v>0</v>
      </c>
      <c r="X1479" s="11">
        <f t="shared" si="158"/>
        <v>1</v>
      </c>
    </row>
    <row r="1480" spans="19:24" x14ac:dyDescent="0.35">
      <c r="S1480" s="128">
        <f t="shared" si="157"/>
        <v>0</v>
      </c>
      <c r="V1480" s="23">
        <f t="shared" si="156"/>
        <v>0.14760000000000006</v>
      </c>
      <c r="W1480" s="128">
        <f t="shared" si="155"/>
        <v>0</v>
      </c>
      <c r="X1480" s="11">
        <f t="shared" si="158"/>
        <v>1</v>
      </c>
    </row>
    <row r="1481" spans="19:24" x14ac:dyDescent="0.35">
      <c r="S1481" s="128">
        <f t="shared" si="157"/>
        <v>0</v>
      </c>
      <c r="V1481" s="23">
        <f t="shared" si="156"/>
        <v>0.14770000000000005</v>
      </c>
      <c r="W1481" s="128">
        <f t="shared" si="155"/>
        <v>0</v>
      </c>
      <c r="X1481" s="11">
        <f t="shared" si="158"/>
        <v>1</v>
      </c>
    </row>
    <row r="1482" spans="19:24" x14ac:dyDescent="0.35">
      <c r="S1482" s="128">
        <f t="shared" si="157"/>
        <v>0</v>
      </c>
      <c r="V1482" s="23">
        <f t="shared" si="156"/>
        <v>0.14780000000000004</v>
      </c>
      <c r="W1482" s="128">
        <f t="shared" si="155"/>
        <v>0</v>
      </c>
      <c r="X1482" s="11">
        <f t="shared" si="158"/>
        <v>1</v>
      </c>
    </row>
    <row r="1483" spans="19:24" x14ac:dyDescent="0.35">
      <c r="S1483" s="128">
        <f t="shared" si="157"/>
        <v>0</v>
      </c>
      <c r="V1483" s="23">
        <f t="shared" si="156"/>
        <v>0.14790000000000003</v>
      </c>
      <c r="W1483" s="128">
        <f t="shared" si="155"/>
        <v>0</v>
      </c>
      <c r="X1483" s="11">
        <f t="shared" si="158"/>
        <v>1</v>
      </c>
    </row>
    <row r="1484" spans="19:24" x14ac:dyDescent="0.35">
      <c r="S1484" s="128">
        <f t="shared" si="157"/>
        <v>0</v>
      </c>
      <c r="V1484" s="23">
        <f t="shared" si="156"/>
        <v>0.14800000000000002</v>
      </c>
      <c r="W1484" s="128">
        <f t="shared" si="155"/>
        <v>0</v>
      </c>
      <c r="X1484" s="11">
        <f t="shared" si="158"/>
        <v>1</v>
      </c>
    </row>
    <row r="1485" spans="19:24" x14ac:dyDescent="0.35">
      <c r="S1485" s="128">
        <f t="shared" si="157"/>
        <v>0</v>
      </c>
      <c r="V1485" s="23">
        <f t="shared" si="156"/>
        <v>0.14810000000000001</v>
      </c>
      <c r="W1485" s="128">
        <f t="shared" si="155"/>
        <v>0</v>
      </c>
      <c r="X1485" s="11">
        <f t="shared" si="158"/>
        <v>1</v>
      </c>
    </row>
    <row r="1486" spans="19:24" x14ac:dyDescent="0.35">
      <c r="S1486" s="128">
        <f t="shared" si="157"/>
        <v>0</v>
      </c>
      <c r="V1486" s="23">
        <f t="shared" si="156"/>
        <v>0.1482</v>
      </c>
      <c r="W1486" s="128">
        <f t="shared" si="155"/>
        <v>0</v>
      </c>
      <c r="X1486" s="11">
        <f t="shared" si="158"/>
        <v>1</v>
      </c>
    </row>
    <row r="1487" spans="19:24" x14ac:dyDescent="0.35">
      <c r="S1487" s="128">
        <f t="shared" si="157"/>
        <v>0</v>
      </c>
      <c r="V1487" s="23">
        <f t="shared" si="156"/>
        <v>0.14829999999999999</v>
      </c>
      <c r="W1487" s="128">
        <f t="shared" si="155"/>
        <v>0</v>
      </c>
      <c r="X1487" s="11">
        <f t="shared" si="158"/>
        <v>1</v>
      </c>
    </row>
    <row r="1488" spans="19:24" x14ac:dyDescent="0.35">
      <c r="S1488" s="128">
        <f t="shared" si="157"/>
        <v>0</v>
      </c>
      <c r="V1488" s="23">
        <f t="shared" si="156"/>
        <v>0.14839999999999998</v>
      </c>
      <c r="W1488" s="128">
        <f t="shared" si="155"/>
        <v>0</v>
      </c>
      <c r="X1488" s="11">
        <f t="shared" si="158"/>
        <v>1</v>
      </c>
    </row>
    <row r="1489" spans="19:24" x14ac:dyDescent="0.35">
      <c r="S1489" s="128">
        <f t="shared" si="157"/>
        <v>0</v>
      </c>
      <c r="V1489" s="23">
        <f t="shared" si="156"/>
        <v>0.14849999999999997</v>
      </c>
      <c r="W1489" s="128">
        <f t="shared" si="155"/>
        <v>0</v>
      </c>
      <c r="X1489" s="11">
        <f t="shared" si="158"/>
        <v>1</v>
      </c>
    </row>
    <row r="1490" spans="19:24" x14ac:dyDescent="0.35">
      <c r="S1490" s="128">
        <f t="shared" si="157"/>
        <v>0</v>
      </c>
      <c r="V1490" s="23">
        <f t="shared" si="156"/>
        <v>0.14859999999999995</v>
      </c>
      <c r="W1490" s="128">
        <f t="shared" si="155"/>
        <v>0</v>
      </c>
      <c r="X1490" s="11">
        <f t="shared" si="158"/>
        <v>1</v>
      </c>
    </row>
    <row r="1491" spans="19:24" x14ac:dyDescent="0.35">
      <c r="S1491" s="128">
        <f t="shared" si="157"/>
        <v>0</v>
      </c>
      <c r="V1491" s="23">
        <f t="shared" si="156"/>
        <v>0.14869999999999994</v>
      </c>
      <c r="W1491" s="128">
        <f t="shared" si="155"/>
        <v>0</v>
      </c>
      <c r="X1491" s="11">
        <f t="shared" si="158"/>
        <v>1</v>
      </c>
    </row>
    <row r="1492" spans="19:24" x14ac:dyDescent="0.35">
      <c r="S1492" s="128">
        <f t="shared" si="157"/>
        <v>0</v>
      </c>
      <c r="V1492" s="23">
        <f t="shared" si="156"/>
        <v>0.14879999999999993</v>
      </c>
      <c r="W1492" s="128">
        <f t="shared" si="155"/>
        <v>0</v>
      </c>
      <c r="X1492" s="11">
        <f t="shared" si="158"/>
        <v>1</v>
      </c>
    </row>
    <row r="1493" spans="19:24" x14ac:dyDescent="0.35">
      <c r="S1493" s="128">
        <f t="shared" si="157"/>
        <v>0</v>
      </c>
      <c r="V1493" s="23">
        <f t="shared" si="156"/>
        <v>0.14889999999999992</v>
      </c>
      <c r="W1493" s="128">
        <f t="shared" si="155"/>
        <v>0</v>
      </c>
      <c r="X1493" s="11">
        <f t="shared" si="158"/>
        <v>1</v>
      </c>
    </row>
    <row r="1494" spans="19:24" x14ac:dyDescent="0.35">
      <c r="S1494" s="128">
        <f t="shared" si="157"/>
        <v>0</v>
      </c>
      <c r="V1494" s="23">
        <f t="shared" si="156"/>
        <v>0.14899999999999991</v>
      </c>
      <c r="W1494" s="128">
        <f t="shared" si="155"/>
        <v>0</v>
      </c>
      <c r="X1494" s="11">
        <f t="shared" si="158"/>
        <v>1</v>
      </c>
    </row>
    <row r="1495" spans="19:24" x14ac:dyDescent="0.35">
      <c r="S1495" s="128">
        <f t="shared" si="157"/>
        <v>0</v>
      </c>
      <c r="V1495" s="23">
        <f t="shared" si="156"/>
        <v>0.1490999999999999</v>
      </c>
      <c r="W1495" s="128">
        <f t="shared" ref="W1495:W1558" si="159">SUM($S$4:$S$243)*V1495/12</f>
        <v>0</v>
      </c>
      <c r="X1495" s="11">
        <f t="shared" si="158"/>
        <v>1</v>
      </c>
    </row>
    <row r="1496" spans="19:24" x14ac:dyDescent="0.35">
      <c r="S1496" s="128">
        <f t="shared" si="157"/>
        <v>0</v>
      </c>
      <c r="V1496" s="23">
        <f t="shared" si="156"/>
        <v>0.14919999999999989</v>
      </c>
      <c r="W1496" s="128">
        <f t="shared" si="159"/>
        <v>0</v>
      </c>
      <c r="X1496" s="11">
        <f t="shared" si="158"/>
        <v>1</v>
      </c>
    </row>
    <row r="1497" spans="19:24" x14ac:dyDescent="0.35">
      <c r="S1497" s="128">
        <f t="shared" si="157"/>
        <v>0</v>
      </c>
      <c r="V1497" s="23">
        <f t="shared" si="156"/>
        <v>0.14929999999999988</v>
      </c>
      <c r="W1497" s="128">
        <f t="shared" si="159"/>
        <v>0</v>
      </c>
      <c r="X1497" s="11">
        <f t="shared" si="158"/>
        <v>1</v>
      </c>
    </row>
    <row r="1498" spans="19:24" x14ac:dyDescent="0.35">
      <c r="S1498" s="128">
        <f t="shared" si="157"/>
        <v>0</v>
      </c>
      <c r="V1498" s="23">
        <f t="shared" si="156"/>
        <v>0.14939999999999987</v>
      </c>
      <c r="W1498" s="128">
        <f t="shared" si="159"/>
        <v>0</v>
      </c>
      <c r="X1498" s="11">
        <f t="shared" si="158"/>
        <v>1</v>
      </c>
    </row>
    <row r="1499" spans="19:24" x14ac:dyDescent="0.35">
      <c r="S1499" s="128">
        <f t="shared" si="157"/>
        <v>0</v>
      </c>
      <c r="V1499" s="23">
        <f t="shared" si="156"/>
        <v>0.14949999999999986</v>
      </c>
      <c r="W1499" s="128">
        <f t="shared" si="159"/>
        <v>0</v>
      </c>
      <c r="X1499" s="11">
        <f t="shared" si="158"/>
        <v>1</v>
      </c>
    </row>
    <row r="1500" spans="19:24" x14ac:dyDescent="0.35">
      <c r="S1500" s="128">
        <f t="shared" si="157"/>
        <v>0</v>
      </c>
      <c r="V1500" s="23">
        <f t="shared" si="156"/>
        <v>0.14959999999999984</v>
      </c>
      <c r="W1500" s="128">
        <f t="shared" si="159"/>
        <v>0</v>
      </c>
      <c r="X1500" s="11">
        <f t="shared" si="158"/>
        <v>1</v>
      </c>
    </row>
    <row r="1501" spans="19:24" x14ac:dyDescent="0.35">
      <c r="S1501" s="128">
        <f t="shared" si="157"/>
        <v>0</v>
      </c>
      <c r="V1501" s="23">
        <f t="shared" si="156"/>
        <v>0.14969999999999983</v>
      </c>
      <c r="W1501" s="128">
        <f t="shared" si="159"/>
        <v>0</v>
      </c>
      <c r="X1501" s="11">
        <f t="shared" si="158"/>
        <v>1</v>
      </c>
    </row>
    <row r="1502" spans="19:24" x14ac:dyDescent="0.35">
      <c r="S1502" s="128">
        <f t="shared" si="157"/>
        <v>0</v>
      </c>
      <c r="V1502" s="23">
        <f t="shared" si="156"/>
        <v>0.14979999999999982</v>
      </c>
      <c r="W1502" s="128">
        <f t="shared" si="159"/>
        <v>0</v>
      </c>
      <c r="X1502" s="11">
        <f t="shared" si="158"/>
        <v>1</v>
      </c>
    </row>
    <row r="1503" spans="19:24" x14ac:dyDescent="0.35">
      <c r="S1503" s="128">
        <f t="shared" si="157"/>
        <v>0</v>
      </c>
      <c r="V1503" s="23">
        <f t="shared" si="156"/>
        <v>0.14989999999999981</v>
      </c>
      <c r="W1503" s="128">
        <f t="shared" si="159"/>
        <v>0</v>
      </c>
      <c r="X1503" s="11">
        <f t="shared" si="158"/>
        <v>1</v>
      </c>
    </row>
    <row r="1504" spans="19:24" x14ac:dyDescent="0.35">
      <c r="S1504" s="128">
        <f t="shared" si="157"/>
        <v>0</v>
      </c>
      <c r="V1504" s="23">
        <f t="shared" si="156"/>
        <v>0.1499999999999998</v>
      </c>
      <c r="W1504" s="128">
        <f t="shared" si="159"/>
        <v>0</v>
      </c>
      <c r="X1504" s="11">
        <f t="shared" si="158"/>
        <v>1</v>
      </c>
    </row>
    <row r="1505" spans="19:24" x14ac:dyDescent="0.35">
      <c r="S1505" s="128">
        <f t="shared" si="157"/>
        <v>0</v>
      </c>
      <c r="V1505" s="23">
        <f t="shared" si="156"/>
        <v>0.15009999999999979</v>
      </c>
      <c r="W1505" s="128">
        <f t="shared" si="159"/>
        <v>0</v>
      </c>
      <c r="X1505" s="11">
        <f t="shared" si="158"/>
        <v>1</v>
      </c>
    </row>
    <row r="1506" spans="19:24" x14ac:dyDescent="0.35">
      <c r="S1506" s="128">
        <f t="shared" si="157"/>
        <v>0</v>
      </c>
      <c r="V1506" s="23">
        <f t="shared" si="156"/>
        <v>0.15019999999999978</v>
      </c>
      <c r="W1506" s="128">
        <f t="shared" si="159"/>
        <v>0</v>
      </c>
      <c r="X1506" s="11">
        <f t="shared" si="158"/>
        <v>1</v>
      </c>
    </row>
    <row r="1507" spans="19:24" x14ac:dyDescent="0.35">
      <c r="S1507" s="128">
        <f t="shared" si="157"/>
        <v>0</v>
      </c>
      <c r="V1507" s="23">
        <f t="shared" si="156"/>
        <v>0.15029999999999977</v>
      </c>
      <c r="W1507" s="128">
        <f t="shared" si="159"/>
        <v>0</v>
      </c>
      <c r="X1507" s="11">
        <f t="shared" si="158"/>
        <v>1</v>
      </c>
    </row>
    <row r="1508" spans="19:24" x14ac:dyDescent="0.35">
      <c r="S1508" s="128">
        <f t="shared" si="157"/>
        <v>0</v>
      </c>
      <c r="V1508" s="23">
        <f t="shared" si="156"/>
        <v>0.15039999999999976</v>
      </c>
      <c r="W1508" s="128">
        <f t="shared" si="159"/>
        <v>0</v>
      </c>
      <c r="X1508" s="11">
        <f t="shared" si="158"/>
        <v>1</v>
      </c>
    </row>
    <row r="1509" spans="19:24" x14ac:dyDescent="0.35">
      <c r="S1509" s="128">
        <f t="shared" si="157"/>
        <v>0</v>
      </c>
      <c r="V1509" s="23">
        <f t="shared" si="156"/>
        <v>0.15049999999999975</v>
      </c>
      <c r="W1509" s="128">
        <f t="shared" si="159"/>
        <v>0</v>
      </c>
      <c r="X1509" s="11">
        <f t="shared" si="158"/>
        <v>1</v>
      </c>
    </row>
    <row r="1510" spans="19:24" x14ac:dyDescent="0.35">
      <c r="S1510" s="128">
        <f t="shared" si="157"/>
        <v>0</v>
      </c>
      <c r="V1510" s="23">
        <f t="shared" si="156"/>
        <v>0.15059999999999973</v>
      </c>
      <c r="W1510" s="128">
        <f t="shared" si="159"/>
        <v>0</v>
      </c>
      <c r="X1510" s="11">
        <f t="shared" si="158"/>
        <v>1</v>
      </c>
    </row>
    <row r="1511" spans="19:24" x14ac:dyDescent="0.35">
      <c r="S1511" s="128">
        <f t="shared" si="157"/>
        <v>0</v>
      </c>
      <c r="V1511" s="23">
        <f t="shared" si="156"/>
        <v>0.15069999999999972</v>
      </c>
      <c r="W1511" s="128">
        <f t="shared" si="159"/>
        <v>0</v>
      </c>
      <c r="X1511" s="11">
        <f t="shared" si="158"/>
        <v>1</v>
      </c>
    </row>
    <row r="1512" spans="19:24" x14ac:dyDescent="0.35">
      <c r="S1512" s="128">
        <f t="shared" si="157"/>
        <v>0</v>
      </c>
      <c r="V1512" s="23">
        <f t="shared" si="156"/>
        <v>0.15079999999999971</v>
      </c>
      <c r="W1512" s="128">
        <f t="shared" si="159"/>
        <v>0</v>
      </c>
      <c r="X1512" s="11">
        <f t="shared" si="158"/>
        <v>1</v>
      </c>
    </row>
    <row r="1513" spans="19:24" x14ac:dyDescent="0.35">
      <c r="S1513" s="128">
        <f t="shared" si="157"/>
        <v>0</v>
      </c>
      <c r="V1513" s="23">
        <f t="shared" si="156"/>
        <v>0.1508999999999997</v>
      </c>
      <c r="W1513" s="128">
        <f t="shared" si="159"/>
        <v>0</v>
      </c>
      <c r="X1513" s="11">
        <f t="shared" si="158"/>
        <v>1</v>
      </c>
    </row>
    <row r="1514" spans="19:24" x14ac:dyDescent="0.35">
      <c r="S1514" s="128">
        <f t="shared" si="157"/>
        <v>0</v>
      </c>
      <c r="V1514" s="23">
        <f t="shared" si="156"/>
        <v>0.15099999999999969</v>
      </c>
      <c r="W1514" s="128">
        <f t="shared" si="159"/>
        <v>0</v>
      </c>
      <c r="X1514" s="11">
        <f t="shared" si="158"/>
        <v>1</v>
      </c>
    </row>
    <row r="1515" spans="19:24" x14ac:dyDescent="0.35">
      <c r="S1515" s="128">
        <f t="shared" si="157"/>
        <v>0</v>
      </c>
      <c r="V1515" s="23">
        <f t="shared" si="156"/>
        <v>0.15109999999999968</v>
      </c>
      <c r="W1515" s="128">
        <f t="shared" si="159"/>
        <v>0</v>
      </c>
      <c r="X1515" s="11">
        <f t="shared" si="158"/>
        <v>1</v>
      </c>
    </row>
    <row r="1516" spans="19:24" x14ac:dyDescent="0.35">
      <c r="S1516" s="128">
        <f t="shared" si="157"/>
        <v>0</v>
      </c>
      <c r="V1516" s="23">
        <f t="shared" si="156"/>
        <v>0.15119999999999967</v>
      </c>
      <c r="W1516" s="128">
        <f t="shared" si="159"/>
        <v>0</v>
      </c>
      <c r="X1516" s="11">
        <f t="shared" si="158"/>
        <v>1</v>
      </c>
    </row>
    <row r="1517" spans="19:24" x14ac:dyDescent="0.35">
      <c r="S1517" s="128">
        <f t="shared" si="157"/>
        <v>0</v>
      </c>
      <c r="V1517" s="23">
        <f t="shared" si="156"/>
        <v>0.15129999999999966</v>
      </c>
      <c r="W1517" s="128">
        <f t="shared" si="159"/>
        <v>0</v>
      </c>
      <c r="X1517" s="11">
        <f t="shared" si="158"/>
        <v>1</v>
      </c>
    </row>
    <row r="1518" spans="19:24" x14ac:dyDescent="0.35">
      <c r="S1518" s="128">
        <f t="shared" si="157"/>
        <v>0</v>
      </c>
      <c r="V1518" s="23">
        <f t="shared" si="156"/>
        <v>0.15139999999999965</v>
      </c>
      <c r="W1518" s="128">
        <f t="shared" si="159"/>
        <v>0</v>
      </c>
      <c r="X1518" s="11">
        <f t="shared" si="158"/>
        <v>1</v>
      </c>
    </row>
    <row r="1519" spans="19:24" x14ac:dyDescent="0.35">
      <c r="S1519" s="128">
        <f t="shared" si="157"/>
        <v>0</v>
      </c>
      <c r="V1519" s="23">
        <f t="shared" si="156"/>
        <v>0.15149999999999963</v>
      </c>
      <c r="W1519" s="128">
        <f t="shared" si="159"/>
        <v>0</v>
      </c>
      <c r="X1519" s="11">
        <f t="shared" si="158"/>
        <v>1</v>
      </c>
    </row>
    <row r="1520" spans="19:24" x14ac:dyDescent="0.35">
      <c r="S1520" s="128">
        <f t="shared" si="157"/>
        <v>0</v>
      </c>
      <c r="V1520" s="23">
        <f t="shared" si="156"/>
        <v>0.15159999999999962</v>
      </c>
      <c r="W1520" s="128">
        <f t="shared" si="159"/>
        <v>0</v>
      </c>
      <c r="X1520" s="11">
        <f t="shared" si="158"/>
        <v>1</v>
      </c>
    </row>
    <row r="1521" spans="19:24" x14ac:dyDescent="0.35">
      <c r="S1521" s="128">
        <f t="shared" si="157"/>
        <v>0</v>
      </c>
      <c r="V1521" s="23">
        <f t="shared" si="156"/>
        <v>0.15169999999999961</v>
      </c>
      <c r="W1521" s="128">
        <f t="shared" si="159"/>
        <v>0</v>
      </c>
      <c r="X1521" s="11">
        <f t="shared" si="158"/>
        <v>1</v>
      </c>
    </row>
    <row r="1522" spans="19:24" x14ac:dyDescent="0.35">
      <c r="S1522" s="128">
        <f t="shared" si="157"/>
        <v>0</v>
      </c>
      <c r="V1522" s="23">
        <f t="shared" si="156"/>
        <v>0.1517999999999996</v>
      </c>
      <c r="W1522" s="128">
        <f t="shared" si="159"/>
        <v>0</v>
      </c>
      <c r="X1522" s="11">
        <f t="shared" si="158"/>
        <v>1</v>
      </c>
    </row>
    <row r="1523" spans="19:24" x14ac:dyDescent="0.35">
      <c r="S1523" s="128">
        <f t="shared" si="157"/>
        <v>0</v>
      </c>
      <c r="V1523" s="23">
        <f t="shared" si="156"/>
        <v>0.15189999999999959</v>
      </c>
      <c r="W1523" s="128">
        <f t="shared" si="159"/>
        <v>0</v>
      </c>
      <c r="X1523" s="11">
        <f t="shared" si="158"/>
        <v>1</v>
      </c>
    </row>
    <row r="1524" spans="19:24" x14ac:dyDescent="0.35">
      <c r="S1524" s="128">
        <f t="shared" si="157"/>
        <v>0</v>
      </c>
      <c r="V1524" s="23">
        <f t="shared" ref="V1524:V1587" si="160">+V1523+0.0001</f>
        <v>0.15199999999999958</v>
      </c>
      <c r="W1524" s="128">
        <f t="shared" si="159"/>
        <v>0</v>
      </c>
      <c r="X1524" s="11">
        <f t="shared" si="158"/>
        <v>1</v>
      </c>
    </row>
    <row r="1525" spans="19:24" x14ac:dyDescent="0.35">
      <c r="S1525" s="128">
        <f t="shared" si="157"/>
        <v>0</v>
      </c>
      <c r="V1525" s="23">
        <f t="shared" si="160"/>
        <v>0.15209999999999957</v>
      </c>
      <c r="W1525" s="128">
        <f t="shared" si="159"/>
        <v>0</v>
      </c>
      <c r="X1525" s="11">
        <f t="shared" si="158"/>
        <v>1</v>
      </c>
    </row>
    <row r="1526" spans="19:24" x14ac:dyDescent="0.35">
      <c r="S1526" s="128">
        <f t="shared" si="157"/>
        <v>0</v>
      </c>
      <c r="V1526" s="23">
        <f t="shared" si="160"/>
        <v>0.15219999999999956</v>
      </c>
      <c r="W1526" s="128">
        <f t="shared" si="159"/>
        <v>0</v>
      </c>
      <c r="X1526" s="11">
        <f t="shared" si="158"/>
        <v>1</v>
      </c>
    </row>
    <row r="1527" spans="19:24" x14ac:dyDescent="0.35">
      <c r="S1527" s="128">
        <f t="shared" si="157"/>
        <v>0</v>
      </c>
      <c r="V1527" s="23">
        <f t="shared" si="160"/>
        <v>0.15229999999999955</v>
      </c>
      <c r="W1527" s="128">
        <f t="shared" si="159"/>
        <v>0</v>
      </c>
      <c r="X1527" s="11">
        <f t="shared" si="158"/>
        <v>1</v>
      </c>
    </row>
    <row r="1528" spans="19:24" x14ac:dyDescent="0.35">
      <c r="S1528" s="128">
        <f t="shared" si="157"/>
        <v>0</v>
      </c>
      <c r="V1528" s="23">
        <f t="shared" si="160"/>
        <v>0.15239999999999954</v>
      </c>
      <c r="W1528" s="128">
        <f t="shared" si="159"/>
        <v>0</v>
      </c>
      <c r="X1528" s="11">
        <f t="shared" si="158"/>
        <v>1</v>
      </c>
    </row>
    <row r="1529" spans="19:24" x14ac:dyDescent="0.35">
      <c r="S1529" s="128">
        <f t="shared" si="157"/>
        <v>0</v>
      </c>
      <c r="V1529" s="23">
        <f t="shared" si="160"/>
        <v>0.15249999999999952</v>
      </c>
      <c r="W1529" s="128">
        <f t="shared" si="159"/>
        <v>0</v>
      </c>
      <c r="X1529" s="11">
        <f t="shared" si="158"/>
        <v>1</v>
      </c>
    </row>
    <row r="1530" spans="19:24" x14ac:dyDescent="0.35">
      <c r="S1530" s="128">
        <f t="shared" si="157"/>
        <v>0</v>
      </c>
      <c r="V1530" s="23">
        <f t="shared" si="160"/>
        <v>0.15259999999999951</v>
      </c>
      <c r="W1530" s="128">
        <f t="shared" si="159"/>
        <v>0</v>
      </c>
      <c r="X1530" s="11">
        <f t="shared" si="158"/>
        <v>1</v>
      </c>
    </row>
    <row r="1531" spans="19:24" x14ac:dyDescent="0.35">
      <c r="S1531" s="128">
        <f t="shared" si="157"/>
        <v>0</v>
      </c>
      <c r="V1531" s="23">
        <f t="shared" si="160"/>
        <v>0.1526999999999995</v>
      </c>
      <c r="W1531" s="128">
        <f t="shared" si="159"/>
        <v>0</v>
      </c>
      <c r="X1531" s="11">
        <f t="shared" si="158"/>
        <v>1</v>
      </c>
    </row>
    <row r="1532" spans="19:24" x14ac:dyDescent="0.35">
      <c r="S1532" s="128">
        <f t="shared" si="157"/>
        <v>0</v>
      </c>
      <c r="V1532" s="23">
        <f t="shared" si="160"/>
        <v>0.15279999999999949</v>
      </c>
      <c r="W1532" s="128">
        <f t="shared" si="159"/>
        <v>0</v>
      </c>
      <c r="X1532" s="11">
        <f t="shared" si="158"/>
        <v>1</v>
      </c>
    </row>
    <row r="1533" spans="19:24" x14ac:dyDescent="0.35">
      <c r="S1533" s="128">
        <f t="shared" si="157"/>
        <v>0</v>
      </c>
      <c r="V1533" s="23">
        <f t="shared" si="160"/>
        <v>0.15289999999999948</v>
      </c>
      <c r="W1533" s="128">
        <f t="shared" si="159"/>
        <v>0</v>
      </c>
      <c r="X1533" s="11">
        <f t="shared" si="158"/>
        <v>1</v>
      </c>
    </row>
    <row r="1534" spans="19:24" x14ac:dyDescent="0.35">
      <c r="S1534" s="128">
        <f t="shared" si="157"/>
        <v>0</v>
      </c>
      <c r="V1534" s="23">
        <f t="shared" si="160"/>
        <v>0.15299999999999947</v>
      </c>
      <c r="W1534" s="128">
        <f t="shared" si="159"/>
        <v>0</v>
      </c>
      <c r="X1534" s="11">
        <f t="shared" si="158"/>
        <v>1</v>
      </c>
    </row>
    <row r="1535" spans="19:24" x14ac:dyDescent="0.35">
      <c r="S1535" s="128">
        <f t="shared" si="157"/>
        <v>0</v>
      </c>
      <c r="V1535" s="23">
        <f t="shared" si="160"/>
        <v>0.15309999999999946</v>
      </c>
      <c r="W1535" s="128">
        <f t="shared" si="159"/>
        <v>0</v>
      </c>
      <c r="X1535" s="11">
        <f t="shared" si="158"/>
        <v>1</v>
      </c>
    </row>
    <row r="1536" spans="19:24" x14ac:dyDescent="0.35">
      <c r="S1536" s="128">
        <f t="shared" ref="S1536:S1599" si="161">B1536*(1-E1536)</f>
        <v>0</v>
      </c>
      <c r="V1536" s="23">
        <f t="shared" si="160"/>
        <v>0.15319999999999945</v>
      </c>
      <c r="W1536" s="128">
        <f t="shared" si="159"/>
        <v>0</v>
      </c>
      <c r="X1536" s="11">
        <f t="shared" si="158"/>
        <v>1</v>
      </c>
    </row>
    <row r="1537" spans="19:24" x14ac:dyDescent="0.35">
      <c r="S1537" s="128">
        <f t="shared" si="161"/>
        <v>0</v>
      </c>
      <c r="V1537" s="23">
        <f t="shared" si="160"/>
        <v>0.15329999999999944</v>
      </c>
      <c r="W1537" s="128">
        <f t="shared" si="159"/>
        <v>0</v>
      </c>
      <c r="X1537" s="11">
        <f t="shared" ref="X1537:X1600" si="162">IF(W1537&lt;$Q$1,0,1)</f>
        <v>1</v>
      </c>
    </row>
    <row r="1538" spans="19:24" x14ac:dyDescent="0.35">
      <c r="S1538" s="128">
        <f t="shared" si="161"/>
        <v>0</v>
      </c>
      <c r="V1538" s="23">
        <f t="shared" si="160"/>
        <v>0.15339999999999943</v>
      </c>
      <c r="W1538" s="128">
        <f t="shared" si="159"/>
        <v>0</v>
      </c>
      <c r="X1538" s="11">
        <f t="shared" si="162"/>
        <v>1</v>
      </c>
    </row>
    <row r="1539" spans="19:24" x14ac:dyDescent="0.35">
      <c r="S1539" s="128">
        <f t="shared" si="161"/>
        <v>0</v>
      </c>
      <c r="V1539" s="23">
        <f t="shared" si="160"/>
        <v>0.15349999999999941</v>
      </c>
      <c r="W1539" s="128">
        <f t="shared" si="159"/>
        <v>0</v>
      </c>
      <c r="X1539" s="11">
        <f t="shared" si="162"/>
        <v>1</v>
      </c>
    </row>
    <row r="1540" spans="19:24" x14ac:dyDescent="0.35">
      <c r="S1540" s="128">
        <f t="shared" si="161"/>
        <v>0</v>
      </c>
      <c r="V1540" s="23">
        <f t="shared" si="160"/>
        <v>0.1535999999999994</v>
      </c>
      <c r="W1540" s="128">
        <f t="shared" si="159"/>
        <v>0</v>
      </c>
      <c r="X1540" s="11">
        <f t="shared" si="162"/>
        <v>1</v>
      </c>
    </row>
    <row r="1541" spans="19:24" x14ac:dyDescent="0.35">
      <c r="S1541" s="128">
        <f t="shared" si="161"/>
        <v>0</v>
      </c>
      <c r="V1541" s="23">
        <f t="shared" si="160"/>
        <v>0.15369999999999939</v>
      </c>
      <c r="W1541" s="128">
        <f t="shared" si="159"/>
        <v>0</v>
      </c>
      <c r="X1541" s="11">
        <f t="shared" si="162"/>
        <v>1</v>
      </c>
    </row>
    <row r="1542" spans="19:24" x14ac:dyDescent="0.35">
      <c r="S1542" s="128">
        <f t="shared" si="161"/>
        <v>0</v>
      </c>
      <c r="V1542" s="23">
        <f t="shared" si="160"/>
        <v>0.15379999999999938</v>
      </c>
      <c r="W1542" s="128">
        <f t="shared" si="159"/>
        <v>0</v>
      </c>
      <c r="X1542" s="11">
        <f t="shared" si="162"/>
        <v>1</v>
      </c>
    </row>
    <row r="1543" spans="19:24" x14ac:dyDescent="0.35">
      <c r="S1543" s="128">
        <f t="shared" si="161"/>
        <v>0</v>
      </c>
      <c r="V1543" s="23">
        <f t="shared" si="160"/>
        <v>0.15389999999999937</v>
      </c>
      <c r="W1543" s="128">
        <f t="shared" si="159"/>
        <v>0</v>
      </c>
      <c r="X1543" s="11">
        <f t="shared" si="162"/>
        <v>1</v>
      </c>
    </row>
    <row r="1544" spans="19:24" x14ac:dyDescent="0.35">
      <c r="S1544" s="128">
        <f t="shared" si="161"/>
        <v>0</v>
      </c>
      <c r="V1544" s="23">
        <f t="shared" si="160"/>
        <v>0.15399999999999936</v>
      </c>
      <c r="W1544" s="128">
        <f t="shared" si="159"/>
        <v>0</v>
      </c>
      <c r="X1544" s="11">
        <f t="shared" si="162"/>
        <v>1</v>
      </c>
    </row>
    <row r="1545" spans="19:24" x14ac:dyDescent="0.35">
      <c r="S1545" s="128">
        <f t="shared" si="161"/>
        <v>0</v>
      </c>
      <c r="V1545" s="23">
        <f t="shared" si="160"/>
        <v>0.15409999999999935</v>
      </c>
      <c r="W1545" s="128">
        <f t="shared" si="159"/>
        <v>0</v>
      </c>
      <c r="X1545" s="11">
        <f t="shared" si="162"/>
        <v>1</v>
      </c>
    </row>
    <row r="1546" spans="19:24" x14ac:dyDescent="0.35">
      <c r="S1546" s="128">
        <f t="shared" si="161"/>
        <v>0</v>
      </c>
      <c r="V1546" s="23">
        <f t="shared" si="160"/>
        <v>0.15419999999999934</v>
      </c>
      <c r="W1546" s="128">
        <f t="shared" si="159"/>
        <v>0</v>
      </c>
      <c r="X1546" s="11">
        <f t="shared" si="162"/>
        <v>1</v>
      </c>
    </row>
    <row r="1547" spans="19:24" x14ac:dyDescent="0.35">
      <c r="S1547" s="128">
        <f t="shared" si="161"/>
        <v>0</v>
      </c>
      <c r="V1547" s="23">
        <f t="shared" si="160"/>
        <v>0.15429999999999933</v>
      </c>
      <c r="W1547" s="128">
        <f t="shared" si="159"/>
        <v>0</v>
      </c>
      <c r="X1547" s="11">
        <f t="shared" si="162"/>
        <v>1</v>
      </c>
    </row>
    <row r="1548" spans="19:24" x14ac:dyDescent="0.35">
      <c r="S1548" s="128">
        <f t="shared" si="161"/>
        <v>0</v>
      </c>
      <c r="V1548" s="23">
        <f t="shared" si="160"/>
        <v>0.15439999999999932</v>
      </c>
      <c r="W1548" s="128">
        <f t="shared" si="159"/>
        <v>0</v>
      </c>
      <c r="X1548" s="11">
        <f t="shared" si="162"/>
        <v>1</v>
      </c>
    </row>
    <row r="1549" spans="19:24" x14ac:dyDescent="0.35">
      <c r="S1549" s="128">
        <f t="shared" si="161"/>
        <v>0</v>
      </c>
      <c r="V1549" s="23">
        <f t="shared" si="160"/>
        <v>0.1544999999999993</v>
      </c>
      <c r="W1549" s="128">
        <f t="shared" si="159"/>
        <v>0</v>
      </c>
      <c r="X1549" s="11">
        <f t="shared" si="162"/>
        <v>1</v>
      </c>
    </row>
    <row r="1550" spans="19:24" x14ac:dyDescent="0.35">
      <c r="S1550" s="128">
        <f t="shared" si="161"/>
        <v>0</v>
      </c>
      <c r="V1550" s="23">
        <f t="shared" si="160"/>
        <v>0.15459999999999929</v>
      </c>
      <c r="W1550" s="128">
        <f t="shared" si="159"/>
        <v>0</v>
      </c>
      <c r="X1550" s="11">
        <f t="shared" si="162"/>
        <v>1</v>
      </c>
    </row>
    <row r="1551" spans="19:24" x14ac:dyDescent="0.35">
      <c r="S1551" s="128">
        <f t="shared" si="161"/>
        <v>0</v>
      </c>
      <c r="V1551" s="23">
        <f t="shared" si="160"/>
        <v>0.15469999999999928</v>
      </c>
      <c r="W1551" s="128">
        <f t="shared" si="159"/>
        <v>0</v>
      </c>
      <c r="X1551" s="11">
        <f t="shared" si="162"/>
        <v>1</v>
      </c>
    </row>
    <row r="1552" spans="19:24" x14ac:dyDescent="0.35">
      <c r="S1552" s="128">
        <f t="shared" si="161"/>
        <v>0</v>
      </c>
      <c r="V1552" s="23">
        <f t="shared" si="160"/>
        <v>0.15479999999999927</v>
      </c>
      <c r="W1552" s="128">
        <f t="shared" si="159"/>
        <v>0</v>
      </c>
      <c r="X1552" s="11">
        <f t="shared" si="162"/>
        <v>1</v>
      </c>
    </row>
    <row r="1553" spans="19:24" x14ac:dyDescent="0.35">
      <c r="S1553" s="128">
        <f t="shared" si="161"/>
        <v>0</v>
      </c>
      <c r="V1553" s="23">
        <f t="shared" si="160"/>
        <v>0.15489999999999926</v>
      </c>
      <c r="W1553" s="128">
        <f t="shared" si="159"/>
        <v>0</v>
      </c>
      <c r="X1553" s="11">
        <f t="shared" si="162"/>
        <v>1</v>
      </c>
    </row>
    <row r="1554" spans="19:24" x14ac:dyDescent="0.35">
      <c r="S1554" s="128">
        <f t="shared" si="161"/>
        <v>0</v>
      </c>
      <c r="V1554" s="23">
        <f t="shared" si="160"/>
        <v>0.15499999999999925</v>
      </c>
      <c r="W1554" s="128">
        <f t="shared" si="159"/>
        <v>0</v>
      </c>
      <c r="X1554" s="11">
        <f t="shared" si="162"/>
        <v>1</v>
      </c>
    </row>
    <row r="1555" spans="19:24" x14ac:dyDescent="0.35">
      <c r="S1555" s="128">
        <f t="shared" si="161"/>
        <v>0</v>
      </c>
      <c r="V1555" s="23">
        <f t="shared" si="160"/>
        <v>0.15509999999999924</v>
      </c>
      <c r="W1555" s="128">
        <f t="shared" si="159"/>
        <v>0</v>
      </c>
      <c r="X1555" s="11">
        <f t="shared" si="162"/>
        <v>1</v>
      </c>
    </row>
    <row r="1556" spans="19:24" x14ac:dyDescent="0.35">
      <c r="S1556" s="128">
        <f t="shared" si="161"/>
        <v>0</v>
      </c>
      <c r="V1556" s="23">
        <f t="shared" si="160"/>
        <v>0.15519999999999923</v>
      </c>
      <c r="W1556" s="128">
        <f t="shared" si="159"/>
        <v>0</v>
      </c>
      <c r="X1556" s="11">
        <f t="shared" si="162"/>
        <v>1</v>
      </c>
    </row>
    <row r="1557" spans="19:24" x14ac:dyDescent="0.35">
      <c r="S1557" s="128">
        <f t="shared" si="161"/>
        <v>0</v>
      </c>
      <c r="V1557" s="23">
        <f t="shared" si="160"/>
        <v>0.15529999999999922</v>
      </c>
      <c r="W1557" s="128">
        <f t="shared" si="159"/>
        <v>0</v>
      </c>
      <c r="X1557" s="11">
        <f t="shared" si="162"/>
        <v>1</v>
      </c>
    </row>
    <row r="1558" spans="19:24" x14ac:dyDescent="0.35">
      <c r="S1558" s="128">
        <f t="shared" si="161"/>
        <v>0</v>
      </c>
      <c r="V1558" s="23">
        <f t="shared" si="160"/>
        <v>0.15539999999999921</v>
      </c>
      <c r="W1558" s="128">
        <f t="shared" si="159"/>
        <v>0</v>
      </c>
      <c r="X1558" s="11">
        <f t="shared" si="162"/>
        <v>1</v>
      </c>
    </row>
    <row r="1559" spans="19:24" x14ac:dyDescent="0.35">
      <c r="S1559" s="128">
        <f t="shared" si="161"/>
        <v>0</v>
      </c>
      <c r="V1559" s="23">
        <f t="shared" si="160"/>
        <v>0.15549999999999919</v>
      </c>
      <c r="W1559" s="128">
        <f t="shared" ref="W1559:W1622" si="163">SUM($S$4:$S$243)*V1559/12</f>
        <v>0</v>
      </c>
      <c r="X1559" s="11">
        <f t="shared" si="162"/>
        <v>1</v>
      </c>
    </row>
    <row r="1560" spans="19:24" x14ac:dyDescent="0.35">
      <c r="S1560" s="128">
        <f t="shared" si="161"/>
        <v>0</v>
      </c>
      <c r="V1560" s="23">
        <f t="shared" si="160"/>
        <v>0.15559999999999918</v>
      </c>
      <c r="W1560" s="128">
        <f t="shared" si="163"/>
        <v>0</v>
      </c>
      <c r="X1560" s="11">
        <f t="shared" si="162"/>
        <v>1</v>
      </c>
    </row>
    <row r="1561" spans="19:24" x14ac:dyDescent="0.35">
      <c r="S1561" s="128">
        <f t="shared" si="161"/>
        <v>0</v>
      </c>
      <c r="V1561" s="23">
        <f t="shared" si="160"/>
        <v>0.15569999999999917</v>
      </c>
      <c r="W1561" s="128">
        <f t="shared" si="163"/>
        <v>0</v>
      </c>
      <c r="X1561" s="11">
        <f t="shared" si="162"/>
        <v>1</v>
      </c>
    </row>
    <row r="1562" spans="19:24" x14ac:dyDescent="0.35">
      <c r="S1562" s="128">
        <f t="shared" si="161"/>
        <v>0</v>
      </c>
      <c r="V1562" s="23">
        <f t="shared" si="160"/>
        <v>0.15579999999999916</v>
      </c>
      <c r="W1562" s="128">
        <f t="shared" si="163"/>
        <v>0</v>
      </c>
      <c r="X1562" s="11">
        <f t="shared" si="162"/>
        <v>1</v>
      </c>
    </row>
    <row r="1563" spans="19:24" x14ac:dyDescent="0.35">
      <c r="S1563" s="128">
        <f t="shared" si="161"/>
        <v>0</v>
      </c>
      <c r="V1563" s="23">
        <f t="shared" si="160"/>
        <v>0.15589999999999915</v>
      </c>
      <c r="W1563" s="128">
        <f t="shared" si="163"/>
        <v>0</v>
      </c>
      <c r="X1563" s="11">
        <f t="shared" si="162"/>
        <v>1</v>
      </c>
    </row>
    <row r="1564" spans="19:24" x14ac:dyDescent="0.35">
      <c r="S1564" s="128">
        <f t="shared" si="161"/>
        <v>0</v>
      </c>
      <c r="V1564" s="23">
        <f t="shared" si="160"/>
        <v>0.15599999999999914</v>
      </c>
      <c r="W1564" s="128">
        <f t="shared" si="163"/>
        <v>0</v>
      </c>
      <c r="X1564" s="11">
        <f t="shared" si="162"/>
        <v>1</v>
      </c>
    </row>
    <row r="1565" spans="19:24" x14ac:dyDescent="0.35">
      <c r="S1565" s="128">
        <f t="shared" si="161"/>
        <v>0</v>
      </c>
      <c r="V1565" s="23">
        <f t="shared" si="160"/>
        <v>0.15609999999999913</v>
      </c>
      <c r="W1565" s="128">
        <f t="shared" si="163"/>
        <v>0</v>
      </c>
      <c r="X1565" s="11">
        <f t="shared" si="162"/>
        <v>1</v>
      </c>
    </row>
    <row r="1566" spans="19:24" x14ac:dyDescent="0.35">
      <c r="S1566" s="128">
        <f t="shared" si="161"/>
        <v>0</v>
      </c>
      <c r="V1566" s="23">
        <f t="shared" si="160"/>
        <v>0.15619999999999912</v>
      </c>
      <c r="W1566" s="128">
        <f t="shared" si="163"/>
        <v>0</v>
      </c>
      <c r="X1566" s="11">
        <f t="shared" si="162"/>
        <v>1</v>
      </c>
    </row>
    <row r="1567" spans="19:24" x14ac:dyDescent="0.35">
      <c r="S1567" s="128">
        <f t="shared" si="161"/>
        <v>0</v>
      </c>
      <c r="V1567" s="23">
        <f t="shared" si="160"/>
        <v>0.15629999999999911</v>
      </c>
      <c r="W1567" s="128">
        <f t="shared" si="163"/>
        <v>0</v>
      </c>
      <c r="X1567" s="11">
        <f t="shared" si="162"/>
        <v>1</v>
      </c>
    </row>
    <row r="1568" spans="19:24" x14ac:dyDescent="0.35">
      <c r="S1568" s="128">
        <f t="shared" si="161"/>
        <v>0</v>
      </c>
      <c r="V1568" s="23">
        <f t="shared" si="160"/>
        <v>0.1563999999999991</v>
      </c>
      <c r="W1568" s="128">
        <f t="shared" si="163"/>
        <v>0</v>
      </c>
      <c r="X1568" s="11">
        <f t="shared" si="162"/>
        <v>1</v>
      </c>
    </row>
    <row r="1569" spans="19:24" x14ac:dyDescent="0.35">
      <c r="S1569" s="128">
        <f t="shared" si="161"/>
        <v>0</v>
      </c>
      <c r="V1569" s="23">
        <f t="shared" si="160"/>
        <v>0.15649999999999908</v>
      </c>
      <c r="W1569" s="128">
        <f t="shared" si="163"/>
        <v>0</v>
      </c>
      <c r="X1569" s="11">
        <f t="shared" si="162"/>
        <v>1</v>
      </c>
    </row>
    <row r="1570" spans="19:24" x14ac:dyDescent="0.35">
      <c r="S1570" s="128">
        <f t="shared" si="161"/>
        <v>0</v>
      </c>
      <c r="V1570" s="23">
        <f t="shared" si="160"/>
        <v>0.15659999999999907</v>
      </c>
      <c r="W1570" s="128">
        <f t="shared" si="163"/>
        <v>0</v>
      </c>
      <c r="X1570" s="11">
        <f t="shared" si="162"/>
        <v>1</v>
      </c>
    </row>
    <row r="1571" spans="19:24" x14ac:dyDescent="0.35">
      <c r="S1571" s="128">
        <f t="shared" si="161"/>
        <v>0</v>
      </c>
      <c r="V1571" s="23">
        <f t="shared" si="160"/>
        <v>0.15669999999999906</v>
      </c>
      <c r="W1571" s="128">
        <f t="shared" si="163"/>
        <v>0</v>
      </c>
      <c r="X1571" s="11">
        <f t="shared" si="162"/>
        <v>1</v>
      </c>
    </row>
    <row r="1572" spans="19:24" x14ac:dyDescent="0.35">
      <c r="S1572" s="128">
        <f t="shared" si="161"/>
        <v>0</v>
      </c>
      <c r="V1572" s="23">
        <f t="shared" si="160"/>
        <v>0.15679999999999905</v>
      </c>
      <c r="W1572" s="128">
        <f t="shared" si="163"/>
        <v>0</v>
      </c>
      <c r="X1572" s="11">
        <f t="shared" si="162"/>
        <v>1</v>
      </c>
    </row>
    <row r="1573" spans="19:24" x14ac:dyDescent="0.35">
      <c r="S1573" s="128">
        <f t="shared" si="161"/>
        <v>0</v>
      </c>
      <c r="V1573" s="23">
        <f t="shared" si="160"/>
        <v>0.15689999999999904</v>
      </c>
      <c r="W1573" s="128">
        <f t="shared" si="163"/>
        <v>0</v>
      </c>
      <c r="X1573" s="11">
        <f t="shared" si="162"/>
        <v>1</v>
      </c>
    </row>
    <row r="1574" spans="19:24" x14ac:dyDescent="0.35">
      <c r="S1574" s="128">
        <f t="shared" si="161"/>
        <v>0</v>
      </c>
      <c r="V1574" s="23">
        <f t="shared" si="160"/>
        <v>0.15699999999999903</v>
      </c>
      <c r="W1574" s="128">
        <f t="shared" si="163"/>
        <v>0</v>
      </c>
      <c r="X1574" s="11">
        <f t="shared" si="162"/>
        <v>1</v>
      </c>
    </row>
    <row r="1575" spans="19:24" x14ac:dyDescent="0.35">
      <c r="S1575" s="128">
        <f t="shared" si="161"/>
        <v>0</v>
      </c>
      <c r="V1575" s="23">
        <f t="shared" si="160"/>
        <v>0.15709999999999902</v>
      </c>
      <c r="W1575" s="128">
        <f t="shared" si="163"/>
        <v>0</v>
      </c>
      <c r="X1575" s="11">
        <f t="shared" si="162"/>
        <v>1</v>
      </c>
    </row>
    <row r="1576" spans="19:24" x14ac:dyDescent="0.35">
      <c r="S1576" s="128">
        <f t="shared" si="161"/>
        <v>0</v>
      </c>
      <c r="V1576" s="23">
        <f t="shared" si="160"/>
        <v>0.15719999999999901</v>
      </c>
      <c r="W1576" s="128">
        <f t="shared" si="163"/>
        <v>0</v>
      </c>
      <c r="X1576" s="11">
        <f t="shared" si="162"/>
        <v>1</v>
      </c>
    </row>
    <row r="1577" spans="19:24" x14ac:dyDescent="0.35">
      <c r="S1577" s="128">
        <f t="shared" si="161"/>
        <v>0</v>
      </c>
      <c r="V1577" s="23">
        <f t="shared" si="160"/>
        <v>0.157299999999999</v>
      </c>
      <c r="W1577" s="128">
        <f t="shared" si="163"/>
        <v>0</v>
      </c>
      <c r="X1577" s="11">
        <f t="shared" si="162"/>
        <v>1</v>
      </c>
    </row>
    <row r="1578" spans="19:24" x14ac:dyDescent="0.35">
      <c r="S1578" s="128">
        <f t="shared" si="161"/>
        <v>0</v>
      </c>
      <c r="V1578" s="23">
        <f t="shared" si="160"/>
        <v>0.15739999999999899</v>
      </c>
      <c r="W1578" s="128">
        <f t="shared" si="163"/>
        <v>0</v>
      </c>
      <c r="X1578" s="11">
        <f t="shared" si="162"/>
        <v>1</v>
      </c>
    </row>
    <row r="1579" spans="19:24" x14ac:dyDescent="0.35">
      <c r="S1579" s="128">
        <f t="shared" si="161"/>
        <v>0</v>
      </c>
      <c r="V1579" s="23">
        <f t="shared" si="160"/>
        <v>0.15749999999999897</v>
      </c>
      <c r="W1579" s="128">
        <f t="shared" si="163"/>
        <v>0</v>
      </c>
      <c r="X1579" s="11">
        <f t="shared" si="162"/>
        <v>1</v>
      </c>
    </row>
    <row r="1580" spans="19:24" x14ac:dyDescent="0.35">
      <c r="S1580" s="128">
        <f t="shared" si="161"/>
        <v>0</v>
      </c>
      <c r="V1580" s="23">
        <f t="shared" si="160"/>
        <v>0.15759999999999896</v>
      </c>
      <c r="W1580" s="128">
        <f t="shared" si="163"/>
        <v>0</v>
      </c>
      <c r="X1580" s="11">
        <f t="shared" si="162"/>
        <v>1</v>
      </c>
    </row>
    <row r="1581" spans="19:24" x14ac:dyDescent="0.35">
      <c r="S1581" s="128">
        <f t="shared" si="161"/>
        <v>0</v>
      </c>
      <c r="V1581" s="23">
        <f t="shared" si="160"/>
        <v>0.15769999999999895</v>
      </c>
      <c r="W1581" s="128">
        <f t="shared" si="163"/>
        <v>0</v>
      </c>
      <c r="X1581" s="11">
        <f t="shared" si="162"/>
        <v>1</v>
      </c>
    </row>
    <row r="1582" spans="19:24" x14ac:dyDescent="0.35">
      <c r="S1582" s="128">
        <f t="shared" si="161"/>
        <v>0</v>
      </c>
      <c r="V1582" s="23">
        <f t="shared" si="160"/>
        <v>0.15779999999999894</v>
      </c>
      <c r="W1582" s="128">
        <f t="shared" si="163"/>
        <v>0</v>
      </c>
      <c r="X1582" s="11">
        <f t="shared" si="162"/>
        <v>1</v>
      </c>
    </row>
    <row r="1583" spans="19:24" x14ac:dyDescent="0.35">
      <c r="S1583" s="128">
        <f t="shared" si="161"/>
        <v>0</v>
      </c>
      <c r="V1583" s="23">
        <f t="shared" si="160"/>
        <v>0.15789999999999893</v>
      </c>
      <c r="W1583" s="128">
        <f t="shared" si="163"/>
        <v>0</v>
      </c>
      <c r="X1583" s="11">
        <f t="shared" si="162"/>
        <v>1</v>
      </c>
    </row>
    <row r="1584" spans="19:24" x14ac:dyDescent="0.35">
      <c r="S1584" s="128">
        <f t="shared" si="161"/>
        <v>0</v>
      </c>
      <c r="V1584" s="23">
        <f t="shared" si="160"/>
        <v>0.15799999999999892</v>
      </c>
      <c r="W1584" s="128">
        <f t="shared" si="163"/>
        <v>0</v>
      </c>
      <c r="X1584" s="11">
        <f t="shared" si="162"/>
        <v>1</v>
      </c>
    </row>
    <row r="1585" spans="19:24" x14ac:dyDescent="0.35">
      <c r="S1585" s="128">
        <f t="shared" si="161"/>
        <v>0</v>
      </c>
      <c r="V1585" s="23">
        <f t="shared" si="160"/>
        <v>0.15809999999999891</v>
      </c>
      <c r="W1585" s="128">
        <f t="shared" si="163"/>
        <v>0</v>
      </c>
      <c r="X1585" s="11">
        <f t="shared" si="162"/>
        <v>1</v>
      </c>
    </row>
    <row r="1586" spans="19:24" x14ac:dyDescent="0.35">
      <c r="S1586" s="128">
        <f t="shared" si="161"/>
        <v>0</v>
      </c>
      <c r="V1586" s="23">
        <f t="shared" si="160"/>
        <v>0.1581999999999989</v>
      </c>
      <c r="W1586" s="128">
        <f t="shared" si="163"/>
        <v>0</v>
      </c>
      <c r="X1586" s="11">
        <f t="shared" si="162"/>
        <v>1</v>
      </c>
    </row>
    <row r="1587" spans="19:24" x14ac:dyDescent="0.35">
      <c r="S1587" s="128">
        <f t="shared" si="161"/>
        <v>0</v>
      </c>
      <c r="V1587" s="23">
        <f t="shared" si="160"/>
        <v>0.15829999999999889</v>
      </c>
      <c r="W1587" s="128">
        <f t="shared" si="163"/>
        <v>0</v>
      </c>
      <c r="X1587" s="11">
        <f t="shared" si="162"/>
        <v>1</v>
      </c>
    </row>
    <row r="1588" spans="19:24" x14ac:dyDescent="0.35">
      <c r="S1588" s="128">
        <f t="shared" si="161"/>
        <v>0</v>
      </c>
      <c r="V1588" s="23">
        <f t="shared" ref="V1588:V1651" si="164">+V1587+0.0001</f>
        <v>0.15839999999999888</v>
      </c>
      <c r="W1588" s="128">
        <f t="shared" si="163"/>
        <v>0</v>
      </c>
      <c r="X1588" s="11">
        <f t="shared" si="162"/>
        <v>1</v>
      </c>
    </row>
    <row r="1589" spans="19:24" x14ac:dyDescent="0.35">
      <c r="S1589" s="128">
        <f t="shared" si="161"/>
        <v>0</v>
      </c>
      <c r="V1589" s="23">
        <f t="shared" si="164"/>
        <v>0.15849999999999886</v>
      </c>
      <c r="W1589" s="128">
        <f t="shared" si="163"/>
        <v>0</v>
      </c>
      <c r="X1589" s="11">
        <f t="shared" si="162"/>
        <v>1</v>
      </c>
    </row>
    <row r="1590" spans="19:24" x14ac:dyDescent="0.35">
      <c r="S1590" s="128">
        <f t="shared" si="161"/>
        <v>0</v>
      </c>
      <c r="V1590" s="23">
        <f t="shared" si="164"/>
        <v>0.15859999999999885</v>
      </c>
      <c r="W1590" s="128">
        <f t="shared" si="163"/>
        <v>0</v>
      </c>
      <c r="X1590" s="11">
        <f t="shared" si="162"/>
        <v>1</v>
      </c>
    </row>
    <row r="1591" spans="19:24" x14ac:dyDescent="0.35">
      <c r="S1591" s="128">
        <f t="shared" si="161"/>
        <v>0</v>
      </c>
      <c r="V1591" s="23">
        <f t="shared" si="164"/>
        <v>0.15869999999999884</v>
      </c>
      <c r="W1591" s="128">
        <f t="shared" si="163"/>
        <v>0</v>
      </c>
      <c r="X1591" s="11">
        <f t="shared" si="162"/>
        <v>1</v>
      </c>
    </row>
    <row r="1592" spans="19:24" x14ac:dyDescent="0.35">
      <c r="S1592" s="128">
        <f t="shared" si="161"/>
        <v>0</v>
      </c>
      <c r="V1592" s="23">
        <f t="shared" si="164"/>
        <v>0.15879999999999883</v>
      </c>
      <c r="W1592" s="128">
        <f t="shared" si="163"/>
        <v>0</v>
      </c>
      <c r="X1592" s="11">
        <f t="shared" si="162"/>
        <v>1</v>
      </c>
    </row>
    <row r="1593" spans="19:24" x14ac:dyDescent="0.35">
      <c r="S1593" s="128">
        <f t="shared" si="161"/>
        <v>0</v>
      </c>
      <c r="V1593" s="23">
        <f t="shared" si="164"/>
        <v>0.15889999999999882</v>
      </c>
      <c r="W1593" s="128">
        <f t="shared" si="163"/>
        <v>0</v>
      </c>
      <c r="X1593" s="11">
        <f t="shared" si="162"/>
        <v>1</v>
      </c>
    </row>
    <row r="1594" spans="19:24" x14ac:dyDescent="0.35">
      <c r="S1594" s="128">
        <f t="shared" si="161"/>
        <v>0</v>
      </c>
      <c r="V1594" s="23">
        <f t="shared" si="164"/>
        <v>0.15899999999999881</v>
      </c>
      <c r="W1594" s="128">
        <f t="shared" si="163"/>
        <v>0</v>
      </c>
      <c r="X1594" s="11">
        <f t="shared" si="162"/>
        <v>1</v>
      </c>
    </row>
    <row r="1595" spans="19:24" x14ac:dyDescent="0.35">
      <c r="S1595" s="128">
        <f t="shared" si="161"/>
        <v>0</v>
      </c>
      <c r="V1595" s="23">
        <f t="shared" si="164"/>
        <v>0.1590999999999988</v>
      </c>
      <c r="W1595" s="128">
        <f t="shared" si="163"/>
        <v>0</v>
      </c>
      <c r="X1595" s="11">
        <f t="shared" si="162"/>
        <v>1</v>
      </c>
    </row>
    <row r="1596" spans="19:24" x14ac:dyDescent="0.35">
      <c r="S1596" s="128">
        <f t="shared" si="161"/>
        <v>0</v>
      </c>
      <c r="V1596" s="23">
        <f t="shared" si="164"/>
        <v>0.15919999999999879</v>
      </c>
      <c r="W1596" s="128">
        <f t="shared" si="163"/>
        <v>0</v>
      </c>
      <c r="X1596" s="11">
        <f t="shared" si="162"/>
        <v>1</v>
      </c>
    </row>
    <row r="1597" spans="19:24" x14ac:dyDescent="0.35">
      <c r="S1597" s="128">
        <f t="shared" si="161"/>
        <v>0</v>
      </c>
      <c r="V1597" s="23">
        <f t="shared" si="164"/>
        <v>0.15929999999999878</v>
      </c>
      <c r="W1597" s="128">
        <f t="shared" si="163"/>
        <v>0</v>
      </c>
      <c r="X1597" s="11">
        <f t="shared" si="162"/>
        <v>1</v>
      </c>
    </row>
    <row r="1598" spans="19:24" x14ac:dyDescent="0.35">
      <c r="S1598" s="128">
        <f t="shared" si="161"/>
        <v>0</v>
      </c>
      <c r="V1598" s="23">
        <f t="shared" si="164"/>
        <v>0.15939999999999876</v>
      </c>
      <c r="W1598" s="128">
        <f t="shared" si="163"/>
        <v>0</v>
      </c>
      <c r="X1598" s="11">
        <f t="shared" si="162"/>
        <v>1</v>
      </c>
    </row>
    <row r="1599" spans="19:24" x14ac:dyDescent="0.35">
      <c r="S1599" s="128">
        <f t="shared" si="161"/>
        <v>0</v>
      </c>
      <c r="V1599" s="23">
        <f t="shared" si="164"/>
        <v>0.15949999999999875</v>
      </c>
      <c r="W1599" s="128">
        <f t="shared" si="163"/>
        <v>0</v>
      </c>
      <c r="X1599" s="11">
        <f t="shared" si="162"/>
        <v>1</v>
      </c>
    </row>
    <row r="1600" spans="19:24" x14ac:dyDescent="0.35">
      <c r="S1600" s="128">
        <f t="shared" ref="S1600:S1663" si="165">B1600*(1-E1600)</f>
        <v>0</v>
      </c>
      <c r="V1600" s="23">
        <f t="shared" si="164"/>
        <v>0.15959999999999874</v>
      </c>
      <c r="W1600" s="128">
        <f t="shared" si="163"/>
        <v>0</v>
      </c>
      <c r="X1600" s="11">
        <f t="shared" si="162"/>
        <v>1</v>
      </c>
    </row>
    <row r="1601" spans="19:24" x14ac:dyDescent="0.35">
      <c r="S1601" s="128">
        <f t="shared" si="165"/>
        <v>0</v>
      </c>
      <c r="V1601" s="23">
        <f t="shared" si="164"/>
        <v>0.15969999999999873</v>
      </c>
      <c r="W1601" s="128">
        <f t="shared" si="163"/>
        <v>0</v>
      </c>
      <c r="X1601" s="11">
        <f t="shared" ref="X1601:X1664" si="166">IF(W1601&lt;$Q$1,0,1)</f>
        <v>1</v>
      </c>
    </row>
    <row r="1602" spans="19:24" x14ac:dyDescent="0.35">
      <c r="S1602" s="128">
        <f t="shared" si="165"/>
        <v>0</v>
      </c>
      <c r="V1602" s="23">
        <f t="shared" si="164"/>
        <v>0.15979999999999872</v>
      </c>
      <c r="W1602" s="128">
        <f t="shared" si="163"/>
        <v>0</v>
      </c>
      <c r="X1602" s="11">
        <f t="shared" si="166"/>
        <v>1</v>
      </c>
    </row>
    <row r="1603" spans="19:24" x14ac:dyDescent="0.35">
      <c r="S1603" s="128">
        <f t="shared" si="165"/>
        <v>0</v>
      </c>
      <c r="V1603" s="23">
        <f t="shared" si="164"/>
        <v>0.15989999999999871</v>
      </c>
      <c r="W1603" s="128">
        <f t="shared" si="163"/>
        <v>0</v>
      </c>
      <c r="X1603" s="11">
        <f t="shared" si="166"/>
        <v>1</v>
      </c>
    </row>
    <row r="1604" spans="19:24" x14ac:dyDescent="0.35">
      <c r="S1604" s="128">
        <f t="shared" si="165"/>
        <v>0</v>
      </c>
      <c r="V1604" s="23">
        <f t="shared" si="164"/>
        <v>0.1599999999999987</v>
      </c>
      <c r="W1604" s="128">
        <f t="shared" si="163"/>
        <v>0</v>
      </c>
      <c r="X1604" s="11">
        <f t="shared" si="166"/>
        <v>1</v>
      </c>
    </row>
    <row r="1605" spans="19:24" x14ac:dyDescent="0.35">
      <c r="S1605" s="128">
        <f t="shared" si="165"/>
        <v>0</v>
      </c>
      <c r="V1605" s="23">
        <f t="shared" si="164"/>
        <v>0.16009999999999869</v>
      </c>
      <c r="W1605" s="128">
        <f t="shared" si="163"/>
        <v>0</v>
      </c>
      <c r="X1605" s="11">
        <f t="shared" si="166"/>
        <v>1</v>
      </c>
    </row>
    <row r="1606" spans="19:24" x14ac:dyDescent="0.35">
      <c r="S1606" s="128">
        <f t="shared" si="165"/>
        <v>0</v>
      </c>
      <c r="V1606" s="23">
        <f t="shared" si="164"/>
        <v>0.16019999999999868</v>
      </c>
      <c r="W1606" s="128">
        <f t="shared" si="163"/>
        <v>0</v>
      </c>
      <c r="X1606" s="11">
        <f t="shared" si="166"/>
        <v>1</v>
      </c>
    </row>
    <row r="1607" spans="19:24" x14ac:dyDescent="0.35">
      <c r="S1607" s="128">
        <f t="shared" si="165"/>
        <v>0</v>
      </c>
      <c r="V1607" s="23">
        <f t="shared" si="164"/>
        <v>0.16029999999999867</v>
      </c>
      <c r="W1607" s="128">
        <f t="shared" si="163"/>
        <v>0</v>
      </c>
      <c r="X1607" s="11">
        <f t="shared" si="166"/>
        <v>1</v>
      </c>
    </row>
    <row r="1608" spans="19:24" x14ac:dyDescent="0.35">
      <c r="S1608" s="128">
        <f t="shared" si="165"/>
        <v>0</v>
      </c>
      <c r="V1608" s="23">
        <f t="shared" si="164"/>
        <v>0.16039999999999865</v>
      </c>
      <c r="W1608" s="128">
        <f t="shared" si="163"/>
        <v>0</v>
      </c>
      <c r="X1608" s="11">
        <f t="shared" si="166"/>
        <v>1</v>
      </c>
    </row>
    <row r="1609" spans="19:24" x14ac:dyDescent="0.35">
      <c r="S1609" s="128">
        <f t="shared" si="165"/>
        <v>0</v>
      </c>
      <c r="V1609" s="23">
        <f t="shared" si="164"/>
        <v>0.16049999999999864</v>
      </c>
      <c r="W1609" s="128">
        <f t="shared" si="163"/>
        <v>0</v>
      </c>
      <c r="X1609" s="11">
        <f t="shared" si="166"/>
        <v>1</v>
      </c>
    </row>
    <row r="1610" spans="19:24" x14ac:dyDescent="0.35">
      <c r="S1610" s="128">
        <f t="shared" si="165"/>
        <v>0</v>
      </c>
      <c r="V1610" s="23">
        <f t="shared" si="164"/>
        <v>0.16059999999999863</v>
      </c>
      <c r="W1610" s="128">
        <f t="shared" si="163"/>
        <v>0</v>
      </c>
      <c r="X1610" s="11">
        <f t="shared" si="166"/>
        <v>1</v>
      </c>
    </row>
    <row r="1611" spans="19:24" x14ac:dyDescent="0.35">
      <c r="S1611" s="128">
        <f t="shared" si="165"/>
        <v>0</v>
      </c>
      <c r="V1611" s="23">
        <f t="shared" si="164"/>
        <v>0.16069999999999862</v>
      </c>
      <c r="W1611" s="128">
        <f t="shared" si="163"/>
        <v>0</v>
      </c>
      <c r="X1611" s="11">
        <f t="shared" si="166"/>
        <v>1</v>
      </c>
    </row>
    <row r="1612" spans="19:24" x14ac:dyDescent="0.35">
      <c r="S1612" s="128">
        <f t="shared" si="165"/>
        <v>0</v>
      </c>
      <c r="V1612" s="23">
        <f t="shared" si="164"/>
        <v>0.16079999999999861</v>
      </c>
      <c r="W1612" s="128">
        <f t="shared" si="163"/>
        <v>0</v>
      </c>
      <c r="X1612" s="11">
        <f t="shared" si="166"/>
        <v>1</v>
      </c>
    </row>
    <row r="1613" spans="19:24" x14ac:dyDescent="0.35">
      <c r="S1613" s="128">
        <f t="shared" si="165"/>
        <v>0</v>
      </c>
      <c r="V1613" s="23">
        <f t="shared" si="164"/>
        <v>0.1608999999999986</v>
      </c>
      <c r="W1613" s="128">
        <f t="shared" si="163"/>
        <v>0</v>
      </c>
      <c r="X1613" s="11">
        <f t="shared" si="166"/>
        <v>1</v>
      </c>
    </row>
    <row r="1614" spans="19:24" x14ac:dyDescent="0.35">
      <c r="S1614" s="128">
        <f t="shared" si="165"/>
        <v>0</v>
      </c>
      <c r="V1614" s="23">
        <f t="shared" si="164"/>
        <v>0.16099999999999859</v>
      </c>
      <c r="W1614" s="128">
        <f t="shared" si="163"/>
        <v>0</v>
      </c>
      <c r="X1614" s="11">
        <f t="shared" si="166"/>
        <v>1</v>
      </c>
    </row>
    <row r="1615" spans="19:24" x14ac:dyDescent="0.35">
      <c r="S1615" s="128">
        <f t="shared" si="165"/>
        <v>0</v>
      </c>
      <c r="V1615" s="23">
        <f t="shared" si="164"/>
        <v>0.16109999999999858</v>
      </c>
      <c r="W1615" s="128">
        <f t="shared" si="163"/>
        <v>0</v>
      </c>
      <c r="X1615" s="11">
        <f t="shared" si="166"/>
        <v>1</v>
      </c>
    </row>
    <row r="1616" spans="19:24" x14ac:dyDescent="0.35">
      <c r="S1616" s="128">
        <f t="shared" si="165"/>
        <v>0</v>
      </c>
      <c r="V1616" s="23">
        <f t="shared" si="164"/>
        <v>0.16119999999999857</v>
      </c>
      <c r="W1616" s="128">
        <f t="shared" si="163"/>
        <v>0</v>
      </c>
      <c r="X1616" s="11">
        <f t="shared" si="166"/>
        <v>1</v>
      </c>
    </row>
    <row r="1617" spans="19:24" x14ac:dyDescent="0.35">
      <c r="S1617" s="128">
        <f t="shared" si="165"/>
        <v>0</v>
      </c>
      <c r="V1617" s="23">
        <f t="shared" si="164"/>
        <v>0.16129999999999856</v>
      </c>
      <c r="W1617" s="128">
        <f t="shared" si="163"/>
        <v>0</v>
      </c>
      <c r="X1617" s="11">
        <f t="shared" si="166"/>
        <v>1</v>
      </c>
    </row>
    <row r="1618" spans="19:24" x14ac:dyDescent="0.35">
      <c r="S1618" s="128">
        <f t="shared" si="165"/>
        <v>0</v>
      </c>
      <c r="V1618" s="23">
        <f t="shared" si="164"/>
        <v>0.16139999999999854</v>
      </c>
      <c r="W1618" s="128">
        <f t="shared" si="163"/>
        <v>0</v>
      </c>
      <c r="X1618" s="11">
        <f t="shared" si="166"/>
        <v>1</v>
      </c>
    </row>
    <row r="1619" spans="19:24" x14ac:dyDescent="0.35">
      <c r="S1619" s="128">
        <f t="shared" si="165"/>
        <v>0</v>
      </c>
      <c r="V1619" s="23">
        <f t="shared" si="164"/>
        <v>0.16149999999999853</v>
      </c>
      <c r="W1619" s="128">
        <f t="shared" si="163"/>
        <v>0</v>
      </c>
      <c r="X1619" s="11">
        <f t="shared" si="166"/>
        <v>1</v>
      </c>
    </row>
    <row r="1620" spans="19:24" x14ac:dyDescent="0.35">
      <c r="S1620" s="128">
        <f t="shared" si="165"/>
        <v>0</v>
      </c>
      <c r="V1620" s="23">
        <f t="shared" si="164"/>
        <v>0.16159999999999852</v>
      </c>
      <c r="W1620" s="128">
        <f t="shared" si="163"/>
        <v>0</v>
      </c>
      <c r="X1620" s="11">
        <f t="shared" si="166"/>
        <v>1</v>
      </c>
    </row>
    <row r="1621" spans="19:24" x14ac:dyDescent="0.35">
      <c r="S1621" s="128">
        <f t="shared" si="165"/>
        <v>0</v>
      </c>
      <c r="V1621" s="23">
        <f t="shared" si="164"/>
        <v>0.16169999999999851</v>
      </c>
      <c r="W1621" s="128">
        <f t="shared" si="163"/>
        <v>0</v>
      </c>
      <c r="X1621" s="11">
        <f t="shared" si="166"/>
        <v>1</v>
      </c>
    </row>
    <row r="1622" spans="19:24" x14ac:dyDescent="0.35">
      <c r="S1622" s="128">
        <f t="shared" si="165"/>
        <v>0</v>
      </c>
      <c r="V1622" s="23">
        <f t="shared" si="164"/>
        <v>0.1617999999999985</v>
      </c>
      <c r="W1622" s="128">
        <f t="shared" si="163"/>
        <v>0</v>
      </c>
      <c r="X1622" s="11">
        <f t="shared" si="166"/>
        <v>1</v>
      </c>
    </row>
    <row r="1623" spans="19:24" x14ac:dyDescent="0.35">
      <c r="S1623" s="128">
        <f t="shared" si="165"/>
        <v>0</v>
      </c>
      <c r="V1623" s="23">
        <f t="shared" si="164"/>
        <v>0.16189999999999849</v>
      </c>
      <c r="W1623" s="128">
        <f t="shared" ref="W1623:W1686" si="167">SUM($S$4:$S$243)*V1623/12</f>
        <v>0</v>
      </c>
      <c r="X1623" s="11">
        <f t="shared" si="166"/>
        <v>1</v>
      </c>
    </row>
    <row r="1624" spans="19:24" x14ac:dyDescent="0.35">
      <c r="S1624" s="128">
        <f t="shared" si="165"/>
        <v>0</v>
      </c>
      <c r="V1624" s="23">
        <f t="shared" si="164"/>
        <v>0.16199999999999848</v>
      </c>
      <c r="W1624" s="128">
        <f t="shared" si="167"/>
        <v>0</v>
      </c>
      <c r="X1624" s="11">
        <f t="shared" si="166"/>
        <v>1</v>
      </c>
    </row>
    <row r="1625" spans="19:24" x14ac:dyDescent="0.35">
      <c r="S1625" s="128">
        <f t="shared" si="165"/>
        <v>0</v>
      </c>
      <c r="V1625" s="23">
        <f t="shared" si="164"/>
        <v>0.16209999999999847</v>
      </c>
      <c r="W1625" s="128">
        <f t="shared" si="167"/>
        <v>0</v>
      </c>
      <c r="X1625" s="11">
        <f t="shared" si="166"/>
        <v>1</v>
      </c>
    </row>
    <row r="1626" spans="19:24" x14ac:dyDescent="0.35">
      <c r="S1626" s="128">
        <f t="shared" si="165"/>
        <v>0</v>
      </c>
      <c r="V1626" s="23">
        <f t="shared" si="164"/>
        <v>0.16219999999999846</v>
      </c>
      <c r="W1626" s="128">
        <f t="shared" si="167"/>
        <v>0</v>
      </c>
      <c r="X1626" s="11">
        <f t="shared" si="166"/>
        <v>1</v>
      </c>
    </row>
    <row r="1627" spans="19:24" x14ac:dyDescent="0.35">
      <c r="S1627" s="128">
        <f t="shared" si="165"/>
        <v>0</v>
      </c>
      <c r="V1627" s="23">
        <f t="shared" si="164"/>
        <v>0.16229999999999845</v>
      </c>
      <c r="W1627" s="128">
        <f t="shared" si="167"/>
        <v>0</v>
      </c>
      <c r="X1627" s="11">
        <f t="shared" si="166"/>
        <v>1</v>
      </c>
    </row>
    <row r="1628" spans="19:24" x14ac:dyDescent="0.35">
      <c r="S1628" s="128">
        <f t="shared" si="165"/>
        <v>0</v>
      </c>
      <c r="V1628" s="23">
        <f t="shared" si="164"/>
        <v>0.16239999999999843</v>
      </c>
      <c r="W1628" s="128">
        <f t="shared" si="167"/>
        <v>0</v>
      </c>
      <c r="X1628" s="11">
        <f t="shared" si="166"/>
        <v>1</v>
      </c>
    </row>
    <row r="1629" spans="19:24" x14ac:dyDescent="0.35">
      <c r="S1629" s="128">
        <f t="shared" si="165"/>
        <v>0</v>
      </c>
      <c r="V1629" s="23">
        <f t="shared" si="164"/>
        <v>0.16249999999999842</v>
      </c>
      <c r="W1629" s="128">
        <f t="shared" si="167"/>
        <v>0</v>
      </c>
      <c r="X1629" s="11">
        <f t="shared" si="166"/>
        <v>1</v>
      </c>
    </row>
    <row r="1630" spans="19:24" x14ac:dyDescent="0.35">
      <c r="S1630" s="128">
        <f t="shared" si="165"/>
        <v>0</v>
      </c>
      <c r="V1630" s="23">
        <f t="shared" si="164"/>
        <v>0.16259999999999841</v>
      </c>
      <c r="W1630" s="128">
        <f t="shared" si="167"/>
        <v>0</v>
      </c>
      <c r="X1630" s="11">
        <f t="shared" si="166"/>
        <v>1</v>
      </c>
    </row>
    <row r="1631" spans="19:24" x14ac:dyDescent="0.35">
      <c r="S1631" s="128">
        <f t="shared" si="165"/>
        <v>0</v>
      </c>
      <c r="V1631" s="23">
        <f t="shared" si="164"/>
        <v>0.1626999999999984</v>
      </c>
      <c r="W1631" s="128">
        <f t="shared" si="167"/>
        <v>0</v>
      </c>
      <c r="X1631" s="11">
        <f t="shared" si="166"/>
        <v>1</v>
      </c>
    </row>
    <row r="1632" spans="19:24" x14ac:dyDescent="0.35">
      <c r="S1632" s="128">
        <f t="shared" si="165"/>
        <v>0</v>
      </c>
      <c r="V1632" s="23">
        <f t="shared" si="164"/>
        <v>0.16279999999999839</v>
      </c>
      <c r="W1632" s="128">
        <f t="shared" si="167"/>
        <v>0</v>
      </c>
      <c r="X1632" s="11">
        <f t="shared" si="166"/>
        <v>1</v>
      </c>
    </row>
    <row r="1633" spans="19:24" x14ac:dyDescent="0.35">
      <c r="S1633" s="128">
        <f t="shared" si="165"/>
        <v>0</v>
      </c>
      <c r="V1633" s="23">
        <f t="shared" si="164"/>
        <v>0.16289999999999838</v>
      </c>
      <c r="W1633" s="128">
        <f t="shared" si="167"/>
        <v>0</v>
      </c>
      <c r="X1633" s="11">
        <f t="shared" si="166"/>
        <v>1</v>
      </c>
    </row>
    <row r="1634" spans="19:24" x14ac:dyDescent="0.35">
      <c r="S1634" s="128">
        <f t="shared" si="165"/>
        <v>0</v>
      </c>
      <c r="V1634" s="23">
        <f t="shared" si="164"/>
        <v>0.16299999999999837</v>
      </c>
      <c r="W1634" s="128">
        <f t="shared" si="167"/>
        <v>0</v>
      </c>
      <c r="X1634" s="11">
        <f t="shared" si="166"/>
        <v>1</v>
      </c>
    </row>
    <row r="1635" spans="19:24" x14ac:dyDescent="0.35">
      <c r="S1635" s="128">
        <f t="shared" si="165"/>
        <v>0</v>
      </c>
      <c r="V1635" s="23">
        <f t="shared" si="164"/>
        <v>0.16309999999999836</v>
      </c>
      <c r="W1635" s="128">
        <f t="shared" si="167"/>
        <v>0</v>
      </c>
      <c r="X1635" s="11">
        <f t="shared" si="166"/>
        <v>1</v>
      </c>
    </row>
    <row r="1636" spans="19:24" x14ac:dyDescent="0.35">
      <c r="S1636" s="128">
        <f t="shared" si="165"/>
        <v>0</v>
      </c>
      <c r="V1636" s="23">
        <f t="shared" si="164"/>
        <v>0.16319999999999835</v>
      </c>
      <c r="W1636" s="128">
        <f t="shared" si="167"/>
        <v>0</v>
      </c>
      <c r="X1636" s="11">
        <f t="shared" si="166"/>
        <v>1</v>
      </c>
    </row>
    <row r="1637" spans="19:24" x14ac:dyDescent="0.35">
      <c r="S1637" s="128">
        <f t="shared" si="165"/>
        <v>0</v>
      </c>
      <c r="V1637" s="23">
        <f t="shared" si="164"/>
        <v>0.16329999999999834</v>
      </c>
      <c r="W1637" s="128">
        <f t="shared" si="167"/>
        <v>0</v>
      </c>
      <c r="X1637" s="11">
        <f t="shared" si="166"/>
        <v>1</v>
      </c>
    </row>
    <row r="1638" spans="19:24" x14ac:dyDescent="0.35">
      <c r="S1638" s="128">
        <f t="shared" si="165"/>
        <v>0</v>
      </c>
      <c r="V1638" s="23">
        <f t="shared" si="164"/>
        <v>0.16339999999999832</v>
      </c>
      <c r="W1638" s="128">
        <f t="shared" si="167"/>
        <v>0</v>
      </c>
      <c r="X1638" s="11">
        <f t="shared" si="166"/>
        <v>1</v>
      </c>
    </row>
    <row r="1639" spans="19:24" x14ac:dyDescent="0.35">
      <c r="S1639" s="128">
        <f t="shared" si="165"/>
        <v>0</v>
      </c>
      <c r="V1639" s="23">
        <f t="shared" si="164"/>
        <v>0.16349999999999831</v>
      </c>
      <c r="W1639" s="128">
        <f t="shared" si="167"/>
        <v>0</v>
      </c>
      <c r="X1639" s="11">
        <f t="shared" si="166"/>
        <v>1</v>
      </c>
    </row>
    <row r="1640" spans="19:24" x14ac:dyDescent="0.35">
      <c r="S1640" s="128">
        <f t="shared" si="165"/>
        <v>0</v>
      </c>
      <c r="V1640" s="23">
        <f t="shared" si="164"/>
        <v>0.1635999999999983</v>
      </c>
      <c r="W1640" s="128">
        <f t="shared" si="167"/>
        <v>0</v>
      </c>
      <c r="X1640" s="11">
        <f t="shared" si="166"/>
        <v>1</v>
      </c>
    </row>
    <row r="1641" spans="19:24" x14ac:dyDescent="0.35">
      <c r="S1641" s="128">
        <f t="shared" si="165"/>
        <v>0</v>
      </c>
      <c r="V1641" s="23">
        <f t="shared" si="164"/>
        <v>0.16369999999999829</v>
      </c>
      <c r="W1641" s="128">
        <f t="shared" si="167"/>
        <v>0</v>
      </c>
      <c r="X1641" s="11">
        <f t="shared" si="166"/>
        <v>1</v>
      </c>
    </row>
    <row r="1642" spans="19:24" x14ac:dyDescent="0.35">
      <c r="S1642" s="128">
        <f t="shared" si="165"/>
        <v>0</v>
      </c>
      <c r="V1642" s="23">
        <f t="shared" si="164"/>
        <v>0.16379999999999828</v>
      </c>
      <c r="W1642" s="128">
        <f t="shared" si="167"/>
        <v>0</v>
      </c>
      <c r="X1642" s="11">
        <f t="shared" si="166"/>
        <v>1</v>
      </c>
    </row>
    <row r="1643" spans="19:24" x14ac:dyDescent="0.35">
      <c r="S1643" s="128">
        <f t="shared" si="165"/>
        <v>0</v>
      </c>
      <c r="V1643" s="23">
        <f t="shared" si="164"/>
        <v>0.16389999999999827</v>
      </c>
      <c r="W1643" s="128">
        <f t="shared" si="167"/>
        <v>0</v>
      </c>
      <c r="X1643" s="11">
        <f t="shared" si="166"/>
        <v>1</v>
      </c>
    </row>
    <row r="1644" spans="19:24" x14ac:dyDescent="0.35">
      <c r="S1644" s="128">
        <f t="shared" si="165"/>
        <v>0</v>
      </c>
      <c r="V1644" s="23">
        <f t="shared" si="164"/>
        <v>0.16399999999999826</v>
      </c>
      <c r="W1644" s="128">
        <f t="shared" si="167"/>
        <v>0</v>
      </c>
      <c r="X1644" s="11">
        <f t="shared" si="166"/>
        <v>1</v>
      </c>
    </row>
    <row r="1645" spans="19:24" x14ac:dyDescent="0.35">
      <c r="S1645" s="128">
        <f t="shared" si="165"/>
        <v>0</v>
      </c>
      <c r="V1645" s="23">
        <f t="shared" si="164"/>
        <v>0.16409999999999825</v>
      </c>
      <c r="W1645" s="128">
        <f t="shared" si="167"/>
        <v>0</v>
      </c>
      <c r="X1645" s="11">
        <f t="shared" si="166"/>
        <v>1</v>
      </c>
    </row>
    <row r="1646" spans="19:24" x14ac:dyDescent="0.35">
      <c r="S1646" s="128">
        <f t="shared" si="165"/>
        <v>0</v>
      </c>
      <c r="V1646" s="23">
        <f t="shared" si="164"/>
        <v>0.16419999999999824</v>
      </c>
      <c r="W1646" s="128">
        <f t="shared" si="167"/>
        <v>0</v>
      </c>
      <c r="X1646" s="11">
        <f t="shared" si="166"/>
        <v>1</v>
      </c>
    </row>
    <row r="1647" spans="19:24" x14ac:dyDescent="0.35">
      <c r="S1647" s="128">
        <f t="shared" si="165"/>
        <v>0</v>
      </c>
      <c r="V1647" s="23">
        <f t="shared" si="164"/>
        <v>0.16429999999999823</v>
      </c>
      <c r="W1647" s="128">
        <f t="shared" si="167"/>
        <v>0</v>
      </c>
      <c r="X1647" s="11">
        <f t="shared" si="166"/>
        <v>1</v>
      </c>
    </row>
    <row r="1648" spans="19:24" x14ac:dyDescent="0.35">
      <c r="S1648" s="128">
        <f t="shared" si="165"/>
        <v>0</v>
      </c>
      <c r="V1648" s="23">
        <f t="shared" si="164"/>
        <v>0.16439999999999821</v>
      </c>
      <c r="W1648" s="128">
        <f t="shared" si="167"/>
        <v>0</v>
      </c>
      <c r="X1648" s="11">
        <f t="shared" si="166"/>
        <v>1</v>
      </c>
    </row>
    <row r="1649" spans="19:24" x14ac:dyDescent="0.35">
      <c r="S1649" s="128">
        <f t="shared" si="165"/>
        <v>0</v>
      </c>
      <c r="V1649" s="23">
        <f t="shared" si="164"/>
        <v>0.1644999999999982</v>
      </c>
      <c r="W1649" s="128">
        <f t="shared" si="167"/>
        <v>0</v>
      </c>
      <c r="X1649" s="11">
        <f t="shared" si="166"/>
        <v>1</v>
      </c>
    </row>
    <row r="1650" spans="19:24" x14ac:dyDescent="0.35">
      <c r="S1650" s="128">
        <f t="shared" si="165"/>
        <v>0</v>
      </c>
      <c r="V1650" s="23">
        <f t="shared" si="164"/>
        <v>0.16459999999999819</v>
      </c>
      <c r="W1650" s="128">
        <f t="shared" si="167"/>
        <v>0</v>
      </c>
      <c r="X1650" s="11">
        <f t="shared" si="166"/>
        <v>1</v>
      </c>
    </row>
    <row r="1651" spans="19:24" x14ac:dyDescent="0.35">
      <c r="S1651" s="128">
        <f t="shared" si="165"/>
        <v>0</v>
      </c>
      <c r="V1651" s="23">
        <f t="shared" si="164"/>
        <v>0.16469999999999818</v>
      </c>
      <c r="W1651" s="128">
        <f t="shared" si="167"/>
        <v>0</v>
      </c>
      <c r="X1651" s="11">
        <f t="shared" si="166"/>
        <v>1</v>
      </c>
    </row>
    <row r="1652" spans="19:24" x14ac:dyDescent="0.35">
      <c r="S1652" s="128">
        <f t="shared" si="165"/>
        <v>0</v>
      </c>
      <c r="V1652" s="23">
        <f t="shared" ref="V1652:V1715" si="168">+V1651+0.0001</f>
        <v>0.16479999999999817</v>
      </c>
      <c r="W1652" s="128">
        <f t="shared" si="167"/>
        <v>0</v>
      </c>
      <c r="X1652" s="11">
        <f t="shared" si="166"/>
        <v>1</v>
      </c>
    </row>
    <row r="1653" spans="19:24" x14ac:dyDescent="0.35">
      <c r="S1653" s="128">
        <f t="shared" si="165"/>
        <v>0</v>
      </c>
      <c r="V1653" s="23">
        <f t="shared" si="168"/>
        <v>0.16489999999999816</v>
      </c>
      <c r="W1653" s="128">
        <f t="shared" si="167"/>
        <v>0</v>
      </c>
      <c r="X1653" s="11">
        <f t="shared" si="166"/>
        <v>1</v>
      </c>
    </row>
    <row r="1654" spans="19:24" x14ac:dyDescent="0.35">
      <c r="S1654" s="128">
        <f t="shared" si="165"/>
        <v>0</v>
      </c>
      <c r="V1654" s="23">
        <f t="shared" si="168"/>
        <v>0.16499999999999815</v>
      </c>
      <c r="W1654" s="128">
        <f t="shared" si="167"/>
        <v>0</v>
      </c>
      <c r="X1654" s="11">
        <f t="shared" si="166"/>
        <v>1</v>
      </c>
    </row>
    <row r="1655" spans="19:24" x14ac:dyDescent="0.35">
      <c r="S1655" s="128">
        <f t="shared" si="165"/>
        <v>0</v>
      </c>
      <c r="V1655" s="23">
        <f t="shared" si="168"/>
        <v>0.16509999999999814</v>
      </c>
      <c r="W1655" s="128">
        <f t="shared" si="167"/>
        <v>0</v>
      </c>
      <c r="X1655" s="11">
        <f t="shared" si="166"/>
        <v>1</v>
      </c>
    </row>
    <row r="1656" spans="19:24" x14ac:dyDescent="0.35">
      <c r="S1656" s="128">
        <f t="shared" si="165"/>
        <v>0</v>
      </c>
      <c r="V1656" s="23">
        <f t="shared" si="168"/>
        <v>0.16519999999999813</v>
      </c>
      <c r="W1656" s="128">
        <f t="shared" si="167"/>
        <v>0</v>
      </c>
      <c r="X1656" s="11">
        <f t="shared" si="166"/>
        <v>1</v>
      </c>
    </row>
    <row r="1657" spans="19:24" x14ac:dyDescent="0.35">
      <c r="S1657" s="128">
        <f t="shared" si="165"/>
        <v>0</v>
      </c>
      <c r="V1657" s="23">
        <f t="shared" si="168"/>
        <v>0.16529999999999812</v>
      </c>
      <c r="W1657" s="128">
        <f t="shared" si="167"/>
        <v>0</v>
      </c>
      <c r="X1657" s="11">
        <f t="shared" si="166"/>
        <v>1</v>
      </c>
    </row>
    <row r="1658" spans="19:24" x14ac:dyDescent="0.35">
      <c r="S1658" s="128">
        <f t="shared" si="165"/>
        <v>0</v>
      </c>
      <c r="V1658" s="23">
        <f t="shared" si="168"/>
        <v>0.1653999999999981</v>
      </c>
      <c r="W1658" s="128">
        <f t="shared" si="167"/>
        <v>0</v>
      </c>
      <c r="X1658" s="11">
        <f t="shared" si="166"/>
        <v>1</v>
      </c>
    </row>
    <row r="1659" spans="19:24" x14ac:dyDescent="0.35">
      <c r="S1659" s="128">
        <f t="shared" si="165"/>
        <v>0</v>
      </c>
      <c r="V1659" s="23">
        <f t="shared" si="168"/>
        <v>0.16549999999999809</v>
      </c>
      <c r="W1659" s="128">
        <f t="shared" si="167"/>
        <v>0</v>
      </c>
      <c r="X1659" s="11">
        <f t="shared" si="166"/>
        <v>1</v>
      </c>
    </row>
    <row r="1660" spans="19:24" x14ac:dyDescent="0.35">
      <c r="S1660" s="128">
        <f t="shared" si="165"/>
        <v>0</v>
      </c>
      <c r="V1660" s="23">
        <f t="shared" si="168"/>
        <v>0.16559999999999808</v>
      </c>
      <c r="W1660" s="128">
        <f t="shared" si="167"/>
        <v>0</v>
      </c>
      <c r="X1660" s="11">
        <f t="shared" si="166"/>
        <v>1</v>
      </c>
    </row>
    <row r="1661" spans="19:24" x14ac:dyDescent="0.35">
      <c r="S1661" s="128">
        <f t="shared" si="165"/>
        <v>0</v>
      </c>
      <c r="V1661" s="23">
        <f t="shared" si="168"/>
        <v>0.16569999999999807</v>
      </c>
      <c r="W1661" s="128">
        <f t="shared" si="167"/>
        <v>0</v>
      </c>
      <c r="X1661" s="11">
        <f t="shared" si="166"/>
        <v>1</v>
      </c>
    </row>
    <row r="1662" spans="19:24" x14ac:dyDescent="0.35">
      <c r="S1662" s="128">
        <f t="shared" si="165"/>
        <v>0</v>
      </c>
      <c r="V1662" s="23">
        <f t="shared" si="168"/>
        <v>0.16579999999999806</v>
      </c>
      <c r="W1662" s="128">
        <f t="shared" si="167"/>
        <v>0</v>
      </c>
      <c r="X1662" s="11">
        <f t="shared" si="166"/>
        <v>1</v>
      </c>
    </row>
    <row r="1663" spans="19:24" x14ac:dyDescent="0.35">
      <c r="S1663" s="128">
        <f t="shared" si="165"/>
        <v>0</v>
      </c>
      <c r="V1663" s="23">
        <f t="shared" si="168"/>
        <v>0.16589999999999805</v>
      </c>
      <c r="W1663" s="128">
        <f t="shared" si="167"/>
        <v>0</v>
      </c>
      <c r="X1663" s="11">
        <f t="shared" si="166"/>
        <v>1</v>
      </c>
    </row>
    <row r="1664" spans="19:24" x14ac:dyDescent="0.35">
      <c r="S1664" s="128">
        <f t="shared" ref="S1664:S1727" si="169">B1664*(1-E1664)</f>
        <v>0</v>
      </c>
      <c r="V1664" s="23">
        <f t="shared" si="168"/>
        <v>0.16599999999999804</v>
      </c>
      <c r="W1664" s="128">
        <f t="shared" si="167"/>
        <v>0</v>
      </c>
      <c r="X1664" s="11">
        <f t="shared" si="166"/>
        <v>1</v>
      </c>
    </row>
    <row r="1665" spans="19:24" x14ac:dyDescent="0.35">
      <c r="S1665" s="128">
        <f t="shared" si="169"/>
        <v>0</v>
      </c>
      <c r="V1665" s="23">
        <f t="shared" si="168"/>
        <v>0.16609999999999803</v>
      </c>
      <c r="W1665" s="128">
        <f t="shared" si="167"/>
        <v>0</v>
      </c>
      <c r="X1665" s="11">
        <f t="shared" ref="X1665:X1728" si="170">IF(W1665&lt;$Q$1,0,1)</f>
        <v>1</v>
      </c>
    </row>
    <row r="1666" spans="19:24" x14ac:dyDescent="0.35">
      <c r="S1666" s="128">
        <f t="shared" si="169"/>
        <v>0</v>
      </c>
      <c r="V1666" s="23">
        <f t="shared" si="168"/>
        <v>0.16619999999999802</v>
      </c>
      <c r="W1666" s="128">
        <f t="shared" si="167"/>
        <v>0</v>
      </c>
      <c r="X1666" s="11">
        <f t="shared" si="170"/>
        <v>1</v>
      </c>
    </row>
    <row r="1667" spans="19:24" x14ac:dyDescent="0.35">
      <c r="S1667" s="128">
        <f t="shared" si="169"/>
        <v>0</v>
      </c>
      <c r="V1667" s="23">
        <f t="shared" si="168"/>
        <v>0.166299999999998</v>
      </c>
      <c r="W1667" s="128">
        <f t="shared" si="167"/>
        <v>0</v>
      </c>
      <c r="X1667" s="11">
        <f t="shared" si="170"/>
        <v>1</v>
      </c>
    </row>
    <row r="1668" spans="19:24" x14ac:dyDescent="0.35">
      <c r="S1668" s="128">
        <f t="shared" si="169"/>
        <v>0</v>
      </c>
      <c r="V1668" s="23">
        <f t="shared" si="168"/>
        <v>0.16639999999999799</v>
      </c>
      <c r="W1668" s="128">
        <f t="shared" si="167"/>
        <v>0</v>
      </c>
      <c r="X1668" s="11">
        <f t="shared" si="170"/>
        <v>1</v>
      </c>
    </row>
    <row r="1669" spans="19:24" x14ac:dyDescent="0.35">
      <c r="S1669" s="128">
        <f t="shared" si="169"/>
        <v>0</v>
      </c>
      <c r="V1669" s="23">
        <f t="shared" si="168"/>
        <v>0.16649999999999798</v>
      </c>
      <c r="W1669" s="128">
        <f t="shared" si="167"/>
        <v>0</v>
      </c>
      <c r="X1669" s="11">
        <f t="shared" si="170"/>
        <v>1</v>
      </c>
    </row>
    <row r="1670" spans="19:24" x14ac:dyDescent="0.35">
      <c r="S1670" s="128">
        <f t="shared" si="169"/>
        <v>0</v>
      </c>
      <c r="V1670" s="23">
        <f t="shared" si="168"/>
        <v>0.16659999999999797</v>
      </c>
      <c r="W1670" s="128">
        <f t="shared" si="167"/>
        <v>0</v>
      </c>
      <c r="X1670" s="11">
        <f t="shared" si="170"/>
        <v>1</v>
      </c>
    </row>
    <row r="1671" spans="19:24" x14ac:dyDescent="0.35">
      <c r="S1671" s="128">
        <f t="shared" si="169"/>
        <v>0</v>
      </c>
      <c r="V1671" s="23">
        <f t="shared" si="168"/>
        <v>0.16669999999999796</v>
      </c>
      <c r="W1671" s="128">
        <f t="shared" si="167"/>
        <v>0</v>
      </c>
      <c r="X1671" s="11">
        <f t="shared" si="170"/>
        <v>1</v>
      </c>
    </row>
    <row r="1672" spans="19:24" x14ac:dyDescent="0.35">
      <c r="S1672" s="128">
        <f t="shared" si="169"/>
        <v>0</v>
      </c>
      <c r="V1672" s="23">
        <f t="shared" si="168"/>
        <v>0.16679999999999795</v>
      </c>
      <c r="W1672" s="128">
        <f t="shared" si="167"/>
        <v>0</v>
      </c>
      <c r="X1672" s="11">
        <f t="shared" si="170"/>
        <v>1</v>
      </c>
    </row>
    <row r="1673" spans="19:24" x14ac:dyDescent="0.35">
      <c r="S1673" s="128">
        <f t="shared" si="169"/>
        <v>0</v>
      </c>
      <c r="V1673" s="23">
        <f t="shared" si="168"/>
        <v>0.16689999999999794</v>
      </c>
      <c r="W1673" s="128">
        <f t="shared" si="167"/>
        <v>0</v>
      </c>
      <c r="X1673" s="11">
        <f t="shared" si="170"/>
        <v>1</v>
      </c>
    </row>
    <row r="1674" spans="19:24" x14ac:dyDescent="0.35">
      <c r="S1674" s="128">
        <f t="shared" si="169"/>
        <v>0</v>
      </c>
      <c r="V1674" s="23">
        <f t="shared" si="168"/>
        <v>0.16699999999999793</v>
      </c>
      <c r="W1674" s="128">
        <f t="shared" si="167"/>
        <v>0</v>
      </c>
      <c r="X1674" s="11">
        <f t="shared" si="170"/>
        <v>1</v>
      </c>
    </row>
    <row r="1675" spans="19:24" x14ac:dyDescent="0.35">
      <c r="S1675" s="128">
        <f t="shared" si="169"/>
        <v>0</v>
      </c>
      <c r="V1675" s="23">
        <f t="shared" si="168"/>
        <v>0.16709999999999792</v>
      </c>
      <c r="W1675" s="128">
        <f t="shared" si="167"/>
        <v>0</v>
      </c>
      <c r="X1675" s="11">
        <f t="shared" si="170"/>
        <v>1</v>
      </c>
    </row>
    <row r="1676" spans="19:24" x14ac:dyDescent="0.35">
      <c r="S1676" s="128">
        <f t="shared" si="169"/>
        <v>0</v>
      </c>
      <c r="V1676" s="23">
        <f t="shared" si="168"/>
        <v>0.16719999999999791</v>
      </c>
      <c r="W1676" s="128">
        <f t="shared" si="167"/>
        <v>0</v>
      </c>
      <c r="X1676" s="11">
        <f t="shared" si="170"/>
        <v>1</v>
      </c>
    </row>
    <row r="1677" spans="19:24" x14ac:dyDescent="0.35">
      <c r="S1677" s="128">
        <f t="shared" si="169"/>
        <v>0</v>
      </c>
      <c r="V1677" s="23">
        <f t="shared" si="168"/>
        <v>0.16729999999999789</v>
      </c>
      <c r="W1677" s="128">
        <f t="shared" si="167"/>
        <v>0</v>
      </c>
      <c r="X1677" s="11">
        <f t="shared" si="170"/>
        <v>1</v>
      </c>
    </row>
    <row r="1678" spans="19:24" x14ac:dyDescent="0.35">
      <c r="S1678" s="128">
        <f t="shared" si="169"/>
        <v>0</v>
      </c>
      <c r="V1678" s="23">
        <f t="shared" si="168"/>
        <v>0.16739999999999788</v>
      </c>
      <c r="W1678" s="128">
        <f t="shared" si="167"/>
        <v>0</v>
      </c>
      <c r="X1678" s="11">
        <f t="shared" si="170"/>
        <v>1</v>
      </c>
    </row>
    <row r="1679" spans="19:24" x14ac:dyDescent="0.35">
      <c r="S1679" s="128">
        <f t="shared" si="169"/>
        <v>0</v>
      </c>
      <c r="V1679" s="23">
        <f t="shared" si="168"/>
        <v>0.16749999999999787</v>
      </c>
      <c r="W1679" s="128">
        <f t="shared" si="167"/>
        <v>0</v>
      </c>
      <c r="X1679" s="11">
        <f t="shared" si="170"/>
        <v>1</v>
      </c>
    </row>
    <row r="1680" spans="19:24" x14ac:dyDescent="0.35">
      <c r="S1680" s="128">
        <f t="shared" si="169"/>
        <v>0</v>
      </c>
      <c r="V1680" s="23">
        <f t="shared" si="168"/>
        <v>0.16759999999999786</v>
      </c>
      <c r="W1680" s="128">
        <f t="shared" si="167"/>
        <v>0</v>
      </c>
      <c r="X1680" s="11">
        <f t="shared" si="170"/>
        <v>1</v>
      </c>
    </row>
    <row r="1681" spans="19:24" x14ac:dyDescent="0.35">
      <c r="S1681" s="128">
        <f t="shared" si="169"/>
        <v>0</v>
      </c>
      <c r="V1681" s="23">
        <f t="shared" si="168"/>
        <v>0.16769999999999785</v>
      </c>
      <c r="W1681" s="128">
        <f t="shared" si="167"/>
        <v>0</v>
      </c>
      <c r="X1681" s="11">
        <f t="shared" si="170"/>
        <v>1</v>
      </c>
    </row>
    <row r="1682" spans="19:24" x14ac:dyDescent="0.35">
      <c r="S1682" s="128">
        <f t="shared" si="169"/>
        <v>0</v>
      </c>
      <c r="V1682" s="23">
        <f t="shared" si="168"/>
        <v>0.16779999999999784</v>
      </c>
      <c r="W1682" s="128">
        <f t="shared" si="167"/>
        <v>0</v>
      </c>
      <c r="X1682" s="11">
        <f t="shared" si="170"/>
        <v>1</v>
      </c>
    </row>
    <row r="1683" spans="19:24" x14ac:dyDescent="0.35">
      <c r="S1683" s="128">
        <f t="shared" si="169"/>
        <v>0</v>
      </c>
      <c r="V1683" s="23">
        <f t="shared" si="168"/>
        <v>0.16789999999999783</v>
      </c>
      <c r="W1683" s="128">
        <f t="shared" si="167"/>
        <v>0</v>
      </c>
      <c r="X1683" s="11">
        <f t="shared" si="170"/>
        <v>1</v>
      </c>
    </row>
    <row r="1684" spans="19:24" x14ac:dyDescent="0.35">
      <c r="S1684" s="128">
        <f t="shared" si="169"/>
        <v>0</v>
      </c>
      <c r="V1684" s="23">
        <f t="shared" si="168"/>
        <v>0.16799999999999782</v>
      </c>
      <c r="W1684" s="128">
        <f t="shared" si="167"/>
        <v>0</v>
      </c>
      <c r="X1684" s="11">
        <f t="shared" si="170"/>
        <v>1</v>
      </c>
    </row>
    <row r="1685" spans="19:24" x14ac:dyDescent="0.35">
      <c r="S1685" s="128">
        <f t="shared" si="169"/>
        <v>0</v>
      </c>
      <c r="V1685" s="23">
        <f t="shared" si="168"/>
        <v>0.16809999999999781</v>
      </c>
      <c r="W1685" s="128">
        <f t="shared" si="167"/>
        <v>0</v>
      </c>
      <c r="X1685" s="11">
        <f t="shared" si="170"/>
        <v>1</v>
      </c>
    </row>
    <row r="1686" spans="19:24" x14ac:dyDescent="0.35">
      <c r="S1686" s="128">
        <f t="shared" si="169"/>
        <v>0</v>
      </c>
      <c r="V1686" s="23">
        <f t="shared" si="168"/>
        <v>0.1681999999999978</v>
      </c>
      <c r="W1686" s="128">
        <f t="shared" si="167"/>
        <v>0</v>
      </c>
      <c r="X1686" s="11">
        <f t="shared" si="170"/>
        <v>1</v>
      </c>
    </row>
    <row r="1687" spans="19:24" x14ac:dyDescent="0.35">
      <c r="S1687" s="128">
        <f t="shared" si="169"/>
        <v>0</v>
      </c>
      <c r="V1687" s="23">
        <f t="shared" si="168"/>
        <v>0.16829999999999778</v>
      </c>
      <c r="W1687" s="128">
        <f t="shared" ref="W1687:W1750" si="171">SUM($S$4:$S$243)*V1687/12</f>
        <v>0</v>
      </c>
      <c r="X1687" s="11">
        <f t="shared" si="170"/>
        <v>1</v>
      </c>
    </row>
    <row r="1688" spans="19:24" x14ac:dyDescent="0.35">
      <c r="S1688" s="128">
        <f t="shared" si="169"/>
        <v>0</v>
      </c>
      <c r="V1688" s="23">
        <f t="shared" si="168"/>
        <v>0.16839999999999777</v>
      </c>
      <c r="W1688" s="128">
        <f t="shared" si="171"/>
        <v>0</v>
      </c>
      <c r="X1688" s="11">
        <f t="shared" si="170"/>
        <v>1</v>
      </c>
    </row>
    <row r="1689" spans="19:24" x14ac:dyDescent="0.35">
      <c r="S1689" s="128">
        <f t="shared" si="169"/>
        <v>0</v>
      </c>
      <c r="V1689" s="23">
        <f t="shared" si="168"/>
        <v>0.16849999999999776</v>
      </c>
      <c r="W1689" s="128">
        <f t="shared" si="171"/>
        <v>0</v>
      </c>
      <c r="X1689" s="11">
        <f t="shared" si="170"/>
        <v>1</v>
      </c>
    </row>
    <row r="1690" spans="19:24" x14ac:dyDescent="0.35">
      <c r="S1690" s="128">
        <f t="shared" si="169"/>
        <v>0</v>
      </c>
      <c r="V1690" s="23">
        <f t="shared" si="168"/>
        <v>0.16859999999999775</v>
      </c>
      <c r="W1690" s="128">
        <f t="shared" si="171"/>
        <v>0</v>
      </c>
      <c r="X1690" s="11">
        <f t="shared" si="170"/>
        <v>1</v>
      </c>
    </row>
    <row r="1691" spans="19:24" x14ac:dyDescent="0.35">
      <c r="S1691" s="128">
        <f t="shared" si="169"/>
        <v>0</v>
      </c>
      <c r="V1691" s="23">
        <f t="shared" si="168"/>
        <v>0.16869999999999774</v>
      </c>
      <c r="W1691" s="128">
        <f t="shared" si="171"/>
        <v>0</v>
      </c>
      <c r="X1691" s="11">
        <f t="shared" si="170"/>
        <v>1</v>
      </c>
    </row>
    <row r="1692" spans="19:24" x14ac:dyDescent="0.35">
      <c r="S1692" s="128">
        <f t="shared" si="169"/>
        <v>0</v>
      </c>
      <c r="V1692" s="23">
        <f t="shared" si="168"/>
        <v>0.16879999999999773</v>
      </c>
      <c r="W1692" s="128">
        <f t="shared" si="171"/>
        <v>0</v>
      </c>
      <c r="X1692" s="11">
        <f t="shared" si="170"/>
        <v>1</v>
      </c>
    </row>
    <row r="1693" spans="19:24" x14ac:dyDescent="0.35">
      <c r="S1693" s="128">
        <f t="shared" si="169"/>
        <v>0</v>
      </c>
      <c r="V1693" s="23">
        <f t="shared" si="168"/>
        <v>0.16889999999999772</v>
      </c>
      <c r="W1693" s="128">
        <f t="shared" si="171"/>
        <v>0</v>
      </c>
      <c r="X1693" s="11">
        <f t="shared" si="170"/>
        <v>1</v>
      </c>
    </row>
    <row r="1694" spans="19:24" x14ac:dyDescent="0.35">
      <c r="S1694" s="128">
        <f t="shared" si="169"/>
        <v>0</v>
      </c>
      <c r="V1694" s="23">
        <f t="shared" si="168"/>
        <v>0.16899999999999771</v>
      </c>
      <c r="W1694" s="128">
        <f t="shared" si="171"/>
        <v>0</v>
      </c>
      <c r="X1694" s="11">
        <f t="shared" si="170"/>
        <v>1</v>
      </c>
    </row>
    <row r="1695" spans="19:24" x14ac:dyDescent="0.35">
      <c r="S1695" s="128">
        <f t="shared" si="169"/>
        <v>0</v>
      </c>
      <c r="V1695" s="23">
        <f t="shared" si="168"/>
        <v>0.1690999999999977</v>
      </c>
      <c r="W1695" s="128">
        <f t="shared" si="171"/>
        <v>0</v>
      </c>
      <c r="X1695" s="11">
        <f t="shared" si="170"/>
        <v>1</v>
      </c>
    </row>
    <row r="1696" spans="19:24" x14ac:dyDescent="0.35">
      <c r="S1696" s="128">
        <f t="shared" si="169"/>
        <v>0</v>
      </c>
      <c r="V1696" s="23">
        <f t="shared" si="168"/>
        <v>0.16919999999999769</v>
      </c>
      <c r="W1696" s="128">
        <f t="shared" si="171"/>
        <v>0</v>
      </c>
      <c r="X1696" s="11">
        <f t="shared" si="170"/>
        <v>1</v>
      </c>
    </row>
    <row r="1697" spans="19:24" x14ac:dyDescent="0.35">
      <c r="S1697" s="128">
        <f t="shared" si="169"/>
        <v>0</v>
      </c>
      <c r="V1697" s="23">
        <f t="shared" si="168"/>
        <v>0.16929999999999767</v>
      </c>
      <c r="W1697" s="128">
        <f t="shared" si="171"/>
        <v>0</v>
      </c>
      <c r="X1697" s="11">
        <f t="shared" si="170"/>
        <v>1</v>
      </c>
    </row>
    <row r="1698" spans="19:24" x14ac:dyDescent="0.35">
      <c r="S1698" s="128">
        <f t="shared" si="169"/>
        <v>0</v>
      </c>
      <c r="V1698" s="23">
        <f t="shared" si="168"/>
        <v>0.16939999999999766</v>
      </c>
      <c r="W1698" s="128">
        <f t="shared" si="171"/>
        <v>0</v>
      </c>
      <c r="X1698" s="11">
        <f t="shared" si="170"/>
        <v>1</v>
      </c>
    </row>
    <row r="1699" spans="19:24" x14ac:dyDescent="0.35">
      <c r="S1699" s="128">
        <f t="shared" si="169"/>
        <v>0</v>
      </c>
      <c r="V1699" s="23">
        <f t="shared" si="168"/>
        <v>0.16949999999999765</v>
      </c>
      <c r="W1699" s="128">
        <f t="shared" si="171"/>
        <v>0</v>
      </c>
      <c r="X1699" s="11">
        <f t="shared" si="170"/>
        <v>1</v>
      </c>
    </row>
    <row r="1700" spans="19:24" x14ac:dyDescent="0.35">
      <c r="S1700" s="128">
        <f t="shared" si="169"/>
        <v>0</v>
      </c>
      <c r="V1700" s="23">
        <f t="shared" si="168"/>
        <v>0.16959999999999764</v>
      </c>
      <c r="W1700" s="128">
        <f t="shared" si="171"/>
        <v>0</v>
      </c>
      <c r="X1700" s="11">
        <f t="shared" si="170"/>
        <v>1</v>
      </c>
    </row>
    <row r="1701" spans="19:24" x14ac:dyDescent="0.35">
      <c r="S1701" s="128">
        <f t="shared" si="169"/>
        <v>0</v>
      </c>
      <c r="V1701" s="23">
        <f t="shared" si="168"/>
        <v>0.16969999999999763</v>
      </c>
      <c r="W1701" s="128">
        <f t="shared" si="171"/>
        <v>0</v>
      </c>
      <c r="X1701" s="11">
        <f t="shared" si="170"/>
        <v>1</v>
      </c>
    </row>
    <row r="1702" spans="19:24" x14ac:dyDescent="0.35">
      <c r="S1702" s="128">
        <f t="shared" si="169"/>
        <v>0</v>
      </c>
      <c r="V1702" s="23">
        <f t="shared" si="168"/>
        <v>0.16979999999999762</v>
      </c>
      <c r="W1702" s="128">
        <f t="shared" si="171"/>
        <v>0</v>
      </c>
      <c r="X1702" s="11">
        <f t="shared" si="170"/>
        <v>1</v>
      </c>
    </row>
    <row r="1703" spans="19:24" x14ac:dyDescent="0.35">
      <c r="S1703" s="128">
        <f t="shared" si="169"/>
        <v>0</v>
      </c>
      <c r="V1703" s="23">
        <f t="shared" si="168"/>
        <v>0.16989999999999761</v>
      </c>
      <c r="W1703" s="128">
        <f t="shared" si="171"/>
        <v>0</v>
      </c>
      <c r="X1703" s="11">
        <f t="shared" si="170"/>
        <v>1</v>
      </c>
    </row>
    <row r="1704" spans="19:24" x14ac:dyDescent="0.35">
      <c r="S1704" s="128">
        <f t="shared" si="169"/>
        <v>0</v>
      </c>
      <c r="V1704" s="23">
        <f t="shared" si="168"/>
        <v>0.1699999999999976</v>
      </c>
      <c r="W1704" s="128">
        <f t="shared" si="171"/>
        <v>0</v>
      </c>
      <c r="X1704" s="11">
        <f t="shared" si="170"/>
        <v>1</v>
      </c>
    </row>
    <row r="1705" spans="19:24" x14ac:dyDescent="0.35">
      <c r="S1705" s="128">
        <f t="shared" si="169"/>
        <v>0</v>
      </c>
      <c r="V1705" s="23">
        <f t="shared" si="168"/>
        <v>0.17009999999999759</v>
      </c>
      <c r="W1705" s="128">
        <f t="shared" si="171"/>
        <v>0</v>
      </c>
      <c r="X1705" s="11">
        <f t="shared" si="170"/>
        <v>1</v>
      </c>
    </row>
    <row r="1706" spans="19:24" x14ac:dyDescent="0.35">
      <c r="S1706" s="128">
        <f t="shared" si="169"/>
        <v>0</v>
      </c>
      <c r="V1706" s="23">
        <f t="shared" si="168"/>
        <v>0.17019999999999758</v>
      </c>
      <c r="W1706" s="128">
        <f t="shared" si="171"/>
        <v>0</v>
      </c>
      <c r="X1706" s="11">
        <f t="shared" si="170"/>
        <v>1</v>
      </c>
    </row>
    <row r="1707" spans="19:24" x14ac:dyDescent="0.35">
      <c r="S1707" s="128">
        <f t="shared" si="169"/>
        <v>0</v>
      </c>
      <c r="V1707" s="23">
        <f t="shared" si="168"/>
        <v>0.17029999999999756</v>
      </c>
      <c r="W1707" s="128">
        <f t="shared" si="171"/>
        <v>0</v>
      </c>
      <c r="X1707" s="11">
        <f t="shared" si="170"/>
        <v>1</v>
      </c>
    </row>
    <row r="1708" spans="19:24" x14ac:dyDescent="0.35">
      <c r="S1708" s="128">
        <f t="shared" si="169"/>
        <v>0</v>
      </c>
      <c r="V1708" s="23">
        <f t="shared" si="168"/>
        <v>0.17039999999999755</v>
      </c>
      <c r="W1708" s="128">
        <f t="shared" si="171"/>
        <v>0</v>
      </c>
      <c r="X1708" s="11">
        <f t="shared" si="170"/>
        <v>1</v>
      </c>
    </row>
    <row r="1709" spans="19:24" x14ac:dyDescent="0.35">
      <c r="S1709" s="128">
        <f t="shared" si="169"/>
        <v>0</v>
      </c>
      <c r="V1709" s="23">
        <f t="shared" si="168"/>
        <v>0.17049999999999754</v>
      </c>
      <c r="W1709" s="128">
        <f t="shared" si="171"/>
        <v>0</v>
      </c>
      <c r="X1709" s="11">
        <f t="shared" si="170"/>
        <v>1</v>
      </c>
    </row>
    <row r="1710" spans="19:24" x14ac:dyDescent="0.35">
      <c r="S1710" s="128">
        <f t="shared" si="169"/>
        <v>0</v>
      </c>
      <c r="V1710" s="23">
        <f t="shared" si="168"/>
        <v>0.17059999999999753</v>
      </c>
      <c r="W1710" s="128">
        <f t="shared" si="171"/>
        <v>0</v>
      </c>
      <c r="X1710" s="11">
        <f t="shared" si="170"/>
        <v>1</v>
      </c>
    </row>
    <row r="1711" spans="19:24" x14ac:dyDescent="0.35">
      <c r="S1711" s="128">
        <f t="shared" si="169"/>
        <v>0</v>
      </c>
      <c r="V1711" s="23">
        <f t="shared" si="168"/>
        <v>0.17069999999999752</v>
      </c>
      <c r="W1711" s="128">
        <f t="shared" si="171"/>
        <v>0</v>
      </c>
      <c r="X1711" s="11">
        <f t="shared" si="170"/>
        <v>1</v>
      </c>
    </row>
    <row r="1712" spans="19:24" x14ac:dyDescent="0.35">
      <c r="S1712" s="128">
        <f t="shared" si="169"/>
        <v>0</v>
      </c>
      <c r="V1712" s="23">
        <f t="shared" si="168"/>
        <v>0.17079999999999751</v>
      </c>
      <c r="W1712" s="128">
        <f t="shared" si="171"/>
        <v>0</v>
      </c>
      <c r="X1712" s="11">
        <f t="shared" si="170"/>
        <v>1</v>
      </c>
    </row>
    <row r="1713" spans="19:24" x14ac:dyDescent="0.35">
      <c r="S1713" s="128">
        <f t="shared" si="169"/>
        <v>0</v>
      </c>
      <c r="V1713" s="23">
        <f t="shared" si="168"/>
        <v>0.1708999999999975</v>
      </c>
      <c r="W1713" s="128">
        <f t="shared" si="171"/>
        <v>0</v>
      </c>
      <c r="X1713" s="11">
        <f t="shared" si="170"/>
        <v>1</v>
      </c>
    </row>
    <row r="1714" spans="19:24" x14ac:dyDescent="0.35">
      <c r="S1714" s="128">
        <f t="shared" si="169"/>
        <v>0</v>
      </c>
      <c r="V1714" s="23">
        <f t="shared" si="168"/>
        <v>0.17099999999999749</v>
      </c>
      <c r="W1714" s="128">
        <f t="shared" si="171"/>
        <v>0</v>
      </c>
      <c r="X1714" s="11">
        <f t="shared" si="170"/>
        <v>1</v>
      </c>
    </row>
    <row r="1715" spans="19:24" x14ac:dyDescent="0.35">
      <c r="S1715" s="128">
        <f t="shared" si="169"/>
        <v>0</v>
      </c>
      <c r="V1715" s="23">
        <f t="shared" si="168"/>
        <v>0.17109999999999748</v>
      </c>
      <c r="W1715" s="128">
        <f t="shared" si="171"/>
        <v>0</v>
      </c>
      <c r="X1715" s="11">
        <f t="shared" si="170"/>
        <v>1</v>
      </c>
    </row>
    <row r="1716" spans="19:24" x14ac:dyDescent="0.35">
      <c r="S1716" s="128">
        <f t="shared" si="169"/>
        <v>0</v>
      </c>
      <c r="V1716" s="23">
        <f t="shared" ref="V1716:V1779" si="172">+V1715+0.0001</f>
        <v>0.17119999999999747</v>
      </c>
      <c r="W1716" s="128">
        <f t="shared" si="171"/>
        <v>0</v>
      </c>
      <c r="X1716" s="11">
        <f t="shared" si="170"/>
        <v>1</v>
      </c>
    </row>
    <row r="1717" spans="19:24" x14ac:dyDescent="0.35">
      <c r="S1717" s="128">
        <f t="shared" si="169"/>
        <v>0</v>
      </c>
      <c r="V1717" s="23">
        <f t="shared" si="172"/>
        <v>0.17129999999999745</v>
      </c>
      <c r="W1717" s="128">
        <f t="shared" si="171"/>
        <v>0</v>
      </c>
      <c r="X1717" s="11">
        <f t="shared" si="170"/>
        <v>1</v>
      </c>
    </row>
    <row r="1718" spans="19:24" x14ac:dyDescent="0.35">
      <c r="S1718" s="128">
        <f t="shared" si="169"/>
        <v>0</v>
      </c>
      <c r="V1718" s="23">
        <f t="shared" si="172"/>
        <v>0.17139999999999744</v>
      </c>
      <c r="W1718" s="128">
        <f t="shared" si="171"/>
        <v>0</v>
      </c>
      <c r="X1718" s="11">
        <f t="shared" si="170"/>
        <v>1</v>
      </c>
    </row>
    <row r="1719" spans="19:24" x14ac:dyDescent="0.35">
      <c r="S1719" s="128">
        <f t="shared" si="169"/>
        <v>0</v>
      </c>
      <c r="V1719" s="23">
        <f t="shared" si="172"/>
        <v>0.17149999999999743</v>
      </c>
      <c r="W1719" s="128">
        <f t="shared" si="171"/>
        <v>0</v>
      </c>
      <c r="X1719" s="11">
        <f t="shared" si="170"/>
        <v>1</v>
      </c>
    </row>
    <row r="1720" spans="19:24" x14ac:dyDescent="0.35">
      <c r="S1720" s="128">
        <f t="shared" si="169"/>
        <v>0</v>
      </c>
      <c r="V1720" s="23">
        <f t="shared" si="172"/>
        <v>0.17159999999999742</v>
      </c>
      <c r="W1720" s="128">
        <f t="shared" si="171"/>
        <v>0</v>
      </c>
      <c r="X1720" s="11">
        <f t="shared" si="170"/>
        <v>1</v>
      </c>
    </row>
    <row r="1721" spans="19:24" x14ac:dyDescent="0.35">
      <c r="S1721" s="128">
        <f t="shared" si="169"/>
        <v>0</v>
      </c>
      <c r="V1721" s="23">
        <f t="shared" si="172"/>
        <v>0.17169999999999741</v>
      </c>
      <c r="W1721" s="128">
        <f t="shared" si="171"/>
        <v>0</v>
      </c>
      <c r="X1721" s="11">
        <f t="shared" si="170"/>
        <v>1</v>
      </c>
    </row>
    <row r="1722" spans="19:24" x14ac:dyDescent="0.35">
      <c r="S1722" s="128">
        <f t="shared" si="169"/>
        <v>0</v>
      </c>
      <c r="V1722" s="23">
        <f t="shared" si="172"/>
        <v>0.1717999999999974</v>
      </c>
      <c r="W1722" s="128">
        <f t="shared" si="171"/>
        <v>0</v>
      </c>
      <c r="X1722" s="11">
        <f t="shared" si="170"/>
        <v>1</v>
      </c>
    </row>
    <row r="1723" spans="19:24" x14ac:dyDescent="0.35">
      <c r="S1723" s="128">
        <f t="shared" si="169"/>
        <v>0</v>
      </c>
      <c r="V1723" s="23">
        <f t="shared" si="172"/>
        <v>0.17189999999999739</v>
      </c>
      <c r="W1723" s="128">
        <f t="shared" si="171"/>
        <v>0</v>
      </c>
      <c r="X1723" s="11">
        <f t="shared" si="170"/>
        <v>1</v>
      </c>
    </row>
    <row r="1724" spans="19:24" x14ac:dyDescent="0.35">
      <c r="S1724" s="128">
        <f t="shared" si="169"/>
        <v>0</v>
      </c>
      <c r="V1724" s="23">
        <f t="shared" si="172"/>
        <v>0.17199999999999738</v>
      </c>
      <c r="W1724" s="128">
        <f t="shared" si="171"/>
        <v>0</v>
      </c>
      <c r="X1724" s="11">
        <f t="shared" si="170"/>
        <v>1</v>
      </c>
    </row>
    <row r="1725" spans="19:24" x14ac:dyDescent="0.35">
      <c r="S1725" s="128">
        <f t="shared" si="169"/>
        <v>0</v>
      </c>
      <c r="V1725" s="23">
        <f t="shared" si="172"/>
        <v>0.17209999999999737</v>
      </c>
      <c r="W1725" s="128">
        <f t="shared" si="171"/>
        <v>0</v>
      </c>
      <c r="X1725" s="11">
        <f t="shared" si="170"/>
        <v>1</v>
      </c>
    </row>
    <row r="1726" spans="19:24" x14ac:dyDescent="0.35">
      <c r="S1726" s="128">
        <f t="shared" si="169"/>
        <v>0</v>
      </c>
      <c r="V1726" s="23">
        <f t="shared" si="172"/>
        <v>0.17219999999999736</v>
      </c>
      <c r="W1726" s="128">
        <f t="shared" si="171"/>
        <v>0</v>
      </c>
      <c r="X1726" s="11">
        <f t="shared" si="170"/>
        <v>1</v>
      </c>
    </row>
    <row r="1727" spans="19:24" x14ac:dyDescent="0.35">
      <c r="S1727" s="128">
        <f t="shared" si="169"/>
        <v>0</v>
      </c>
      <c r="V1727" s="23">
        <f t="shared" si="172"/>
        <v>0.17229999999999734</v>
      </c>
      <c r="W1727" s="128">
        <f t="shared" si="171"/>
        <v>0</v>
      </c>
      <c r="X1727" s="11">
        <f t="shared" si="170"/>
        <v>1</v>
      </c>
    </row>
    <row r="1728" spans="19:24" x14ac:dyDescent="0.35">
      <c r="S1728" s="128">
        <f t="shared" ref="S1728:S1791" si="173">B1728*(1-E1728)</f>
        <v>0</v>
      </c>
      <c r="V1728" s="23">
        <f t="shared" si="172"/>
        <v>0.17239999999999733</v>
      </c>
      <c r="W1728" s="128">
        <f t="shared" si="171"/>
        <v>0</v>
      </c>
      <c r="X1728" s="11">
        <f t="shared" si="170"/>
        <v>1</v>
      </c>
    </row>
    <row r="1729" spans="19:24" x14ac:dyDescent="0.35">
      <c r="S1729" s="128">
        <f t="shared" si="173"/>
        <v>0</v>
      </c>
      <c r="V1729" s="23">
        <f t="shared" si="172"/>
        <v>0.17249999999999732</v>
      </c>
      <c r="W1729" s="128">
        <f t="shared" si="171"/>
        <v>0</v>
      </c>
      <c r="X1729" s="11">
        <f t="shared" ref="X1729:X1792" si="174">IF(W1729&lt;$Q$1,0,1)</f>
        <v>1</v>
      </c>
    </row>
    <row r="1730" spans="19:24" x14ac:dyDescent="0.35">
      <c r="S1730" s="128">
        <f t="shared" si="173"/>
        <v>0</v>
      </c>
      <c r="V1730" s="23">
        <f t="shared" si="172"/>
        <v>0.17259999999999731</v>
      </c>
      <c r="W1730" s="128">
        <f t="shared" si="171"/>
        <v>0</v>
      </c>
      <c r="X1730" s="11">
        <f t="shared" si="174"/>
        <v>1</v>
      </c>
    </row>
    <row r="1731" spans="19:24" x14ac:dyDescent="0.35">
      <c r="S1731" s="128">
        <f t="shared" si="173"/>
        <v>0</v>
      </c>
      <c r="V1731" s="23">
        <f t="shared" si="172"/>
        <v>0.1726999999999973</v>
      </c>
      <c r="W1731" s="128">
        <f t="shared" si="171"/>
        <v>0</v>
      </c>
      <c r="X1731" s="11">
        <f t="shared" si="174"/>
        <v>1</v>
      </c>
    </row>
    <row r="1732" spans="19:24" x14ac:dyDescent="0.35">
      <c r="S1732" s="128">
        <f t="shared" si="173"/>
        <v>0</v>
      </c>
      <c r="V1732" s="23">
        <f t="shared" si="172"/>
        <v>0.17279999999999729</v>
      </c>
      <c r="W1732" s="128">
        <f t="shared" si="171"/>
        <v>0</v>
      </c>
      <c r="X1732" s="11">
        <f t="shared" si="174"/>
        <v>1</v>
      </c>
    </row>
    <row r="1733" spans="19:24" x14ac:dyDescent="0.35">
      <c r="S1733" s="128">
        <f t="shared" si="173"/>
        <v>0</v>
      </c>
      <c r="V1733" s="23">
        <f t="shared" si="172"/>
        <v>0.17289999999999728</v>
      </c>
      <c r="W1733" s="128">
        <f t="shared" si="171"/>
        <v>0</v>
      </c>
      <c r="X1733" s="11">
        <f t="shared" si="174"/>
        <v>1</v>
      </c>
    </row>
    <row r="1734" spans="19:24" x14ac:dyDescent="0.35">
      <c r="S1734" s="128">
        <f t="shared" si="173"/>
        <v>0</v>
      </c>
      <c r="V1734" s="23">
        <f t="shared" si="172"/>
        <v>0.17299999999999727</v>
      </c>
      <c r="W1734" s="128">
        <f t="shared" si="171"/>
        <v>0</v>
      </c>
      <c r="X1734" s="11">
        <f t="shared" si="174"/>
        <v>1</v>
      </c>
    </row>
    <row r="1735" spans="19:24" x14ac:dyDescent="0.35">
      <c r="S1735" s="128">
        <f t="shared" si="173"/>
        <v>0</v>
      </c>
      <c r="V1735" s="23">
        <f t="shared" si="172"/>
        <v>0.17309999999999726</v>
      </c>
      <c r="W1735" s="128">
        <f t="shared" si="171"/>
        <v>0</v>
      </c>
      <c r="X1735" s="11">
        <f t="shared" si="174"/>
        <v>1</v>
      </c>
    </row>
    <row r="1736" spans="19:24" x14ac:dyDescent="0.35">
      <c r="S1736" s="128">
        <f t="shared" si="173"/>
        <v>0</v>
      </c>
      <c r="V1736" s="23">
        <f t="shared" si="172"/>
        <v>0.17319999999999725</v>
      </c>
      <c r="W1736" s="128">
        <f t="shared" si="171"/>
        <v>0</v>
      </c>
      <c r="X1736" s="11">
        <f t="shared" si="174"/>
        <v>1</v>
      </c>
    </row>
    <row r="1737" spans="19:24" x14ac:dyDescent="0.35">
      <c r="S1737" s="128">
        <f t="shared" si="173"/>
        <v>0</v>
      </c>
      <c r="V1737" s="23">
        <f t="shared" si="172"/>
        <v>0.17329999999999723</v>
      </c>
      <c r="W1737" s="128">
        <f t="shared" si="171"/>
        <v>0</v>
      </c>
      <c r="X1737" s="11">
        <f t="shared" si="174"/>
        <v>1</v>
      </c>
    </row>
    <row r="1738" spans="19:24" x14ac:dyDescent="0.35">
      <c r="S1738" s="128">
        <f t="shared" si="173"/>
        <v>0</v>
      </c>
      <c r="V1738" s="23">
        <f t="shared" si="172"/>
        <v>0.17339999999999722</v>
      </c>
      <c r="W1738" s="128">
        <f t="shared" si="171"/>
        <v>0</v>
      </c>
      <c r="X1738" s="11">
        <f t="shared" si="174"/>
        <v>1</v>
      </c>
    </row>
    <row r="1739" spans="19:24" x14ac:dyDescent="0.35">
      <c r="S1739" s="128">
        <f t="shared" si="173"/>
        <v>0</v>
      </c>
      <c r="V1739" s="23">
        <f t="shared" si="172"/>
        <v>0.17349999999999721</v>
      </c>
      <c r="W1739" s="128">
        <f t="shared" si="171"/>
        <v>0</v>
      </c>
      <c r="X1739" s="11">
        <f t="shared" si="174"/>
        <v>1</v>
      </c>
    </row>
    <row r="1740" spans="19:24" x14ac:dyDescent="0.35">
      <c r="S1740" s="128">
        <f t="shared" si="173"/>
        <v>0</v>
      </c>
      <c r="V1740" s="23">
        <f t="shared" si="172"/>
        <v>0.1735999999999972</v>
      </c>
      <c r="W1740" s="128">
        <f t="shared" si="171"/>
        <v>0</v>
      </c>
      <c r="X1740" s="11">
        <f t="shared" si="174"/>
        <v>1</v>
      </c>
    </row>
    <row r="1741" spans="19:24" x14ac:dyDescent="0.35">
      <c r="S1741" s="128">
        <f t="shared" si="173"/>
        <v>0</v>
      </c>
      <c r="V1741" s="23">
        <f t="shared" si="172"/>
        <v>0.17369999999999719</v>
      </c>
      <c r="W1741" s="128">
        <f t="shared" si="171"/>
        <v>0</v>
      </c>
      <c r="X1741" s="11">
        <f t="shared" si="174"/>
        <v>1</v>
      </c>
    </row>
    <row r="1742" spans="19:24" x14ac:dyDescent="0.35">
      <c r="S1742" s="128">
        <f t="shared" si="173"/>
        <v>0</v>
      </c>
      <c r="V1742" s="23">
        <f t="shared" si="172"/>
        <v>0.17379999999999718</v>
      </c>
      <c r="W1742" s="128">
        <f t="shared" si="171"/>
        <v>0</v>
      </c>
      <c r="X1742" s="11">
        <f t="shared" si="174"/>
        <v>1</v>
      </c>
    </row>
    <row r="1743" spans="19:24" x14ac:dyDescent="0.35">
      <c r="S1743" s="128">
        <f t="shared" si="173"/>
        <v>0</v>
      </c>
      <c r="V1743" s="23">
        <f t="shared" si="172"/>
        <v>0.17389999999999717</v>
      </c>
      <c r="W1743" s="128">
        <f t="shared" si="171"/>
        <v>0</v>
      </c>
      <c r="X1743" s="11">
        <f t="shared" si="174"/>
        <v>1</v>
      </c>
    </row>
    <row r="1744" spans="19:24" x14ac:dyDescent="0.35">
      <c r="S1744" s="128">
        <f t="shared" si="173"/>
        <v>0</v>
      </c>
      <c r="V1744" s="23">
        <f t="shared" si="172"/>
        <v>0.17399999999999716</v>
      </c>
      <c r="W1744" s="128">
        <f t="shared" si="171"/>
        <v>0</v>
      </c>
      <c r="X1744" s="11">
        <f t="shared" si="174"/>
        <v>1</v>
      </c>
    </row>
    <row r="1745" spans="19:24" x14ac:dyDescent="0.35">
      <c r="S1745" s="128">
        <f t="shared" si="173"/>
        <v>0</v>
      </c>
      <c r="V1745" s="23">
        <f t="shared" si="172"/>
        <v>0.17409999999999715</v>
      </c>
      <c r="W1745" s="128">
        <f t="shared" si="171"/>
        <v>0</v>
      </c>
      <c r="X1745" s="11">
        <f t="shared" si="174"/>
        <v>1</v>
      </c>
    </row>
    <row r="1746" spans="19:24" x14ac:dyDescent="0.35">
      <c r="S1746" s="128">
        <f t="shared" si="173"/>
        <v>0</v>
      </c>
      <c r="V1746" s="23">
        <f t="shared" si="172"/>
        <v>0.17419999999999713</v>
      </c>
      <c r="W1746" s="128">
        <f t="shared" si="171"/>
        <v>0</v>
      </c>
      <c r="X1746" s="11">
        <f t="shared" si="174"/>
        <v>1</v>
      </c>
    </row>
    <row r="1747" spans="19:24" x14ac:dyDescent="0.35">
      <c r="S1747" s="128">
        <f t="shared" si="173"/>
        <v>0</v>
      </c>
      <c r="V1747" s="23">
        <f t="shared" si="172"/>
        <v>0.17429999999999712</v>
      </c>
      <c r="W1747" s="128">
        <f t="shared" si="171"/>
        <v>0</v>
      </c>
      <c r="X1747" s="11">
        <f t="shared" si="174"/>
        <v>1</v>
      </c>
    </row>
    <row r="1748" spans="19:24" x14ac:dyDescent="0.35">
      <c r="S1748" s="128">
        <f t="shared" si="173"/>
        <v>0</v>
      </c>
      <c r="V1748" s="23">
        <f t="shared" si="172"/>
        <v>0.17439999999999711</v>
      </c>
      <c r="W1748" s="128">
        <f t="shared" si="171"/>
        <v>0</v>
      </c>
      <c r="X1748" s="11">
        <f t="shared" si="174"/>
        <v>1</v>
      </c>
    </row>
    <row r="1749" spans="19:24" x14ac:dyDescent="0.35">
      <c r="S1749" s="128">
        <f t="shared" si="173"/>
        <v>0</v>
      </c>
      <c r="V1749" s="23">
        <f t="shared" si="172"/>
        <v>0.1744999999999971</v>
      </c>
      <c r="W1749" s="128">
        <f t="shared" si="171"/>
        <v>0</v>
      </c>
      <c r="X1749" s="11">
        <f t="shared" si="174"/>
        <v>1</v>
      </c>
    </row>
    <row r="1750" spans="19:24" x14ac:dyDescent="0.35">
      <c r="S1750" s="128">
        <f t="shared" si="173"/>
        <v>0</v>
      </c>
      <c r="V1750" s="23">
        <f t="shared" si="172"/>
        <v>0.17459999999999709</v>
      </c>
      <c r="W1750" s="128">
        <f t="shared" si="171"/>
        <v>0</v>
      </c>
      <c r="X1750" s="11">
        <f t="shared" si="174"/>
        <v>1</v>
      </c>
    </row>
    <row r="1751" spans="19:24" x14ac:dyDescent="0.35">
      <c r="S1751" s="128">
        <f t="shared" si="173"/>
        <v>0</v>
      </c>
      <c r="V1751" s="23">
        <f t="shared" si="172"/>
        <v>0.17469999999999708</v>
      </c>
      <c r="W1751" s="128">
        <f t="shared" ref="W1751:W1814" si="175">SUM($S$4:$S$243)*V1751/12</f>
        <v>0</v>
      </c>
      <c r="X1751" s="11">
        <f t="shared" si="174"/>
        <v>1</v>
      </c>
    </row>
    <row r="1752" spans="19:24" x14ac:dyDescent="0.35">
      <c r="S1752" s="128">
        <f t="shared" si="173"/>
        <v>0</v>
      </c>
      <c r="V1752" s="23">
        <f t="shared" si="172"/>
        <v>0.17479999999999707</v>
      </c>
      <c r="W1752" s="128">
        <f t="shared" si="175"/>
        <v>0</v>
      </c>
      <c r="X1752" s="11">
        <f t="shared" si="174"/>
        <v>1</v>
      </c>
    </row>
    <row r="1753" spans="19:24" x14ac:dyDescent="0.35">
      <c r="S1753" s="128">
        <f t="shared" si="173"/>
        <v>0</v>
      </c>
      <c r="V1753" s="23">
        <f t="shared" si="172"/>
        <v>0.17489999999999706</v>
      </c>
      <c r="W1753" s="128">
        <f t="shared" si="175"/>
        <v>0</v>
      </c>
      <c r="X1753" s="11">
        <f t="shared" si="174"/>
        <v>1</v>
      </c>
    </row>
    <row r="1754" spans="19:24" x14ac:dyDescent="0.35">
      <c r="S1754" s="128">
        <f t="shared" si="173"/>
        <v>0</v>
      </c>
      <c r="V1754" s="23">
        <f t="shared" si="172"/>
        <v>0.17499999999999705</v>
      </c>
      <c r="W1754" s="128">
        <f t="shared" si="175"/>
        <v>0</v>
      </c>
      <c r="X1754" s="11">
        <f t="shared" si="174"/>
        <v>1</v>
      </c>
    </row>
    <row r="1755" spans="19:24" x14ac:dyDescent="0.35">
      <c r="S1755" s="128">
        <f t="shared" si="173"/>
        <v>0</v>
      </c>
      <c r="V1755" s="23">
        <f t="shared" si="172"/>
        <v>0.17509999999999704</v>
      </c>
      <c r="W1755" s="128">
        <f t="shared" si="175"/>
        <v>0</v>
      </c>
      <c r="X1755" s="11">
        <f t="shared" si="174"/>
        <v>1</v>
      </c>
    </row>
    <row r="1756" spans="19:24" x14ac:dyDescent="0.35">
      <c r="S1756" s="128">
        <f t="shared" si="173"/>
        <v>0</v>
      </c>
      <c r="V1756" s="23">
        <f t="shared" si="172"/>
        <v>0.17519999999999702</v>
      </c>
      <c r="W1756" s="128">
        <f t="shared" si="175"/>
        <v>0</v>
      </c>
      <c r="X1756" s="11">
        <f t="shared" si="174"/>
        <v>1</v>
      </c>
    </row>
    <row r="1757" spans="19:24" x14ac:dyDescent="0.35">
      <c r="S1757" s="128">
        <f t="shared" si="173"/>
        <v>0</v>
      </c>
      <c r="V1757" s="23">
        <f t="shared" si="172"/>
        <v>0.17529999999999701</v>
      </c>
      <c r="W1757" s="128">
        <f t="shared" si="175"/>
        <v>0</v>
      </c>
      <c r="X1757" s="11">
        <f t="shared" si="174"/>
        <v>1</v>
      </c>
    </row>
    <row r="1758" spans="19:24" x14ac:dyDescent="0.35">
      <c r="S1758" s="128">
        <f t="shared" si="173"/>
        <v>0</v>
      </c>
      <c r="V1758" s="23">
        <f t="shared" si="172"/>
        <v>0.175399999999997</v>
      </c>
      <c r="W1758" s="128">
        <f t="shared" si="175"/>
        <v>0</v>
      </c>
      <c r="X1758" s="11">
        <f t="shared" si="174"/>
        <v>1</v>
      </c>
    </row>
    <row r="1759" spans="19:24" x14ac:dyDescent="0.35">
      <c r="S1759" s="128">
        <f t="shared" si="173"/>
        <v>0</v>
      </c>
      <c r="V1759" s="23">
        <f t="shared" si="172"/>
        <v>0.17549999999999699</v>
      </c>
      <c r="W1759" s="128">
        <f t="shared" si="175"/>
        <v>0</v>
      </c>
      <c r="X1759" s="11">
        <f t="shared" si="174"/>
        <v>1</v>
      </c>
    </row>
    <row r="1760" spans="19:24" x14ac:dyDescent="0.35">
      <c r="S1760" s="128">
        <f t="shared" si="173"/>
        <v>0</v>
      </c>
      <c r="V1760" s="23">
        <f t="shared" si="172"/>
        <v>0.17559999999999698</v>
      </c>
      <c r="W1760" s="128">
        <f t="shared" si="175"/>
        <v>0</v>
      </c>
      <c r="X1760" s="11">
        <f t="shared" si="174"/>
        <v>1</v>
      </c>
    </row>
    <row r="1761" spans="19:24" x14ac:dyDescent="0.35">
      <c r="S1761" s="128">
        <f t="shared" si="173"/>
        <v>0</v>
      </c>
      <c r="V1761" s="23">
        <f t="shared" si="172"/>
        <v>0.17569999999999697</v>
      </c>
      <c r="W1761" s="128">
        <f t="shared" si="175"/>
        <v>0</v>
      </c>
      <c r="X1761" s="11">
        <f t="shared" si="174"/>
        <v>1</v>
      </c>
    </row>
    <row r="1762" spans="19:24" x14ac:dyDescent="0.35">
      <c r="S1762" s="128">
        <f t="shared" si="173"/>
        <v>0</v>
      </c>
      <c r="V1762" s="23">
        <f t="shared" si="172"/>
        <v>0.17579999999999696</v>
      </c>
      <c r="W1762" s="128">
        <f t="shared" si="175"/>
        <v>0</v>
      </c>
      <c r="X1762" s="11">
        <f t="shared" si="174"/>
        <v>1</v>
      </c>
    </row>
    <row r="1763" spans="19:24" x14ac:dyDescent="0.35">
      <c r="S1763" s="128">
        <f t="shared" si="173"/>
        <v>0</v>
      </c>
      <c r="V1763" s="23">
        <f t="shared" si="172"/>
        <v>0.17589999999999695</v>
      </c>
      <c r="W1763" s="128">
        <f t="shared" si="175"/>
        <v>0</v>
      </c>
      <c r="X1763" s="11">
        <f t="shared" si="174"/>
        <v>1</v>
      </c>
    </row>
    <row r="1764" spans="19:24" x14ac:dyDescent="0.35">
      <c r="S1764" s="128">
        <f t="shared" si="173"/>
        <v>0</v>
      </c>
      <c r="V1764" s="23">
        <f t="shared" si="172"/>
        <v>0.17599999999999694</v>
      </c>
      <c r="W1764" s="128">
        <f t="shared" si="175"/>
        <v>0</v>
      </c>
      <c r="X1764" s="11">
        <f t="shared" si="174"/>
        <v>1</v>
      </c>
    </row>
    <row r="1765" spans="19:24" x14ac:dyDescent="0.35">
      <c r="S1765" s="128">
        <f t="shared" si="173"/>
        <v>0</v>
      </c>
      <c r="V1765" s="23">
        <f t="shared" si="172"/>
        <v>0.17609999999999693</v>
      </c>
      <c r="W1765" s="128">
        <f t="shared" si="175"/>
        <v>0</v>
      </c>
      <c r="X1765" s="11">
        <f t="shared" si="174"/>
        <v>1</v>
      </c>
    </row>
    <row r="1766" spans="19:24" x14ac:dyDescent="0.35">
      <c r="S1766" s="128">
        <f t="shared" si="173"/>
        <v>0</v>
      </c>
      <c r="V1766" s="23">
        <f t="shared" si="172"/>
        <v>0.17619999999999691</v>
      </c>
      <c r="W1766" s="128">
        <f t="shared" si="175"/>
        <v>0</v>
      </c>
      <c r="X1766" s="11">
        <f t="shared" si="174"/>
        <v>1</v>
      </c>
    </row>
    <row r="1767" spans="19:24" x14ac:dyDescent="0.35">
      <c r="S1767" s="128">
        <f t="shared" si="173"/>
        <v>0</v>
      </c>
      <c r="V1767" s="23">
        <f t="shared" si="172"/>
        <v>0.1762999999999969</v>
      </c>
      <c r="W1767" s="128">
        <f t="shared" si="175"/>
        <v>0</v>
      </c>
      <c r="X1767" s="11">
        <f t="shared" si="174"/>
        <v>1</v>
      </c>
    </row>
    <row r="1768" spans="19:24" x14ac:dyDescent="0.35">
      <c r="S1768" s="128">
        <f t="shared" si="173"/>
        <v>0</v>
      </c>
      <c r="V1768" s="23">
        <f t="shared" si="172"/>
        <v>0.17639999999999689</v>
      </c>
      <c r="W1768" s="128">
        <f t="shared" si="175"/>
        <v>0</v>
      </c>
      <c r="X1768" s="11">
        <f t="shared" si="174"/>
        <v>1</v>
      </c>
    </row>
    <row r="1769" spans="19:24" x14ac:dyDescent="0.35">
      <c r="S1769" s="128">
        <f t="shared" si="173"/>
        <v>0</v>
      </c>
      <c r="V1769" s="23">
        <f t="shared" si="172"/>
        <v>0.17649999999999688</v>
      </c>
      <c r="W1769" s="128">
        <f t="shared" si="175"/>
        <v>0</v>
      </c>
      <c r="X1769" s="11">
        <f t="shared" si="174"/>
        <v>1</v>
      </c>
    </row>
    <row r="1770" spans="19:24" x14ac:dyDescent="0.35">
      <c r="S1770" s="128">
        <f t="shared" si="173"/>
        <v>0</v>
      </c>
      <c r="V1770" s="23">
        <f t="shared" si="172"/>
        <v>0.17659999999999687</v>
      </c>
      <c r="W1770" s="128">
        <f t="shared" si="175"/>
        <v>0</v>
      </c>
      <c r="X1770" s="11">
        <f t="shared" si="174"/>
        <v>1</v>
      </c>
    </row>
    <row r="1771" spans="19:24" x14ac:dyDescent="0.35">
      <c r="S1771" s="128">
        <f t="shared" si="173"/>
        <v>0</v>
      </c>
      <c r="V1771" s="23">
        <f t="shared" si="172"/>
        <v>0.17669999999999686</v>
      </c>
      <c r="W1771" s="128">
        <f t="shared" si="175"/>
        <v>0</v>
      </c>
      <c r="X1771" s="11">
        <f t="shared" si="174"/>
        <v>1</v>
      </c>
    </row>
    <row r="1772" spans="19:24" x14ac:dyDescent="0.35">
      <c r="S1772" s="128">
        <f t="shared" si="173"/>
        <v>0</v>
      </c>
      <c r="V1772" s="23">
        <f t="shared" si="172"/>
        <v>0.17679999999999685</v>
      </c>
      <c r="W1772" s="128">
        <f t="shared" si="175"/>
        <v>0</v>
      </c>
      <c r="X1772" s="11">
        <f t="shared" si="174"/>
        <v>1</v>
      </c>
    </row>
    <row r="1773" spans="19:24" x14ac:dyDescent="0.35">
      <c r="S1773" s="128">
        <f t="shared" si="173"/>
        <v>0</v>
      </c>
      <c r="V1773" s="23">
        <f t="shared" si="172"/>
        <v>0.17689999999999684</v>
      </c>
      <c r="W1773" s="128">
        <f t="shared" si="175"/>
        <v>0</v>
      </c>
      <c r="X1773" s="11">
        <f t="shared" si="174"/>
        <v>1</v>
      </c>
    </row>
    <row r="1774" spans="19:24" x14ac:dyDescent="0.35">
      <c r="S1774" s="128">
        <f t="shared" si="173"/>
        <v>0</v>
      </c>
      <c r="V1774" s="23">
        <f t="shared" si="172"/>
        <v>0.17699999999999683</v>
      </c>
      <c r="W1774" s="128">
        <f t="shared" si="175"/>
        <v>0</v>
      </c>
      <c r="X1774" s="11">
        <f t="shared" si="174"/>
        <v>1</v>
      </c>
    </row>
    <row r="1775" spans="19:24" x14ac:dyDescent="0.35">
      <c r="S1775" s="128">
        <f t="shared" si="173"/>
        <v>0</v>
      </c>
      <c r="V1775" s="23">
        <f t="shared" si="172"/>
        <v>0.17709999999999682</v>
      </c>
      <c r="W1775" s="128">
        <f t="shared" si="175"/>
        <v>0</v>
      </c>
      <c r="X1775" s="11">
        <f t="shared" si="174"/>
        <v>1</v>
      </c>
    </row>
    <row r="1776" spans="19:24" x14ac:dyDescent="0.35">
      <c r="S1776" s="128">
        <f t="shared" si="173"/>
        <v>0</v>
      </c>
      <c r="V1776" s="23">
        <f t="shared" si="172"/>
        <v>0.1771999999999968</v>
      </c>
      <c r="W1776" s="128">
        <f t="shared" si="175"/>
        <v>0</v>
      </c>
      <c r="X1776" s="11">
        <f t="shared" si="174"/>
        <v>1</v>
      </c>
    </row>
    <row r="1777" spans="19:24" x14ac:dyDescent="0.35">
      <c r="S1777" s="128">
        <f t="shared" si="173"/>
        <v>0</v>
      </c>
      <c r="V1777" s="23">
        <f t="shared" si="172"/>
        <v>0.17729999999999679</v>
      </c>
      <c r="W1777" s="128">
        <f t="shared" si="175"/>
        <v>0</v>
      </c>
      <c r="X1777" s="11">
        <f t="shared" si="174"/>
        <v>1</v>
      </c>
    </row>
    <row r="1778" spans="19:24" x14ac:dyDescent="0.35">
      <c r="S1778" s="128">
        <f t="shared" si="173"/>
        <v>0</v>
      </c>
      <c r="V1778" s="23">
        <f t="shared" si="172"/>
        <v>0.17739999999999678</v>
      </c>
      <c r="W1778" s="128">
        <f t="shared" si="175"/>
        <v>0</v>
      </c>
      <c r="X1778" s="11">
        <f t="shared" si="174"/>
        <v>1</v>
      </c>
    </row>
    <row r="1779" spans="19:24" x14ac:dyDescent="0.35">
      <c r="S1779" s="128">
        <f t="shared" si="173"/>
        <v>0</v>
      </c>
      <c r="V1779" s="23">
        <f t="shared" si="172"/>
        <v>0.17749999999999677</v>
      </c>
      <c r="W1779" s="128">
        <f t="shared" si="175"/>
        <v>0</v>
      </c>
      <c r="X1779" s="11">
        <f t="shared" si="174"/>
        <v>1</v>
      </c>
    </row>
    <row r="1780" spans="19:24" x14ac:dyDescent="0.35">
      <c r="S1780" s="128">
        <f t="shared" si="173"/>
        <v>0</v>
      </c>
      <c r="V1780" s="23">
        <f t="shared" ref="V1780:V1816" si="176">+V1779+0.0001</f>
        <v>0.17759999999999676</v>
      </c>
      <c r="W1780" s="128">
        <f t="shared" si="175"/>
        <v>0</v>
      </c>
      <c r="X1780" s="11">
        <f t="shared" si="174"/>
        <v>1</v>
      </c>
    </row>
    <row r="1781" spans="19:24" x14ac:dyDescent="0.35">
      <c r="S1781" s="128">
        <f t="shared" si="173"/>
        <v>0</v>
      </c>
      <c r="V1781" s="23">
        <f t="shared" si="176"/>
        <v>0.17769999999999675</v>
      </c>
      <c r="W1781" s="128">
        <f t="shared" si="175"/>
        <v>0</v>
      </c>
      <c r="X1781" s="11">
        <f t="shared" si="174"/>
        <v>1</v>
      </c>
    </row>
    <row r="1782" spans="19:24" x14ac:dyDescent="0.35">
      <c r="S1782" s="128">
        <f t="shared" si="173"/>
        <v>0</v>
      </c>
      <c r="V1782" s="23">
        <f t="shared" si="176"/>
        <v>0.17779999999999674</v>
      </c>
      <c r="W1782" s="128">
        <f t="shared" si="175"/>
        <v>0</v>
      </c>
      <c r="X1782" s="11">
        <f t="shared" si="174"/>
        <v>1</v>
      </c>
    </row>
    <row r="1783" spans="19:24" x14ac:dyDescent="0.35">
      <c r="S1783" s="128">
        <f t="shared" si="173"/>
        <v>0</v>
      </c>
      <c r="V1783" s="23">
        <f t="shared" si="176"/>
        <v>0.17789999999999673</v>
      </c>
      <c r="W1783" s="128">
        <f t="shared" si="175"/>
        <v>0</v>
      </c>
      <c r="X1783" s="11">
        <f t="shared" si="174"/>
        <v>1</v>
      </c>
    </row>
    <row r="1784" spans="19:24" x14ac:dyDescent="0.35">
      <c r="S1784" s="128">
        <f t="shared" si="173"/>
        <v>0</v>
      </c>
      <c r="V1784" s="23">
        <f t="shared" si="176"/>
        <v>0.17799999999999672</v>
      </c>
      <c r="W1784" s="128">
        <f t="shared" si="175"/>
        <v>0</v>
      </c>
      <c r="X1784" s="11">
        <f t="shared" si="174"/>
        <v>1</v>
      </c>
    </row>
    <row r="1785" spans="19:24" x14ac:dyDescent="0.35">
      <c r="S1785" s="128">
        <f t="shared" si="173"/>
        <v>0</v>
      </c>
      <c r="V1785" s="23">
        <f t="shared" si="176"/>
        <v>0.17809999999999671</v>
      </c>
      <c r="W1785" s="128">
        <f t="shared" si="175"/>
        <v>0</v>
      </c>
      <c r="X1785" s="11">
        <f t="shared" si="174"/>
        <v>1</v>
      </c>
    </row>
    <row r="1786" spans="19:24" x14ac:dyDescent="0.35">
      <c r="S1786" s="128">
        <f t="shared" si="173"/>
        <v>0</v>
      </c>
      <c r="V1786" s="23">
        <f t="shared" si="176"/>
        <v>0.17819999999999669</v>
      </c>
      <c r="W1786" s="128">
        <f t="shared" si="175"/>
        <v>0</v>
      </c>
      <c r="X1786" s="11">
        <f t="shared" si="174"/>
        <v>1</v>
      </c>
    </row>
    <row r="1787" spans="19:24" x14ac:dyDescent="0.35">
      <c r="S1787" s="128">
        <f t="shared" si="173"/>
        <v>0</v>
      </c>
      <c r="V1787" s="23">
        <f t="shared" si="176"/>
        <v>0.17829999999999668</v>
      </c>
      <c r="W1787" s="128">
        <f t="shared" si="175"/>
        <v>0</v>
      </c>
      <c r="X1787" s="11">
        <f t="shared" si="174"/>
        <v>1</v>
      </c>
    </row>
    <row r="1788" spans="19:24" x14ac:dyDescent="0.35">
      <c r="S1788" s="128">
        <f t="shared" si="173"/>
        <v>0</v>
      </c>
      <c r="V1788" s="23">
        <f t="shared" si="176"/>
        <v>0.17839999999999667</v>
      </c>
      <c r="W1788" s="128">
        <f t="shared" si="175"/>
        <v>0</v>
      </c>
      <c r="X1788" s="11">
        <f t="shared" si="174"/>
        <v>1</v>
      </c>
    </row>
    <row r="1789" spans="19:24" x14ac:dyDescent="0.35">
      <c r="S1789" s="128">
        <f t="shared" si="173"/>
        <v>0</v>
      </c>
      <c r="V1789" s="23">
        <f t="shared" si="176"/>
        <v>0.17849999999999666</v>
      </c>
      <c r="W1789" s="128">
        <f t="shared" si="175"/>
        <v>0</v>
      </c>
      <c r="X1789" s="11">
        <f t="shared" si="174"/>
        <v>1</v>
      </c>
    </row>
    <row r="1790" spans="19:24" x14ac:dyDescent="0.35">
      <c r="S1790" s="128">
        <f t="shared" si="173"/>
        <v>0</v>
      </c>
      <c r="V1790" s="23">
        <f t="shared" si="176"/>
        <v>0.17859999999999665</v>
      </c>
      <c r="W1790" s="128">
        <f t="shared" si="175"/>
        <v>0</v>
      </c>
      <c r="X1790" s="11">
        <f t="shared" si="174"/>
        <v>1</v>
      </c>
    </row>
    <row r="1791" spans="19:24" x14ac:dyDescent="0.35">
      <c r="S1791" s="128">
        <f t="shared" si="173"/>
        <v>0</v>
      </c>
      <c r="V1791" s="23">
        <f t="shared" si="176"/>
        <v>0.17869999999999664</v>
      </c>
      <c r="W1791" s="128">
        <f t="shared" si="175"/>
        <v>0</v>
      </c>
      <c r="X1791" s="11">
        <f t="shared" si="174"/>
        <v>1</v>
      </c>
    </row>
    <row r="1792" spans="19:24" x14ac:dyDescent="0.35">
      <c r="S1792" s="128">
        <f t="shared" ref="S1792:S1855" si="177">B1792*(1-E1792)</f>
        <v>0</v>
      </c>
      <c r="V1792" s="23">
        <f t="shared" si="176"/>
        <v>0.17879999999999663</v>
      </c>
      <c r="W1792" s="128">
        <f t="shared" si="175"/>
        <v>0</v>
      </c>
      <c r="X1792" s="11">
        <f t="shared" si="174"/>
        <v>1</v>
      </c>
    </row>
    <row r="1793" spans="19:24" x14ac:dyDescent="0.35">
      <c r="S1793" s="128">
        <f t="shared" si="177"/>
        <v>0</v>
      </c>
      <c r="V1793" s="23">
        <f t="shared" si="176"/>
        <v>0.17889999999999662</v>
      </c>
      <c r="W1793" s="128">
        <f t="shared" si="175"/>
        <v>0</v>
      </c>
      <c r="X1793" s="11">
        <f t="shared" ref="X1793:X1856" si="178">IF(W1793&lt;$Q$1,0,1)</f>
        <v>1</v>
      </c>
    </row>
    <row r="1794" spans="19:24" x14ac:dyDescent="0.35">
      <c r="S1794" s="128">
        <f t="shared" si="177"/>
        <v>0</v>
      </c>
      <c r="V1794" s="23">
        <f t="shared" si="176"/>
        <v>0.17899999999999661</v>
      </c>
      <c r="W1794" s="128">
        <f t="shared" si="175"/>
        <v>0</v>
      </c>
      <c r="X1794" s="11">
        <f t="shared" si="178"/>
        <v>1</v>
      </c>
    </row>
    <row r="1795" spans="19:24" x14ac:dyDescent="0.35">
      <c r="S1795" s="128">
        <f t="shared" si="177"/>
        <v>0</v>
      </c>
      <c r="V1795" s="23">
        <f t="shared" si="176"/>
        <v>0.1790999999999966</v>
      </c>
      <c r="W1795" s="128">
        <f t="shared" si="175"/>
        <v>0</v>
      </c>
      <c r="X1795" s="11">
        <f t="shared" si="178"/>
        <v>1</v>
      </c>
    </row>
    <row r="1796" spans="19:24" x14ac:dyDescent="0.35">
      <c r="S1796" s="128">
        <f t="shared" si="177"/>
        <v>0</v>
      </c>
      <c r="V1796" s="23">
        <f t="shared" si="176"/>
        <v>0.17919999999999658</v>
      </c>
      <c r="W1796" s="128">
        <f t="shared" si="175"/>
        <v>0</v>
      </c>
      <c r="X1796" s="11">
        <f t="shared" si="178"/>
        <v>1</v>
      </c>
    </row>
    <row r="1797" spans="19:24" x14ac:dyDescent="0.35">
      <c r="S1797" s="128">
        <f t="shared" si="177"/>
        <v>0</v>
      </c>
      <c r="V1797" s="23">
        <f t="shared" si="176"/>
        <v>0.17929999999999657</v>
      </c>
      <c r="W1797" s="128">
        <f t="shared" si="175"/>
        <v>0</v>
      </c>
      <c r="X1797" s="11">
        <f t="shared" si="178"/>
        <v>1</v>
      </c>
    </row>
    <row r="1798" spans="19:24" x14ac:dyDescent="0.35">
      <c r="S1798" s="128">
        <f t="shared" si="177"/>
        <v>0</v>
      </c>
      <c r="V1798" s="23">
        <f t="shared" si="176"/>
        <v>0.17939999999999656</v>
      </c>
      <c r="W1798" s="128">
        <f t="shared" si="175"/>
        <v>0</v>
      </c>
      <c r="X1798" s="11">
        <f t="shared" si="178"/>
        <v>1</v>
      </c>
    </row>
    <row r="1799" spans="19:24" x14ac:dyDescent="0.35">
      <c r="S1799" s="128">
        <f t="shared" si="177"/>
        <v>0</v>
      </c>
      <c r="V1799" s="23">
        <f t="shared" si="176"/>
        <v>0.17949999999999655</v>
      </c>
      <c r="W1799" s="128">
        <f t="shared" si="175"/>
        <v>0</v>
      </c>
      <c r="X1799" s="11">
        <f t="shared" si="178"/>
        <v>1</v>
      </c>
    </row>
    <row r="1800" spans="19:24" x14ac:dyDescent="0.35">
      <c r="S1800" s="128">
        <f t="shared" si="177"/>
        <v>0</v>
      </c>
      <c r="V1800" s="23">
        <f t="shared" si="176"/>
        <v>0.17959999999999654</v>
      </c>
      <c r="W1800" s="128">
        <f t="shared" si="175"/>
        <v>0</v>
      </c>
      <c r="X1800" s="11">
        <f t="shared" si="178"/>
        <v>1</v>
      </c>
    </row>
    <row r="1801" spans="19:24" x14ac:dyDescent="0.35">
      <c r="S1801" s="128">
        <f t="shared" si="177"/>
        <v>0</v>
      </c>
      <c r="V1801" s="23">
        <f t="shared" si="176"/>
        <v>0.17969999999999653</v>
      </c>
      <c r="W1801" s="128">
        <f t="shared" si="175"/>
        <v>0</v>
      </c>
      <c r="X1801" s="11">
        <f t="shared" si="178"/>
        <v>1</v>
      </c>
    </row>
    <row r="1802" spans="19:24" x14ac:dyDescent="0.35">
      <c r="S1802" s="128">
        <f t="shared" si="177"/>
        <v>0</v>
      </c>
      <c r="V1802" s="23">
        <f t="shared" si="176"/>
        <v>0.17979999999999652</v>
      </c>
      <c r="W1802" s="128">
        <f t="shared" si="175"/>
        <v>0</v>
      </c>
      <c r="X1802" s="11">
        <f t="shared" si="178"/>
        <v>1</v>
      </c>
    </row>
    <row r="1803" spans="19:24" x14ac:dyDescent="0.35">
      <c r="S1803" s="128">
        <f t="shared" si="177"/>
        <v>0</v>
      </c>
      <c r="V1803" s="23">
        <f t="shared" si="176"/>
        <v>0.17989999999999651</v>
      </c>
      <c r="W1803" s="128">
        <f t="shared" si="175"/>
        <v>0</v>
      </c>
      <c r="X1803" s="11">
        <f t="shared" si="178"/>
        <v>1</v>
      </c>
    </row>
    <row r="1804" spans="19:24" x14ac:dyDescent="0.35">
      <c r="S1804" s="128">
        <f t="shared" si="177"/>
        <v>0</v>
      </c>
      <c r="V1804" s="23">
        <f t="shared" si="176"/>
        <v>0.1799999999999965</v>
      </c>
      <c r="W1804" s="128">
        <f t="shared" si="175"/>
        <v>0</v>
      </c>
      <c r="X1804" s="11">
        <f t="shared" si="178"/>
        <v>1</v>
      </c>
    </row>
    <row r="1805" spans="19:24" x14ac:dyDescent="0.35">
      <c r="S1805" s="128">
        <f t="shared" si="177"/>
        <v>0</v>
      </c>
      <c r="V1805" s="23">
        <f t="shared" si="176"/>
        <v>0.18009999999999649</v>
      </c>
      <c r="W1805" s="128">
        <f t="shared" si="175"/>
        <v>0</v>
      </c>
      <c r="X1805" s="11">
        <f t="shared" si="178"/>
        <v>1</v>
      </c>
    </row>
    <row r="1806" spans="19:24" x14ac:dyDescent="0.35">
      <c r="S1806" s="128">
        <f t="shared" si="177"/>
        <v>0</v>
      </c>
      <c r="V1806" s="23">
        <f t="shared" si="176"/>
        <v>0.18019999999999647</v>
      </c>
      <c r="W1806" s="128">
        <f t="shared" si="175"/>
        <v>0</v>
      </c>
      <c r="X1806" s="11">
        <f t="shared" si="178"/>
        <v>1</v>
      </c>
    </row>
    <row r="1807" spans="19:24" x14ac:dyDescent="0.35">
      <c r="S1807" s="128">
        <f t="shared" si="177"/>
        <v>0</v>
      </c>
      <c r="V1807" s="23">
        <f t="shared" si="176"/>
        <v>0.18029999999999646</v>
      </c>
      <c r="W1807" s="128">
        <f t="shared" si="175"/>
        <v>0</v>
      </c>
      <c r="X1807" s="11">
        <f t="shared" si="178"/>
        <v>1</v>
      </c>
    </row>
    <row r="1808" spans="19:24" x14ac:dyDescent="0.35">
      <c r="S1808" s="128">
        <f t="shared" si="177"/>
        <v>0</v>
      </c>
      <c r="V1808" s="23">
        <f t="shared" si="176"/>
        <v>0.18039999999999645</v>
      </c>
      <c r="W1808" s="128">
        <f t="shared" si="175"/>
        <v>0</v>
      </c>
      <c r="X1808" s="11">
        <f t="shared" si="178"/>
        <v>1</v>
      </c>
    </row>
    <row r="1809" spans="19:24" x14ac:dyDescent="0.35">
      <c r="S1809" s="128">
        <f t="shared" si="177"/>
        <v>0</v>
      </c>
      <c r="V1809" s="23">
        <f t="shared" si="176"/>
        <v>0.18049999999999644</v>
      </c>
      <c r="W1809" s="128">
        <f t="shared" si="175"/>
        <v>0</v>
      </c>
      <c r="X1809" s="11">
        <f t="shared" si="178"/>
        <v>1</v>
      </c>
    </row>
    <row r="1810" spans="19:24" x14ac:dyDescent="0.35">
      <c r="S1810" s="128">
        <f t="shared" si="177"/>
        <v>0</v>
      </c>
      <c r="V1810" s="23">
        <f t="shared" si="176"/>
        <v>0.18059999999999643</v>
      </c>
      <c r="W1810" s="128">
        <f t="shared" si="175"/>
        <v>0</v>
      </c>
      <c r="X1810" s="11">
        <f t="shared" si="178"/>
        <v>1</v>
      </c>
    </row>
    <row r="1811" spans="19:24" x14ac:dyDescent="0.35">
      <c r="S1811" s="128">
        <f t="shared" si="177"/>
        <v>0</v>
      </c>
      <c r="V1811" s="23">
        <f t="shared" si="176"/>
        <v>0.18069999999999642</v>
      </c>
      <c r="W1811" s="128">
        <f t="shared" si="175"/>
        <v>0</v>
      </c>
      <c r="X1811" s="11">
        <f t="shared" si="178"/>
        <v>1</v>
      </c>
    </row>
    <row r="1812" spans="19:24" x14ac:dyDescent="0.35">
      <c r="S1812" s="128">
        <f t="shared" si="177"/>
        <v>0</v>
      </c>
      <c r="V1812" s="23">
        <f t="shared" si="176"/>
        <v>0.18079999999999641</v>
      </c>
      <c r="W1812" s="128">
        <f t="shared" si="175"/>
        <v>0</v>
      </c>
      <c r="X1812" s="11">
        <f t="shared" si="178"/>
        <v>1</v>
      </c>
    </row>
    <row r="1813" spans="19:24" x14ac:dyDescent="0.35">
      <c r="S1813" s="128">
        <f t="shared" si="177"/>
        <v>0</v>
      </c>
      <c r="V1813" s="23">
        <f t="shared" si="176"/>
        <v>0.1808999999999964</v>
      </c>
      <c r="W1813" s="128">
        <f t="shared" si="175"/>
        <v>0</v>
      </c>
      <c r="X1813" s="11">
        <f t="shared" si="178"/>
        <v>1</v>
      </c>
    </row>
    <row r="1814" spans="19:24" x14ac:dyDescent="0.35">
      <c r="S1814" s="128">
        <f t="shared" si="177"/>
        <v>0</v>
      </c>
      <c r="V1814" s="23">
        <f t="shared" si="176"/>
        <v>0.18099999999999639</v>
      </c>
      <c r="W1814" s="128">
        <f t="shared" si="175"/>
        <v>0</v>
      </c>
      <c r="X1814" s="11">
        <f t="shared" si="178"/>
        <v>1</v>
      </c>
    </row>
    <row r="1815" spans="19:24" x14ac:dyDescent="0.35">
      <c r="S1815" s="128">
        <f t="shared" si="177"/>
        <v>0</v>
      </c>
      <c r="V1815" s="23">
        <f t="shared" si="176"/>
        <v>0.18109999999999637</v>
      </c>
      <c r="W1815" s="128">
        <f t="shared" ref="W1815:W1878" si="179">SUM($S$4:$S$243)*V1815/12</f>
        <v>0</v>
      </c>
      <c r="X1815" s="11">
        <f t="shared" si="178"/>
        <v>1</v>
      </c>
    </row>
    <row r="1816" spans="19:24" x14ac:dyDescent="0.35">
      <c r="S1816" s="128">
        <f t="shared" si="177"/>
        <v>0</v>
      </c>
      <c r="V1816" s="23">
        <f t="shared" si="176"/>
        <v>0.18119999999999636</v>
      </c>
      <c r="W1816" s="128">
        <f t="shared" si="179"/>
        <v>0</v>
      </c>
      <c r="X1816" s="11">
        <f t="shared" si="178"/>
        <v>1</v>
      </c>
    </row>
    <row r="1817" spans="19:24" x14ac:dyDescent="0.35">
      <c r="S1817" s="128">
        <f t="shared" si="177"/>
        <v>0</v>
      </c>
      <c r="V1817" s="23">
        <f t="shared" ref="V1817:V1848" si="180">+V1816+0.0001</f>
        <v>0.18129999999999635</v>
      </c>
      <c r="W1817" s="128">
        <f t="shared" si="179"/>
        <v>0</v>
      </c>
      <c r="X1817" s="11">
        <f t="shared" si="178"/>
        <v>1</v>
      </c>
    </row>
    <row r="1818" spans="19:24" x14ac:dyDescent="0.35">
      <c r="S1818" s="128">
        <f t="shared" si="177"/>
        <v>0</v>
      </c>
      <c r="V1818" s="23">
        <f t="shared" si="180"/>
        <v>0.18139999999999634</v>
      </c>
      <c r="W1818" s="128">
        <f t="shared" si="179"/>
        <v>0</v>
      </c>
      <c r="X1818" s="11">
        <f t="shared" si="178"/>
        <v>1</v>
      </c>
    </row>
    <row r="1819" spans="19:24" x14ac:dyDescent="0.35">
      <c r="S1819" s="128">
        <f t="shared" si="177"/>
        <v>0</v>
      </c>
      <c r="V1819" s="23">
        <f t="shared" si="180"/>
        <v>0.18149999999999633</v>
      </c>
      <c r="W1819" s="128">
        <f t="shared" si="179"/>
        <v>0</v>
      </c>
      <c r="X1819" s="11">
        <f t="shared" si="178"/>
        <v>1</v>
      </c>
    </row>
    <row r="1820" spans="19:24" x14ac:dyDescent="0.35">
      <c r="S1820" s="128">
        <f t="shared" si="177"/>
        <v>0</v>
      </c>
      <c r="V1820" s="23">
        <f t="shared" si="180"/>
        <v>0.18159999999999632</v>
      </c>
      <c r="W1820" s="128">
        <f t="shared" si="179"/>
        <v>0</v>
      </c>
      <c r="X1820" s="11">
        <f t="shared" si="178"/>
        <v>1</v>
      </c>
    </row>
    <row r="1821" spans="19:24" x14ac:dyDescent="0.35">
      <c r="S1821" s="128">
        <f t="shared" si="177"/>
        <v>0</v>
      </c>
      <c r="V1821" s="23">
        <f t="shared" si="180"/>
        <v>0.18169999999999631</v>
      </c>
      <c r="W1821" s="128">
        <f t="shared" si="179"/>
        <v>0</v>
      </c>
      <c r="X1821" s="11">
        <f t="shared" si="178"/>
        <v>1</v>
      </c>
    </row>
    <row r="1822" spans="19:24" x14ac:dyDescent="0.35">
      <c r="S1822" s="128">
        <f t="shared" si="177"/>
        <v>0</v>
      </c>
      <c r="V1822" s="23">
        <f t="shared" si="180"/>
        <v>0.1817999999999963</v>
      </c>
      <c r="W1822" s="128">
        <f t="shared" si="179"/>
        <v>0</v>
      </c>
      <c r="X1822" s="11">
        <f t="shared" si="178"/>
        <v>1</v>
      </c>
    </row>
    <row r="1823" spans="19:24" x14ac:dyDescent="0.35">
      <c r="S1823" s="128">
        <f t="shared" si="177"/>
        <v>0</v>
      </c>
      <c r="V1823" s="23">
        <f t="shared" si="180"/>
        <v>0.18189999999999629</v>
      </c>
      <c r="W1823" s="128">
        <f t="shared" si="179"/>
        <v>0</v>
      </c>
      <c r="X1823" s="11">
        <f t="shared" si="178"/>
        <v>1</v>
      </c>
    </row>
    <row r="1824" spans="19:24" x14ac:dyDescent="0.35">
      <c r="S1824" s="128">
        <f t="shared" si="177"/>
        <v>0</v>
      </c>
      <c r="V1824" s="23">
        <f t="shared" si="180"/>
        <v>0.18199999999999628</v>
      </c>
      <c r="W1824" s="128">
        <f t="shared" si="179"/>
        <v>0</v>
      </c>
      <c r="X1824" s="11">
        <f t="shared" si="178"/>
        <v>1</v>
      </c>
    </row>
    <row r="1825" spans="19:24" x14ac:dyDescent="0.35">
      <c r="S1825" s="128">
        <f t="shared" si="177"/>
        <v>0</v>
      </c>
      <c r="V1825" s="23">
        <f t="shared" si="180"/>
        <v>0.18209999999999626</v>
      </c>
      <c r="W1825" s="128">
        <f t="shared" si="179"/>
        <v>0</v>
      </c>
      <c r="X1825" s="11">
        <f t="shared" si="178"/>
        <v>1</v>
      </c>
    </row>
    <row r="1826" spans="19:24" x14ac:dyDescent="0.35">
      <c r="S1826" s="128">
        <f t="shared" si="177"/>
        <v>0</v>
      </c>
      <c r="V1826" s="23">
        <f t="shared" si="180"/>
        <v>0.18219999999999625</v>
      </c>
      <c r="W1826" s="128">
        <f t="shared" si="179"/>
        <v>0</v>
      </c>
      <c r="X1826" s="11">
        <f t="shared" si="178"/>
        <v>1</v>
      </c>
    </row>
    <row r="1827" spans="19:24" x14ac:dyDescent="0.35">
      <c r="S1827" s="128">
        <f t="shared" si="177"/>
        <v>0</v>
      </c>
      <c r="V1827" s="23">
        <f t="shared" si="180"/>
        <v>0.18229999999999624</v>
      </c>
      <c r="W1827" s="128">
        <f t="shared" si="179"/>
        <v>0</v>
      </c>
      <c r="X1827" s="11">
        <f t="shared" si="178"/>
        <v>1</v>
      </c>
    </row>
    <row r="1828" spans="19:24" x14ac:dyDescent="0.35">
      <c r="S1828" s="128">
        <f t="shared" si="177"/>
        <v>0</v>
      </c>
      <c r="V1828" s="23">
        <f t="shared" si="180"/>
        <v>0.18239999999999623</v>
      </c>
      <c r="W1828" s="128">
        <f t="shared" si="179"/>
        <v>0</v>
      </c>
      <c r="X1828" s="11">
        <f t="shared" si="178"/>
        <v>1</v>
      </c>
    </row>
    <row r="1829" spans="19:24" x14ac:dyDescent="0.35">
      <c r="S1829" s="128">
        <f t="shared" si="177"/>
        <v>0</v>
      </c>
      <c r="V1829" s="23">
        <f t="shared" si="180"/>
        <v>0.18249999999999622</v>
      </c>
      <c r="W1829" s="128">
        <f t="shared" si="179"/>
        <v>0</v>
      </c>
      <c r="X1829" s="11">
        <f t="shared" si="178"/>
        <v>1</v>
      </c>
    </row>
    <row r="1830" spans="19:24" x14ac:dyDescent="0.35">
      <c r="S1830" s="128">
        <f t="shared" si="177"/>
        <v>0</v>
      </c>
      <c r="V1830" s="23">
        <f t="shared" si="180"/>
        <v>0.18259999999999621</v>
      </c>
      <c r="W1830" s="128">
        <f t="shared" si="179"/>
        <v>0</v>
      </c>
      <c r="X1830" s="11">
        <f t="shared" si="178"/>
        <v>1</v>
      </c>
    </row>
    <row r="1831" spans="19:24" x14ac:dyDescent="0.35">
      <c r="S1831" s="128">
        <f t="shared" si="177"/>
        <v>0</v>
      </c>
      <c r="V1831" s="23">
        <f t="shared" si="180"/>
        <v>0.1826999999999962</v>
      </c>
      <c r="W1831" s="128">
        <f t="shared" si="179"/>
        <v>0</v>
      </c>
      <c r="X1831" s="11">
        <f t="shared" si="178"/>
        <v>1</v>
      </c>
    </row>
    <row r="1832" spans="19:24" x14ac:dyDescent="0.35">
      <c r="S1832" s="128">
        <f t="shared" si="177"/>
        <v>0</v>
      </c>
      <c r="V1832" s="23">
        <f t="shared" si="180"/>
        <v>0.18279999999999619</v>
      </c>
      <c r="W1832" s="128">
        <f t="shared" si="179"/>
        <v>0</v>
      </c>
      <c r="X1832" s="11">
        <f t="shared" si="178"/>
        <v>1</v>
      </c>
    </row>
    <row r="1833" spans="19:24" x14ac:dyDescent="0.35">
      <c r="S1833" s="128">
        <f t="shared" si="177"/>
        <v>0</v>
      </c>
      <c r="V1833" s="23">
        <f t="shared" si="180"/>
        <v>0.18289999999999618</v>
      </c>
      <c r="W1833" s="128">
        <f t="shared" si="179"/>
        <v>0</v>
      </c>
      <c r="X1833" s="11">
        <f t="shared" si="178"/>
        <v>1</v>
      </c>
    </row>
    <row r="1834" spans="19:24" x14ac:dyDescent="0.35">
      <c r="S1834" s="128">
        <f t="shared" si="177"/>
        <v>0</v>
      </c>
      <c r="V1834" s="23">
        <f t="shared" si="180"/>
        <v>0.18299999999999617</v>
      </c>
      <c r="W1834" s="128">
        <f t="shared" si="179"/>
        <v>0</v>
      </c>
      <c r="X1834" s="11">
        <f t="shared" si="178"/>
        <v>1</v>
      </c>
    </row>
    <row r="1835" spans="19:24" x14ac:dyDescent="0.35">
      <c r="S1835" s="128">
        <f t="shared" si="177"/>
        <v>0</v>
      </c>
      <c r="V1835" s="23">
        <f t="shared" si="180"/>
        <v>0.18309999999999615</v>
      </c>
      <c r="W1835" s="128">
        <f t="shared" si="179"/>
        <v>0</v>
      </c>
      <c r="X1835" s="11">
        <f t="shared" si="178"/>
        <v>1</v>
      </c>
    </row>
    <row r="1836" spans="19:24" x14ac:dyDescent="0.35">
      <c r="S1836" s="128">
        <f t="shared" si="177"/>
        <v>0</v>
      </c>
      <c r="V1836" s="23">
        <f t="shared" si="180"/>
        <v>0.18319999999999614</v>
      </c>
      <c r="W1836" s="128">
        <f t="shared" si="179"/>
        <v>0</v>
      </c>
      <c r="X1836" s="11">
        <f t="shared" si="178"/>
        <v>1</v>
      </c>
    </row>
    <row r="1837" spans="19:24" x14ac:dyDescent="0.35">
      <c r="S1837" s="128">
        <f t="shared" si="177"/>
        <v>0</v>
      </c>
      <c r="V1837" s="23">
        <f t="shared" si="180"/>
        <v>0.18329999999999613</v>
      </c>
      <c r="W1837" s="128">
        <f t="shared" si="179"/>
        <v>0</v>
      </c>
      <c r="X1837" s="11">
        <f t="shared" si="178"/>
        <v>1</v>
      </c>
    </row>
    <row r="1838" spans="19:24" x14ac:dyDescent="0.35">
      <c r="S1838" s="128">
        <f t="shared" si="177"/>
        <v>0</v>
      </c>
      <c r="V1838" s="23">
        <f t="shared" si="180"/>
        <v>0.18339999999999612</v>
      </c>
      <c r="W1838" s="128">
        <f t="shared" si="179"/>
        <v>0</v>
      </c>
      <c r="X1838" s="11">
        <f t="shared" si="178"/>
        <v>1</v>
      </c>
    </row>
    <row r="1839" spans="19:24" x14ac:dyDescent="0.35">
      <c r="S1839" s="128">
        <f t="shared" si="177"/>
        <v>0</v>
      </c>
      <c r="V1839" s="23">
        <f t="shared" si="180"/>
        <v>0.18349999999999611</v>
      </c>
      <c r="W1839" s="128">
        <f t="shared" si="179"/>
        <v>0</v>
      </c>
      <c r="X1839" s="11">
        <f t="shared" si="178"/>
        <v>1</v>
      </c>
    </row>
    <row r="1840" spans="19:24" x14ac:dyDescent="0.35">
      <c r="S1840" s="128">
        <f t="shared" si="177"/>
        <v>0</v>
      </c>
      <c r="V1840" s="23">
        <f t="shared" si="180"/>
        <v>0.1835999999999961</v>
      </c>
      <c r="W1840" s="128">
        <f t="shared" si="179"/>
        <v>0</v>
      </c>
      <c r="X1840" s="11">
        <f t="shared" si="178"/>
        <v>1</v>
      </c>
    </row>
    <row r="1841" spans="19:24" x14ac:dyDescent="0.35">
      <c r="S1841" s="128">
        <f t="shared" si="177"/>
        <v>0</v>
      </c>
      <c r="V1841" s="23">
        <f t="shared" si="180"/>
        <v>0.18369999999999609</v>
      </c>
      <c r="W1841" s="128">
        <f t="shared" si="179"/>
        <v>0</v>
      </c>
      <c r="X1841" s="11">
        <f t="shared" si="178"/>
        <v>1</v>
      </c>
    </row>
    <row r="1842" spans="19:24" x14ac:dyDescent="0.35">
      <c r="S1842" s="128">
        <f t="shared" si="177"/>
        <v>0</v>
      </c>
      <c r="V1842" s="23">
        <f t="shared" si="180"/>
        <v>0.18379999999999608</v>
      </c>
      <c r="W1842" s="128">
        <f t="shared" si="179"/>
        <v>0</v>
      </c>
      <c r="X1842" s="11">
        <f t="shared" si="178"/>
        <v>1</v>
      </c>
    </row>
    <row r="1843" spans="19:24" x14ac:dyDescent="0.35">
      <c r="S1843" s="128">
        <f t="shared" si="177"/>
        <v>0</v>
      </c>
      <c r="V1843" s="23">
        <f t="shared" si="180"/>
        <v>0.18389999999999607</v>
      </c>
      <c r="W1843" s="128">
        <f t="shared" si="179"/>
        <v>0</v>
      </c>
      <c r="X1843" s="11">
        <f t="shared" si="178"/>
        <v>1</v>
      </c>
    </row>
    <row r="1844" spans="19:24" x14ac:dyDescent="0.35">
      <c r="S1844" s="128">
        <f t="shared" si="177"/>
        <v>0</v>
      </c>
      <c r="V1844" s="23">
        <f t="shared" si="180"/>
        <v>0.18399999999999606</v>
      </c>
      <c r="W1844" s="128">
        <f t="shared" si="179"/>
        <v>0</v>
      </c>
      <c r="X1844" s="11">
        <f t="shared" si="178"/>
        <v>1</v>
      </c>
    </row>
    <row r="1845" spans="19:24" x14ac:dyDescent="0.35">
      <c r="S1845" s="128">
        <f t="shared" si="177"/>
        <v>0</v>
      </c>
      <c r="V1845" s="23">
        <f t="shared" si="180"/>
        <v>0.18409999999999604</v>
      </c>
      <c r="W1845" s="128">
        <f t="shared" si="179"/>
        <v>0</v>
      </c>
      <c r="X1845" s="11">
        <f t="shared" si="178"/>
        <v>1</v>
      </c>
    </row>
    <row r="1846" spans="19:24" x14ac:dyDescent="0.35">
      <c r="S1846" s="128">
        <f t="shared" si="177"/>
        <v>0</v>
      </c>
      <c r="V1846" s="23">
        <f t="shared" si="180"/>
        <v>0.18419999999999603</v>
      </c>
      <c r="W1846" s="128">
        <f t="shared" si="179"/>
        <v>0</v>
      </c>
      <c r="X1846" s="11">
        <f t="shared" si="178"/>
        <v>1</v>
      </c>
    </row>
    <row r="1847" spans="19:24" x14ac:dyDescent="0.35">
      <c r="S1847" s="128">
        <f t="shared" si="177"/>
        <v>0</v>
      </c>
      <c r="V1847" s="23">
        <f t="shared" si="180"/>
        <v>0.18429999999999602</v>
      </c>
      <c r="W1847" s="128">
        <f t="shared" si="179"/>
        <v>0</v>
      </c>
      <c r="X1847" s="11">
        <f t="shared" si="178"/>
        <v>1</v>
      </c>
    </row>
    <row r="1848" spans="19:24" x14ac:dyDescent="0.35">
      <c r="S1848" s="128">
        <f t="shared" si="177"/>
        <v>0</v>
      </c>
      <c r="V1848" s="23">
        <f t="shared" si="180"/>
        <v>0.18439999999999601</v>
      </c>
      <c r="W1848" s="128">
        <f t="shared" si="179"/>
        <v>0</v>
      </c>
      <c r="X1848" s="11">
        <f t="shared" si="178"/>
        <v>1</v>
      </c>
    </row>
    <row r="1849" spans="19:24" x14ac:dyDescent="0.35">
      <c r="S1849" s="128">
        <f t="shared" si="177"/>
        <v>0</v>
      </c>
      <c r="V1849" s="23">
        <f t="shared" ref="V1849:V1880" si="181">+V1848+0.0001</f>
        <v>0.184499999999996</v>
      </c>
      <c r="W1849" s="128">
        <f t="shared" si="179"/>
        <v>0</v>
      </c>
      <c r="X1849" s="11">
        <f t="shared" si="178"/>
        <v>1</v>
      </c>
    </row>
    <row r="1850" spans="19:24" x14ac:dyDescent="0.35">
      <c r="S1850" s="128">
        <f t="shared" si="177"/>
        <v>0</v>
      </c>
      <c r="V1850" s="23">
        <f t="shared" si="181"/>
        <v>0.18459999999999599</v>
      </c>
      <c r="W1850" s="128">
        <f t="shared" si="179"/>
        <v>0</v>
      </c>
      <c r="X1850" s="11">
        <f t="shared" si="178"/>
        <v>1</v>
      </c>
    </row>
    <row r="1851" spans="19:24" x14ac:dyDescent="0.35">
      <c r="S1851" s="128">
        <f t="shared" si="177"/>
        <v>0</v>
      </c>
      <c r="V1851" s="23">
        <f t="shared" si="181"/>
        <v>0.18469999999999598</v>
      </c>
      <c r="W1851" s="128">
        <f t="shared" si="179"/>
        <v>0</v>
      </c>
      <c r="X1851" s="11">
        <f t="shared" si="178"/>
        <v>1</v>
      </c>
    </row>
    <row r="1852" spans="19:24" x14ac:dyDescent="0.35">
      <c r="S1852" s="128">
        <f t="shared" si="177"/>
        <v>0</v>
      </c>
      <c r="V1852" s="23">
        <f t="shared" si="181"/>
        <v>0.18479999999999597</v>
      </c>
      <c r="W1852" s="128">
        <f t="shared" si="179"/>
        <v>0</v>
      </c>
      <c r="X1852" s="11">
        <f t="shared" si="178"/>
        <v>1</v>
      </c>
    </row>
    <row r="1853" spans="19:24" x14ac:dyDescent="0.35">
      <c r="S1853" s="128">
        <f t="shared" si="177"/>
        <v>0</v>
      </c>
      <c r="V1853" s="23">
        <f t="shared" si="181"/>
        <v>0.18489999999999596</v>
      </c>
      <c r="W1853" s="128">
        <f t="shared" si="179"/>
        <v>0</v>
      </c>
      <c r="X1853" s="11">
        <f t="shared" si="178"/>
        <v>1</v>
      </c>
    </row>
    <row r="1854" spans="19:24" x14ac:dyDescent="0.35">
      <c r="S1854" s="128">
        <f t="shared" si="177"/>
        <v>0</v>
      </c>
      <c r="V1854" s="23">
        <f t="shared" si="181"/>
        <v>0.18499999999999595</v>
      </c>
      <c r="W1854" s="128">
        <f t="shared" si="179"/>
        <v>0</v>
      </c>
      <c r="X1854" s="11">
        <f t="shared" si="178"/>
        <v>1</v>
      </c>
    </row>
    <row r="1855" spans="19:24" x14ac:dyDescent="0.35">
      <c r="S1855" s="128">
        <f t="shared" si="177"/>
        <v>0</v>
      </c>
      <c r="V1855" s="23">
        <f t="shared" si="181"/>
        <v>0.18509999999999593</v>
      </c>
      <c r="W1855" s="128">
        <f t="shared" si="179"/>
        <v>0</v>
      </c>
      <c r="X1855" s="11">
        <f t="shared" si="178"/>
        <v>1</v>
      </c>
    </row>
    <row r="1856" spans="19:24" x14ac:dyDescent="0.35">
      <c r="S1856" s="128">
        <f t="shared" ref="S1856:S1919" si="182">B1856*(1-E1856)</f>
        <v>0</v>
      </c>
      <c r="V1856" s="23">
        <f t="shared" si="181"/>
        <v>0.18519999999999592</v>
      </c>
      <c r="W1856" s="128">
        <f t="shared" si="179"/>
        <v>0</v>
      </c>
      <c r="X1856" s="11">
        <f t="shared" si="178"/>
        <v>1</v>
      </c>
    </row>
    <row r="1857" spans="19:24" x14ac:dyDescent="0.35">
      <c r="S1857" s="128">
        <f t="shared" si="182"/>
        <v>0</v>
      </c>
      <c r="V1857" s="23">
        <f t="shared" si="181"/>
        <v>0.18529999999999591</v>
      </c>
      <c r="W1857" s="128">
        <f t="shared" si="179"/>
        <v>0</v>
      </c>
      <c r="X1857" s="11">
        <f t="shared" ref="X1857:X1920" si="183">IF(W1857&lt;$Q$1,0,1)</f>
        <v>1</v>
      </c>
    </row>
    <row r="1858" spans="19:24" x14ac:dyDescent="0.35">
      <c r="S1858" s="128">
        <f t="shared" si="182"/>
        <v>0</v>
      </c>
      <c r="V1858" s="23">
        <f t="shared" si="181"/>
        <v>0.1853999999999959</v>
      </c>
      <c r="W1858" s="128">
        <f t="shared" si="179"/>
        <v>0</v>
      </c>
      <c r="X1858" s="11">
        <f t="shared" si="183"/>
        <v>1</v>
      </c>
    </row>
    <row r="1859" spans="19:24" x14ac:dyDescent="0.35">
      <c r="S1859" s="128">
        <f t="shared" si="182"/>
        <v>0</v>
      </c>
      <c r="V1859" s="23">
        <f t="shared" si="181"/>
        <v>0.18549999999999589</v>
      </c>
      <c r="W1859" s="128">
        <f t="shared" si="179"/>
        <v>0</v>
      </c>
      <c r="X1859" s="11">
        <f t="shared" si="183"/>
        <v>1</v>
      </c>
    </row>
    <row r="1860" spans="19:24" x14ac:dyDescent="0.35">
      <c r="S1860" s="128">
        <f t="shared" si="182"/>
        <v>0</v>
      </c>
      <c r="V1860" s="23">
        <f t="shared" si="181"/>
        <v>0.18559999999999588</v>
      </c>
      <c r="W1860" s="128">
        <f t="shared" si="179"/>
        <v>0</v>
      </c>
      <c r="X1860" s="11">
        <f t="shared" si="183"/>
        <v>1</v>
      </c>
    </row>
    <row r="1861" spans="19:24" x14ac:dyDescent="0.35">
      <c r="S1861" s="128">
        <f t="shared" si="182"/>
        <v>0</v>
      </c>
      <c r="V1861" s="23">
        <f t="shared" si="181"/>
        <v>0.18569999999999587</v>
      </c>
      <c r="W1861" s="128">
        <f t="shared" si="179"/>
        <v>0</v>
      </c>
      <c r="X1861" s="11">
        <f t="shared" si="183"/>
        <v>1</v>
      </c>
    </row>
    <row r="1862" spans="19:24" x14ac:dyDescent="0.35">
      <c r="S1862" s="128">
        <f t="shared" si="182"/>
        <v>0</v>
      </c>
      <c r="V1862" s="23">
        <f t="shared" si="181"/>
        <v>0.18579999999999586</v>
      </c>
      <c r="W1862" s="128">
        <f t="shared" si="179"/>
        <v>0</v>
      </c>
      <c r="X1862" s="11">
        <f t="shared" si="183"/>
        <v>1</v>
      </c>
    </row>
    <row r="1863" spans="19:24" x14ac:dyDescent="0.35">
      <c r="S1863" s="128">
        <f t="shared" si="182"/>
        <v>0</v>
      </c>
      <c r="V1863" s="23">
        <f t="shared" si="181"/>
        <v>0.18589999999999585</v>
      </c>
      <c r="W1863" s="128">
        <f t="shared" si="179"/>
        <v>0</v>
      </c>
      <c r="X1863" s="11">
        <f t="shared" si="183"/>
        <v>1</v>
      </c>
    </row>
    <row r="1864" spans="19:24" x14ac:dyDescent="0.35">
      <c r="S1864" s="128">
        <f t="shared" si="182"/>
        <v>0</v>
      </c>
      <c r="V1864" s="23">
        <f t="shared" si="181"/>
        <v>0.18599999999999584</v>
      </c>
      <c r="W1864" s="128">
        <f t="shared" si="179"/>
        <v>0</v>
      </c>
      <c r="X1864" s="11">
        <f t="shared" si="183"/>
        <v>1</v>
      </c>
    </row>
    <row r="1865" spans="19:24" x14ac:dyDescent="0.35">
      <c r="S1865" s="128">
        <f t="shared" si="182"/>
        <v>0</v>
      </c>
      <c r="V1865" s="23">
        <f t="shared" si="181"/>
        <v>0.18609999999999582</v>
      </c>
      <c r="W1865" s="128">
        <f t="shared" si="179"/>
        <v>0</v>
      </c>
      <c r="X1865" s="11">
        <f t="shared" si="183"/>
        <v>1</v>
      </c>
    </row>
    <row r="1866" spans="19:24" x14ac:dyDescent="0.35">
      <c r="S1866" s="128">
        <f t="shared" si="182"/>
        <v>0</v>
      </c>
      <c r="V1866" s="23">
        <f t="shared" si="181"/>
        <v>0.18619999999999581</v>
      </c>
      <c r="W1866" s="128">
        <f t="shared" si="179"/>
        <v>0</v>
      </c>
      <c r="X1866" s="11">
        <f t="shared" si="183"/>
        <v>1</v>
      </c>
    </row>
    <row r="1867" spans="19:24" x14ac:dyDescent="0.35">
      <c r="S1867" s="128">
        <f t="shared" si="182"/>
        <v>0</v>
      </c>
      <c r="V1867" s="23">
        <f t="shared" si="181"/>
        <v>0.1862999999999958</v>
      </c>
      <c r="W1867" s="128">
        <f t="shared" si="179"/>
        <v>0</v>
      </c>
      <c r="X1867" s="11">
        <f t="shared" si="183"/>
        <v>1</v>
      </c>
    </row>
    <row r="1868" spans="19:24" x14ac:dyDescent="0.35">
      <c r="S1868" s="128">
        <f t="shared" si="182"/>
        <v>0</v>
      </c>
      <c r="V1868" s="23">
        <f t="shared" si="181"/>
        <v>0.18639999999999579</v>
      </c>
      <c r="W1868" s="128">
        <f t="shared" si="179"/>
        <v>0</v>
      </c>
      <c r="X1868" s="11">
        <f t="shared" si="183"/>
        <v>1</v>
      </c>
    </row>
    <row r="1869" spans="19:24" x14ac:dyDescent="0.35">
      <c r="S1869" s="128">
        <f t="shared" si="182"/>
        <v>0</v>
      </c>
      <c r="V1869" s="23">
        <f t="shared" si="181"/>
        <v>0.18649999999999578</v>
      </c>
      <c r="W1869" s="128">
        <f t="shared" si="179"/>
        <v>0</v>
      </c>
      <c r="X1869" s="11">
        <f t="shared" si="183"/>
        <v>1</v>
      </c>
    </row>
    <row r="1870" spans="19:24" x14ac:dyDescent="0.35">
      <c r="S1870" s="128">
        <f t="shared" si="182"/>
        <v>0</v>
      </c>
      <c r="V1870" s="23">
        <f t="shared" si="181"/>
        <v>0.18659999999999577</v>
      </c>
      <c r="W1870" s="128">
        <f t="shared" si="179"/>
        <v>0</v>
      </c>
      <c r="X1870" s="11">
        <f t="shared" si="183"/>
        <v>1</v>
      </c>
    </row>
    <row r="1871" spans="19:24" x14ac:dyDescent="0.35">
      <c r="S1871" s="128">
        <f t="shared" si="182"/>
        <v>0</v>
      </c>
      <c r="V1871" s="23">
        <f t="shared" si="181"/>
        <v>0.18669999999999576</v>
      </c>
      <c r="W1871" s="128">
        <f t="shared" si="179"/>
        <v>0</v>
      </c>
      <c r="X1871" s="11">
        <f t="shared" si="183"/>
        <v>1</v>
      </c>
    </row>
    <row r="1872" spans="19:24" x14ac:dyDescent="0.35">
      <c r="S1872" s="128">
        <f t="shared" si="182"/>
        <v>0</v>
      </c>
      <c r="V1872" s="23">
        <f t="shared" si="181"/>
        <v>0.18679999999999575</v>
      </c>
      <c r="W1872" s="128">
        <f t="shared" si="179"/>
        <v>0</v>
      </c>
      <c r="X1872" s="11">
        <f t="shared" si="183"/>
        <v>1</v>
      </c>
    </row>
    <row r="1873" spans="19:24" x14ac:dyDescent="0.35">
      <c r="S1873" s="128">
        <f t="shared" si="182"/>
        <v>0</v>
      </c>
      <c r="V1873" s="23">
        <f t="shared" si="181"/>
        <v>0.18689999999999574</v>
      </c>
      <c r="W1873" s="128">
        <f t="shared" si="179"/>
        <v>0</v>
      </c>
      <c r="X1873" s="11">
        <f t="shared" si="183"/>
        <v>1</v>
      </c>
    </row>
    <row r="1874" spans="19:24" x14ac:dyDescent="0.35">
      <c r="S1874" s="128">
        <f t="shared" si="182"/>
        <v>0</v>
      </c>
      <c r="V1874" s="23">
        <f t="shared" si="181"/>
        <v>0.18699999999999573</v>
      </c>
      <c r="W1874" s="128">
        <f t="shared" si="179"/>
        <v>0</v>
      </c>
      <c r="X1874" s="11">
        <f t="shared" si="183"/>
        <v>1</v>
      </c>
    </row>
    <row r="1875" spans="19:24" x14ac:dyDescent="0.35">
      <c r="S1875" s="128">
        <f t="shared" si="182"/>
        <v>0</v>
      </c>
      <c r="V1875" s="23">
        <f t="shared" si="181"/>
        <v>0.18709999999999571</v>
      </c>
      <c r="W1875" s="128">
        <f t="shared" si="179"/>
        <v>0</v>
      </c>
      <c r="X1875" s="11">
        <f t="shared" si="183"/>
        <v>1</v>
      </c>
    </row>
    <row r="1876" spans="19:24" x14ac:dyDescent="0.35">
      <c r="S1876" s="128">
        <f t="shared" si="182"/>
        <v>0</v>
      </c>
      <c r="V1876" s="23">
        <f t="shared" si="181"/>
        <v>0.1871999999999957</v>
      </c>
      <c r="W1876" s="128">
        <f t="shared" si="179"/>
        <v>0</v>
      </c>
      <c r="X1876" s="11">
        <f t="shared" si="183"/>
        <v>1</v>
      </c>
    </row>
    <row r="1877" spans="19:24" x14ac:dyDescent="0.35">
      <c r="S1877" s="128">
        <f t="shared" si="182"/>
        <v>0</v>
      </c>
      <c r="V1877" s="23">
        <f t="shared" si="181"/>
        <v>0.18729999999999569</v>
      </c>
      <c r="W1877" s="128">
        <f t="shared" si="179"/>
        <v>0</v>
      </c>
      <c r="X1877" s="11">
        <f t="shared" si="183"/>
        <v>1</v>
      </c>
    </row>
    <row r="1878" spans="19:24" x14ac:dyDescent="0.35">
      <c r="S1878" s="128">
        <f t="shared" si="182"/>
        <v>0</v>
      </c>
      <c r="V1878" s="23">
        <f t="shared" si="181"/>
        <v>0.18739999999999568</v>
      </c>
      <c r="W1878" s="128">
        <f t="shared" si="179"/>
        <v>0</v>
      </c>
      <c r="X1878" s="11">
        <f t="shared" si="183"/>
        <v>1</v>
      </c>
    </row>
    <row r="1879" spans="19:24" x14ac:dyDescent="0.35">
      <c r="S1879" s="128">
        <f t="shared" si="182"/>
        <v>0</v>
      </c>
      <c r="V1879" s="23">
        <f t="shared" si="181"/>
        <v>0.18749999999999567</v>
      </c>
      <c r="W1879" s="128">
        <f t="shared" ref="W1879:W1942" si="184">SUM($S$4:$S$243)*V1879/12</f>
        <v>0</v>
      </c>
      <c r="X1879" s="11">
        <f t="shared" si="183"/>
        <v>1</v>
      </c>
    </row>
    <row r="1880" spans="19:24" x14ac:dyDescent="0.35">
      <c r="S1880" s="128">
        <f t="shared" si="182"/>
        <v>0</v>
      </c>
      <c r="V1880" s="23">
        <f t="shared" si="181"/>
        <v>0.18759999999999566</v>
      </c>
      <c r="W1880" s="128">
        <f t="shared" si="184"/>
        <v>0</v>
      </c>
      <c r="X1880" s="11">
        <f t="shared" si="183"/>
        <v>1</v>
      </c>
    </row>
    <row r="1881" spans="19:24" x14ac:dyDescent="0.35">
      <c r="S1881" s="128">
        <f t="shared" si="182"/>
        <v>0</v>
      </c>
      <c r="V1881" s="23">
        <f t="shared" ref="V1881:V1888" si="185">+V1880+0.0001</f>
        <v>0.18769999999999565</v>
      </c>
      <c r="W1881" s="128">
        <f t="shared" si="184"/>
        <v>0</v>
      </c>
      <c r="X1881" s="11">
        <f t="shared" si="183"/>
        <v>1</v>
      </c>
    </row>
    <row r="1882" spans="19:24" x14ac:dyDescent="0.35">
      <c r="S1882" s="128">
        <f t="shared" si="182"/>
        <v>0</v>
      </c>
      <c r="V1882" s="23">
        <f t="shared" si="185"/>
        <v>0.18779999999999564</v>
      </c>
      <c r="W1882" s="128">
        <f t="shared" si="184"/>
        <v>0</v>
      </c>
      <c r="X1882" s="11">
        <f t="shared" si="183"/>
        <v>1</v>
      </c>
    </row>
    <row r="1883" spans="19:24" x14ac:dyDescent="0.35">
      <c r="S1883" s="128">
        <f t="shared" si="182"/>
        <v>0</v>
      </c>
      <c r="V1883" s="23">
        <f t="shared" si="185"/>
        <v>0.18789999999999563</v>
      </c>
      <c r="W1883" s="128">
        <f t="shared" si="184"/>
        <v>0</v>
      </c>
      <c r="X1883" s="11">
        <f t="shared" si="183"/>
        <v>1</v>
      </c>
    </row>
    <row r="1884" spans="19:24" x14ac:dyDescent="0.35">
      <c r="S1884" s="128">
        <f t="shared" si="182"/>
        <v>0</v>
      </c>
      <c r="V1884" s="23">
        <f t="shared" si="185"/>
        <v>0.18799999999999562</v>
      </c>
      <c r="W1884" s="128">
        <f t="shared" si="184"/>
        <v>0</v>
      </c>
      <c r="X1884" s="11">
        <f t="shared" si="183"/>
        <v>1</v>
      </c>
    </row>
    <row r="1885" spans="19:24" x14ac:dyDescent="0.35">
      <c r="S1885" s="128">
        <f t="shared" si="182"/>
        <v>0</v>
      </c>
      <c r="V1885" s="23">
        <f t="shared" si="185"/>
        <v>0.1880999999999956</v>
      </c>
      <c r="W1885" s="128">
        <f t="shared" si="184"/>
        <v>0</v>
      </c>
      <c r="X1885" s="11">
        <f t="shared" si="183"/>
        <v>1</v>
      </c>
    </row>
    <row r="1886" spans="19:24" x14ac:dyDescent="0.35">
      <c r="S1886" s="128">
        <f t="shared" si="182"/>
        <v>0</v>
      </c>
      <c r="V1886" s="23">
        <f t="shared" si="185"/>
        <v>0.18819999999999559</v>
      </c>
      <c r="W1886" s="128">
        <f t="shared" si="184"/>
        <v>0</v>
      </c>
      <c r="X1886" s="11">
        <f t="shared" si="183"/>
        <v>1</v>
      </c>
    </row>
    <row r="1887" spans="19:24" x14ac:dyDescent="0.35">
      <c r="S1887" s="128">
        <f t="shared" si="182"/>
        <v>0</v>
      </c>
      <c r="V1887" s="23">
        <f t="shared" si="185"/>
        <v>0.18829999999999558</v>
      </c>
      <c r="W1887" s="128">
        <f t="shared" si="184"/>
        <v>0</v>
      </c>
      <c r="X1887" s="11">
        <f t="shared" si="183"/>
        <v>1</v>
      </c>
    </row>
    <row r="1888" spans="19:24" x14ac:dyDescent="0.35">
      <c r="S1888" s="128">
        <f t="shared" si="182"/>
        <v>0</v>
      </c>
      <c r="V1888" s="23">
        <f t="shared" si="185"/>
        <v>0.18839999999999557</v>
      </c>
      <c r="W1888" s="128">
        <f t="shared" si="184"/>
        <v>0</v>
      </c>
      <c r="X1888" s="11">
        <f t="shared" si="183"/>
        <v>1</v>
      </c>
    </row>
    <row r="1889" spans="19:24" x14ac:dyDescent="0.35">
      <c r="S1889" s="128">
        <f t="shared" si="182"/>
        <v>0</v>
      </c>
      <c r="V1889" s="23">
        <f t="shared" ref="V1889:V1917" si="186">+V1888+0.0001</f>
        <v>0.18849999999999556</v>
      </c>
      <c r="W1889" s="128">
        <f t="shared" si="184"/>
        <v>0</v>
      </c>
      <c r="X1889" s="11">
        <f t="shared" si="183"/>
        <v>1</v>
      </c>
    </row>
    <row r="1890" spans="19:24" x14ac:dyDescent="0.35">
      <c r="S1890" s="128">
        <f t="shared" si="182"/>
        <v>0</v>
      </c>
      <c r="V1890" s="23">
        <f t="shared" si="186"/>
        <v>0.18859999999999555</v>
      </c>
      <c r="W1890" s="128">
        <f t="shared" si="184"/>
        <v>0</v>
      </c>
      <c r="X1890" s="11">
        <f t="shared" si="183"/>
        <v>1</v>
      </c>
    </row>
    <row r="1891" spans="19:24" x14ac:dyDescent="0.35">
      <c r="S1891" s="128">
        <f t="shared" si="182"/>
        <v>0</v>
      </c>
      <c r="V1891" s="23">
        <f t="shared" si="186"/>
        <v>0.18869999999999554</v>
      </c>
      <c r="W1891" s="128">
        <f t="shared" si="184"/>
        <v>0</v>
      </c>
      <c r="X1891" s="11">
        <f t="shared" si="183"/>
        <v>1</v>
      </c>
    </row>
    <row r="1892" spans="19:24" x14ac:dyDescent="0.35">
      <c r="S1892" s="128">
        <f t="shared" si="182"/>
        <v>0</v>
      </c>
      <c r="V1892" s="23">
        <f t="shared" si="186"/>
        <v>0.18879999999999553</v>
      </c>
      <c r="W1892" s="128">
        <f t="shared" si="184"/>
        <v>0</v>
      </c>
      <c r="X1892" s="11">
        <f t="shared" si="183"/>
        <v>1</v>
      </c>
    </row>
    <row r="1893" spans="19:24" x14ac:dyDescent="0.35">
      <c r="S1893" s="128">
        <f t="shared" si="182"/>
        <v>0</v>
      </c>
      <c r="V1893" s="23">
        <f t="shared" si="186"/>
        <v>0.18889999999999552</v>
      </c>
      <c r="W1893" s="128">
        <f t="shared" si="184"/>
        <v>0</v>
      </c>
      <c r="X1893" s="11">
        <f t="shared" si="183"/>
        <v>1</v>
      </c>
    </row>
    <row r="1894" spans="19:24" x14ac:dyDescent="0.35">
      <c r="S1894" s="128">
        <f t="shared" si="182"/>
        <v>0</v>
      </c>
      <c r="V1894" s="23">
        <f t="shared" si="186"/>
        <v>0.1889999999999955</v>
      </c>
      <c r="W1894" s="128">
        <f t="shared" si="184"/>
        <v>0</v>
      </c>
      <c r="X1894" s="11">
        <f t="shared" si="183"/>
        <v>1</v>
      </c>
    </row>
    <row r="1895" spans="19:24" x14ac:dyDescent="0.35">
      <c r="S1895" s="128">
        <f t="shared" si="182"/>
        <v>0</v>
      </c>
      <c r="V1895" s="23">
        <f t="shared" si="186"/>
        <v>0.18909999999999549</v>
      </c>
      <c r="W1895" s="128">
        <f t="shared" si="184"/>
        <v>0</v>
      </c>
      <c r="X1895" s="11">
        <f t="shared" si="183"/>
        <v>1</v>
      </c>
    </row>
    <row r="1896" spans="19:24" x14ac:dyDescent="0.35">
      <c r="S1896" s="128">
        <f t="shared" si="182"/>
        <v>0</v>
      </c>
      <c r="V1896" s="23">
        <f t="shared" si="186"/>
        <v>0.18919999999999548</v>
      </c>
      <c r="W1896" s="128">
        <f t="shared" si="184"/>
        <v>0</v>
      </c>
      <c r="X1896" s="11">
        <f t="shared" si="183"/>
        <v>1</v>
      </c>
    </row>
    <row r="1897" spans="19:24" x14ac:dyDescent="0.35">
      <c r="S1897" s="128">
        <f t="shared" si="182"/>
        <v>0</v>
      </c>
      <c r="V1897" s="23">
        <f t="shared" si="186"/>
        <v>0.18929999999999547</v>
      </c>
      <c r="W1897" s="128">
        <f t="shared" si="184"/>
        <v>0</v>
      </c>
      <c r="X1897" s="11">
        <f t="shared" si="183"/>
        <v>1</v>
      </c>
    </row>
    <row r="1898" spans="19:24" x14ac:dyDescent="0.35">
      <c r="S1898" s="128">
        <f t="shared" si="182"/>
        <v>0</v>
      </c>
      <c r="V1898" s="23">
        <f t="shared" si="186"/>
        <v>0.18939999999999546</v>
      </c>
      <c r="W1898" s="128">
        <f t="shared" si="184"/>
        <v>0</v>
      </c>
      <c r="X1898" s="11">
        <f t="shared" si="183"/>
        <v>1</v>
      </c>
    </row>
    <row r="1899" spans="19:24" x14ac:dyDescent="0.35">
      <c r="S1899" s="128">
        <f t="shared" si="182"/>
        <v>0</v>
      </c>
      <c r="V1899" s="23">
        <f t="shared" si="186"/>
        <v>0.18949999999999545</v>
      </c>
      <c r="W1899" s="128">
        <f t="shared" si="184"/>
        <v>0</v>
      </c>
      <c r="X1899" s="11">
        <f t="shared" si="183"/>
        <v>1</v>
      </c>
    </row>
    <row r="1900" spans="19:24" x14ac:dyDescent="0.35">
      <c r="S1900" s="128">
        <f t="shared" si="182"/>
        <v>0</v>
      </c>
      <c r="V1900" s="23">
        <f t="shared" si="186"/>
        <v>0.18959999999999544</v>
      </c>
      <c r="W1900" s="128">
        <f t="shared" si="184"/>
        <v>0</v>
      </c>
      <c r="X1900" s="11">
        <f t="shared" si="183"/>
        <v>1</v>
      </c>
    </row>
    <row r="1901" spans="19:24" x14ac:dyDescent="0.35">
      <c r="S1901" s="128">
        <f t="shared" si="182"/>
        <v>0</v>
      </c>
      <c r="V1901" s="23">
        <f t="shared" si="186"/>
        <v>0.18969999999999543</v>
      </c>
      <c r="W1901" s="128">
        <f t="shared" si="184"/>
        <v>0</v>
      </c>
      <c r="X1901" s="11">
        <f t="shared" si="183"/>
        <v>1</v>
      </c>
    </row>
    <row r="1902" spans="19:24" x14ac:dyDescent="0.35">
      <c r="S1902" s="128">
        <f t="shared" si="182"/>
        <v>0</v>
      </c>
      <c r="V1902" s="23">
        <f t="shared" si="186"/>
        <v>0.18979999999999542</v>
      </c>
      <c r="W1902" s="128">
        <f t="shared" si="184"/>
        <v>0</v>
      </c>
      <c r="X1902" s="11">
        <f t="shared" si="183"/>
        <v>1</v>
      </c>
    </row>
    <row r="1903" spans="19:24" x14ac:dyDescent="0.35">
      <c r="S1903" s="128">
        <f t="shared" si="182"/>
        <v>0</v>
      </c>
      <c r="V1903" s="23">
        <f t="shared" si="186"/>
        <v>0.18989999999999541</v>
      </c>
      <c r="W1903" s="128">
        <f t="shared" si="184"/>
        <v>0</v>
      </c>
      <c r="X1903" s="11">
        <f t="shared" si="183"/>
        <v>1</v>
      </c>
    </row>
    <row r="1904" spans="19:24" x14ac:dyDescent="0.35">
      <c r="S1904" s="128">
        <f t="shared" si="182"/>
        <v>0</v>
      </c>
      <c r="V1904" s="23">
        <f t="shared" si="186"/>
        <v>0.18999999999999539</v>
      </c>
      <c r="W1904" s="128">
        <f t="shared" si="184"/>
        <v>0</v>
      </c>
      <c r="X1904" s="11">
        <f t="shared" si="183"/>
        <v>1</v>
      </c>
    </row>
    <row r="1905" spans="19:24" x14ac:dyDescent="0.35">
      <c r="S1905" s="128">
        <f t="shared" si="182"/>
        <v>0</v>
      </c>
      <c r="V1905" s="23">
        <f t="shared" si="186"/>
        <v>0.19009999999999538</v>
      </c>
      <c r="W1905" s="128">
        <f t="shared" si="184"/>
        <v>0</v>
      </c>
      <c r="X1905" s="11">
        <f t="shared" si="183"/>
        <v>1</v>
      </c>
    </row>
    <row r="1906" spans="19:24" x14ac:dyDescent="0.35">
      <c r="S1906" s="128">
        <f t="shared" si="182"/>
        <v>0</v>
      </c>
      <c r="V1906" s="23">
        <f t="shared" si="186"/>
        <v>0.19019999999999537</v>
      </c>
      <c r="W1906" s="128">
        <f t="shared" si="184"/>
        <v>0</v>
      </c>
      <c r="X1906" s="11">
        <f t="shared" si="183"/>
        <v>1</v>
      </c>
    </row>
    <row r="1907" spans="19:24" x14ac:dyDescent="0.35">
      <c r="S1907" s="128">
        <f t="shared" si="182"/>
        <v>0</v>
      </c>
      <c r="V1907" s="23">
        <f t="shared" si="186"/>
        <v>0.19029999999999536</v>
      </c>
      <c r="W1907" s="128">
        <f t="shared" si="184"/>
        <v>0</v>
      </c>
      <c r="X1907" s="11">
        <f t="shared" si="183"/>
        <v>1</v>
      </c>
    </row>
    <row r="1908" spans="19:24" x14ac:dyDescent="0.35">
      <c r="S1908" s="128">
        <f t="shared" si="182"/>
        <v>0</v>
      </c>
      <c r="V1908" s="23">
        <f t="shared" si="186"/>
        <v>0.19039999999999535</v>
      </c>
      <c r="W1908" s="128">
        <f t="shared" si="184"/>
        <v>0</v>
      </c>
      <c r="X1908" s="11">
        <f t="shared" si="183"/>
        <v>1</v>
      </c>
    </row>
    <row r="1909" spans="19:24" x14ac:dyDescent="0.35">
      <c r="S1909" s="128">
        <f t="shared" si="182"/>
        <v>0</v>
      </c>
      <c r="V1909" s="23">
        <f t="shared" si="186"/>
        <v>0.19049999999999534</v>
      </c>
      <c r="W1909" s="128">
        <f t="shared" si="184"/>
        <v>0</v>
      </c>
      <c r="X1909" s="11">
        <f t="shared" si="183"/>
        <v>1</v>
      </c>
    </row>
    <row r="1910" spans="19:24" x14ac:dyDescent="0.35">
      <c r="S1910" s="128">
        <f t="shared" si="182"/>
        <v>0</v>
      </c>
      <c r="V1910" s="23">
        <f t="shared" si="186"/>
        <v>0.19059999999999533</v>
      </c>
      <c r="W1910" s="128">
        <f t="shared" si="184"/>
        <v>0</v>
      </c>
      <c r="X1910" s="11">
        <f t="shared" si="183"/>
        <v>1</v>
      </c>
    </row>
    <row r="1911" spans="19:24" x14ac:dyDescent="0.35">
      <c r="S1911" s="128">
        <f t="shared" si="182"/>
        <v>0</v>
      </c>
      <c r="V1911" s="23">
        <f t="shared" si="186"/>
        <v>0.19069999999999532</v>
      </c>
      <c r="W1911" s="128">
        <f t="shared" si="184"/>
        <v>0</v>
      </c>
      <c r="X1911" s="11">
        <f t="shared" si="183"/>
        <v>1</v>
      </c>
    </row>
    <row r="1912" spans="19:24" x14ac:dyDescent="0.35">
      <c r="S1912" s="128">
        <f t="shared" si="182"/>
        <v>0</v>
      </c>
      <c r="V1912" s="23">
        <f t="shared" si="186"/>
        <v>0.19079999999999531</v>
      </c>
      <c r="W1912" s="128">
        <f t="shared" si="184"/>
        <v>0</v>
      </c>
      <c r="X1912" s="11">
        <f t="shared" si="183"/>
        <v>1</v>
      </c>
    </row>
    <row r="1913" spans="19:24" x14ac:dyDescent="0.35">
      <c r="S1913" s="128">
        <f t="shared" si="182"/>
        <v>0</v>
      </c>
      <c r="V1913" s="23">
        <f t="shared" si="186"/>
        <v>0.1908999999999953</v>
      </c>
      <c r="W1913" s="128">
        <f t="shared" si="184"/>
        <v>0</v>
      </c>
      <c r="X1913" s="11">
        <f t="shared" si="183"/>
        <v>1</v>
      </c>
    </row>
    <row r="1914" spans="19:24" x14ac:dyDescent="0.35">
      <c r="S1914" s="128">
        <f t="shared" si="182"/>
        <v>0</v>
      </c>
      <c r="V1914" s="23">
        <f t="shared" si="186"/>
        <v>0.19099999999999528</v>
      </c>
      <c r="W1914" s="128">
        <f t="shared" si="184"/>
        <v>0</v>
      </c>
      <c r="X1914" s="11">
        <f t="shared" si="183"/>
        <v>1</v>
      </c>
    </row>
    <row r="1915" spans="19:24" x14ac:dyDescent="0.35">
      <c r="S1915" s="128">
        <f t="shared" si="182"/>
        <v>0</v>
      </c>
      <c r="V1915" s="23">
        <f t="shared" si="186"/>
        <v>0.19109999999999527</v>
      </c>
      <c r="W1915" s="128">
        <f t="shared" si="184"/>
        <v>0</v>
      </c>
      <c r="X1915" s="11">
        <f t="shared" si="183"/>
        <v>1</v>
      </c>
    </row>
    <row r="1916" spans="19:24" x14ac:dyDescent="0.35">
      <c r="S1916" s="128">
        <f t="shared" si="182"/>
        <v>0</v>
      </c>
      <c r="V1916" s="23">
        <f t="shared" si="186"/>
        <v>0.19119999999999526</v>
      </c>
      <c r="W1916" s="128">
        <f t="shared" si="184"/>
        <v>0</v>
      </c>
      <c r="X1916" s="11">
        <f t="shared" si="183"/>
        <v>1</v>
      </c>
    </row>
    <row r="1917" spans="19:24" x14ac:dyDescent="0.35">
      <c r="S1917" s="128">
        <f t="shared" si="182"/>
        <v>0</v>
      </c>
      <c r="V1917" s="23">
        <f t="shared" si="186"/>
        <v>0.19129999999999525</v>
      </c>
      <c r="W1917" s="128">
        <f t="shared" si="184"/>
        <v>0</v>
      </c>
      <c r="X1917" s="11">
        <f t="shared" si="183"/>
        <v>1</v>
      </c>
    </row>
    <row r="1918" spans="19:24" x14ac:dyDescent="0.35">
      <c r="S1918" s="128">
        <f t="shared" si="182"/>
        <v>0</v>
      </c>
      <c r="V1918" s="23">
        <f t="shared" ref="V1918:V1948" si="187">+V1917+0.0001</f>
        <v>0.19139999999999524</v>
      </c>
      <c r="W1918" s="128">
        <f t="shared" si="184"/>
        <v>0</v>
      </c>
      <c r="X1918" s="11">
        <f t="shared" si="183"/>
        <v>1</v>
      </c>
    </row>
    <row r="1919" spans="19:24" x14ac:dyDescent="0.35">
      <c r="S1919" s="128">
        <f t="shared" si="182"/>
        <v>0</v>
      </c>
      <c r="V1919" s="23">
        <f t="shared" si="187"/>
        <v>0.19149999999999523</v>
      </c>
      <c r="W1919" s="128">
        <f t="shared" si="184"/>
        <v>0</v>
      </c>
      <c r="X1919" s="11">
        <f t="shared" si="183"/>
        <v>1</v>
      </c>
    </row>
    <row r="1920" spans="19:24" x14ac:dyDescent="0.35">
      <c r="S1920" s="128">
        <f t="shared" ref="S1920:S1983" si="188">B1920*(1-E1920)</f>
        <v>0</v>
      </c>
      <c r="V1920" s="23">
        <f t="shared" si="187"/>
        <v>0.19159999999999522</v>
      </c>
      <c r="W1920" s="128">
        <f t="shared" si="184"/>
        <v>0</v>
      </c>
      <c r="X1920" s="11">
        <f t="shared" si="183"/>
        <v>1</v>
      </c>
    </row>
    <row r="1921" spans="19:24" x14ac:dyDescent="0.35">
      <c r="S1921" s="128">
        <f t="shared" si="188"/>
        <v>0</v>
      </c>
      <c r="V1921" s="23">
        <f t="shared" si="187"/>
        <v>0.19169999999999521</v>
      </c>
      <c r="W1921" s="128">
        <f t="shared" si="184"/>
        <v>0</v>
      </c>
      <c r="X1921" s="11">
        <f t="shared" ref="X1921:X1984" si="189">IF(W1921&lt;$Q$1,0,1)</f>
        <v>1</v>
      </c>
    </row>
    <row r="1922" spans="19:24" x14ac:dyDescent="0.35">
      <c r="S1922" s="128">
        <f t="shared" si="188"/>
        <v>0</v>
      </c>
      <c r="V1922" s="23">
        <f t="shared" si="187"/>
        <v>0.1917999999999952</v>
      </c>
      <c r="W1922" s="128">
        <f t="shared" si="184"/>
        <v>0</v>
      </c>
      <c r="X1922" s="11">
        <f t="shared" si="189"/>
        <v>1</v>
      </c>
    </row>
    <row r="1923" spans="19:24" x14ac:dyDescent="0.35">
      <c r="S1923" s="128">
        <f t="shared" si="188"/>
        <v>0</v>
      </c>
      <c r="V1923" s="23">
        <f t="shared" si="187"/>
        <v>0.19189999999999519</v>
      </c>
      <c r="W1923" s="128">
        <f t="shared" si="184"/>
        <v>0</v>
      </c>
      <c r="X1923" s="11">
        <f t="shared" si="189"/>
        <v>1</v>
      </c>
    </row>
    <row r="1924" spans="19:24" x14ac:dyDescent="0.35">
      <c r="S1924" s="128">
        <f t="shared" si="188"/>
        <v>0</v>
      </c>
      <c r="V1924" s="23">
        <f t="shared" si="187"/>
        <v>0.19199999999999517</v>
      </c>
      <c r="W1924" s="128">
        <f t="shared" si="184"/>
        <v>0</v>
      </c>
      <c r="X1924" s="11">
        <f t="shared" si="189"/>
        <v>1</v>
      </c>
    </row>
    <row r="1925" spans="19:24" x14ac:dyDescent="0.35">
      <c r="S1925" s="128">
        <f t="shared" si="188"/>
        <v>0</v>
      </c>
      <c r="V1925" s="23">
        <f t="shared" si="187"/>
        <v>0.19209999999999516</v>
      </c>
      <c r="W1925" s="128">
        <f t="shared" si="184"/>
        <v>0</v>
      </c>
      <c r="X1925" s="11">
        <f t="shared" si="189"/>
        <v>1</v>
      </c>
    </row>
    <row r="1926" spans="19:24" x14ac:dyDescent="0.35">
      <c r="S1926" s="128">
        <f t="shared" si="188"/>
        <v>0</v>
      </c>
      <c r="V1926" s="23">
        <f t="shared" si="187"/>
        <v>0.19219999999999515</v>
      </c>
      <c r="W1926" s="128">
        <f t="shared" si="184"/>
        <v>0</v>
      </c>
      <c r="X1926" s="11">
        <f t="shared" si="189"/>
        <v>1</v>
      </c>
    </row>
    <row r="1927" spans="19:24" x14ac:dyDescent="0.35">
      <c r="S1927" s="128">
        <f t="shared" si="188"/>
        <v>0</v>
      </c>
      <c r="V1927" s="23">
        <f t="shared" si="187"/>
        <v>0.19229999999999514</v>
      </c>
      <c r="W1927" s="128">
        <f t="shared" si="184"/>
        <v>0</v>
      </c>
      <c r="X1927" s="11">
        <f t="shared" si="189"/>
        <v>1</v>
      </c>
    </row>
    <row r="1928" spans="19:24" x14ac:dyDescent="0.35">
      <c r="S1928" s="128">
        <f t="shared" si="188"/>
        <v>0</v>
      </c>
      <c r="V1928" s="23">
        <f t="shared" si="187"/>
        <v>0.19239999999999513</v>
      </c>
      <c r="W1928" s="128">
        <f t="shared" si="184"/>
        <v>0</v>
      </c>
      <c r="X1928" s="11">
        <f t="shared" si="189"/>
        <v>1</v>
      </c>
    </row>
    <row r="1929" spans="19:24" x14ac:dyDescent="0.35">
      <c r="S1929" s="128">
        <f t="shared" si="188"/>
        <v>0</v>
      </c>
      <c r="V1929" s="23">
        <f t="shared" si="187"/>
        <v>0.19249999999999512</v>
      </c>
      <c r="W1929" s="128">
        <f t="shared" si="184"/>
        <v>0</v>
      </c>
      <c r="X1929" s="11">
        <f t="shared" si="189"/>
        <v>1</v>
      </c>
    </row>
    <row r="1930" spans="19:24" x14ac:dyDescent="0.35">
      <c r="S1930" s="128">
        <f t="shared" si="188"/>
        <v>0</v>
      </c>
      <c r="V1930" s="23">
        <f t="shared" si="187"/>
        <v>0.19259999999999511</v>
      </c>
      <c r="W1930" s="128">
        <f t="shared" si="184"/>
        <v>0</v>
      </c>
      <c r="X1930" s="11">
        <f t="shared" si="189"/>
        <v>1</v>
      </c>
    </row>
    <row r="1931" spans="19:24" x14ac:dyDescent="0.35">
      <c r="S1931" s="128">
        <f t="shared" si="188"/>
        <v>0</v>
      </c>
      <c r="V1931" s="23">
        <f t="shared" si="187"/>
        <v>0.1926999999999951</v>
      </c>
      <c r="W1931" s="128">
        <f t="shared" si="184"/>
        <v>0</v>
      </c>
      <c r="X1931" s="11">
        <f t="shared" si="189"/>
        <v>1</v>
      </c>
    </row>
    <row r="1932" spans="19:24" x14ac:dyDescent="0.35">
      <c r="S1932" s="128">
        <f t="shared" si="188"/>
        <v>0</v>
      </c>
      <c r="V1932" s="23">
        <f t="shared" si="187"/>
        <v>0.19279999999999509</v>
      </c>
      <c r="W1932" s="128">
        <f t="shared" si="184"/>
        <v>0</v>
      </c>
      <c r="X1932" s="11">
        <f t="shared" si="189"/>
        <v>1</v>
      </c>
    </row>
    <row r="1933" spans="19:24" x14ac:dyDescent="0.35">
      <c r="S1933" s="128">
        <f t="shared" si="188"/>
        <v>0</v>
      </c>
      <c r="V1933" s="23">
        <f t="shared" si="187"/>
        <v>0.19289999999999508</v>
      </c>
      <c r="W1933" s="128">
        <f t="shared" si="184"/>
        <v>0</v>
      </c>
      <c r="X1933" s="11">
        <f t="shared" si="189"/>
        <v>1</v>
      </c>
    </row>
    <row r="1934" spans="19:24" x14ac:dyDescent="0.35">
      <c r="S1934" s="128">
        <f t="shared" si="188"/>
        <v>0</v>
      </c>
      <c r="V1934" s="23">
        <f t="shared" si="187"/>
        <v>0.19299999999999506</v>
      </c>
      <c r="W1934" s="128">
        <f t="shared" si="184"/>
        <v>0</v>
      </c>
      <c r="X1934" s="11">
        <f t="shared" si="189"/>
        <v>1</v>
      </c>
    </row>
    <row r="1935" spans="19:24" x14ac:dyDescent="0.35">
      <c r="S1935" s="128">
        <f t="shared" si="188"/>
        <v>0</v>
      </c>
      <c r="V1935" s="23">
        <f t="shared" si="187"/>
        <v>0.19309999999999505</v>
      </c>
      <c r="W1935" s="128">
        <f t="shared" si="184"/>
        <v>0</v>
      </c>
      <c r="X1935" s="11">
        <f t="shared" si="189"/>
        <v>1</v>
      </c>
    </row>
    <row r="1936" spans="19:24" x14ac:dyDescent="0.35">
      <c r="S1936" s="128">
        <f t="shared" si="188"/>
        <v>0</v>
      </c>
      <c r="V1936" s="23">
        <f t="shared" si="187"/>
        <v>0.19319999999999504</v>
      </c>
      <c r="W1936" s="128">
        <f t="shared" si="184"/>
        <v>0</v>
      </c>
      <c r="X1936" s="11">
        <f t="shared" si="189"/>
        <v>1</v>
      </c>
    </row>
    <row r="1937" spans="19:24" x14ac:dyDescent="0.35">
      <c r="S1937" s="128">
        <f t="shared" si="188"/>
        <v>0</v>
      </c>
      <c r="V1937" s="23">
        <f t="shared" si="187"/>
        <v>0.19329999999999503</v>
      </c>
      <c r="W1937" s="128">
        <f t="shared" si="184"/>
        <v>0</v>
      </c>
      <c r="X1937" s="11">
        <f t="shared" si="189"/>
        <v>1</v>
      </c>
    </row>
    <row r="1938" spans="19:24" x14ac:dyDescent="0.35">
      <c r="S1938" s="128">
        <f t="shared" si="188"/>
        <v>0</v>
      </c>
      <c r="V1938" s="23">
        <f t="shared" si="187"/>
        <v>0.19339999999999502</v>
      </c>
      <c r="W1938" s="128">
        <f t="shared" si="184"/>
        <v>0</v>
      </c>
      <c r="X1938" s="11">
        <f t="shared" si="189"/>
        <v>1</v>
      </c>
    </row>
    <row r="1939" spans="19:24" x14ac:dyDescent="0.35">
      <c r="S1939" s="128">
        <f t="shared" si="188"/>
        <v>0</v>
      </c>
      <c r="V1939" s="23">
        <f t="shared" si="187"/>
        <v>0.19349999999999501</v>
      </c>
      <c r="W1939" s="128">
        <f t="shared" si="184"/>
        <v>0</v>
      </c>
      <c r="X1939" s="11">
        <f t="shared" si="189"/>
        <v>1</v>
      </c>
    </row>
    <row r="1940" spans="19:24" x14ac:dyDescent="0.35">
      <c r="S1940" s="128">
        <f t="shared" si="188"/>
        <v>0</v>
      </c>
      <c r="V1940" s="23">
        <f t="shared" si="187"/>
        <v>0.193599999999995</v>
      </c>
      <c r="W1940" s="128">
        <f t="shared" si="184"/>
        <v>0</v>
      </c>
      <c r="X1940" s="11">
        <f t="shared" si="189"/>
        <v>1</v>
      </c>
    </row>
    <row r="1941" spans="19:24" x14ac:dyDescent="0.35">
      <c r="S1941" s="128">
        <f t="shared" si="188"/>
        <v>0</v>
      </c>
      <c r="V1941" s="23">
        <f t="shared" si="187"/>
        <v>0.19369999999999499</v>
      </c>
      <c r="W1941" s="128">
        <f t="shared" si="184"/>
        <v>0</v>
      </c>
      <c r="X1941" s="11">
        <f t="shared" si="189"/>
        <v>1</v>
      </c>
    </row>
    <row r="1942" spans="19:24" x14ac:dyDescent="0.35">
      <c r="S1942" s="128">
        <f t="shared" si="188"/>
        <v>0</v>
      </c>
      <c r="V1942" s="23">
        <f t="shared" si="187"/>
        <v>0.19379999999999498</v>
      </c>
      <c r="W1942" s="128">
        <f t="shared" si="184"/>
        <v>0</v>
      </c>
      <c r="X1942" s="11">
        <f t="shared" si="189"/>
        <v>1</v>
      </c>
    </row>
    <row r="1943" spans="19:24" x14ac:dyDescent="0.35">
      <c r="S1943" s="128">
        <f t="shared" si="188"/>
        <v>0</v>
      </c>
      <c r="V1943" s="23">
        <f t="shared" si="187"/>
        <v>0.19389999999999497</v>
      </c>
      <c r="W1943" s="128">
        <f t="shared" ref="W1943:W2006" si="190">SUM($S$4:$S$243)*V1943/12</f>
        <v>0</v>
      </c>
      <c r="X1943" s="11">
        <f t="shared" si="189"/>
        <v>1</v>
      </c>
    </row>
    <row r="1944" spans="19:24" x14ac:dyDescent="0.35">
      <c r="S1944" s="128">
        <f t="shared" si="188"/>
        <v>0</v>
      </c>
      <c r="V1944" s="23">
        <f t="shared" si="187"/>
        <v>0.19399999999999495</v>
      </c>
      <c r="W1944" s="128">
        <f t="shared" si="190"/>
        <v>0</v>
      </c>
      <c r="X1944" s="11">
        <f t="shared" si="189"/>
        <v>1</v>
      </c>
    </row>
    <row r="1945" spans="19:24" x14ac:dyDescent="0.35">
      <c r="S1945" s="128">
        <f t="shared" si="188"/>
        <v>0</v>
      </c>
      <c r="V1945" s="23">
        <f t="shared" si="187"/>
        <v>0.19409999999999494</v>
      </c>
      <c r="W1945" s="128">
        <f t="shared" si="190"/>
        <v>0</v>
      </c>
      <c r="X1945" s="11">
        <f t="shared" si="189"/>
        <v>1</v>
      </c>
    </row>
    <row r="1946" spans="19:24" x14ac:dyDescent="0.35">
      <c r="S1946" s="128">
        <f t="shared" si="188"/>
        <v>0</v>
      </c>
      <c r="V1946" s="23">
        <f t="shared" si="187"/>
        <v>0.19419999999999493</v>
      </c>
      <c r="W1946" s="128">
        <f t="shared" si="190"/>
        <v>0</v>
      </c>
      <c r="X1946" s="11">
        <f t="shared" si="189"/>
        <v>1</v>
      </c>
    </row>
    <row r="1947" spans="19:24" x14ac:dyDescent="0.35">
      <c r="S1947" s="128">
        <f t="shared" si="188"/>
        <v>0</v>
      </c>
      <c r="V1947" s="23">
        <f t="shared" si="187"/>
        <v>0.19429999999999492</v>
      </c>
      <c r="W1947" s="128">
        <f t="shared" si="190"/>
        <v>0</v>
      </c>
      <c r="X1947" s="11">
        <f t="shared" si="189"/>
        <v>1</v>
      </c>
    </row>
    <row r="1948" spans="19:24" x14ac:dyDescent="0.35">
      <c r="S1948" s="128">
        <f t="shared" si="188"/>
        <v>0</v>
      </c>
      <c r="V1948" s="23">
        <f t="shared" si="187"/>
        <v>0.19439999999999491</v>
      </c>
      <c r="W1948" s="128">
        <f t="shared" si="190"/>
        <v>0</v>
      </c>
      <c r="X1948" s="11">
        <f t="shared" si="189"/>
        <v>1</v>
      </c>
    </row>
    <row r="1949" spans="19:24" x14ac:dyDescent="0.35">
      <c r="S1949" s="128">
        <f t="shared" si="188"/>
        <v>0</v>
      </c>
      <c r="V1949" s="23">
        <f t="shared" ref="V1949:V1987" si="191">+V1948+0.0001</f>
        <v>0.1944999999999949</v>
      </c>
      <c r="W1949" s="128">
        <f t="shared" si="190"/>
        <v>0</v>
      </c>
      <c r="X1949" s="11">
        <f t="shared" si="189"/>
        <v>1</v>
      </c>
    </row>
    <row r="1950" spans="19:24" x14ac:dyDescent="0.35">
      <c r="S1950" s="128">
        <f t="shared" si="188"/>
        <v>0</v>
      </c>
      <c r="V1950" s="23">
        <f t="shared" si="191"/>
        <v>0.19459999999999489</v>
      </c>
      <c r="W1950" s="128">
        <f t="shared" si="190"/>
        <v>0</v>
      </c>
      <c r="X1950" s="11">
        <f t="shared" si="189"/>
        <v>1</v>
      </c>
    </row>
    <row r="1951" spans="19:24" x14ac:dyDescent="0.35">
      <c r="S1951" s="128">
        <f t="shared" si="188"/>
        <v>0</v>
      </c>
      <c r="V1951" s="23">
        <f t="shared" si="191"/>
        <v>0.19469999999999488</v>
      </c>
      <c r="W1951" s="128">
        <f t="shared" si="190"/>
        <v>0</v>
      </c>
      <c r="X1951" s="11">
        <f t="shared" si="189"/>
        <v>1</v>
      </c>
    </row>
    <row r="1952" spans="19:24" x14ac:dyDescent="0.35">
      <c r="S1952" s="128">
        <f t="shared" si="188"/>
        <v>0</v>
      </c>
      <c r="V1952" s="23">
        <f t="shared" si="191"/>
        <v>0.19479999999999487</v>
      </c>
      <c r="W1952" s="128">
        <f t="shared" si="190"/>
        <v>0</v>
      </c>
      <c r="X1952" s="11">
        <f t="shared" si="189"/>
        <v>1</v>
      </c>
    </row>
    <row r="1953" spans="19:24" x14ac:dyDescent="0.35">
      <c r="S1953" s="128">
        <f t="shared" si="188"/>
        <v>0</v>
      </c>
      <c r="V1953" s="23">
        <f t="shared" si="191"/>
        <v>0.19489999999999486</v>
      </c>
      <c r="W1953" s="128">
        <f t="shared" si="190"/>
        <v>0</v>
      </c>
      <c r="X1953" s="11">
        <f t="shared" si="189"/>
        <v>1</v>
      </c>
    </row>
    <row r="1954" spans="19:24" x14ac:dyDescent="0.35">
      <c r="S1954" s="128">
        <f t="shared" si="188"/>
        <v>0</v>
      </c>
      <c r="V1954" s="23">
        <f t="shared" si="191"/>
        <v>0.19499999999999484</v>
      </c>
      <c r="W1954" s="128">
        <f t="shared" si="190"/>
        <v>0</v>
      </c>
      <c r="X1954" s="11">
        <f t="shared" si="189"/>
        <v>1</v>
      </c>
    </row>
    <row r="1955" spans="19:24" x14ac:dyDescent="0.35">
      <c r="S1955" s="128">
        <f t="shared" si="188"/>
        <v>0</v>
      </c>
      <c r="V1955" s="23">
        <f t="shared" si="191"/>
        <v>0.19509999999999483</v>
      </c>
      <c r="W1955" s="128">
        <f t="shared" si="190"/>
        <v>0</v>
      </c>
      <c r="X1955" s="11">
        <f t="shared" si="189"/>
        <v>1</v>
      </c>
    </row>
    <row r="1956" spans="19:24" x14ac:dyDescent="0.35">
      <c r="S1956" s="128">
        <f t="shared" si="188"/>
        <v>0</v>
      </c>
      <c r="V1956" s="23">
        <f t="shared" si="191"/>
        <v>0.19519999999999482</v>
      </c>
      <c r="W1956" s="128">
        <f t="shared" si="190"/>
        <v>0</v>
      </c>
      <c r="X1956" s="11">
        <f t="shared" si="189"/>
        <v>1</v>
      </c>
    </row>
    <row r="1957" spans="19:24" x14ac:dyDescent="0.35">
      <c r="S1957" s="128">
        <f t="shared" si="188"/>
        <v>0</v>
      </c>
      <c r="V1957" s="23">
        <f t="shared" si="191"/>
        <v>0.19529999999999481</v>
      </c>
      <c r="W1957" s="128">
        <f t="shared" si="190"/>
        <v>0</v>
      </c>
      <c r="X1957" s="11">
        <f t="shared" si="189"/>
        <v>1</v>
      </c>
    </row>
    <row r="1958" spans="19:24" x14ac:dyDescent="0.35">
      <c r="S1958" s="128">
        <f t="shared" si="188"/>
        <v>0</v>
      </c>
      <c r="V1958" s="23">
        <f t="shared" si="191"/>
        <v>0.1953999999999948</v>
      </c>
      <c r="W1958" s="128">
        <f t="shared" si="190"/>
        <v>0</v>
      </c>
      <c r="X1958" s="11">
        <f t="shared" si="189"/>
        <v>1</v>
      </c>
    </row>
    <row r="1959" spans="19:24" x14ac:dyDescent="0.35">
      <c r="S1959" s="128">
        <f t="shared" si="188"/>
        <v>0</v>
      </c>
      <c r="V1959" s="23">
        <f t="shared" si="191"/>
        <v>0.19549999999999479</v>
      </c>
      <c r="W1959" s="128">
        <f t="shared" si="190"/>
        <v>0</v>
      </c>
      <c r="X1959" s="11">
        <f t="shared" si="189"/>
        <v>1</v>
      </c>
    </row>
    <row r="1960" spans="19:24" x14ac:dyDescent="0.35">
      <c r="S1960" s="128">
        <f t="shared" si="188"/>
        <v>0</v>
      </c>
      <c r="V1960" s="23">
        <f t="shared" si="191"/>
        <v>0.19559999999999478</v>
      </c>
      <c r="W1960" s="128">
        <f t="shared" si="190"/>
        <v>0</v>
      </c>
      <c r="X1960" s="11">
        <f t="shared" si="189"/>
        <v>1</v>
      </c>
    </row>
    <row r="1961" spans="19:24" x14ac:dyDescent="0.35">
      <c r="S1961" s="128">
        <f t="shared" si="188"/>
        <v>0</v>
      </c>
      <c r="V1961" s="23">
        <f t="shared" si="191"/>
        <v>0.19569999999999477</v>
      </c>
      <c r="W1961" s="128">
        <f t="shared" si="190"/>
        <v>0</v>
      </c>
      <c r="X1961" s="11">
        <f t="shared" si="189"/>
        <v>1</v>
      </c>
    </row>
    <row r="1962" spans="19:24" x14ac:dyDescent="0.35">
      <c r="S1962" s="128">
        <f t="shared" si="188"/>
        <v>0</v>
      </c>
      <c r="V1962" s="23">
        <f t="shared" si="191"/>
        <v>0.19579999999999476</v>
      </c>
      <c r="W1962" s="128">
        <f t="shared" si="190"/>
        <v>0</v>
      </c>
      <c r="X1962" s="11">
        <f t="shared" si="189"/>
        <v>1</v>
      </c>
    </row>
    <row r="1963" spans="19:24" x14ac:dyDescent="0.35">
      <c r="S1963" s="128">
        <f t="shared" si="188"/>
        <v>0</v>
      </c>
      <c r="V1963" s="23">
        <f t="shared" si="191"/>
        <v>0.19589999999999475</v>
      </c>
      <c r="W1963" s="128">
        <f t="shared" si="190"/>
        <v>0</v>
      </c>
      <c r="X1963" s="11">
        <f t="shared" si="189"/>
        <v>1</v>
      </c>
    </row>
    <row r="1964" spans="19:24" x14ac:dyDescent="0.35">
      <c r="S1964" s="128">
        <f t="shared" si="188"/>
        <v>0</v>
      </c>
      <c r="V1964" s="23">
        <f t="shared" si="191"/>
        <v>0.19599999999999473</v>
      </c>
      <c r="W1964" s="128">
        <f t="shared" si="190"/>
        <v>0</v>
      </c>
      <c r="X1964" s="11">
        <f t="shared" si="189"/>
        <v>1</v>
      </c>
    </row>
    <row r="1965" spans="19:24" x14ac:dyDescent="0.35">
      <c r="S1965" s="128">
        <f t="shared" si="188"/>
        <v>0</v>
      </c>
      <c r="V1965" s="23">
        <f t="shared" si="191"/>
        <v>0.19609999999999472</v>
      </c>
      <c r="W1965" s="128">
        <f t="shared" si="190"/>
        <v>0</v>
      </c>
      <c r="X1965" s="11">
        <f t="shared" si="189"/>
        <v>1</v>
      </c>
    </row>
    <row r="1966" spans="19:24" x14ac:dyDescent="0.35">
      <c r="S1966" s="128">
        <f t="shared" si="188"/>
        <v>0</v>
      </c>
      <c r="V1966" s="23">
        <f t="shared" si="191"/>
        <v>0.19619999999999471</v>
      </c>
      <c r="W1966" s="128">
        <f t="shared" si="190"/>
        <v>0</v>
      </c>
      <c r="X1966" s="11">
        <f t="shared" si="189"/>
        <v>1</v>
      </c>
    </row>
    <row r="1967" spans="19:24" x14ac:dyDescent="0.35">
      <c r="S1967" s="128">
        <f t="shared" si="188"/>
        <v>0</v>
      </c>
      <c r="V1967" s="23">
        <f t="shared" si="191"/>
        <v>0.1962999999999947</v>
      </c>
      <c r="W1967" s="128">
        <f t="shared" si="190"/>
        <v>0</v>
      </c>
      <c r="X1967" s="11">
        <f t="shared" si="189"/>
        <v>1</v>
      </c>
    </row>
    <row r="1968" spans="19:24" x14ac:dyDescent="0.35">
      <c r="S1968" s="128">
        <f t="shared" si="188"/>
        <v>0</v>
      </c>
      <c r="V1968" s="23">
        <f t="shared" si="191"/>
        <v>0.19639999999999469</v>
      </c>
      <c r="W1968" s="128">
        <f t="shared" si="190"/>
        <v>0</v>
      </c>
      <c r="X1968" s="11">
        <f t="shared" si="189"/>
        <v>1</v>
      </c>
    </row>
    <row r="1969" spans="19:24" x14ac:dyDescent="0.35">
      <c r="S1969" s="128">
        <f t="shared" si="188"/>
        <v>0</v>
      </c>
      <c r="V1969" s="23">
        <f t="shared" si="191"/>
        <v>0.19649999999999468</v>
      </c>
      <c r="W1969" s="128">
        <f t="shared" si="190"/>
        <v>0</v>
      </c>
      <c r="X1969" s="11">
        <f t="shared" si="189"/>
        <v>1</v>
      </c>
    </row>
    <row r="1970" spans="19:24" x14ac:dyDescent="0.35">
      <c r="S1970" s="128">
        <f t="shared" si="188"/>
        <v>0</v>
      </c>
      <c r="V1970" s="23">
        <f t="shared" si="191"/>
        <v>0.19659999999999467</v>
      </c>
      <c r="W1970" s="128">
        <f t="shared" si="190"/>
        <v>0</v>
      </c>
      <c r="X1970" s="11">
        <f t="shared" si="189"/>
        <v>1</v>
      </c>
    </row>
    <row r="1971" spans="19:24" x14ac:dyDescent="0.35">
      <c r="S1971" s="128">
        <f t="shared" si="188"/>
        <v>0</v>
      </c>
      <c r="V1971" s="23">
        <f t="shared" si="191"/>
        <v>0.19669999999999466</v>
      </c>
      <c r="W1971" s="128">
        <f t="shared" si="190"/>
        <v>0</v>
      </c>
      <c r="X1971" s="11">
        <f t="shared" si="189"/>
        <v>1</v>
      </c>
    </row>
    <row r="1972" spans="19:24" x14ac:dyDescent="0.35">
      <c r="S1972" s="128">
        <f t="shared" si="188"/>
        <v>0</v>
      </c>
      <c r="V1972" s="23">
        <f t="shared" si="191"/>
        <v>0.19679999999999465</v>
      </c>
      <c r="W1972" s="128">
        <f t="shared" si="190"/>
        <v>0</v>
      </c>
      <c r="X1972" s="11">
        <f t="shared" si="189"/>
        <v>1</v>
      </c>
    </row>
    <row r="1973" spans="19:24" x14ac:dyDescent="0.35">
      <c r="S1973" s="128">
        <f t="shared" si="188"/>
        <v>0</v>
      </c>
      <c r="V1973" s="23">
        <f t="shared" si="191"/>
        <v>0.19689999999999463</v>
      </c>
      <c r="W1973" s="128">
        <f t="shared" si="190"/>
        <v>0</v>
      </c>
      <c r="X1973" s="11">
        <f t="shared" si="189"/>
        <v>1</v>
      </c>
    </row>
    <row r="1974" spans="19:24" x14ac:dyDescent="0.35">
      <c r="S1974" s="128">
        <f t="shared" si="188"/>
        <v>0</v>
      </c>
      <c r="V1974" s="23">
        <f t="shared" si="191"/>
        <v>0.19699999999999462</v>
      </c>
      <c r="W1974" s="128">
        <f t="shared" si="190"/>
        <v>0</v>
      </c>
      <c r="X1974" s="11">
        <f t="shared" si="189"/>
        <v>1</v>
      </c>
    </row>
    <row r="1975" spans="19:24" x14ac:dyDescent="0.35">
      <c r="S1975" s="128">
        <f t="shared" si="188"/>
        <v>0</v>
      </c>
      <c r="V1975" s="23">
        <f t="shared" si="191"/>
        <v>0.19709999999999461</v>
      </c>
      <c r="W1975" s="128">
        <f t="shared" si="190"/>
        <v>0</v>
      </c>
      <c r="X1975" s="11">
        <f t="shared" si="189"/>
        <v>1</v>
      </c>
    </row>
    <row r="1976" spans="19:24" x14ac:dyDescent="0.35">
      <c r="S1976" s="128">
        <f t="shared" si="188"/>
        <v>0</v>
      </c>
      <c r="V1976" s="23">
        <f t="shared" si="191"/>
        <v>0.1971999999999946</v>
      </c>
      <c r="W1976" s="128">
        <f t="shared" si="190"/>
        <v>0</v>
      </c>
      <c r="X1976" s="11">
        <f t="shared" si="189"/>
        <v>1</v>
      </c>
    </row>
    <row r="1977" spans="19:24" x14ac:dyDescent="0.35">
      <c r="S1977" s="128">
        <f t="shared" si="188"/>
        <v>0</v>
      </c>
      <c r="V1977" s="23">
        <f t="shared" si="191"/>
        <v>0.19729999999999459</v>
      </c>
      <c r="W1977" s="128">
        <f t="shared" si="190"/>
        <v>0</v>
      </c>
      <c r="X1977" s="11">
        <f t="shared" si="189"/>
        <v>1</v>
      </c>
    </row>
    <row r="1978" spans="19:24" x14ac:dyDescent="0.35">
      <c r="S1978" s="128">
        <f t="shared" si="188"/>
        <v>0</v>
      </c>
      <c r="V1978" s="23">
        <f t="shared" si="191"/>
        <v>0.19739999999999458</v>
      </c>
      <c r="W1978" s="128">
        <f t="shared" si="190"/>
        <v>0</v>
      </c>
      <c r="X1978" s="11">
        <f t="shared" si="189"/>
        <v>1</v>
      </c>
    </row>
    <row r="1979" spans="19:24" x14ac:dyDescent="0.35">
      <c r="S1979" s="128">
        <f t="shared" si="188"/>
        <v>0</v>
      </c>
      <c r="V1979" s="23">
        <f t="shared" si="191"/>
        <v>0.19749999999999457</v>
      </c>
      <c r="W1979" s="128">
        <f t="shared" si="190"/>
        <v>0</v>
      </c>
      <c r="X1979" s="11">
        <f t="shared" si="189"/>
        <v>1</v>
      </c>
    </row>
    <row r="1980" spans="19:24" x14ac:dyDescent="0.35">
      <c r="S1980" s="128">
        <f t="shared" si="188"/>
        <v>0</v>
      </c>
      <c r="V1980" s="23">
        <f t="shared" si="191"/>
        <v>0.19759999999999456</v>
      </c>
      <c r="W1980" s="128">
        <f t="shared" si="190"/>
        <v>0</v>
      </c>
      <c r="X1980" s="11">
        <f t="shared" si="189"/>
        <v>1</v>
      </c>
    </row>
    <row r="1981" spans="19:24" x14ac:dyDescent="0.35">
      <c r="S1981" s="128">
        <f t="shared" si="188"/>
        <v>0</v>
      </c>
      <c r="V1981" s="23">
        <f t="shared" si="191"/>
        <v>0.19769999999999455</v>
      </c>
      <c r="W1981" s="128">
        <f t="shared" si="190"/>
        <v>0</v>
      </c>
      <c r="X1981" s="11">
        <f t="shared" si="189"/>
        <v>1</v>
      </c>
    </row>
    <row r="1982" spans="19:24" x14ac:dyDescent="0.35">
      <c r="S1982" s="128">
        <f t="shared" si="188"/>
        <v>0</v>
      </c>
      <c r="V1982" s="23">
        <f t="shared" si="191"/>
        <v>0.19779999999999454</v>
      </c>
      <c r="W1982" s="128">
        <f t="shared" si="190"/>
        <v>0</v>
      </c>
      <c r="X1982" s="11">
        <f t="shared" si="189"/>
        <v>1</v>
      </c>
    </row>
    <row r="1983" spans="19:24" x14ac:dyDescent="0.35">
      <c r="S1983" s="128">
        <f t="shared" si="188"/>
        <v>0</v>
      </c>
      <c r="V1983" s="23">
        <f t="shared" si="191"/>
        <v>0.19789999999999452</v>
      </c>
      <c r="W1983" s="128">
        <f t="shared" si="190"/>
        <v>0</v>
      </c>
      <c r="X1983" s="11">
        <f t="shared" si="189"/>
        <v>1</v>
      </c>
    </row>
    <row r="1984" spans="19:24" x14ac:dyDescent="0.35">
      <c r="S1984" s="128">
        <f t="shared" ref="S1984:S2047" si="192">B1984*(1-E1984)</f>
        <v>0</v>
      </c>
      <c r="V1984" s="23">
        <f t="shared" si="191"/>
        <v>0.19799999999999451</v>
      </c>
      <c r="W1984" s="128">
        <f t="shared" si="190"/>
        <v>0</v>
      </c>
      <c r="X1984" s="11">
        <f t="shared" si="189"/>
        <v>1</v>
      </c>
    </row>
    <row r="1985" spans="19:24" x14ac:dyDescent="0.35">
      <c r="S1985" s="128">
        <f t="shared" si="192"/>
        <v>0</v>
      </c>
      <c r="V1985" s="23">
        <f t="shared" si="191"/>
        <v>0.1980999999999945</v>
      </c>
      <c r="W1985" s="128">
        <f t="shared" si="190"/>
        <v>0</v>
      </c>
      <c r="X1985" s="11">
        <f t="shared" ref="X1985:X2048" si="193">IF(W1985&lt;$Q$1,0,1)</f>
        <v>1</v>
      </c>
    </row>
    <row r="1986" spans="19:24" x14ac:dyDescent="0.35">
      <c r="S1986" s="128">
        <f t="shared" si="192"/>
        <v>0</v>
      </c>
      <c r="V1986" s="23">
        <f t="shared" si="191"/>
        <v>0.19819999999999449</v>
      </c>
      <c r="W1986" s="128">
        <f t="shared" si="190"/>
        <v>0</v>
      </c>
      <c r="X1986" s="11">
        <f t="shared" si="193"/>
        <v>1</v>
      </c>
    </row>
    <row r="1987" spans="19:24" x14ac:dyDescent="0.35">
      <c r="S1987" s="128">
        <f t="shared" si="192"/>
        <v>0</v>
      </c>
      <c r="V1987" s="23">
        <f t="shared" si="191"/>
        <v>0.19829999999999448</v>
      </c>
      <c r="W1987" s="128">
        <f t="shared" si="190"/>
        <v>0</v>
      </c>
      <c r="X1987" s="11">
        <f t="shared" si="193"/>
        <v>1</v>
      </c>
    </row>
    <row r="1988" spans="19:24" x14ac:dyDescent="0.35">
      <c r="S1988" s="128">
        <f t="shared" si="192"/>
        <v>0</v>
      </c>
      <c r="V1988" s="23">
        <f t="shared" ref="V1988:V2034" si="194">+V1987+0.0001</f>
        <v>0.19839999999999447</v>
      </c>
      <c r="W1988" s="128">
        <f t="shared" si="190"/>
        <v>0</v>
      </c>
      <c r="X1988" s="11">
        <f t="shared" si="193"/>
        <v>1</v>
      </c>
    </row>
    <row r="1989" spans="19:24" x14ac:dyDescent="0.35">
      <c r="S1989" s="128">
        <f t="shared" si="192"/>
        <v>0</v>
      </c>
      <c r="V1989" s="23">
        <f t="shared" si="194"/>
        <v>0.19849999999999446</v>
      </c>
      <c r="W1989" s="128">
        <f t="shared" si="190"/>
        <v>0</v>
      </c>
      <c r="X1989" s="11">
        <f t="shared" si="193"/>
        <v>1</v>
      </c>
    </row>
    <row r="1990" spans="19:24" x14ac:dyDescent="0.35">
      <c r="S1990" s="128">
        <f t="shared" si="192"/>
        <v>0</v>
      </c>
      <c r="V1990" s="23">
        <f t="shared" si="194"/>
        <v>0.19859999999999445</v>
      </c>
      <c r="W1990" s="128">
        <f t="shared" si="190"/>
        <v>0</v>
      </c>
      <c r="X1990" s="11">
        <f t="shared" si="193"/>
        <v>1</v>
      </c>
    </row>
    <row r="1991" spans="19:24" x14ac:dyDescent="0.35">
      <c r="S1991" s="128">
        <f t="shared" si="192"/>
        <v>0</v>
      </c>
      <c r="V1991" s="23">
        <f t="shared" si="194"/>
        <v>0.19869999999999444</v>
      </c>
      <c r="W1991" s="128">
        <f t="shared" si="190"/>
        <v>0</v>
      </c>
      <c r="X1991" s="11">
        <f t="shared" si="193"/>
        <v>1</v>
      </c>
    </row>
    <row r="1992" spans="19:24" x14ac:dyDescent="0.35">
      <c r="S1992" s="128">
        <f t="shared" si="192"/>
        <v>0</v>
      </c>
      <c r="V1992" s="23">
        <f t="shared" si="194"/>
        <v>0.19879999999999443</v>
      </c>
      <c r="W1992" s="128">
        <f t="shared" si="190"/>
        <v>0</v>
      </c>
      <c r="X1992" s="11">
        <f t="shared" si="193"/>
        <v>1</v>
      </c>
    </row>
    <row r="1993" spans="19:24" x14ac:dyDescent="0.35">
      <c r="S1993" s="128">
        <f t="shared" si="192"/>
        <v>0</v>
      </c>
      <c r="V1993" s="23">
        <f t="shared" si="194"/>
        <v>0.19889999999999441</v>
      </c>
      <c r="W1993" s="128">
        <f t="shared" si="190"/>
        <v>0</v>
      </c>
      <c r="X1993" s="11">
        <f t="shared" si="193"/>
        <v>1</v>
      </c>
    </row>
    <row r="1994" spans="19:24" x14ac:dyDescent="0.35">
      <c r="S1994" s="128">
        <f t="shared" si="192"/>
        <v>0</v>
      </c>
      <c r="V1994" s="23">
        <f t="shared" si="194"/>
        <v>0.1989999999999944</v>
      </c>
      <c r="W1994" s="128">
        <f t="shared" si="190"/>
        <v>0</v>
      </c>
      <c r="X1994" s="11">
        <f t="shared" si="193"/>
        <v>1</v>
      </c>
    </row>
    <row r="1995" spans="19:24" x14ac:dyDescent="0.35">
      <c r="S1995" s="128">
        <f t="shared" si="192"/>
        <v>0</v>
      </c>
      <c r="V1995" s="23">
        <f t="shared" si="194"/>
        <v>0.19909999999999439</v>
      </c>
      <c r="W1995" s="128">
        <f t="shared" si="190"/>
        <v>0</v>
      </c>
      <c r="X1995" s="11">
        <f t="shared" si="193"/>
        <v>1</v>
      </c>
    </row>
    <row r="1996" spans="19:24" x14ac:dyDescent="0.35">
      <c r="S1996" s="128">
        <f t="shared" si="192"/>
        <v>0</v>
      </c>
      <c r="V1996" s="23">
        <f t="shared" si="194"/>
        <v>0.19919999999999438</v>
      </c>
      <c r="W1996" s="128">
        <f t="shared" si="190"/>
        <v>0</v>
      </c>
      <c r="X1996" s="11">
        <f t="shared" si="193"/>
        <v>1</v>
      </c>
    </row>
    <row r="1997" spans="19:24" x14ac:dyDescent="0.35">
      <c r="S1997" s="128">
        <f t="shared" si="192"/>
        <v>0</v>
      </c>
      <c r="V1997" s="23">
        <f t="shared" si="194"/>
        <v>0.19929999999999437</v>
      </c>
      <c r="W1997" s="128">
        <f t="shared" si="190"/>
        <v>0</v>
      </c>
      <c r="X1997" s="11">
        <f t="shared" si="193"/>
        <v>1</v>
      </c>
    </row>
    <row r="1998" spans="19:24" x14ac:dyDescent="0.35">
      <c r="S1998" s="128">
        <f t="shared" si="192"/>
        <v>0</v>
      </c>
      <c r="V1998" s="23">
        <f t="shared" si="194"/>
        <v>0.19939999999999436</v>
      </c>
      <c r="W1998" s="128">
        <f t="shared" si="190"/>
        <v>0</v>
      </c>
      <c r="X1998" s="11">
        <f t="shared" si="193"/>
        <v>1</v>
      </c>
    </row>
    <row r="1999" spans="19:24" x14ac:dyDescent="0.35">
      <c r="S1999" s="128">
        <f t="shared" si="192"/>
        <v>0</v>
      </c>
      <c r="V1999" s="23">
        <f t="shared" si="194"/>
        <v>0.19949999999999435</v>
      </c>
      <c r="W1999" s="128">
        <f t="shared" si="190"/>
        <v>0</v>
      </c>
      <c r="X1999" s="11">
        <f t="shared" si="193"/>
        <v>1</v>
      </c>
    </row>
    <row r="2000" spans="19:24" x14ac:dyDescent="0.35">
      <c r="S2000" s="128">
        <f t="shared" si="192"/>
        <v>0</v>
      </c>
      <c r="V2000" s="23">
        <f t="shared" si="194"/>
        <v>0.19959999999999434</v>
      </c>
      <c r="W2000" s="128">
        <f t="shared" si="190"/>
        <v>0</v>
      </c>
      <c r="X2000" s="11">
        <f t="shared" si="193"/>
        <v>1</v>
      </c>
    </row>
    <row r="2001" spans="19:24" x14ac:dyDescent="0.35">
      <c r="S2001" s="128">
        <f t="shared" si="192"/>
        <v>0</v>
      </c>
      <c r="V2001" s="23">
        <f t="shared" si="194"/>
        <v>0.19969999999999433</v>
      </c>
      <c r="W2001" s="128">
        <f t="shared" si="190"/>
        <v>0</v>
      </c>
      <c r="X2001" s="11">
        <f t="shared" si="193"/>
        <v>1</v>
      </c>
    </row>
    <row r="2002" spans="19:24" x14ac:dyDescent="0.35">
      <c r="S2002" s="128">
        <f t="shared" si="192"/>
        <v>0</v>
      </c>
      <c r="V2002" s="23">
        <f t="shared" si="194"/>
        <v>0.19979999999999432</v>
      </c>
      <c r="W2002" s="128">
        <f t="shared" si="190"/>
        <v>0</v>
      </c>
      <c r="X2002" s="11">
        <f t="shared" si="193"/>
        <v>1</v>
      </c>
    </row>
    <row r="2003" spans="19:24" x14ac:dyDescent="0.35">
      <c r="S2003" s="128">
        <f t="shared" si="192"/>
        <v>0</v>
      </c>
      <c r="V2003" s="23">
        <f t="shared" si="194"/>
        <v>0.1998999999999943</v>
      </c>
      <c r="W2003" s="128">
        <f t="shared" si="190"/>
        <v>0</v>
      </c>
      <c r="X2003" s="11">
        <f t="shared" si="193"/>
        <v>1</v>
      </c>
    </row>
    <row r="2004" spans="19:24" x14ac:dyDescent="0.35">
      <c r="S2004" s="128">
        <f t="shared" si="192"/>
        <v>0</v>
      </c>
      <c r="V2004" s="23">
        <f t="shared" si="194"/>
        <v>0.19999999999999429</v>
      </c>
      <c r="W2004" s="128">
        <f t="shared" si="190"/>
        <v>0</v>
      </c>
      <c r="X2004" s="11">
        <f t="shared" si="193"/>
        <v>1</v>
      </c>
    </row>
    <row r="2005" spans="19:24" x14ac:dyDescent="0.35">
      <c r="S2005" s="128">
        <f t="shared" si="192"/>
        <v>0</v>
      </c>
      <c r="V2005" s="23">
        <f t="shared" si="194"/>
        <v>0.20009999999999428</v>
      </c>
      <c r="W2005" s="128">
        <f t="shared" si="190"/>
        <v>0</v>
      </c>
      <c r="X2005" s="11">
        <f t="shared" si="193"/>
        <v>1</v>
      </c>
    </row>
    <row r="2006" spans="19:24" x14ac:dyDescent="0.35">
      <c r="S2006" s="128">
        <f t="shared" si="192"/>
        <v>0</v>
      </c>
      <c r="V2006" s="23">
        <f t="shared" si="194"/>
        <v>0.20019999999999427</v>
      </c>
      <c r="W2006" s="128">
        <f t="shared" si="190"/>
        <v>0</v>
      </c>
      <c r="X2006" s="11">
        <f t="shared" si="193"/>
        <v>1</v>
      </c>
    </row>
    <row r="2007" spans="19:24" x14ac:dyDescent="0.35">
      <c r="S2007" s="128">
        <f t="shared" si="192"/>
        <v>0</v>
      </c>
      <c r="V2007" s="23">
        <f t="shared" si="194"/>
        <v>0.20029999999999426</v>
      </c>
      <c r="W2007" s="128">
        <f t="shared" ref="W2007:W2047" si="195">SUM($S$4:$S$243)*V2007/12</f>
        <v>0</v>
      </c>
      <c r="X2007" s="11">
        <f t="shared" si="193"/>
        <v>1</v>
      </c>
    </row>
    <row r="2008" spans="19:24" x14ac:dyDescent="0.35">
      <c r="S2008" s="128">
        <f t="shared" si="192"/>
        <v>0</v>
      </c>
      <c r="V2008" s="23">
        <f t="shared" si="194"/>
        <v>0.20039999999999425</v>
      </c>
      <c r="W2008" s="128">
        <f t="shared" si="195"/>
        <v>0</v>
      </c>
      <c r="X2008" s="11">
        <f t="shared" si="193"/>
        <v>1</v>
      </c>
    </row>
    <row r="2009" spans="19:24" x14ac:dyDescent="0.35">
      <c r="S2009" s="128">
        <f t="shared" si="192"/>
        <v>0</v>
      </c>
      <c r="V2009" s="23">
        <f t="shared" si="194"/>
        <v>0.20049999999999424</v>
      </c>
      <c r="W2009" s="128">
        <f t="shared" si="195"/>
        <v>0</v>
      </c>
      <c r="X2009" s="11">
        <f t="shared" si="193"/>
        <v>1</v>
      </c>
    </row>
    <row r="2010" spans="19:24" x14ac:dyDescent="0.35">
      <c r="S2010" s="128">
        <f t="shared" si="192"/>
        <v>0</v>
      </c>
      <c r="V2010" s="23">
        <f t="shared" si="194"/>
        <v>0.20059999999999423</v>
      </c>
      <c r="W2010" s="128">
        <f t="shared" si="195"/>
        <v>0</v>
      </c>
      <c r="X2010" s="11">
        <f t="shared" si="193"/>
        <v>1</v>
      </c>
    </row>
    <row r="2011" spans="19:24" x14ac:dyDescent="0.35">
      <c r="S2011" s="128">
        <f t="shared" si="192"/>
        <v>0</v>
      </c>
      <c r="V2011" s="23">
        <f t="shared" si="194"/>
        <v>0.20069999999999422</v>
      </c>
      <c r="W2011" s="128">
        <f t="shared" si="195"/>
        <v>0</v>
      </c>
      <c r="X2011" s="11">
        <f t="shared" si="193"/>
        <v>1</v>
      </c>
    </row>
    <row r="2012" spans="19:24" x14ac:dyDescent="0.35">
      <c r="S2012" s="128">
        <f t="shared" si="192"/>
        <v>0</v>
      </c>
      <c r="V2012" s="23">
        <f t="shared" si="194"/>
        <v>0.20079999999999421</v>
      </c>
      <c r="W2012" s="128">
        <f t="shared" si="195"/>
        <v>0</v>
      </c>
      <c r="X2012" s="11">
        <f t="shared" si="193"/>
        <v>1</v>
      </c>
    </row>
    <row r="2013" spans="19:24" x14ac:dyDescent="0.35">
      <c r="S2013" s="128">
        <f t="shared" si="192"/>
        <v>0</v>
      </c>
      <c r="V2013" s="23">
        <f t="shared" si="194"/>
        <v>0.20089999999999419</v>
      </c>
      <c r="W2013" s="128">
        <f t="shared" si="195"/>
        <v>0</v>
      </c>
      <c r="X2013" s="11">
        <f t="shared" si="193"/>
        <v>1</v>
      </c>
    </row>
    <row r="2014" spans="19:24" x14ac:dyDescent="0.35">
      <c r="S2014" s="128">
        <f t="shared" si="192"/>
        <v>0</v>
      </c>
      <c r="V2014" s="23">
        <f t="shared" si="194"/>
        <v>0.20099999999999418</v>
      </c>
      <c r="W2014" s="128">
        <f t="shared" si="195"/>
        <v>0</v>
      </c>
      <c r="X2014" s="11">
        <f t="shared" si="193"/>
        <v>1</v>
      </c>
    </row>
    <row r="2015" spans="19:24" x14ac:dyDescent="0.35">
      <c r="S2015" s="128">
        <f t="shared" si="192"/>
        <v>0</v>
      </c>
      <c r="V2015" s="23">
        <f t="shared" si="194"/>
        <v>0.20109999999999417</v>
      </c>
      <c r="W2015" s="128">
        <f t="shared" si="195"/>
        <v>0</v>
      </c>
      <c r="X2015" s="11">
        <f t="shared" si="193"/>
        <v>1</v>
      </c>
    </row>
    <row r="2016" spans="19:24" x14ac:dyDescent="0.35">
      <c r="S2016" s="128">
        <f t="shared" si="192"/>
        <v>0</v>
      </c>
      <c r="V2016" s="23">
        <f t="shared" si="194"/>
        <v>0.20119999999999416</v>
      </c>
      <c r="W2016" s="128">
        <f t="shared" si="195"/>
        <v>0</v>
      </c>
      <c r="X2016" s="11">
        <f t="shared" si="193"/>
        <v>1</v>
      </c>
    </row>
    <row r="2017" spans="19:24" x14ac:dyDescent="0.35">
      <c r="S2017" s="128">
        <f t="shared" si="192"/>
        <v>0</v>
      </c>
      <c r="V2017" s="23">
        <f t="shared" si="194"/>
        <v>0.20129999999999415</v>
      </c>
      <c r="W2017" s="128">
        <f t="shared" si="195"/>
        <v>0</v>
      </c>
      <c r="X2017" s="11">
        <f t="shared" si="193"/>
        <v>1</v>
      </c>
    </row>
    <row r="2018" spans="19:24" x14ac:dyDescent="0.35">
      <c r="S2018" s="128">
        <f t="shared" si="192"/>
        <v>0</v>
      </c>
      <c r="V2018" s="23">
        <f t="shared" si="194"/>
        <v>0.20139999999999414</v>
      </c>
      <c r="W2018" s="128">
        <f t="shared" si="195"/>
        <v>0</v>
      </c>
      <c r="X2018" s="11">
        <f t="shared" si="193"/>
        <v>1</v>
      </c>
    </row>
    <row r="2019" spans="19:24" x14ac:dyDescent="0.35">
      <c r="S2019" s="128">
        <f t="shared" si="192"/>
        <v>0</v>
      </c>
      <c r="V2019" s="23">
        <f t="shared" si="194"/>
        <v>0.20149999999999413</v>
      </c>
      <c r="W2019" s="128">
        <f t="shared" si="195"/>
        <v>0</v>
      </c>
      <c r="X2019" s="11">
        <f t="shared" si="193"/>
        <v>1</v>
      </c>
    </row>
    <row r="2020" spans="19:24" x14ac:dyDescent="0.35">
      <c r="S2020" s="128">
        <f t="shared" si="192"/>
        <v>0</v>
      </c>
      <c r="V2020" s="23">
        <f t="shared" si="194"/>
        <v>0.20159999999999412</v>
      </c>
      <c r="W2020" s="128">
        <f t="shared" si="195"/>
        <v>0</v>
      </c>
      <c r="X2020" s="11">
        <f t="shared" si="193"/>
        <v>1</v>
      </c>
    </row>
    <row r="2021" spans="19:24" x14ac:dyDescent="0.35">
      <c r="S2021" s="128">
        <f t="shared" si="192"/>
        <v>0</v>
      </c>
      <c r="V2021" s="23">
        <f t="shared" si="194"/>
        <v>0.20169999999999411</v>
      </c>
      <c r="W2021" s="128">
        <f t="shared" si="195"/>
        <v>0</v>
      </c>
      <c r="X2021" s="11">
        <f t="shared" si="193"/>
        <v>1</v>
      </c>
    </row>
    <row r="2022" spans="19:24" x14ac:dyDescent="0.35">
      <c r="S2022" s="128">
        <f t="shared" si="192"/>
        <v>0</v>
      </c>
      <c r="V2022" s="23">
        <f t="shared" si="194"/>
        <v>0.2017999999999941</v>
      </c>
      <c r="W2022" s="128">
        <f t="shared" si="195"/>
        <v>0</v>
      </c>
      <c r="X2022" s="11">
        <f t="shared" si="193"/>
        <v>1</v>
      </c>
    </row>
    <row r="2023" spans="19:24" x14ac:dyDescent="0.35">
      <c r="S2023" s="128">
        <f t="shared" si="192"/>
        <v>0</v>
      </c>
      <c r="V2023" s="23">
        <f t="shared" si="194"/>
        <v>0.20189999999999408</v>
      </c>
      <c r="W2023" s="128">
        <f t="shared" si="195"/>
        <v>0</v>
      </c>
      <c r="X2023" s="11">
        <f t="shared" si="193"/>
        <v>1</v>
      </c>
    </row>
    <row r="2024" spans="19:24" x14ac:dyDescent="0.35">
      <c r="S2024" s="128">
        <f t="shared" si="192"/>
        <v>0</v>
      </c>
      <c r="V2024" s="23">
        <f t="shared" si="194"/>
        <v>0.20199999999999407</v>
      </c>
      <c r="W2024" s="128">
        <f t="shared" si="195"/>
        <v>0</v>
      </c>
      <c r="X2024" s="11">
        <f t="shared" si="193"/>
        <v>1</v>
      </c>
    </row>
    <row r="2025" spans="19:24" x14ac:dyDescent="0.35">
      <c r="S2025" s="128">
        <f t="shared" si="192"/>
        <v>0</v>
      </c>
      <c r="V2025" s="23">
        <f t="shared" si="194"/>
        <v>0.20209999999999406</v>
      </c>
      <c r="W2025" s="128">
        <f t="shared" si="195"/>
        <v>0</v>
      </c>
      <c r="X2025" s="11">
        <f t="shared" si="193"/>
        <v>1</v>
      </c>
    </row>
    <row r="2026" spans="19:24" x14ac:dyDescent="0.35">
      <c r="S2026" s="128">
        <f t="shared" si="192"/>
        <v>0</v>
      </c>
      <c r="V2026" s="23">
        <f t="shared" si="194"/>
        <v>0.20219999999999405</v>
      </c>
      <c r="W2026" s="128">
        <f t="shared" si="195"/>
        <v>0</v>
      </c>
      <c r="X2026" s="11">
        <f t="shared" si="193"/>
        <v>1</v>
      </c>
    </row>
    <row r="2027" spans="19:24" x14ac:dyDescent="0.35">
      <c r="S2027" s="128">
        <f t="shared" si="192"/>
        <v>0</v>
      </c>
      <c r="V2027" s="23">
        <f t="shared" si="194"/>
        <v>0.20229999999999404</v>
      </c>
      <c r="W2027" s="128">
        <f t="shared" si="195"/>
        <v>0</v>
      </c>
      <c r="X2027" s="11">
        <f t="shared" si="193"/>
        <v>1</v>
      </c>
    </row>
    <row r="2028" spans="19:24" x14ac:dyDescent="0.35">
      <c r="S2028" s="128">
        <f t="shared" si="192"/>
        <v>0</v>
      </c>
      <c r="V2028" s="23">
        <f t="shared" si="194"/>
        <v>0.20239999999999403</v>
      </c>
      <c r="W2028" s="128">
        <f t="shared" si="195"/>
        <v>0</v>
      </c>
      <c r="X2028" s="11">
        <f t="shared" si="193"/>
        <v>1</v>
      </c>
    </row>
    <row r="2029" spans="19:24" x14ac:dyDescent="0.35">
      <c r="S2029" s="128">
        <f t="shared" si="192"/>
        <v>0</v>
      </c>
      <c r="V2029" s="23">
        <f t="shared" si="194"/>
        <v>0.20249999999999402</v>
      </c>
      <c r="W2029" s="128">
        <f t="shared" si="195"/>
        <v>0</v>
      </c>
      <c r="X2029" s="11">
        <f t="shared" si="193"/>
        <v>1</v>
      </c>
    </row>
    <row r="2030" spans="19:24" x14ac:dyDescent="0.35">
      <c r="S2030" s="128">
        <f t="shared" si="192"/>
        <v>0</v>
      </c>
      <c r="V2030" s="23">
        <f t="shared" si="194"/>
        <v>0.20259999999999401</v>
      </c>
      <c r="W2030" s="128">
        <f t="shared" si="195"/>
        <v>0</v>
      </c>
      <c r="X2030" s="11">
        <f t="shared" si="193"/>
        <v>1</v>
      </c>
    </row>
    <row r="2031" spans="19:24" x14ac:dyDescent="0.35">
      <c r="S2031" s="128">
        <f t="shared" si="192"/>
        <v>0</v>
      </c>
      <c r="V2031" s="23">
        <f t="shared" si="194"/>
        <v>0.202699999999994</v>
      </c>
      <c r="W2031" s="128">
        <f t="shared" si="195"/>
        <v>0</v>
      </c>
      <c r="X2031" s="11">
        <f t="shared" si="193"/>
        <v>1</v>
      </c>
    </row>
    <row r="2032" spans="19:24" x14ac:dyDescent="0.35">
      <c r="S2032" s="128">
        <f t="shared" si="192"/>
        <v>0</v>
      </c>
      <c r="V2032" s="23">
        <f t="shared" si="194"/>
        <v>0.20279999999999399</v>
      </c>
      <c r="W2032" s="128">
        <f t="shared" si="195"/>
        <v>0</v>
      </c>
      <c r="X2032" s="11">
        <f t="shared" si="193"/>
        <v>1</v>
      </c>
    </row>
    <row r="2033" spans="19:24" x14ac:dyDescent="0.35">
      <c r="S2033" s="128">
        <f t="shared" si="192"/>
        <v>0</v>
      </c>
      <c r="V2033" s="23">
        <f t="shared" si="194"/>
        <v>0.20289999999999397</v>
      </c>
      <c r="W2033" s="128">
        <f t="shared" si="195"/>
        <v>0</v>
      </c>
      <c r="X2033" s="11">
        <f t="shared" si="193"/>
        <v>1</v>
      </c>
    </row>
    <row r="2034" spans="19:24" x14ac:dyDescent="0.35">
      <c r="S2034" s="128">
        <f t="shared" si="192"/>
        <v>0</v>
      </c>
      <c r="V2034" s="23">
        <f t="shared" si="194"/>
        <v>0.20299999999999396</v>
      </c>
      <c r="W2034" s="128">
        <f t="shared" si="195"/>
        <v>0</v>
      </c>
      <c r="X2034" s="11">
        <f t="shared" si="193"/>
        <v>1</v>
      </c>
    </row>
    <row r="2035" spans="19:24" x14ac:dyDescent="0.35">
      <c r="S2035" s="128">
        <f t="shared" si="192"/>
        <v>0</v>
      </c>
      <c r="V2035" s="23">
        <f t="shared" ref="V2035:V2037" si="196">+V2034+0.0001</f>
        <v>0.20309999999999395</v>
      </c>
      <c r="W2035" s="128">
        <f t="shared" si="195"/>
        <v>0</v>
      </c>
      <c r="X2035" s="11">
        <f t="shared" si="193"/>
        <v>1</v>
      </c>
    </row>
    <row r="2036" spans="19:24" x14ac:dyDescent="0.35">
      <c r="S2036" s="128">
        <f t="shared" si="192"/>
        <v>0</v>
      </c>
      <c r="V2036" s="23">
        <f t="shared" si="196"/>
        <v>0.20319999999999394</v>
      </c>
      <c r="W2036" s="128">
        <f t="shared" si="195"/>
        <v>0</v>
      </c>
      <c r="X2036" s="11">
        <f t="shared" si="193"/>
        <v>1</v>
      </c>
    </row>
    <row r="2037" spans="19:24" x14ac:dyDescent="0.35">
      <c r="S2037" s="128">
        <f t="shared" si="192"/>
        <v>0</v>
      </c>
      <c r="V2037" s="23">
        <f t="shared" si="196"/>
        <v>0.20329999999999393</v>
      </c>
      <c r="W2037" s="128">
        <f t="shared" si="195"/>
        <v>0</v>
      </c>
      <c r="X2037" s="11">
        <f t="shared" si="193"/>
        <v>1</v>
      </c>
    </row>
    <row r="2038" spans="19:24" x14ac:dyDescent="0.35">
      <c r="S2038" s="128">
        <f t="shared" si="192"/>
        <v>0</v>
      </c>
      <c r="V2038" s="23">
        <f t="shared" ref="V2038:V2064" si="197">+V2037+0.0001</f>
        <v>0.20339999999999392</v>
      </c>
      <c r="W2038" s="128">
        <f t="shared" si="195"/>
        <v>0</v>
      </c>
      <c r="X2038" s="11">
        <f t="shared" si="193"/>
        <v>1</v>
      </c>
    </row>
    <row r="2039" spans="19:24" x14ac:dyDescent="0.35">
      <c r="S2039" s="128">
        <f t="shared" si="192"/>
        <v>0</v>
      </c>
      <c r="V2039" s="23">
        <f t="shared" si="197"/>
        <v>0.20349999999999391</v>
      </c>
      <c r="W2039" s="128">
        <f t="shared" si="195"/>
        <v>0</v>
      </c>
      <c r="X2039" s="11">
        <f t="shared" si="193"/>
        <v>1</v>
      </c>
    </row>
    <row r="2040" spans="19:24" x14ac:dyDescent="0.35">
      <c r="S2040" s="128">
        <f t="shared" si="192"/>
        <v>0</v>
      </c>
      <c r="V2040" s="23">
        <f t="shared" si="197"/>
        <v>0.2035999999999939</v>
      </c>
      <c r="W2040" s="128">
        <f t="shared" si="195"/>
        <v>0</v>
      </c>
      <c r="X2040" s="11">
        <f t="shared" si="193"/>
        <v>1</v>
      </c>
    </row>
    <row r="2041" spans="19:24" x14ac:dyDescent="0.35">
      <c r="S2041" s="128">
        <f t="shared" si="192"/>
        <v>0</v>
      </c>
      <c r="V2041" s="23">
        <f t="shared" si="197"/>
        <v>0.20369999999999389</v>
      </c>
      <c r="W2041" s="128">
        <f t="shared" si="195"/>
        <v>0</v>
      </c>
      <c r="X2041" s="11">
        <f t="shared" si="193"/>
        <v>1</v>
      </c>
    </row>
    <row r="2042" spans="19:24" x14ac:dyDescent="0.35">
      <c r="S2042" s="128">
        <f t="shared" si="192"/>
        <v>0</v>
      </c>
      <c r="V2042" s="23">
        <f t="shared" si="197"/>
        <v>0.20379999999999387</v>
      </c>
      <c r="W2042" s="128">
        <f t="shared" si="195"/>
        <v>0</v>
      </c>
      <c r="X2042" s="11">
        <f t="shared" si="193"/>
        <v>1</v>
      </c>
    </row>
    <row r="2043" spans="19:24" x14ac:dyDescent="0.35">
      <c r="S2043" s="128">
        <f t="shared" si="192"/>
        <v>0</v>
      </c>
      <c r="V2043" s="23">
        <f t="shared" si="197"/>
        <v>0.20389999999999386</v>
      </c>
      <c r="W2043" s="128">
        <f t="shared" si="195"/>
        <v>0</v>
      </c>
      <c r="X2043" s="11">
        <f t="shared" si="193"/>
        <v>1</v>
      </c>
    </row>
    <row r="2044" spans="19:24" x14ac:dyDescent="0.35">
      <c r="S2044" s="128">
        <f t="shared" si="192"/>
        <v>0</v>
      </c>
      <c r="V2044" s="23">
        <f t="shared" si="197"/>
        <v>0.20399999999999385</v>
      </c>
      <c r="W2044" s="128">
        <f t="shared" si="195"/>
        <v>0</v>
      </c>
      <c r="X2044" s="11">
        <f t="shared" si="193"/>
        <v>1</v>
      </c>
    </row>
    <row r="2045" spans="19:24" x14ac:dyDescent="0.35">
      <c r="S2045" s="128">
        <f t="shared" si="192"/>
        <v>0</v>
      </c>
      <c r="V2045" s="23">
        <f t="shared" si="197"/>
        <v>0.20409999999999384</v>
      </c>
      <c r="W2045" s="128">
        <f t="shared" si="195"/>
        <v>0</v>
      </c>
      <c r="X2045" s="11">
        <f t="shared" si="193"/>
        <v>1</v>
      </c>
    </row>
    <row r="2046" spans="19:24" x14ac:dyDescent="0.35">
      <c r="S2046" s="128">
        <f t="shared" si="192"/>
        <v>0</v>
      </c>
      <c r="V2046" s="23">
        <f t="shared" si="197"/>
        <v>0.20419999999999383</v>
      </c>
      <c r="W2046" s="128">
        <f t="shared" si="195"/>
        <v>0</v>
      </c>
      <c r="X2046" s="11">
        <f t="shared" si="193"/>
        <v>1</v>
      </c>
    </row>
    <row r="2047" spans="19:24" x14ac:dyDescent="0.35">
      <c r="S2047" s="128">
        <f t="shared" si="192"/>
        <v>0</v>
      </c>
      <c r="V2047" s="23">
        <f t="shared" si="197"/>
        <v>0.20429999999999382</v>
      </c>
      <c r="W2047" s="128">
        <f t="shared" si="195"/>
        <v>0</v>
      </c>
      <c r="X2047" s="11">
        <f t="shared" si="193"/>
        <v>1</v>
      </c>
    </row>
    <row r="2048" spans="19:24" x14ac:dyDescent="0.35">
      <c r="S2048" s="128">
        <f t="shared" ref="S2048:S2064" si="198">B2048*(1-E2048)</f>
        <v>0</v>
      </c>
      <c r="V2048" s="23">
        <f t="shared" si="197"/>
        <v>0.20439999999999381</v>
      </c>
      <c r="W2048" s="128">
        <f t="shared" ref="W2048:W2064" si="199">SUM($S$4:$S$243)*V2048/12</f>
        <v>0</v>
      </c>
      <c r="X2048" s="11">
        <f t="shared" si="193"/>
        <v>1</v>
      </c>
    </row>
    <row r="2049" spans="19:24" x14ac:dyDescent="0.35">
      <c r="S2049" s="128">
        <f t="shared" si="198"/>
        <v>0</v>
      </c>
      <c r="V2049" s="23">
        <f t="shared" si="197"/>
        <v>0.2044999999999938</v>
      </c>
      <c r="W2049" s="128">
        <f t="shared" si="199"/>
        <v>0</v>
      </c>
      <c r="X2049" s="11">
        <f t="shared" ref="X2049:X2064" si="200">IF(W2049&lt;$Q$1,0,1)</f>
        <v>1</v>
      </c>
    </row>
    <row r="2050" spans="19:24" x14ac:dyDescent="0.35">
      <c r="S2050" s="128">
        <f t="shared" si="198"/>
        <v>0</v>
      </c>
      <c r="V2050" s="23">
        <f t="shared" si="197"/>
        <v>0.20459999999999379</v>
      </c>
      <c r="W2050" s="128">
        <f t="shared" si="199"/>
        <v>0</v>
      </c>
      <c r="X2050" s="11">
        <f t="shared" si="200"/>
        <v>1</v>
      </c>
    </row>
    <row r="2051" spans="19:24" x14ac:dyDescent="0.35">
      <c r="S2051" s="128">
        <f t="shared" si="198"/>
        <v>0</v>
      </c>
      <c r="V2051" s="23">
        <f t="shared" si="197"/>
        <v>0.20469999999999378</v>
      </c>
      <c r="W2051" s="128">
        <f t="shared" si="199"/>
        <v>0</v>
      </c>
      <c r="X2051" s="11">
        <f t="shared" si="200"/>
        <v>1</v>
      </c>
    </row>
    <row r="2052" spans="19:24" x14ac:dyDescent="0.35">
      <c r="S2052" s="128">
        <f t="shared" si="198"/>
        <v>0</v>
      </c>
      <c r="V2052" s="23">
        <f t="shared" si="197"/>
        <v>0.20479999999999376</v>
      </c>
      <c r="W2052" s="128">
        <f t="shared" si="199"/>
        <v>0</v>
      </c>
      <c r="X2052" s="11">
        <f t="shared" si="200"/>
        <v>1</v>
      </c>
    </row>
    <row r="2053" spans="19:24" x14ac:dyDescent="0.35">
      <c r="S2053" s="128">
        <f t="shared" si="198"/>
        <v>0</v>
      </c>
      <c r="V2053" s="23">
        <f t="shared" si="197"/>
        <v>0.20489999999999375</v>
      </c>
      <c r="W2053" s="128">
        <f t="shared" si="199"/>
        <v>0</v>
      </c>
      <c r="X2053" s="11">
        <f t="shared" si="200"/>
        <v>1</v>
      </c>
    </row>
    <row r="2054" spans="19:24" x14ac:dyDescent="0.35">
      <c r="S2054" s="128">
        <f t="shared" si="198"/>
        <v>0</v>
      </c>
      <c r="V2054" s="23">
        <f t="shared" si="197"/>
        <v>0.20499999999999374</v>
      </c>
      <c r="W2054" s="128">
        <f t="shared" si="199"/>
        <v>0</v>
      </c>
      <c r="X2054" s="11">
        <f t="shared" si="200"/>
        <v>1</v>
      </c>
    </row>
    <row r="2055" spans="19:24" x14ac:dyDescent="0.35">
      <c r="S2055" s="128">
        <f t="shared" si="198"/>
        <v>0</v>
      </c>
      <c r="V2055" s="23">
        <f t="shared" si="197"/>
        <v>0.20509999999999373</v>
      </c>
      <c r="W2055" s="128">
        <f t="shared" si="199"/>
        <v>0</v>
      </c>
      <c r="X2055" s="11">
        <f t="shared" si="200"/>
        <v>1</v>
      </c>
    </row>
    <row r="2056" spans="19:24" x14ac:dyDescent="0.35">
      <c r="S2056" s="128">
        <f t="shared" si="198"/>
        <v>0</v>
      </c>
      <c r="V2056" s="23">
        <f t="shared" si="197"/>
        <v>0.20519999999999372</v>
      </c>
      <c r="W2056" s="128">
        <f t="shared" si="199"/>
        <v>0</v>
      </c>
      <c r="X2056" s="11">
        <f t="shared" si="200"/>
        <v>1</v>
      </c>
    </row>
    <row r="2057" spans="19:24" x14ac:dyDescent="0.35">
      <c r="S2057" s="128">
        <f t="shared" si="198"/>
        <v>0</v>
      </c>
      <c r="V2057" s="23">
        <f t="shared" si="197"/>
        <v>0.20529999999999371</v>
      </c>
      <c r="W2057" s="128">
        <f t="shared" si="199"/>
        <v>0</v>
      </c>
      <c r="X2057" s="11">
        <f t="shared" si="200"/>
        <v>1</v>
      </c>
    </row>
    <row r="2058" spans="19:24" x14ac:dyDescent="0.35">
      <c r="S2058" s="128">
        <f t="shared" si="198"/>
        <v>0</v>
      </c>
      <c r="V2058" s="23">
        <f t="shared" si="197"/>
        <v>0.2053999999999937</v>
      </c>
      <c r="W2058" s="128">
        <f t="shared" si="199"/>
        <v>0</v>
      </c>
      <c r="X2058" s="11">
        <f t="shared" si="200"/>
        <v>1</v>
      </c>
    </row>
    <row r="2059" spans="19:24" x14ac:dyDescent="0.35">
      <c r="S2059" s="128">
        <f t="shared" si="198"/>
        <v>0</v>
      </c>
      <c r="V2059" s="23">
        <f t="shared" si="197"/>
        <v>0.20549999999999369</v>
      </c>
      <c r="W2059" s="128">
        <f t="shared" si="199"/>
        <v>0</v>
      </c>
      <c r="X2059" s="11">
        <f t="shared" si="200"/>
        <v>1</v>
      </c>
    </row>
    <row r="2060" spans="19:24" x14ac:dyDescent="0.35">
      <c r="S2060" s="128">
        <f t="shared" si="198"/>
        <v>0</v>
      </c>
      <c r="V2060" s="23">
        <f t="shared" si="197"/>
        <v>0.20559999999999368</v>
      </c>
      <c r="W2060" s="128">
        <f t="shared" si="199"/>
        <v>0</v>
      </c>
      <c r="X2060" s="11">
        <f t="shared" si="200"/>
        <v>1</v>
      </c>
    </row>
    <row r="2061" spans="19:24" x14ac:dyDescent="0.35">
      <c r="S2061" s="128">
        <f t="shared" si="198"/>
        <v>0</v>
      </c>
      <c r="V2061" s="23">
        <f t="shared" si="197"/>
        <v>0.20569999999999367</v>
      </c>
      <c r="W2061" s="128">
        <f t="shared" si="199"/>
        <v>0</v>
      </c>
      <c r="X2061" s="11">
        <f t="shared" si="200"/>
        <v>1</v>
      </c>
    </row>
    <row r="2062" spans="19:24" x14ac:dyDescent="0.35">
      <c r="S2062" s="128">
        <f t="shared" si="198"/>
        <v>0</v>
      </c>
      <c r="V2062" s="23">
        <f t="shared" si="197"/>
        <v>0.20579999999999365</v>
      </c>
      <c r="W2062" s="128">
        <f t="shared" si="199"/>
        <v>0</v>
      </c>
      <c r="X2062" s="11">
        <f t="shared" si="200"/>
        <v>1</v>
      </c>
    </row>
    <row r="2063" spans="19:24" x14ac:dyDescent="0.35">
      <c r="S2063" s="128">
        <f t="shared" si="198"/>
        <v>0</v>
      </c>
      <c r="V2063" s="23">
        <f t="shared" si="197"/>
        <v>0.20589999999999364</v>
      </c>
      <c r="W2063" s="128">
        <f t="shared" si="199"/>
        <v>0</v>
      </c>
      <c r="X2063" s="11">
        <f t="shared" si="200"/>
        <v>1</v>
      </c>
    </row>
    <row r="2064" spans="19:24" x14ac:dyDescent="0.35">
      <c r="S2064" s="128">
        <f t="shared" si="198"/>
        <v>0</v>
      </c>
      <c r="V2064" s="23">
        <f t="shared" si="197"/>
        <v>0.20599999999999363</v>
      </c>
      <c r="W2064" s="128">
        <f t="shared" si="199"/>
        <v>0</v>
      </c>
      <c r="X2064" s="11">
        <f t="shared" si="200"/>
        <v>1</v>
      </c>
    </row>
  </sheetData>
  <phoneticPr fontId="23" type="noConversion"/>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299CF-DDF5-436E-8884-387D9CF6365A}">
  <dimension ref="A1:G244"/>
  <sheetViews>
    <sheetView workbookViewId="0">
      <selection activeCell="E5" sqref="E5"/>
    </sheetView>
  </sheetViews>
  <sheetFormatPr defaultRowHeight="14.5" x14ac:dyDescent="0.35"/>
  <cols>
    <col min="1" max="1" width="12.90625" style="11" customWidth="1"/>
    <col min="2" max="2" width="13.90625" style="11" customWidth="1"/>
    <col min="3" max="3" width="12.6328125" style="11" bestFit="1" customWidth="1"/>
    <col min="4" max="4" width="18.1796875" customWidth="1"/>
    <col min="5" max="5" width="22" customWidth="1"/>
    <col min="6" max="6" width="21.26953125" customWidth="1"/>
    <col min="7" max="7" width="24.453125" customWidth="1"/>
  </cols>
  <sheetData>
    <row r="1" spans="1:7" x14ac:dyDescent="0.35">
      <c r="C1" s="154"/>
      <c r="D1" s="154">
        <f t="shared" ref="D1:F1" si="0">SUM(D5:D244)</f>
        <v>0</v>
      </c>
      <c r="E1" s="154">
        <f t="shared" si="0"/>
        <v>0</v>
      </c>
      <c r="F1" s="154">
        <f t="shared" si="0"/>
        <v>0</v>
      </c>
      <c r="G1" s="154">
        <f>SUM(G5:G244)</f>
        <v>0</v>
      </c>
    </row>
    <row r="3" spans="1:7" ht="43.5" x14ac:dyDescent="0.35">
      <c r="A3" s="127" t="s">
        <v>18</v>
      </c>
      <c r="B3" s="22" t="s">
        <v>35</v>
      </c>
      <c r="C3" s="30" t="s">
        <v>36</v>
      </c>
      <c r="D3" t="s">
        <v>332</v>
      </c>
      <c r="E3" t="s">
        <v>333</v>
      </c>
      <c r="F3" t="s">
        <v>334</v>
      </c>
      <c r="G3" t="s">
        <v>335</v>
      </c>
    </row>
    <row r="4" spans="1:7" x14ac:dyDescent="0.35">
      <c r="B4" s="22"/>
      <c r="C4" s="30"/>
    </row>
    <row r="5" spans="1:7" x14ac:dyDescent="0.35">
      <c r="A5" s="11">
        <v>1</v>
      </c>
      <c r="B5" s="155">
        <f>+Skaičiuoklė!E7</f>
        <v>0</v>
      </c>
      <c r="C5" s="288">
        <f>ROUND(IF(Skaičiuoklė!$E$61&gt;0,Skaičiuoklė!E63,IF(A5&lt;=Skaičiuoklė!$E$10,0,IF(A5&gt;Skaičiuoklė!$E$8,0,1/(Skaičiuoklė!$E$8-Skaičiuoklė!$E$10)*(Skaičiuoklė!$E$7)))),2)</f>
        <v>0</v>
      </c>
      <c r="D5" s="154">
        <f>B5*Skaičiuoklė!$E$30/12</f>
        <v>0</v>
      </c>
      <c r="E5" s="154">
        <f>B5*IF(A5&lt;=Skaičiuoklė!$E$38,Skaičiuoklė!$E$37,Skaičiuoklė!$E$40)/12</f>
        <v>0</v>
      </c>
      <c r="F5" s="154">
        <f>D5-E5</f>
        <v>0</v>
      </c>
      <c r="G5" s="154">
        <f>F5/((1+0.01+Skaičiuoklė!$E$29)^(A5/12))</f>
        <v>0</v>
      </c>
    </row>
    <row r="6" spans="1:7" x14ac:dyDescent="0.35">
      <c r="A6" s="11">
        <f t="shared" ref="A6:A69" si="1">+A5+1</f>
        <v>2</v>
      </c>
      <c r="B6" s="155">
        <f t="shared" ref="B6:B69" si="2">IF(MAX(ROUND(B5-C5,2),0)&lt;0.5,0,MAX(ROUND(B5-C5,2),0))</f>
        <v>0</v>
      </c>
      <c r="C6" s="288">
        <f>ROUND(IF(Skaičiuoklė!$E$61&gt;0,Skaičiuoklė!E64,IF(A6&lt;=Skaičiuoklė!$E$10,0,IF(A6&gt;Skaičiuoklė!$E$8,0,1/(Skaičiuoklė!$E$8-Skaičiuoklė!$E$10)*(Skaičiuoklė!$E$7)))),2)</f>
        <v>0</v>
      </c>
      <c r="D6" s="154">
        <f>B6*Skaičiuoklė!$E$30/12</f>
        <v>0</v>
      </c>
      <c r="E6" s="154">
        <f>B6*IF(A6&lt;=Skaičiuoklė!$E$38,Skaičiuoklė!$E$37,Skaičiuoklė!$E$40)/12</f>
        <v>0</v>
      </c>
      <c r="F6" s="154">
        <f t="shared" ref="F6:F69" si="3">D6-E6</f>
        <v>0</v>
      </c>
      <c r="G6" s="154">
        <f>F6/((1+0.01+Skaičiuoklė!$E$29)^(A6/12))</f>
        <v>0</v>
      </c>
    </row>
    <row r="7" spans="1:7" x14ac:dyDescent="0.35">
      <c r="A7" s="11">
        <f t="shared" si="1"/>
        <v>3</v>
      </c>
      <c r="B7" s="155">
        <f t="shared" si="2"/>
        <v>0</v>
      </c>
      <c r="C7" s="288">
        <f>ROUND(IF(Skaičiuoklė!$E$61&gt;0,Skaičiuoklė!E65,IF(A7&lt;=Skaičiuoklė!$E$10,0,IF(A7&gt;Skaičiuoklė!$E$8,0,1/(Skaičiuoklė!$E$8-Skaičiuoklė!$E$10)*(Skaičiuoklė!$E$7)))),2)</f>
        <v>0</v>
      </c>
      <c r="D7" s="154">
        <f>B7*Skaičiuoklė!$E$30/12</f>
        <v>0</v>
      </c>
      <c r="E7" s="154">
        <f>B7*IF(A7&lt;=Skaičiuoklė!$E$38,Skaičiuoklė!$E$37,Skaičiuoklė!$E$40)/12</f>
        <v>0</v>
      </c>
      <c r="F7" s="154">
        <f t="shared" si="3"/>
        <v>0</v>
      </c>
      <c r="G7" s="154">
        <f>F7/((1+0.01+Skaičiuoklė!$E$29)^(A7/12))</f>
        <v>0</v>
      </c>
    </row>
    <row r="8" spans="1:7" x14ac:dyDescent="0.35">
      <c r="A8" s="11">
        <f t="shared" si="1"/>
        <v>4</v>
      </c>
      <c r="B8" s="155">
        <f t="shared" si="2"/>
        <v>0</v>
      </c>
      <c r="C8" s="288">
        <f>ROUND(IF(Skaičiuoklė!$E$61&gt;0,Skaičiuoklė!E66,IF(A8&lt;=Skaičiuoklė!$E$10,0,IF(A8&gt;Skaičiuoklė!$E$8,0,1/(Skaičiuoklė!$E$8-Skaičiuoklė!$E$10)*(Skaičiuoklė!$E$7)))),2)</f>
        <v>0</v>
      </c>
      <c r="D8" s="154">
        <f>B8*Skaičiuoklė!$E$30/12</f>
        <v>0</v>
      </c>
      <c r="E8" s="154">
        <f>B8*IF(A8&lt;=Skaičiuoklė!$E$38,Skaičiuoklė!$E$37,Skaičiuoklė!$E$40)/12</f>
        <v>0</v>
      </c>
      <c r="F8" s="154">
        <f t="shared" si="3"/>
        <v>0</v>
      </c>
      <c r="G8" s="154">
        <f>F8/((1+0.01+Skaičiuoklė!$E$29)^(A8/12))</f>
        <v>0</v>
      </c>
    </row>
    <row r="9" spans="1:7" x14ac:dyDescent="0.35">
      <c r="A9" s="11">
        <f t="shared" si="1"/>
        <v>5</v>
      </c>
      <c r="B9" s="155">
        <f t="shared" si="2"/>
        <v>0</v>
      </c>
      <c r="C9" s="288">
        <f>ROUND(IF(Skaičiuoklė!$E$61&gt;0,Skaičiuoklė!E67,IF(A9&lt;=Skaičiuoklė!$E$10,0,IF(A9&gt;Skaičiuoklė!$E$8,0,1/(Skaičiuoklė!$E$8-Skaičiuoklė!$E$10)*(Skaičiuoklė!$E$7)))),2)</f>
        <v>0</v>
      </c>
      <c r="D9" s="154">
        <f>B9*Skaičiuoklė!$E$30/12</f>
        <v>0</v>
      </c>
      <c r="E9" s="154">
        <f>B9*IF(A9&lt;=Skaičiuoklė!$E$38,Skaičiuoklė!$E$37,Skaičiuoklė!$E$40)/12</f>
        <v>0</v>
      </c>
      <c r="F9" s="154">
        <f t="shared" si="3"/>
        <v>0</v>
      </c>
      <c r="G9" s="154">
        <f>F9/((1+0.01+Skaičiuoklė!$E$29)^(A9/12))</f>
        <v>0</v>
      </c>
    </row>
    <row r="10" spans="1:7" x14ac:dyDescent="0.35">
      <c r="A10" s="11">
        <f t="shared" si="1"/>
        <v>6</v>
      </c>
      <c r="B10" s="155">
        <f t="shared" si="2"/>
        <v>0</v>
      </c>
      <c r="C10" s="288">
        <f>ROUND(IF(Skaičiuoklė!$E$61&gt;0,Skaičiuoklė!E68,IF(A10&lt;=Skaičiuoklė!$E$10,0,IF(A10&gt;Skaičiuoklė!$E$8,0,1/(Skaičiuoklė!$E$8-Skaičiuoklė!$E$10)*(Skaičiuoklė!$E$7)))),2)</f>
        <v>0</v>
      </c>
      <c r="D10" s="154">
        <f>B10*Skaičiuoklė!$E$30/12</f>
        <v>0</v>
      </c>
      <c r="E10" s="154">
        <f>B10*IF(A10&lt;=Skaičiuoklė!$E$38,Skaičiuoklė!$E$37,Skaičiuoklė!$E$40)/12</f>
        <v>0</v>
      </c>
      <c r="F10" s="154">
        <f t="shared" si="3"/>
        <v>0</v>
      </c>
      <c r="G10" s="154">
        <f>F10/((1+0.01+Skaičiuoklė!$E$29)^(A10/12))</f>
        <v>0</v>
      </c>
    </row>
    <row r="11" spans="1:7" x14ac:dyDescent="0.35">
      <c r="A11" s="11">
        <f t="shared" si="1"/>
        <v>7</v>
      </c>
      <c r="B11" s="155">
        <f t="shared" si="2"/>
        <v>0</v>
      </c>
      <c r="C11" s="288">
        <f>ROUND(IF(Skaičiuoklė!$E$61&gt;0,Skaičiuoklė!E69,IF(A11&lt;=Skaičiuoklė!$E$10,0,IF(A11&gt;Skaičiuoklė!$E$8,0,1/(Skaičiuoklė!$E$8-Skaičiuoklė!$E$10)*(Skaičiuoklė!$E$7)))),2)</f>
        <v>0</v>
      </c>
      <c r="D11" s="154">
        <f>B11*Skaičiuoklė!$E$30/12</f>
        <v>0</v>
      </c>
      <c r="E11" s="154">
        <f>B11*IF(A11&lt;=Skaičiuoklė!$E$38,Skaičiuoklė!$E$37,Skaičiuoklė!$E$40)/12</f>
        <v>0</v>
      </c>
      <c r="F11" s="154">
        <f t="shared" si="3"/>
        <v>0</v>
      </c>
      <c r="G11" s="154">
        <f>F11/((1+0.01+Skaičiuoklė!$E$29)^(A11/12))</f>
        <v>0</v>
      </c>
    </row>
    <row r="12" spans="1:7" x14ac:dyDescent="0.35">
      <c r="A12" s="11">
        <f t="shared" si="1"/>
        <v>8</v>
      </c>
      <c r="B12" s="155">
        <f t="shared" si="2"/>
        <v>0</v>
      </c>
      <c r="C12" s="288">
        <f>ROUND(IF(Skaičiuoklė!$E$61&gt;0,Skaičiuoklė!E70,IF(A12&lt;=Skaičiuoklė!$E$10,0,IF(A12&gt;Skaičiuoklė!$E$8,0,1/(Skaičiuoklė!$E$8-Skaičiuoklė!$E$10)*(Skaičiuoklė!$E$7)))),2)</f>
        <v>0</v>
      </c>
      <c r="D12" s="154">
        <f>B12*Skaičiuoklė!$E$30/12</f>
        <v>0</v>
      </c>
      <c r="E12" s="154">
        <f>B12*IF(A12&lt;=Skaičiuoklė!$E$38,Skaičiuoklė!$E$37,Skaičiuoklė!$E$40)/12</f>
        <v>0</v>
      </c>
      <c r="F12" s="154">
        <f t="shared" si="3"/>
        <v>0</v>
      </c>
      <c r="G12" s="154">
        <f>F12/((1+0.01+Skaičiuoklė!$E$29)^(A12/12))</f>
        <v>0</v>
      </c>
    </row>
    <row r="13" spans="1:7" x14ac:dyDescent="0.35">
      <c r="A13" s="11">
        <f t="shared" si="1"/>
        <v>9</v>
      </c>
      <c r="B13" s="155">
        <f t="shared" si="2"/>
        <v>0</v>
      </c>
      <c r="C13" s="288">
        <f>ROUND(IF(Skaičiuoklė!$E$61&gt;0,Skaičiuoklė!E71,IF(A13&lt;=Skaičiuoklė!$E$10,0,IF(A13&gt;Skaičiuoklė!$E$8,0,1/(Skaičiuoklė!$E$8-Skaičiuoklė!$E$10)*(Skaičiuoklė!$E$7)))),2)</f>
        <v>0</v>
      </c>
      <c r="D13" s="154">
        <f>B13*Skaičiuoklė!$E$30/12</f>
        <v>0</v>
      </c>
      <c r="E13" s="154">
        <f>B13*IF(A13&lt;=Skaičiuoklė!$E$38,Skaičiuoklė!$E$37,Skaičiuoklė!$E$40)/12</f>
        <v>0</v>
      </c>
      <c r="F13" s="154">
        <f t="shared" si="3"/>
        <v>0</v>
      </c>
      <c r="G13" s="154">
        <f>F13/((1+0.01+Skaičiuoklė!$E$29)^(A13/12))</f>
        <v>0</v>
      </c>
    </row>
    <row r="14" spans="1:7" x14ac:dyDescent="0.35">
      <c r="A14" s="11">
        <f t="shared" si="1"/>
        <v>10</v>
      </c>
      <c r="B14" s="155">
        <f t="shared" si="2"/>
        <v>0</v>
      </c>
      <c r="C14" s="288">
        <f>ROUND(IF(Skaičiuoklė!$E$61&gt;0,Skaičiuoklė!E72,IF(A14&lt;=Skaičiuoklė!$E$10,0,IF(A14&gt;Skaičiuoklė!$E$8,0,1/(Skaičiuoklė!$E$8-Skaičiuoklė!$E$10)*(Skaičiuoklė!$E$7)))),2)</f>
        <v>0</v>
      </c>
      <c r="D14" s="154">
        <f>B14*Skaičiuoklė!$E$30/12</f>
        <v>0</v>
      </c>
      <c r="E14" s="154">
        <f>B14*IF(A14&lt;=Skaičiuoklė!$E$38,Skaičiuoklė!$E$37,Skaičiuoklė!$E$40)/12</f>
        <v>0</v>
      </c>
      <c r="F14" s="154">
        <f t="shared" si="3"/>
        <v>0</v>
      </c>
      <c r="G14" s="154">
        <f>F14/((1+0.01+Skaičiuoklė!$E$29)^(A14/12))</f>
        <v>0</v>
      </c>
    </row>
    <row r="15" spans="1:7" x14ac:dyDescent="0.35">
      <c r="A15" s="11">
        <f t="shared" si="1"/>
        <v>11</v>
      </c>
      <c r="B15" s="155">
        <f t="shared" si="2"/>
        <v>0</v>
      </c>
      <c r="C15" s="288">
        <f>ROUND(IF(Skaičiuoklė!$E$61&gt;0,Skaičiuoklė!E73,IF(A15&lt;=Skaičiuoklė!$E$10,0,IF(A15&gt;Skaičiuoklė!$E$8,0,1/(Skaičiuoklė!$E$8-Skaičiuoklė!$E$10)*(Skaičiuoklė!$E$7)))),2)</f>
        <v>0</v>
      </c>
      <c r="D15" s="154">
        <f>B15*Skaičiuoklė!$E$30/12</f>
        <v>0</v>
      </c>
      <c r="E15" s="154">
        <f>B15*IF(A15&lt;=Skaičiuoklė!$E$38,Skaičiuoklė!$E$37,Skaičiuoklė!$E$40)/12</f>
        <v>0</v>
      </c>
      <c r="F15" s="154">
        <f t="shared" si="3"/>
        <v>0</v>
      </c>
      <c r="G15" s="154">
        <f>F15/((1+0.01+Skaičiuoklė!$E$29)^(A15/12))</f>
        <v>0</v>
      </c>
    </row>
    <row r="16" spans="1:7" x14ac:dyDescent="0.35">
      <c r="A16" s="11">
        <f t="shared" si="1"/>
        <v>12</v>
      </c>
      <c r="B16" s="155">
        <f t="shared" si="2"/>
        <v>0</v>
      </c>
      <c r="C16" s="288">
        <f>ROUND(IF(Skaičiuoklė!$E$61&gt;0,Skaičiuoklė!E74,IF(A16&lt;=Skaičiuoklė!$E$10,0,IF(A16&gt;Skaičiuoklė!$E$8,0,1/(Skaičiuoklė!$E$8-Skaičiuoklė!$E$10)*(Skaičiuoklė!$E$7)))),2)</f>
        <v>0</v>
      </c>
      <c r="D16" s="154">
        <f>B16*Skaičiuoklė!$E$30/12</f>
        <v>0</v>
      </c>
      <c r="E16" s="154">
        <f>B16*IF(A16&lt;=Skaičiuoklė!$E$38,Skaičiuoklė!$E$37,Skaičiuoklė!$E$40)/12</f>
        <v>0</v>
      </c>
      <c r="F16" s="154">
        <f t="shared" si="3"/>
        <v>0</v>
      </c>
      <c r="G16" s="154">
        <f>F16/((1+0.01+Skaičiuoklė!$E$29)^(A16/12))</f>
        <v>0</v>
      </c>
    </row>
    <row r="17" spans="1:7" x14ac:dyDescent="0.35">
      <c r="A17" s="11">
        <f t="shared" si="1"/>
        <v>13</v>
      </c>
      <c r="B17" s="155">
        <f t="shared" si="2"/>
        <v>0</v>
      </c>
      <c r="C17" s="288">
        <f>ROUND(IF(Skaičiuoklė!$E$61&gt;0,Skaičiuoklė!E75,IF(A17&lt;=Skaičiuoklė!$E$10,0,IF(A17&gt;Skaičiuoklė!$E$8,0,1/(Skaičiuoklė!$E$8-Skaičiuoklė!$E$10)*(Skaičiuoklė!$E$7)))),2)</f>
        <v>0</v>
      </c>
      <c r="D17" s="154">
        <f>B17*Skaičiuoklė!$E$30/12</f>
        <v>0</v>
      </c>
      <c r="E17" s="154">
        <f>B17*IF(A17&lt;=Skaičiuoklė!$E$38,Skaičiuoklė!$E$37,Skaičiuoklė!$E$40)/12</f>
        <v>0</v>
      </c>
      <c r="F17" s="154">
        <f t="shared" si="3"/>
        <v>0</v>
      </c>
      <c r="G17" s="154">
        <f>F17/((1+0.01+Skaičiuoklė!$E$29)^(A17/12))</f>
        <v>0</v>
      </c>
    </row>
    <row r="18" spans="1:7" x14ac:dyDescent="0.35">
      <c r="A18" s="11">
        <f t="shared" si="1"/>
        <v>14</v>
      </c>
      <c r="B18" s="155">
        <f t="shared" si="2"/>
        <v>0</v>
      </c>
      <c r="C18" s="288">
        <f>ROUND(IF(Skaičiuoklė!$E$61&gt;0,Skaičiuoklė!E76,IF(A18&lt;=Skaičiuoklė!$E$10,0,IF(A18&gt;Skaičiuoklė!$E$8,0,1/(Skaičiuoklė!$E$8-Skaičiuoklė!$E$10)*(Skaičiuoklė!$E$7)))),2)</f>
        <v>0</v>
      </c>
      <c r="D18" s="154">
        <f>B18*Skaičiuoklė!$E$30/12</f>
        <v>0</v>
      </c>
      <c r="E18" s="154">
        <f>B18*IF(A18&lt;=Skaičiuoklė!$E$38,Skaičiuoklė!$E$37,Skaičiuoklė!$E$40)/12</f>
        <v>0</v>
      </c>
      <c r="F18" s="154">
        <f t="shared" si="3"/>
        <v>0</v>
      </c>
      <c r="G18" s="154">
        <f>F18/((1+0.01+Skaičiuoklė!$E$29)^(A18/12))</f>
        <v>0</v>
      </c>
    </row>
    <row r="19" spans="1:7" x14ac:dyDescent="0.35">
      <c r="A19" s="11">
        <f t="shared" si="1"/>
        <v>15</v>
      </c>
      <c r="B19" s="155">
        <f t="shared" si="2"/>
        <v>0</v>
      </c>
      <c r="C19" s="288">
        <f>ROUND(IF(Skaičiuoklė!$E$61&gt;0,Skaičiuoklė!E77,IF(A19&lt;=Skaičiuoklė!$E$10,0,IF(A19&gt;Skaičiuoklė!$E$8,0,1/(Skaičiuoklė!$E$8-Skaičiuoklė!$E$10)*(Skaičiuoklė!$E$7)))),2)</f>
        <v>0</v>
      </c>
      <c r="D19" s="154">
        <f>B19*Skaičiuoklė!$E$30/12</f>
        <v>0</v>
      </c>
      <c r="E19" s="154">
        <f>B19*IF(A19&lt;=Skaičiuoklė!$E$38,Skaičiuoklė!$E$37,Skaičiuoklė!$E$40)/12</f>
        <v>0</v>
      </c>
      <c r="F19" s="154">
        <f t="shared" si="3"/>
        <v>0</v>
      </c>
      <c r="G19" s="154">
        <f>F19/((1+0.01+Skaičiuoklė!$E$29)^(A19/12))</f>
        <v>0</v>
      </c>
    </row>
    <row r="20" spans="1:7" x14ac:dyDescent="0.35">
      <c r="A20" s="11">
        <f t="shared" si="1"/>
        <v>16</v>
      </c>
      <c r="B20" s="155">
        <f t="shared" si="2"/>
        <v>0</v>
      </c>
      <c r="C20" s="288">
        <f>ROUND(IF(Skaičiuoklė!$E$61&gt;0,Skaičiuoklė!E78,IF(A20&lt;=Skaičiuoklė!$E$10,0,IF(A20&gt;Skaičiuoklė!$E$8,0,1/(Skaičiuoklė!$E$8-Skaičiuoklė!$E$10)*(Skaičiuoklė!$E$7)))),2)</f>
        <v>0</v>
      </c>
      <c r="D20" s="154">
        <f>B20*Skaičiuoklė!$E$30/12</f>
        <v>0</v>
      </c>
      <c r="E20" s="154">
        <f>B20*IF(A20&lt;=Skaičiuoklė!$E$38,Skaičiuoklė!$E$37,Skaičiuoklė!$E$40)/12</f>
        <v>0</v>
      </c>
      <c r="F20" s="154">
        <f t="shared" si="3"/>
        <v>0</v>
      </c>
      <c r="G20" s="154">
        <f>F20/((1+0.01+Skaičiuoklė!$E$29)^(A20/12))</f>
        <v>0</v>
      </c>
    </row>
    <row r="21" spans="1:7" x14ac:dyDescent="0.35">
      <c r="A21" s="11">
        <f t="shared" si="1"/>
        <v>17</v>
      </c>
      <c r="B21" s="155">
        <f t="shared" si="2"/>
        <v>0</v>
      </c>
      <c r="C21" s="288">
        <f>ROUND(IF(Skaičiuoklė!$E$61&gt;0,Skaičiuoklė!E79,IF(A21&lt;=Skaičiuoklė!$E$10,0,IF(A21&gt;Skaičiuoklė!$E$8,0,1/(Skaičiuoklė!$E$8-Skaičiuoklė!$E$10)*(Skaičiuoklė!$E$7)))),2)</f>
        <v>0</v>
      </c>
      <c r="D21" s="154">
        <f>B21*Skaičiuoklė!$E$30/12</f>
        <v>0</v>
      </c>
      <c r="E21" s="154">
        <f>B21*IF(A21&lt;=Skaičiuoklė!$E$38,Skaičiuoklė!$E$37,Skaičiuoklė!$E$40)/12</f>
        <v>0</v>
      </c>
      <c r="F21" s="154">
        <f t="shared" si="3"/>
        <v>0</v>
      </c>
      <c r="G21" s="154">
        <f>F21/((1+0.01+Skaičiuoklė!$E$29)^(A21/12))</f>
        <v>0</v>
      </c>
    </row>
    <row r="22" spans="1:7" x14ac:dyDescent="0.35">
      <c r="A22" s="11">
        <f t="shared" si="1"/>
        <v>18</v>
      </c>
      <c r="B22" s="155">
        <f t="shared" si="2"/>
        <v>0</v>
      </c>
      <c r="C22" s="288">
        <f>ROUND(IF(Skaičiuoklė!$E$61&gt;0,Skaičiuoklė!E80,IF(A22&lt;=Skaičiuoklė!$E$10,0,IF(A22&gt;Skaičiuoklė!$E$8,0,1/(Skaičiuoklė!$E$8-Skaičiuoklė!$E$10)*(Skaičiuoklė!$E$7)))),2)</f>
        <v>0</v>
      </c>
      <c r="D22" s="154">
        <f>B22*Skaičiuoklė!$E$30/12</f>
        <v>0</v>
      </c>
      <c r="E22" s="154">
        <f>B22*IF(A22&lt;=Skaičiuoklė!$E$38,Skaičiuoklė!$E$37,Skaičiuoklė!$E$40)/12</f>
        <v>0</v>
      </c>
      <c r="F22" s="154">
        <f t="shared" si="3"/>
        <v>0</v>
      </c>
      <c r="G22" s="154">
        <f>F22/((1+0.01+Skaičiuoklė!$E$29)^(A22/12))</f>
        <v>0</v>
      </c>
    </row>
    <row r="23" spans="1:7" x14ac:dyDescent="0.35">
      <c r="A23" s="11">
        <f t="shared" si="1"/>
        <v>19</v>
      </c>
      <c r="B23" s="155">
        <f t="shared" si="2"/>
        <v>0</v>
      </c>
      <c r="C23" s="288">
        <f>ROUND(IF(Skaičiuoklė!$E$61&gt;0,Skaičiuoklė!E81,IF(A23&lt;=Skaičiuoklė!$E$10,0,IF(A23&gt;Skaičiuoklė!$E$8,0,1/(Skaičiuoklė!$E$8-Skaičiuoklė!$E$10)*(Skaičiuoklė!$E$7)))),2)</f>
        <v>0</v>
      </c>
      <c r="D23" s="154">
        <f>B23*Skaičiuoklė!$E$30/12</f>
        <v>0</v>
      </c>
      <c r="E23" s="154">
        <f>B23*IF(A23&lt;=Skaičiuoklė!$E$38,Skaičiuoklė!$E$37,Skaičiuoklė!$E$40)/12</f>
        <v>0</v>
      </c>
      <c r="F23" s="154">
        <f t="shared" si="3"/>
        <v>0</v>
      </c>
      <c r="G23" s="154">
        <f>F23/((1+0.01+Skaičiuoklė!$E$29)^(A23/12))</f>
        <v>0</v>
      </c>
    </row>
    <row r="24" spans="1:7" x14ac:dyDescent="0.35">
      <c r="A24" s="11">
        <f t="shared" si="1"/>
        <v>20</v>
      </c>
      <c r="B24" s="155">
        <f t="shared" si="2"/>
        <v>0</v>
      </c>
      <c r="C24" s="288">
        <f>ROUND(IF(Skaičiuoklė!$E$61&gt;0,Skaičiuoklė!E82,IF(A24&lt;=Skaičiuoklė!$E$10,0,IF(A24&gt;Skaičiuoklė!$E$8,0,1/(Skaičiuoklė!$E$8-Skaičiuoklė!$E$10)*(Skaičiuoklė!$E$7)))),2)</f>
        <v>0</v>
      </c>
      <c r="D24" s="154">
        <f>B24*Skaičiuoklė!$E$30/12</f>
        <v>0</v>
      </c>
      <c r="E24" s="154">
        <f>B24*IF(A24&lt;=Skaičiuoklė!$E$38,Skaičiuoklė!$E$37,Skaičiuoklė!$E$40)/12</f>
        <v>0</v>
      </c>
      <c r="F24" s="154">
        <f t="shared" si="3"/>
        <v>0</v>
      </c>
      <c r="G24" s="154">
        <f>F24/((1+0.01+Skaičiuoklė!$E$29)^(A24/12))</f>
        <v>0</v>
      </c>
    </row>
    <row r="25" spans="1:7" x14ac:dyDescent="0.35">
      <c r="A25" s="11">
        <f t="shared" si="1"/>
        <v>21</v>
      </c>
      <c r="B25" s="155">
        <f t="shared" si="2"/>
        <v>0</v>
      </c>
      <c r="C25" s="288">
        <f>ROUND(IF(Skaičiuoklė!$E$61&gt;0,Skaičiuoklė!E83,IF(A25&lt;=Skaičiuoklė!$E$10,0,IF(A25&gt;Skaičiuoklė!$E$8,0,1/(Skaičiuoklė!$E$8-Skaičiuoklė!$E$10)*(Skaičiuoklė!$E$7)))),2)</f>
        <v>0</v>
      </c>
      <c r="D25" s="154">
        <f>B25*Skaičiuoklė!$E$30/12</f>
        <v>0</v>
      </c>
      <c r="E25" s="154">
        <f>B25*IF(A25&lt;=Skaičiuoklė!$E$38,Skaičiuoklė!$E$37,Skaičiuoklė!$E$40)/12</f>
        <v>0</v>
      </c>
      <c r="F25" s="154">
        <f t="shared" si="3"/>
        <v>0</v>
      </c>
      <c r="G25" s="154">
        <f>F25/((1+0.01+Skaičiuoklė!$E$29)^(A25/12))</f>
        <v>0</v>
      </c>
    </row>
    <row r="26" spans="1:7" x14ac:dyDescent="0.35">
      <c r="A26" s="11">
        <f t="shared" si="1"/>
        <v>22</v>
      </c>
      <c r="B26" s="155">
        <f t="shared" si="2"/>
        <v>0</v>
      </c>
      <c r="C26" s="288">
        <f>ROUND(IF(Skaičiuoklė!$E$61&gt;0,Skaičiuoklė!E84,IF(A26&lt;=Skaičiuoklė!$E$10,0,IF(A26&gt;Skaičiuoklė!$E$8,0,1/(Skaičiuoklė!$E$8-Skaičiuoklė!$E$10)*(Skaičiuoklė!$E$7)))),2)</f>
        <v>0</v>
      </c>
      <c r="D26" s="154">
        <f>B26*Skaičiuoklė!$E$30/12</f>
        <v>0</v>
      </c>
      <c r="E26" s="154">
        <f>B26*IF(A26&lt;=Skaičiuoklė!$E$38,Skaičiuoklė!$E$37,Skaičiuoklė!$E$40)/12</f>
        <v>0</v>
      </c>
      <c r="F26" s="154">
        <f t="shared" si="3"/>
        <v>0</v>
      </c>
      <c r="G26" s="154">
        <f>F26/((1+0.01+Skaičiuoklė!$E$29)^(A26/12))</f>
        <v>0</v>
      </c>
    </row>
    <row r="27" spans="1:7" x14ac:dyDescent="0.35">
      <c r="A27" s="11">
        <f t="shared" si="1"/>
        <v>23</v>
      </c>
      <c r="B27" s="155">
        <f t="shared" si="2"/>
        <v>0</v>
      </c>
      <c r="C27" s="288">
        <f>ROUND(IF(Skaičiuoklė!$E$61&gt;0,Skaičiuoklė!E85,IF(A27&lt;=Skaičiuoklė!$E$10,0,IF(A27&gt;Skaičiuoklė!$E$8,0,1/(Skaičiuoklė!$E$8-Skaičiuoklė!$E$10)*(Skaičiuoklė!$E$7)))),2)</f>
        <v>0</v>
      </c>
      <c r="D27" s="154">
        <f>B27*Skaičiuoklė!$E$30/12</f>
        <v>0</v>
      </c>
      <c r="E27" s="154">
        <f>B27*IF(A27&lt;=Skaičiuoklė!$E$38,Skaičiuoklė!$E$37,Skaičiuoklė!$E$40)/12</f>
        <v>0</v>
      </c>
      <c r="F27" s="154">
        <f t="shared" si="3"/>
        <v>0</v>
      </c>
      <c r="G27" s="154">
        <f>F27/((1+0.01+Skaičiuoklė!$E$29)^(A27/12))</f>
        <v>0</v>
      </c>
    </row>
    <row r="28" spans="1:7" x14ac:dyDescent="0.35">
      <c r="A28" s="11">
        <f t="shared" si="1"/>
        <v>24</v>
      </c>
      <c r="B28" s="155">
        <f t="shared" si="2"/>
        <v>0</v>
      </c>
      <c r="C28" s="288">
        <f>ROUND(IF(Skaičiuoklė!$E$61&gt;0,Skaičiuoklė!E86,IF(A28&lt;=Skaičiuoklė!$E$10,0,IF(A28&gt;Skaičiuoklė!$E$8,0,1/(Skaičiuoklė!$E$8-Skaičiuoklė!$E$10)*(Skaičiuoklė!$E$7)))),2)</f>
        <v>0</v>
      </c>
      <c r="D28" s="154">
        <f>B28*Skaičiuoklė!$E$30/12</f>
        <v>0</v>
      </c>
      <c r="E28" s="154">
        <f>B28*IF(A28&lt;=Skaičiuoklė!$E$38,Skaičiuoklė!$E$37,Skaičiuoklė!$E$40)/12</f>
        <v>0</v>
      </c>
      <c r="F28" s="154">
        <f t="shared" si="3"/>
        <v>0</v>
      </c>
      <c r="G28" s="154">
        <f>F28/((1+0.01+Skaičiuoklė!$E$29)^(A28/12))</f>
        <v>0</v>
      </c>
    </row>
    <row r="29" spans="1:7" x14ac:dyDescent="0.35">
      <c r="A29" s="11">
        <f t="shared" si="1"/>
        <v>25</v>
      </c>
      <c r="B29" s="155">
        <f t="shared" si="2"/>
        <v>0</v>
      </c>
      <c r="C29" s="288">
        <f>ROUND(IF(Skaičiuoklė!$E$61&gt;0,Skaičiuoklė!E87,IF(A29&lt;=Skaičiuoklė!$E$10,0,IF(A29&gt;Skaičiuoklė!$E$8,0,1/(Skaičiuoklė!$E$8-Skaičiuoklė!$E$10)*(Skaičiuoklė!$E$7)))),2)</f>
        <v>0</v>
      </c>
      <c r="D29" s="154">
        <f>B29*Skaičiuoklė!$E$30/12</f>
        <v>0</v>
      </c>
      <c r="E29" s="154">
        <f>B29*IF(A29&lt;=Skaičiuoklė!$E$38,Skaičiuoklė!$E$37,Skaičiuoklė!$E$40)/12</f>
        <v>0</v>
      </c>
      <c r="F29" s="154">
        <f t="shared" si="3"/>
        <v>0</v>
      </c>
      <c r="G29" s="154">
        <f>F29/((1+0.01+Skaičiuoklė!$E$29)^(A29/12))</f>
        <v>0</v>
      </c>
    </row>
    <row r="30" spans="1:7" x14ac:dyDescent="0.35">
      <c r="A30" s="11">
        <f t="shared" si="1"/>
        <v>26</v>
      </c>
      <c r="B30" s="155">
        <f t="shared" si="2"/>
        <v>0</v>
      </c>
      <c r="C30" s="288">
        <f>ROUND(IF(Skaičiuoklė!$E$61&gt;0,Skaičiuoklė!E88,IF(A30&lt;=Skaičiuoklė!$E$10,0,IF(A30&gt;Skaičiuoklė!$E$8,0,1/(Skaičiuoklė!$E$8-Skaičiuoklė!$E$10)*(Skaičiuoklė!$E$7)))),2)</f>
        <v>0</v>
      </c>
      <c r="D30" s="154">
        <f>B30*Skaičiuoklė!$E$30/12</f>
        <v>0</v>
      </c>
      <c r="E30" s="154">
        <f>B30*IF(A30&lt;=Skaičiuoklė!$E$38,Skaičiuoklė!$E$37,Skaičiuoklė!$E$40)/12</f>
        <v>0</v>
      </c>
      <c r="F30" s="154">
        <f t="shared" si="3"/>
        <v>0</v>
      </c>
      <c r="G30" s="154">
        <f>F30/((1+0.01+Skaičiuoklė!$E$29)^(A30/12))</f>
        <v>0</v>
      </c>
    </row>
    <row r="31" spans="1:7" x14ac:dyDescent="0.35">
      <c r="A31" s="11">
        <f t="shared" si="1"/>
        <v>27</v>
      </c>
      <c r="B31" s="155">
        <f t="shared" si="2"/>
        <v>0</v>
      </c>
      <c r="C31" s="288">
        <f>ROUND(IF(Skaičiuoklė!$E$61&gt;0,Skaičiuoklė!E89,IF(A31&lt;=Skaičiuoklė!$E$10,0,IF(A31&gt;Skaičiuoklė!$E$8,0,1/(Skaičiuoklė!$E$8-Skaičiuoklė!$E$10)*(Skaičiuoklė!$E$7)))),2)</f>
        <v>0</v>
      </c>
      <c r="D31" s="154">
        <f>B31*Skaičiuoklė!$E$30/12</f>
        <v>0</v>
      </c>
      <c r="E31" s="154">
        <f>B31*IF(A31&lt;=Skaičiuoklė!$E$38,Skaičiuoklė!$E$37,Skaičiuoklė!$E$40)/12</f>
        <v>0</v>
      </c>
      <c r="F31" s="154">
        <f t="shared" si="3"/>
        <v>0</v>
      </c>
      <c r="G31" s="154">
        <f>F31/((1+0.01+Skaičiuoklė!$E$29)^(A31/12))</f>
        <v>0</v>
      </c>
    </row>
    <row r="32" spans="1:7" x14ac:dyDescent="0.35">
      <c r="A32" s="11">
        <f t="shared" si="1"/>
        <v>28</v>
      </c>
      <c r="B32" s="155">
        <f t="shared" si="2"/>
        <v>0</v>
      </c>
      <c r="C32" s="288">
        <f>ROUND(IF(Skaičiuoklė!$E$61&gt;0,Skaičiuoklė!E90,IF(A32&lt;=Skaičiuoklė!$E$10,0,IF(A32&gt;Skaičiuoklė!$E$8,0,1/(Skaičiuoklė!$E$8-Skaičiuoklė!$E$10)*(Skaičiuoklė!$E$7)))),2)</f>
        <v>0</v>
      </c>
      <c r="D32" s="154">
        <f>B32*Skaičiuoklė!$E$30/12</f>
        <v>0</v>
      </c>
      <c r="E32" s="154">
        <f>B32*IF(A32&lt;=Skaičiuoklė!$E$38,Skaičiuoklė!$E$37,Skaičiuoklė!$E$40)/12</f>
        <v>0</v>
      </c>
      <c r="F32" s="154">
        <f t="shared" si="3"/>
        <v>0</v>
      </c>
      <c r="G32" s="154">
        <f>F32/((1+0.01+Skaičiuoklė!$E$29)^(A32/12))</f>
        <v>0</v>
      </c>
    </row>
    <row r="33" spans="1:7" x14ac:dyDescent="0.35">
      <c r="A33" s="11">
        <f t="shared" si="1"/>
        <v>29</v>
      </c>
      <c r="B33" s="155">
        <f t="shared" si="2"/>
        <v>0</v>
      </c>
      <c r="C33" s="288">
        <f>ROUND(IF(Skaičiuoklė!$E$61&gt;0,Skaičiuoklė!E91,IF(A33&lt;=Skaičiuoklė!$E$10,0,IF(A33&gt;Skaičiuoklė!$E$8,0,1/(Skaičiuoklė!$E$8-Skaičiuoklė!$E$10)*(Skaičiuoklė!$E$7)))),2)</f>
        <v>0</v>
      </c>
      <c r="D33" s="154">
        <f>B33*Skaičiuoklė!$E$30/12</f>
        <v>0</v>
      </c>
      <c r="E33" s="154">
        <f>B33*IF(A33&lt;=Skaičiuoklė!$E$38,Skaičiuoklė!$E$37,Skaičiuoklė!$E$40)/12</f>
        <v>0</v>
      </c>
      <c r="F33" s="154">
        <f t="shared" si="3"/>
        <v>0</v>
      </c>
      <c r="G33" s="154">
        <f>F33/((1+0.01+Skaičiuoklė!$E$29)^(A33/12))</f>
        <v>0</v>
      </c>
    </row>
    <row r="34" spans="1:7" x14ac:dyDescent="0.35">
      <c r="A34" s="11">
        <f t="shared" si="1"/>
        <v>30</v>
      </c>
      <c r="B34" s="155">
        <f t="shared" si="2"/>
        <v>0</v>
      </c>
      <c r="C34" s="288">
        <f>ROUND(IF(Skaičiuoklė!$E$61&gt;0,Skaičiuoklė!E92,IF(A34&lt;=Skaičiuoklė!$E$10,0,IF(A34&gt;Skaičiuoklė!$E$8,0,1/(Skaičiuoklė!$E$8-Skaičiuoklė!$E$10)*(Skaičiuoklė!$E$7)))),2)</f>
        <v>0</v>
      </c>
      <c r="D34" s="154">
        <f>B34*Skaičiuoklė!$E$30/12</f>
        <v>0</v>
      </c>
      <c r="E34" s="154">
        <f>B34*IF(A34&lt;=Skaičiuoklė!$E$38,Skaičiuoklė!$E$37,Skaičiuoklė!$E$40)/12</f>
        <v>0</v>
      </c>
      <c r="F34" s="154">
        <f t="shared" si="3"/>
        <v>0</v>
      </c>
      <c r="G34" s="154">
        <f>F34/((1+0.01+Skaičiuoklė!$E$29)^(A34/12))</f>
        <v>0</v>
      </c>
    </row>
    <row r="35" spans="1:7" x14ac:dyDescent="0.35">
      <c r="A35" s="11">
        <f t="shared" si="1"/>
        <v>31</v>
      </c>
      <c r="B35" s="155">
        <f t="shared" si="2"/>
        <v>0</v>
      </c>
      <c r="C35" s="288">
        <f>ROUND(IF(Skaičiuoklė!$E$61&gt;0,Skaičiuoklė!E93,IF(A35&lt;=Skaičiuoklė!$E$10,0,IF(A35&gt;Skaičiuoklė!$E$8,0,1/(Skaičiuoklė!$E$8-Skaičiuoklė!$E$10)*(Skaičiuoklė!$E$7)))),2)</f>
        <v>0</v>
      </c>
      <c r="D35" s="154">
        <f>B35*Skaičiuoklė!$E$30/12</f>
        <v>0</v>
      </c>
      <c r="E35" s="154">
        <f>B35*IF(A35&lt;=Skaičiuoklė!$E$38,Skaičiuoklė!$E$37,Skaičiuoklė!$E$40)/12</f>
        <v>0</v>
      </c>
      <c r="F35" s="154">
        <f t="shared" si="3"/>
        <v>0</v>
      </c>
      <c r="G35" s="154">
        <f>F35/((1+0.01+Skaičiuoklė!$E$29)^(A35/12))</f>
        <v>0</v>
      </c>
    </row>
    <row r="36" spans="1:7" x14ac:dyDescent="0.35">
      <c r="A36" s="11">
        <f t="shared" si="1"/>
        <v>32</v>
      </c>
      <c r="B36" s="155">
        <f t="shared" si="2"/>
        <v>0</v>
      </c>
      <c r="C36" s="288">
        <f>ROUND(IF(Skaičiuoklė!$E$61&gt;0,Skaičiuoklė!E94,IF(A36&lt;=Skaičiuoklė!$E$10,0,IF(A36&gt;Skaičiuoklė!$E$8,0,1/(Skaičiuoklė!$E$8-Skaičiuoklė!$E$10)*(Skaičiuoklė!$E$7)))),2)</f>
        <v>0</v>
      </c>
      <c r="D36" s="154">
        <f>B36*Skaičiuoklė!$E$30/12</f>
        <v>0</v>
      </c>
      <c r="E36" s="154">
        <f>B36*IF(A36&lt;=Skaičiuoklė!$E$38,Skaičiuoklė!$E$37,Skaičiuoklė!$E$40)/12</f>
        <v>0</v>
      </c>
      <c r="F36" s="154">
        <f t="shared" si="3"/>
        <v>0</v>
      </c>
      <c r="G36" s="154">
        <f>F36/((1+0.01+Skaičiuoklė!$E$29)^(A36/12))</f>
        <v>0</v>
      </c>
    </row>
    <row r="37" spans="1:7" x14ac:dyDescent="0.35">
      <c r="A37" s="11">
        <f t="shared" si="1"/>
        <v>33</v>
      </c>
      <c r="B37" s="155">
        <f t="shared" si="2"/>
        <v>0</v>
      </c>
      <c r="C37" s="288">
        <f>ROUND(IF(Skaičiuoklė!$E$61&gt;0,Skaičiuoklė!E95,IF(A37&lt;=Skaičiuoklė!$E$10,0,IF(A37&gt;Skaičiuoklė!$E$8,0,1/(Skaičiuoklė!$E$8-Skaičiuoklė!$E$10)*(Skaičiuoklė!$E$7)))),2)</f>
        <v>0</v>
      </c>
      <c r="D37" s="154">
        <f>B37*Skaičiuoklė!$E$30/12</f>
        <v>0</v>
      </c>
      <c r="E37" s="154">
        <f>B37*IF(A37&lt;=Skaičiuoklė!$E$38,Skaičiuoklė!$E$37,Skaičiuoklė!$E$40)/12</f>
        <v>0</v>
      </c>
      <c r="F37" s="154">
        <f t="shared" si="3"/>
        <v>0</v>
      </c>
      <c r="G37" s="154">
        <f>F37/((1+0.01+Skaičiuoklė!$E$29)^(A37/12))</f>
        <v>0</v>
      </c>
    </row>
    <row r="38" spans="1:7" x14ac:dyDescent="0.35">
      <c r="A38" s="11">
        <f t="shared" si="1"/>
        <v>34</v>
      </c>
      <c r="B38" s="155">
        <f t="shared" si="2"/>
        <v>0</v>
      </c>
      <c r="C38" s="288">
        <f>ROUND(IF(Skaičiuoklė!$E$61&gt;0,Skaičiuoklė!E96,IF(A38&lt;=Skaičiuoklė!$E$10,0,IF(A38&gt;Skaičiuoklė!$E$8,0,1/(Skaičiuoklė!$E$8-Skaičiuoklė!$E$10)*(Skaičiuoklė!$E$7)))),2)</f>
        <v>0</v>
      </c>
      <c r="D38" s="154">
        <f>B38*Skaičiuoklė!$E$30/12</f>
        <v>0</v>
      </c>
      <c r="E38" s="154">
        <f>B38*IF(A38&lt;=Skaičiuoklė!$E$38,Skaičiuoklė!$E$37,Skaičiuoklė!$E$40)/12</f>
        <v>0</v>
      </c>
      <c r="F38" s="154">
        <f t="shared" si="3"/>
        <v>0</v>
      </c>
      <c r="G38" s="154">
        <f>F38/((1+0.01+Skaičiuoklė!$E$29)^(A38/12))</f>
        <v>0</v>
      </c>
    </row>
    <row r="39" spans="1:7" x14ac:dyDescent="0.35">
      <c r="A39" s="11">
        <f t="shared" si="1"/>
        <v>35</v>
      </c>
      <c r="B39" s="155">
        <f t="shared" si="2"/>
        <v>0</v>
      </c>
      <c r="C39" s="288">
        <f>ROUND(IF(Skaičiuoklė!$E$61&gt;0,Skaičiuoklė!E97,IF(A39&lt;=Skaičiuoklė!$E$10,0,IF(A39&gt;Skaičiuoklė!$E$8,0,1/(Skaičiuoklė!$E$8-Skaičiuoklė!$E$10)*(Skaičiuoklė!$E$7)))),2)</f>
        <v>0</v>
      </c>
      <c r="D39" s="154">
        <f>B39*Skaičiuoklė!$E$30/12</f>
        <v>0</v>
      </c>
      <c r="E39" s="154">
        <f>B39*IF(A39&lt;=Skaičiuoklė!$E$38,Skaičiuoklė!$E$37,Skaičiuoklė!$E$40)/12</f>
        <v>0</v>
      </c>
      <c r="F39" s="154">
        <f t="shared" si="3"/>
        <v>0</v>
      </c>
      <c r="G39" s="154">
        <f>F39/((1+0.01+Skaičiuoklė!$E$29)^(A39/12))</f>
        <v>0</v>
      </c>
    </row>
    <row r="40" spans="1:7" x14ac:dyDescent="0.35">
      <c r="A40" s="11">
        <f t="shared" si="1"/>
        <v>36</v>
      </c>
      <c r="B40" s="155">
        <f t="shared" si="2"/>
        <v>0</v>
      </c>
      <c r="C40" s="288">
        <f>ROUND(IF(Skaičiuoklė!$E$61&gt;0,Skaičiuoklė!E98,IF(A40&lt;=Skaičiuoklė!$E$10,0,IF(A40&gt;Skaičiuoklė!$E$8,0,1/(Skaičiuoklė!$E$8-Skaičiuoklė!$E$10)*(Skaičiuoklė!$E$7)))),2)</f>
        <v>0</v>
      </c>
      <c r="D40" s="154">
        <f>B40*Skaičiuoklė!$E$30/12</f>
        <v>0</v>
      </c>
      <c r="E40" s="154">
        <f>B40*IF(A40&lt;=Skaičiuoklė!$E$38,Skaičiuoklė!$E$37,Skaičiuoklė!$E$40)/12</f>
        <v>0</v>
      </c>
      <c r="F40" s="154">
        <f t="shared" si="3"/>
        <v>0</v>
      </c>
      <c r="G40" s="154">
        <f>F40/((1+0.01+Skaičiuoklė!$E$29)^(A40/12))</f>
        <v>0</v>
      </c>
    </row>
    <row r="41" spans="1:7" x14ac:dyDescent="0.35">
      <c r="A41" s="11">
        <f t="shared" si="1"/>
        <v>37</v>
      </c>
      <c r="B41" s="155">
        <f t="shared" si="2"/>
        <v>0</v>
      </c>
      <c r="C41" s="288">
        <f>ROUND(IF(Skaičiuoklė!$E$61&gt;0,Skaičiuoklė!E99,IF(A41&lt;=Skaičiuoklė!$E$10,0,IF(A41&gt;Skaičiuoklė!$E$8,0,1/(Skaičiuoklė!$E$8-Skaičiuoklė!$E$10)*(Skaičiuoklė!$E$7)))),2)</f>
        <v>0</v>
      </c>
      <c r="D41" s="154">
        <f>B41*Skaičiuoklė!$E$30/12</f>
        <v>0</v>
      </c>
      <c r="E41" s="154">
        <f>B41*IF(A41&lt;=Skaičiuoklė!$E$38,Skaičiuoklė!$E$37,Skaičiuoklė!$E$40)/12</f>
        <v>0</v>
      </c>
      <c r="F41" s="154">
        <f t="shared" si="3"/>
        <v>0</v>
      </c>
      <c r="G41" s="154">
        <f>F41/((1+0.01+Skaičiuoklė!$E$29)^(A41/12))</f>
        <v>0</v>
      </c>
    </row>
    <row r="42" spans="1:7" x14ac:dyDescent="0.35">
      <c r="A42" s="11">
        <f t="shared" si="1"/>
        <v>38</v>
      </c>
      <c r="B42" s="155">
        <f t="shared" si="2"/>
        <v>0</v>
      </c>
      <c r="C42" s="288">
        <f>ROUND(IF(Skaičiuoklė!$E$61&gt;0,Skaičiuoklė!E100,IF(A42&lt;=Skaičiuoklė!$E$10,0,IF(A42&gt;Skaičiuoklė!$E$8,0,1/(Skaičiuoklė!$E$8-Skaičiuoklė!$E$10)*(Skaičiuoklė!$E$7)))),2)</f>
        <v>0</v>
      </c>
      <c r="D42" s="154">
        <f>B42*Skaičiuoklė!$E$30/12</f>
        <v>0</v>
      </c>
      <c r="E42" s="154">
        <f>B42*IF(A42&lt;=Skaičiuoklė!$E$38,Skaičiuoklė!$E$37,Skaičiuoklė!$E$40)/12</f>
        <v>0</v>
      </c>
      <c r="F42" s="154">
        <f t="shared" si="3"/>
        <v>0</v>
      </c>
      <c r="G42" s="154">
        <f>F42/((1+0.01+Skaičiuoklė!$E$29)^(A42/12))</f>
        <v>0</v>
      </c>
    </row>
    <row r="43" spans="1:7" x14ac:dyDescent="0.35">
      <c r="A43" s="11">
        <f t="shared" si="1"/>
        <v>39</v>
      </c>
      <c r="B43" s="155">
        <f t="shared" si="2"/>
        <v>0</v>
      </c>
      <c r="C43" s="288">
        <f>ROUND(IF(Skaičiuoklė!$E$61&gt;0,Skaičiuoklė!E101,IF(A43&lt;=Skaičiuoklė!$E$10,0,IF(A43&gt;Skaičiuoklė!$E$8,0,1/(Skaičiuoklė!$E$8-Skaičiuoklė!$E$10)*(Skaičiuoklė!$E$7)))),2)</f>
        <v>0</v>
      </c>
      <c r="D43" s="154">
        <f>B43*Skaičiuoklė!$E$30/12</f>
        <v>0</v>
      </c>
      <c r="E43" s="154">
        <f>B43*IF(A43&lt;=Skaičiuoklė!$E$38,Skaičiuoklė!$E$37,Skaičiuoklė!$E$40)/12</f>
        <v>0</v>
      </c>
      <c r="F43" s="154">
        <f t="shared" si="3"/>
        <v>0</v>
      </c>
      <c r="G43" s="154">
        <f>F43/((1+0.01+Skaičiuoklė!$E$29)^(A43/12))</f>
        <v>0</v>
      </c>
    </row>
    <row r="44" spans="1:7" x14ac:dyDescent="0.35">
      <c r="A44" s="11">
        <f t="shared" si="1"/>
        <v>40</v>
      </c>
      <c r="B44" s="155">
        <f t="shared" si="2"/>
        <v>0</v>
      </c>
      <c r="C44" s="288">
        <f>ROUND(IF(Skaičiuoklė!$E$61&gt;0,Skaičiuoklė!E102,IF(A44&lt;=Skaičiuoklė!$E$10,0,IF(A44&gt;Skaičiuoklė!$E$8,0,1/(Skaičiuoklė!$E$8-Skaičiuoklė!$E$10)*(Skaičiuoklė!$E$7)))),2)</f>
        <v>0</v>
      </c>
      <c r="D44" s="154">
        <f>B44*Skaičiuoklė!$E$30/12</f>
        <v>0</v>
      </c>
      <c r="E44" s="154">
        <f>B44*IF(A44&lt;=Skaičiuoklė!$E$38,Skaičiuoklė!$E$37,Skaičiuoklė!$E$40)/12</f>
        <v>0</v>
      </c>
      <c r="F44" s="154">
        <f t="shared" si="3"/>
        <v>0</v>
      </c>
      <c r="G44" s="154">
        <f>F44/((1+0.01+Skaičiuoklė!$E$29)^(A44/12))</f>
        <v>0</v>
      </c>
    </row>
    <row r="45" spans="1:7" x14ac:dyDescent="0.35">
      <c r="A45" s="11">
        <f t="shared" si="1"/>
        <v>41</v>
      </c>
      <c r="B45" s="155">
        <f t="shared" si="2"/>
        <v>0</v>
      </c>
      <c r="C45" s="288">
        <f>ROUND(IF(Skaičiuoklė!$E$61&gt;0,Skaičiuoklė!E103,IF(A45&lt;=Skaičiuoklė!$E$10,0,IF(A45&gt;Skaičiuoklė!$E$8,0,1/(Skaičiuoklė!$E$8-Skaičiuoklė!$E$10)*(Skaičiuoklė!$E$7)))),2)</f>
        <v>0</v>
      </c>
      <c r="D45" s="154">
        <f>B45*Skaičiuoklė!$E$30/12</f>
        <v>0</v>
      </c>
      <c r="E45" s="154">
        <f>B45*IF(A45&lt;=Skaičiuoklė!$E$38,Skaičiuoklė!$E$37,Skaičiuoklė!$E$40)/12</f>
        <v>0</v>
      </c>
      <c r="F45" s="154">
        <f t="shared" si="3"/>
        <v>0</v>
      </c>
      <c r="G45" s="154">
        <f>F45/((1+0.01+Skaičiuoklė!$E$29)^(A45/12))</f>
        <v>0</v>
      </c>
    </row>
    <row r="46" spans="1:7" x14ac:dyDescent="0.35">
      <c r="A46" s="11">
        <f t="shared" si="1"/>
        <v>42</v>
      </c>
      <c r="B46" s="155">
        <f t="shared" si="2"/>
        <v>0</v>
      </c>
      <c r="C46" s="288">
        <f>ROUND(IF(Skaičiuoklė!$E$61&gt;0,Skaičiuoklė!E104,IF(A46&lt;=Skaičiuoklė!$E$10,0,IF(A46&gt;Skaičiuoklė!$E$8,0,1/(Skaičiuoklė!$E$8-Skaičiuoklė!$E$10)*(Skaičiuoklė!$E$7)))),2)</f>
        <v>0</v>
      </c>
      <c r="D46" s="154">
        <f>B46*Skaičiuoklė!$E$30/12</f>
        <v>0</v>
      </c>
      <c r="E46" s="154">
        <f>B46*IF(A46&lt;=Skaičiuoklė!$E$38,Skaičiuoklė!$E$37,Skaičiuoklė!$E$40)/12</f>
        <v>0</v>
      </c>
      <c r="F46" s="154">
        <f t="shared" si="3"/>
        <v>0</v>
      </c>
      <c r="G46" s="154">
        <f>F46/((1+0.01+Skaičiuoklė!$E$29)^(A46/12))</f>
        <v>0</v>
      </c>
    </row>
    <row r="47" spans="1:7" x14ac:dyDescent="0.35">
      <c r="A47" s="11">
        <f t="shared" si="1"/>
        <v>43</v>
      </c>
      <c r="B47" s="155">
        <f t="shared" si="2"/>
        <v>0</v>
      </c>
      <c r="C47" s="288">
        <f>ROUND(IF(Skaičiuoklė!$E$61&gt;0,Skaičiuoklė!E105,IF(A47&lt;=Skaičiuoklė!$E$10,0,IF(A47&gt;Skaičiuoklė!$E$8,0,1/(Skaičiuoklė!$E$8-Skaičiuoklė!$E$10)*(Skaičiuoklė!$E$7)))),2)</f>
        <v>0</v>
      </c>
      <c r="D47" s="154">
        <f>B47*Skaičiuoklė!$E$30/12</f>
        <v>0</v>
      </c>
      <c r="E47" s="154">
        <f>B47*IF(A47&lt;=Skaičiuoklė!$E$38,Skaičiuoklė!$E$37,Skaičiuoklė!$E$40)/12</f>
        <v>0</v>
      </c>
      <c r="F47" s="154">
        <f t="shared" si="3"/>
        <v>0</v>
      </c>
      <c r="G47" s="154">
        <f>F47/((1+0.01+Skaičiuoklė!$E$29)^(A47/12))</f>
        <v>0</v>
      </c>
    </row>
    <row r="48" spans="1:7" x14ac:dyDescent="0.35">
      <c r="A48" s="11">
        <f t="shared" si="1"/>
        <v>44</v>
      </c>
      <c r="B48" s="155">
        <f t="shared" si="2"/>
        <v>0</v>
      </c>
      <c r="C48" s="288">
        <f>ROUND(IF(Skaičiuoklė!$E$61&gt;0,Skaičiuoklė!E106,IF(A48&lt;=Skaičiuoklė!$E$10,0,IF(A48&gt;Skaičiuoklė!$E$8,0,1/(Skaičiuoklė!$E$8-Skaičiuoklė!$E$10)*(Skaičiuoklė!$E$7)))),2)</f>
        <v>0</v>
      </c>
      <c r="D48" s="154">
        <f>B48*Skaičiuoklė!$E$30/12</f>
        <v>0</v>
      </c>
      <c r="E48" s="154">
        <f>B48*IF(A48&lt;=Skaičiuoklė!$E$38,Skaičiuoklė!$E$37,Skaičiuoklė!$E$40)/12</f>
        <v>0</v>
      </c>
      <c r="F48" s="154">
        <f t="shared" si="3"/>
        <v>0</v>
      </c>
      <c r="G48" s="154">
        <f>F48/((1+0.01+Skaičiuoklė!$E$29)^(A48/12))</f>
        <v>0</v>
      </c>
    </row>
    <row r="49" spans="1:7" x14ac:dyDescent="0.35">
      <c r="A49" s="11">
        <f t="shared" si="1"/>
        <v>45</v>
      </c>
      <c r="B49" s="155">
        <f t="shared" si="2"/>
        <v>0</v>
      </c>
      <c r="C49" s="288">
        <f>ROUND(IF(Skaičiuoklė!$E$61&gt;0,Skaičiuoklė!E107,IF(A49&lt;=Skaičiuoklė!$E$10,0,IF(A49&gt;Skaičiuoklė!$E$8,0,1/(Skaičiuoklė!$E$8-Skaičiuoklė!$E$10)*(Skaičiuoklė!$E$7)))),2)</f>
        <v>0</v>
      </c>
      <c r="D49" s="154">
        <f>B49*Skaičiuoklė!$E$30/12</f>
        <v>0</v>
      </c>
      <c r="E49" s="154">
        <f>B49*IF(A49&lt;=Skaičiuoklė!$E$38,Skaičiuoklė!$E$37,Skaičiuoklė!$E$40)/12</f>
        <v>0</v>
      </c>
      <c r="F49" s="154">
        <f t="shared" si="3"/>
        <v>0</v>
      </c>
      <c r="G49" s="154">
        <f>F49/((1+0.01+Skaičiuoklė!$E$29)^(A49/12))</f>
        <v>0</v>
      </c>
    </row>
    <row r="50" spans="1:7" x14ac:dyDescent="0.35">
      <c r="A50" s="11">
        <f t="shared" si="1"/>
        <v>46</v>
      </c>
      <c r="B50" s="155">
        <f t="shared" si="2"/>
        <v>0</v>
      </c>
      <c r="C50" s="288">
        <f>ROUND(IF(Skaičiuoklė!$E$61&gt;0,Skaičiuoklė!E108,IF(A50&lt;=Skaičiuoklė!$E$10,0,IF(A50&gt;Skaičiuoklė!$E$8,0,1/(Skaičiuoklė!$E$8-Skaičiuoklė!$E$10)*(Skaičiuoklė!$E$7)))),2)</f>
        <v>0</v>
      </c>
      <c r="D50" s="154">
        <f>B50*Skaičiuoklė!$E$30/12</f>
        <v>0</v>
      </c>
      <c r="E50" s="154">
        <f>B50*IF(A50&lt;=Skaičiuoklė!$E$38,Skaičiuoklė!$E$37,Skaičiuoklė!$E$40)/12</f>
        <v>0</v>
      </c>
      <c r="F50" s="154">
        <f t="shared" si="3"/>
        <v>0</v>
      </c>
      <c r="G50" s="154">
        <f>F50/((1+0.01+Skaičiuoklė!$E$29)^(A50/12))</f>
        <v>0</v>
      </c>
    </row>
    <row r="51" spans="1:7" x14ac:dyDescent="0.35">
      <c r="A51" s="11">
        <f t="shared" si="1"/>
        <v>47</v>
      </c>
      <c r="B51" s="155">
        <f t="shared" si="2"/>
        <v>0</v>
      </c>
      <c r="C51" s="288">
        <f>ROUND(IF(Skaičiuoklė!$E$61&gt;0,Skaičiuoklė!E109,IF(A51&lt;=Skaičiuoklė!$E$10,0,IF(A51&gt;Skaičiuoklė!$E$8,0,1/(Skaičiuoklė!$E$8-Skaičiuoklė!$E$10)*(Skaičiuoklė!$E$7)))),2)</f>
        <v>0</v>
      </c>
      <c r="D51" s="154">
        <f>B51*Skaičiuoklė!$E$30/12</f>
        <v>0</v>
      </c>
      <c r="E51" s="154">
        <f>B51*IF(A51&lt;=Skaičiuoklė!$E$38,Skaičiuoklė!$E$37,Skaičiuoklė!$E$40)/12</f>
        <v>0</v>
      </c>
      <c r="F51" s="154">
        <f t="shared" si="3"/>
        <v>0</v>
      </c>
      <c r="G51" s="154">
        <f>F51/((1+0.01+Skaičiuoklė!$E$29)^(A51/12))</f>
        <v>0</v>
      </c>
    </row>
    <row r="52" spans="1:7" x14ac:dyDescent="0.35">
      <c r="A52" s="11">
        <f t="shared" si="1"/>
        <v>48</v>
      </c>
      <c r="B52" s="155">
        <f t="shared" si="2"/>
        <v>0</v>
      </c>
      <c r="C52" s="288">
        <f>ROUND(IF(Skaičiuoklė!$E$61&gt;0,Skaičiuoklė!E110,IF(A52&lt;=Skaičiuoklė!$E$10,0,IF(A52&gt;Skaičiuoklė!$E$8,0,1/(Skaičiuoklė!$E$8-Skaičiuoklė!$E$10)*(Skaičiuoklė!$E$7)))),2)</f>
        <v>0</v>
      </c>
      <c r="D52" s="154">
        <f>B52*Skaičiuoklė!$E$30/12</f>
        <v>0</v>
      </c>
      <c r="E52" s="154">
        <f>B52*IF(A52&lt;=Skaičiuoklė!$E$38,Skaičiuoklė!$E$37,Skaičiuoklė!$E$40)/12</f>
        <v>0</v>
      </c>
      <c r="F52" s="154">
        <f t="shared" si="3"/>
        <v>0</v>
      </c>
      <c r="G52" s="154">
        <f>F52/((1+0.01+Skaičiuoklė!$E$29)^(A52/12))</f>
        <v>0</v>
      </c>
    </row>
    <row r="53" spans="1:7" x14ac:dyDescent="0.35">
      <c r="A53" s="11">
        <f t="shared" si="1"/>
        <v>49</v>
      </c>
      <c r="B53" s="155">
        <f t="shared" si="2"/>
        <v>0</v>
      </c>
      <c r="C53" s="288">
        <f>ROUND(IF(Skaičiuoklė!$E$61&gt;0,Skaičiuoklė!E111,IF(A53&lt;=Skaičiuoklė!$E$10,0,IF(A53&gt;Skaičiuoklė!$E$8,0,1/(Skaičiuoklė!$E$8-Skaičiuoklė!$E$10)*(Skaičiuoklė!$E$7)))),2)</f>
        <v>0</v>
      </c>
      <c r="D53" s="154">
        <f>B53*Skaičiuoklė!$E$30/12</f>
        <v>0</v>
      </c>
      <c r="E53" s="154">
        <f>B53*IF(A53&lt;=Skaičiuoklė!$E$38,Skaičiuoklė!$E$37,Skaičiuoklė!$E$40)/12</f>
        <v>0</v>
      </c>
      <c r="F53" s="154">
        <f t="shared" si="3"/>
        <v>0</v>
      </c>
      <c r="G53" s="154">
        <f>F53/((1+0.01+Skaičiuoklė!$E$29)^(A53/12))</f>
        <v>0</v>
      </c>
    </row>
    <row r="54" spans="1:7" x14ac:dyDescent="0.35">
      <c r="A54" s="11">
        <f t="shared" si="1"/>
        <v>50</v>
      </c>
      <c r="B54" s="155">
        <f t="shared" si="2"/>
        <v>0</v>
      </c>
      <c r="C54" s="288">
        <f>ROUND(IF(Skaičiuoklė!$E$61&gt;0,Skaičiuoklė!E112,IF(A54&lt;=Skaičiuoklė!$E$10,0,IF(A54&gt;Skaičiuoklė!$E$8,0,1/(Skaičiuoklė!$E$8-Skaičiuoklė!$E$10)*(Skaičiuoklė!$E$7)))),2)</f>
        <v>0</v>
      </c>
      <c r="D54" s="154">
        <f>B54*Skaičiuoklė!$E$30/12</f>
        <v>0</v>
      </c>
      <c r="E54" s="154">
        <f>B54*IF(A54&lt;=Skaičiuoklė!$E$38,Skaičiuoklė!$E$37,Skaičiuoklė!$E$40)/12</f>
        <v>0</v>
      </c>
      <c r="F54" s="154">
        <f t="shared" si="3"/>
        <v>0</v>
      </c>
      <c r="G54" s="154">
        <f>F54/((1+0.01+Skaičiuoklė!$E$29)^(A54/12))</f>
        <v>0</v>
      </c>
    </row>
    <row r="55" spans="1:7" x14ac:dyDescent="0.35">
      <c r="A55" s="11">
        <f t="shared" si="1"/>
        <v>51</v>
      </c>
      <c r="B55" s="155">
        <f t="shared" si="2"/>
        <v>0</v>
      </c>
      <c r="C55" s="288">
        <f>ROUND(IF(Skaičiuoklė!$E$61&gt;0,Skaičiuoklė!E113,IF(A55&lt;=Skaičiuoklė!$E$10,0,IF(A55&gt;Skaičiuoklė!$E$8,0,1/(Skaičiuoklė!$E$8-Skaičiuoklė!$E$10)*(Skaičiuoklė!$E$7)))),2)</f>
        <v>0</v>
      </c>
      <c r="D55" s="154">
        <f>B55*Skaičiuoklė!$E$30/12</f>
        <v>0</v>
      </c>
      <c r="E55" s="154">
        <f>B55*IF(A55&lt;=Skaičiuoklė!$E$38,Skaičiuoklė!$E$37,Skaičiuoklė!$E$40)/12</f>
        <v>0</v>
      </c>
      <c r="F55" s="154">
        <f t="shared" si="3"/>
        <v>0</v>
      </c>
      <c r="G55" s="154">
        <f>F55/((1+0.01+Skaičiuoklė!$E$29)^(A55/12))</f>
        <v>0</v>
      </c>
    </row>
    <row r="56" spans="1:7" x14ac:dyDescent="0.35">
      <c r="A56" s="11">
        <f t="shared" si="1"/>
        <v>52</v>
      </c>
      <c r="B56" s="155">
        <f t="shared" si="2"/>
        <v>0</v>
      </c>
      <c r="C56" s="288">
        <f>ROUND(IF(Skaičiuoklė!$E$61&gt;0,Skaičiuoklė!E114,IF(A56&lt;=Skaičiuoklė!$E$10,0,IF(A56&gt;Skaičiuoklė!$E$8,0,1/(Skaičiuoklė!$E$8-Skaičiuoklė!$E$10)*(Skaičiuoklė!$E$7)))),2)</f>
        <v>0</v>
      </c>
      <c r="D56" s="154">
        <f>B56*Skaičiuoklė!$E$30/12</f>
        <v>0</v>
      </c>
      <c r="E56" s="154">
        <f>B56*IF(A56&lt;=Skaičiuoklė!$E$38,Skaičiuoklė!$E$37,Skaičiuoklė!$E$40)/12</f>
        <v>0</v>
      </c>
      <c r="F56" s="154">
        <f t="shared" si="3"/>
        <v>0</v>
      </c>
      <c r="G56" s="154">
        <f>F56/((1+0.01+Skaičiuoklė!$E$29)^(A56/12))</f>
        <v>0</v>
      </c>
    </row>
    <row r="57" spans="1:7" x14ac:dyDescent="0.35">
      <c r="A57" s="11">
        <f t="shared" si="1"/>
        <v>53</v>
      </c>
      <c r="B57" s="155">
        <f t="shared" si="2"/>
        <v>0</v>
      </c>
      <c r="C57" s="288">
        <f>ROUND(IF(Skaičiuoklė!$E$61&gt;0,Skaičiuoklė!E115,IF(A57&lt;=Skaičiuoklė!$E$10,0,IF(A57&gt;Skaičiuoklė!$E$8,0,1/(Skaičiuoklė!$E$8-Skaičiuoklė!$E$10)*(Skaičiuoklė!$E$7)))),2)</f>
        <v>0</v>
      </c>
      <c r="D57" s="154">
        <f>B57*Skaičiuoklė!$E$30/12</f>
        <v>0</v>
      </c>
      <c r="E57" s="154">
        <f>B57*IF(A57&lt;=Skaičiuoklė!$E$38,Skaičiuoklė!$E$37,Skaičiuoklė!$E$40)/12</f>
        <v>0</v>
      </c>
      <c r="F57" s="154">
        <f t="shared" si="3"/>
        <v>0</v>
      </c>
      <c r="G57" s="154">
        <f>F57/((1+0.01+Skaičiuoklė!$E$29)^(A57/12))</f>
        <v>0</v>
      </c>
    </row>
    <row r="58" spans="1:7" x14ac:dyDescent="0.35">
      <c r="A58" s="11">
        <f t="shared" si="1"/>
        <v>54</v>
      </c>
      <c r="B58" s="155">
        <f t="shared" si="2"/>
        <v>0</v>
      </c>
      <c r="C58" s="288">
        <f>ROUND(IF(Skaičiuoklė!$E$61&gt;0,Skaičiuoklė!E116,IF(A58&lt;=Skaičiuoklė!$E$10,0,IF(A58&gt;Skaičiuoklė!$E$8,0,1/(Skaičiuoklė!$E$8-Skaičiuoklė!$E$10)*(Skaičiuoklė!$E$7)))),2)</f>
        <v>0</v>
      </c>
      <c r="D58" s="154">
        <f>B58*Skaičiuoklė!$E$30/12</f>
        <v>0</v>
      </c>
      <c r="E58" s="154">
        <f>B58*IF(A58&lt;=Skaičiuoklė!$E$38,Skaičiuoklė!$E$37,Skaičiuoklė!$E$40)/12</f>
        <v>0</v>
      </c>
      <c r="F58" s="154">
        <f t="shared" si="3"/>
        <v>0</v>
      </c>
      <c r="G58" s="154">
        <f>F58/((1+0.01+Skaičiuoklė!$E$29)^(A58/12))</f>
        <v>0</v>
      </c>
    </row>
    <row r="59" spans="1:7" x14ac:dyDescent="0.35">
      <c r="A59" s="11">
        <f t="shared" si="1"/>
        <v>55</v>
      </c>
      <c r="B59" s="155">
        <f t="shared" si="2"/>
        <v>0</v>
      </c>
      <c r="C59" s="288">
        <f>ROUND(IF(Skaičiuoklė!$E$61&gt;0,Skaičiuoklė!E117,IF(A59&lt;=Skaičiuoklė!$E$10,0,IF(A59&gt;Skaičiuoklė!$E$8,0,1/(Skaičiuoklė!$E$8-Skaičiuoklė!$E$10)*(Skaičiuoklė!$E$7)))),2)</f>
        <v>0</v>
      </c>
      <c r="D59" s="154">
        <f>B59*Skaičiuoklė!$E$30/12</f>
        <v>0</v>
      </c>
      <c r="E59" s="154">
        <f>B59*IF(A59&lt;=Skaičiuoklė!$E$38,Skaičiuoklė!$E$37,Skaičiuoklė!$E$40)/12</f>
        <v>0</v>
      </c>
      <c r="F59" s="154">
        <f t="shared" si="3"/>
        <v>0</v>
      </c>
      <c r="G59" s="154">
        <f>F59/((1+0.01+Skaičiuoklė!$E$29)^(A59/12))</f>
        <v>0</v>
      </c>
    </row>
    <row r="60" spans="1:7" x14ac:dyDescent="0.35">
      <c r="A60" s="11">
        <f t="shared" si="1"/>
        <v>56</v>
      </c>
      <c r="B60" s="155">
        <f t="shared" si="2"/>
        <v>0</v>
      </c>
      <c r="C60" s="288">
        <f>ROUND(IF(Skaičiuoklė!$E$61&gt;0,Skaičiuoklė!E118,IF(A60&lt;=Skaičiuoklė!$E$10,0,IF(A60&gt;Skaičiuoklė!$E$8,0,1/(Skaičiuoklė!$E$8-Skaičiuoklė!$E$10)*(Skaičiuoklė!$E$7)))),2)</f>
        <v>0</v>
      </c>
      <c r="D60" s="154">
        <f>B60*Skaičiuoklė!$E$30/12</f>
        <v>0</v>
      </c>
      <c r="E60" s="154">
        <f>B60*IF(A60&lt;=Skaičiuoklė!$E$38,Skaičiuoklė!$E$37,Skaičiuoklė!$E$40)/12</f>
        <v>0</v>
      </c>
      <c r="F60" s="154">
        <f t="shared" si="3"/>
        <v>0</v>
      </c>
      <c r="G60" s="154">
        <f>F60/((1+0.01+Skaičiuoklė!$E$29)^(A60/12))</f>
        <v>0</v>
      </c>
    </row>
    <row r="61" spans="1:7" x14ac:dyDescent="0.35">
      <c r="A61" s="11">
        <f t="shared" si="1"/>
        <v>57</v>
      </c>
      <c r="B61" s="155">
        <f t="shared" si="2"/>
        <v>0</v>
      </c>
      <c r="C61" s="288">
        <f>ROUND(IF(Skaičiuoklė!$E$61&gt;0,Skaičiuoklė!E119,IF(A61&lt;=Skaičiuoklė!$E$10,0,IF(A61&gt;Skaičiuoklė!$E$8,0,1/(Skaičiuoklė!$E$8-Skaičiuoklė!$E$10)*(Skaičiuoklė!$E$7)))),2)</f>
        <v>0</v>
      </c>
      <c r="D61" s="154">
        <f>B61*Skaičiuoklė!$E$30/12</f>
        <v>0</v>
      </c>
      <c r="E61" s="154">
        <f>B61*IF(A61&lt;=Skaičiuoklė!$E$38,Skaičiuoklė!$E$37,Skaičiuoklė!$E$40)/12</f>
        <v>0</v>
      </c>
      <c r="F61" s="154">
        <f t="shared" si="3"/>
        <v>0</v>
      </c>
      <c r="G61" s="154">
        <f>F61/((1+0.01+Skaičiuoklė!$E$29)^(A61/12))</f>
        <v>0</v>
      </c>
    </row>
    <row r="62" spans="1:7" x14ac:dyDescent="0.35">
      <c r="A62" s="11">
        <f t="shared" si="1"/>
        <v>58</v>
      </c>
      <c r="B62" s="155">
        <f t="shared" si="2"/>
        <v>0</v>
      </c>
      <c r="C62" s="288">
        <f>ROUND(IF(Skaičiuoklė!$E$61&gt;0,Skaičiuoklė!E120,IF(A62&lt;=Skaičiuoklė!$E$10,0,IF(A62&gt;Skaičiuoklė!$E$8,0,1/(Skaičiuoklė!$E$8-Skaičiuoklė!$E$10)*(Skaičiuoklė!$E$7)))),2)</f>
        <v>0</v>
      </c>
      <c r="D62" s="154">
        <f>B62*Skaičiuoklė!$E$30/12</f>
        <v>0</v>
      </c>
      <c r="E62" s="154">
        <f>B62*IF(A62&lt;=Skaičiuoklė!$E$38,Skaičiuoklė!$E$37,Skaičiuoklė!$E$40)/12</f>
        <v>0</v>
      </c>
      <c r="F62" s="154">
        <f t="shared" si="3"/>
        <v>0</v>
      </c>
      <c r="G62" s="154">
        <f>F62/((1+0.01+Skaičiuoklė!$E$29)^(A62/12))</f>
        <v>0</v>
      </c>
    </row>
    <row r="63" spans="1:7" x14ac:dyDescent="0.35">
      <c r="A63" s="11">
        <f t="shared" si="1"/>
        <v>59</v>
      </c>
      <c r="B63" s="155">
        <f t="shared" si="2"/>
        <v>0</v>
      </c>
      <c r="C63" s="288">
        <f>ROUND(IF(Skaičiuoklė!$E$61&gt;0,Skaičiuoklė!E121,IF(A63&lt;=Skaičiuoklė!$E$10,0,IF(A63&gt;Skaičiuoklė!$E$8,0,1/(Skaičiuoklė!$E$8-Skaičiuoklė!$E$10)*(Skaičiuoklė!$E$7)))),2)</f>
        <v>0</v>
      </c>
      <c r="D63" s="154">
        <f>B63*Skaičiuoklė!$E$30/12</f>
        <v>0</v>
      </c>
      <c r="E63" s="154">
        <f>B63*IF(A63&lt;=Skaičiuoklė!$E$38,Skaičiuoklė!$E$37,Skaičiuoklė!$E$40)/12</f>
        <v>0</v>
      </c>
      <c r="F63" s="154">
        <f t="shared" si="3"/>
        <v>0</v>
      </c>
      <c r="G63" s="154">
        <f>F63/((1+0.01+Skaičiuoklė!$E$29)^(A63/12))</f>
        <v>0</v>
      </c>
    </row>
    <row r="64" spans="1:7" x14ac:dyDescent="0.35">
      <c r="A64" s="11">
        <f t="shared" si="1"/>
        <v>60</v>
      </c>
      <c r="B64" s="155">
        <f t="shared" si="2"/>
        <v>0</v>
      </c>
      <c r="C64" s="288">
        <f>ROUND(IF(Skaičiuoklė!$E$61&gt;0,Skaičiuoklė!E122,IF(A64&lt;=Skaičiuoklė!$E$10,0,IF(A64&gt;Skaičiuoklė!$E$8,0,1/(Skaičiuoklė!$E$8-Skaičiuoklė!$E$10)*(Skaičiuoklė!$E$7)))),2)</f>
        <v>0</v>
      </c>
      <c r="D64" s="154">
        <f>B64*Skaičiuoklė!$E$30/12</f>
        <v>0</v>
      </c>
      <c r="E64" s="154">
        <f>B64*IF(A64&lt;=Skaičiuoklė!$E$38,Skaičiuoklė!$E$37,Skaičiuoklė!$E$40)/12</f>
        <v>0</v>
      </c>
      <c r="F64" s="154">
        <f t="shared" si="3"/>
        <v>0</v>
      </c>
      <c r="G64" s="154">
        <f>F64/((1+0.01+Skaičiuoklė!$E$29)^(A64/12))</f>
        <v>0</v>
      </c>
    </row>
    <row r="65" spans="1:7" x14ac:dyDescent="0.35">
      <c r="A65" s="11">
        <f t="shared" si="1"/>
        <v>61</v>
      </c>
      <c r="B65" s="155">
        <f t="shared" si="2"/>
        <v>0</v>
      </c>
      <c r="C65" s="288">
        <f>ROUND(IF(Skaičiuoklė!$E$61&gt;0,Skaičiuoklė!E123,IF(A65&lt;=Skaičiuoklė!$E$10,0,IF(A65&gt;Skaičiuoklė!$E$8,0,1/(Skaičiuoklė!$E$8-Skaičiuoklė!$E$10)*(Skaičiuoklė!$E$7)))),2)</f>
        <v>0</v>
      </c>
      <c r="D65" s="154">
        <f>B65*Skaičiuoklė!$E$30/12</f>
        <v>0</v>
      </c>
      <c r="E65" s="154">
        <f>B65*IF(A65&lt;=Skaičiuoklė!$E$38,Skaičiuoklė!$E$37,Skaičiuoklė!$E$40)/12</f>
        <v>0</v>
      </c>
      <c r="F65" s="154">
        <f t="shared" si="3"/>
        <v>0</v>
      </c>
      <c r="G65" s="154">
        <f>F65/((1+0.01+Skaičiuoklė!$E$29)^(A65/12))</f>
        <v>0</v>
      </c>
    </row>
    <row r="66" spans="1:7" x14ac:dyDescent="0.35">
      <c r="A66" s="11">
        <f t="shared" si="1"/>
        <v>62</v>
      </c>
      <c r="B66" s="155">
        <f t="shared" si="2"/>
        <v>0</v>
      </c>
      <c r="C66" s="288">
        <f>ROUND(IF(Skaičiuoklė!$E$61&gt;0,Skaičiuoklė!E124,IF(A66&lt;=Skaičiuoklė!$E$10,0,IF(A66&gt;Skaičiuoklė!$E$8,0,1/(Skaičiuoklė!$E$8-Skaičiuoklė!$E$10)*(Skaičiuoklė!$E$7)))),2)</f>
        <v>0</v>
      </c>
      <c r="D66" s="154">
        <f>B66*Skaičiuoklė!$E$30/12</f>
        <v>0</v>
      </c>
      <c r="E66" s="154">
        <f>B66*IF(A66&lt;=Skaičiuoklė!$E$38,Skaičiuoklė!$E$37,Skaičiuoklė!$E$40)/12</f>
        <v>0</v>
      </c>
      <c r="F66" s="154">
        <f t="shared" si="3"/>
        <v>0</v>
      </c>
      <c r="G66" s="154">
        <f>F66/((1+0.01+Skaičiuoklė!$E$29)^(A66/12))</f>
        <v>0</v>
      </c>
    </row>
    <row r="67" spans="1:7" x14ac:dyDescent="0.35">
      <c r="A67" s="11">
        <f t="shared" si="1"/>
        <v>63</v>
      </c>
      <c r="B67" s="155">
        <f t="shared" si="2"/>
        <v>0</v>
      </c>
      <c r="C67" s="288">
        <f>ROUND(IF(Skaičiuoklė!$E$61&gt;0,Skaičiuoklė!E125,IF(A67&lt;=Skaičiuoklė!$E$10,0,IF(A67&gt;Skaičiuoklė!$E$8,0,1/(Skaičiuoklė!$E$8-Skaičiuoklė!$E$10)*(Skaičiuoklė!$E$7)))),2)</f>
        <v>0</v>
      </c>
      <c r="D67" s="154">
        <f>B67*Skaičiuoklė!$E$30/12</f>
        <v>0</v>
      </c>
      <c r="E67" s="154">
        <f>B67*IF(A67&lt;=Skaičiuoklė!$E$38,Skaičiuoklė!$E$37,Skaičiuoklė!$E$40)/12</f>
        <v>0</v>
      </c>
      <c r="F67" s="154">
        <f t="shared" si="3"/>
        <v>0</v>
      </c>
      <c r="G67" s="154">
        <f>F67/((1+0.01+Skaičiuoklė!$E$29)^(A67/12))</f>
        <v>0</v>
      </c>
    </row>
    <row r="68" spans="1:7" x14ac:dyDescent="0.35">
      <c r="A68" s="11">
        <f t="shared" si="1"/>
        <v>64</v>
      </c>
      <c r="B68" s="155">
        <f t="shared" si="2"/>
        <v>0</v>
      </c>
      <c r="C68" s="288">
        <f>ROUND(IF(Skaičiuoklė!$E$61&gt;0,Skaičiuoklė!E126,IF(A68&lt;=Skaičiuoklė!$E$10,0,IF(A68&gt;Skaičiuoklė!$E$8,0,1/(Skaičiuoklė!$E$8-Skaičiuoklė!$E$10)*(Skaičiuoklė!$E$7)))),2)</f>
        <v>0</v>
      </c>
      <c r="D68" s="154">
        <f>B68*Skaičiuoklė!$E$30/12</f>
        <v>0</v>
      </c>
      <c r="E68" s="154">
        <f>B68*IF(A68&lt;=Skaičiuoklė!$E$38,Skaičiuoklė!$E$37,Skaičiuoklė!$E$40)/12</f>
        <v>0</v>
      </c>
      <c r="F68" s="154">
        <f t="shared" si="3"/>
        <v>0</v>
      </c>
      <c r="G68" s="154">
        <f>F68/((1+0.01+Skaičiuoklė!$E$29)^(A68/12))</f>
        <v>0</v>
      </c>
    </row>
    <row r="69" spans="1:7" x14ac:dyDescent="0.35">
      <c r="A69" s="11">
        <f t="shared" si="1"/>
        <v>65</v>
      </c>
      <c r="B69" s="155">
        <f t="shared" si="2"/>
        <v>0</v>
      </c>
      <c r="C69" s="288">
        <f>ROUND(IF(Skaičiuoklė!$E$61&gt;0,Skaičiuoklė!E127,IF(A69&lt;=Skaičiuoklė!$E$10,0,IF(A69&gt;Skaičiuoklė!$E$8,0,1/(Skaičiuoklė!$E$8-Skaičiuoklė!$E$10)*(Skaičiuoklė!$E$7)))),2)</f>
        <v>0</v>
      </c>
      <c r="D69" s="154">
        <f>B69*Skaičiuoklė!$E$30/12</f>
        <v>0</v>
      </c>
      <c r="E69" s="154">
        <f>B69*IF(A69&lt;=Skaičiuoklė!$E$38,Skaičiuoklė!$E$37,Skaičiuoklė!$E$40)/12</f>
        <v>0</v>
      </c>
      <c r="F69" s="154">
        <f t="shared" si="3"/>
        <v>0</v>
      </c>
      <c r="G69" s="154">
        <f>F69/((1+0.01+Skaičiuoklė!$E$29)^(A69/12))</f>
        <v>0</v>
      </c>
    </row>
    <row r="70" spans="1:7" x14ac:dyDescent="0.35">
      <c r="A70" s="11">
        <f t="shared" ref="A70:A133" si="4">+A69+1</f>
        <v>66</v>
      </c>
      <c r="B70" s="155">
        <f t="shared" ref="B70:B133" si="5">IF(MAX(ROUND(B69-C69,2),0)&lt;0.5,0,MAX(ROUND(B69-C69,2),0))</f>
        <v>0</v>
      </c>
      <c r="C70" s="288">
        <f>ROUND(IF(Skaičiuoklė!$E$61&gt;0,Skaičiuoklė!E128,IF(A70&lt;=Skaičiuoklė!$E$10,0,IF(A70&gt;Skaičiuoklė!$E$8,0,1/(Skaičiuoklė!$E$8-Skaičiuoklė!$E$10)*(Skaičiuoklė!$E$7)))),2)</f>
        <v>0</v>
      </c>
      <c r="D70" s="154">
        <f>B70*Skaičiuoklė!$E$30/12</f>
        <v>0</v>
      </c>
      <c r="E70" s="154">
        <f>B70*IF(A70&lt;=Skaičiuoklė!$E$38,Skaičiuoklė!$E$37,Skaičiuoklė!$E$40)/12</f>
        <v>0</v>
      </c>
      <c r="F70" s="154">
        <f t="shared" ref="F70:F133" si="6">D70-E70</f>
        <v>0</v>
      </c>
      <c r="G70" s="154">
        <f>F70/((1+0.01+Skaičiuoklė!$E$29)^(A70/12))</f>
        <v>0</v>
      </c>
    </row>
    <row r="71" spans="1:7" x14ac:dyDescent="0.35">
      <c r="A71" s="11">
        <f t="shared" si="4"/>
        <v>67</v>
      </c>
      <c r="B71" s="155">
        <f t="shared" si="5"/>
        <v>0</v>
      </c>
      <c r="C71" s="288">
        <f>ROUND(IF(Skaičiuoklė!$E$61&gt;0,Skaičiuoklė!E129,IF(A71&lt;=Skaičiuoklė!$E$10,0,IF(A71&gt;Skaičiuoklė!$E$8,0,1/(Skaičiuoklė!$E$8-Skaičiuoklė!$E$10)*(Skaičiuoklė!$E$7)))),2)</f>
        <v>0</v>
      </c>
      <c r="D71" s="154">
        <f>B71*Skaičiuoklė!$E$30/12</f>
        <v>0</v>
      </c>
      <c r="E71" s="154">
        <f>B71*IF(A71&lt;=Skaičiuoklė!$E$38,Skaičiuoklė!$E$37,Skaičiuoklė!$E$40)/12</f>
        <v>0</v>
      </c>
      <c r="F71" s="154">
        <f t="shared" si="6"/>
        <v>0</v>
      </c>
      <c r="G71" s="154">
        <f>F71/((1+0.01+Skaičiuoklė!$E$29)^(A71/12))</f>
        <v>0</v>
      </c>
    </row>
    <row r="72" spans="1:7" x14ac:dyDescent="0.35">
      <c r="A72" s="11">
        <f t="shared" si="4"/>
        <v>68</v>
      </c>
      <c r="B72" s="155">
        <f t="shared" si="5"/>
        <v>0</v>
      </c>
      <c r="C72" s="288">
        <f>ROUND(IF(Skaičiuoklė!$E$61&gt;0,Skaičiuoklė!E130,IF(A72&lt;=Skaičiuoklė!$E$10,0,IF(A72&gt;Skaičiuoklė!$E$8,0,1/(Skaičiuoklė!$E$8-Skaičiuoklė!$E$10)*(Skaičiuoklė!$E$7)))),2)</f>
        <v>0</v>
      </c>
      <c r="D72" s="154">
        <f>B72*Skaičiuoklė!$E$30/12</f>
        <v>0</v>
      </c>
      <c r="E72" s="154">
        <f>B72*IF(A72&lt;=Skaičiuoklė!$E$38,Skaičiuoklė!$E$37,Skaičiuoklė!$E$40)/12</f>
        <v>0</v>
      </c>
      <c r="F72" s="154">
        <f t="shared" si="6"/>
        <v>0</v>
      </c>
      <c r="G72" s="154">
        <f>F72/((1+0.01+Skaičiuoklė!$E$29)^(A72/12))</f>
        <v>0</v>
      </c>
    </row>
    <row r="73" spans="1:7" x14ac:dyDescent="0.35">
      <c r="A73" s="11">
        <f t="shared" si="4"/>
        <v>69</v>
      </c>
      <c r="B73" s="155">
        <f t="shared" si="5"/>
        <v>0</v>
      </c>
      <c r="C73" s="288">
        <f>ROUND(IF(Skaičiuoklė!$E$61&gt;0,Skaičiuoklė!E131,IF(A73&lt;=Skaičiuoklė!$E$10,0,IF(A73&gt;Skaičiuoklė!$E$8,0,1/(Skaičiuoklė!$E$8-Skaičiuoklė!$E$10)*(Skaičiuoklė!$E$7)))),2)</f>
        <v>0</v>
      </c>
      <c r="D73" s="154">
        <f>B73*Skaičiuoklė!$E$30/12</f>
        <v>0</v>
      </c>
      <c r="E73" s="154">
        <f>B73*IF(A73&lt;=Skaičiuoklė!$E$38,Skaičiuoklė!$E$37,Skaičiuoklė!$E$40)/12</f>
        <v>0</v>
      </c>
      <c r="F73" s="154">
        <f t="shared" si="6"/>
        <v>0</v>
      </c>
      <c r="G73" s="154">
        <f>F73/((1+0.01+Skaičiuoklė!$E$29)^(A73/12))</f>
        <v>0</v>
      </c>
    </row>
    <row r="74" spans="1:7" x14ac:dyDescent="0.35">
      <c r="A74" s="11">
        <f t="shared" si="4"/>
        <v>70</v>
      </c>
      <c r="B74" s="155">
        <f t="shared" si="5"/>
        <v>0</v>
      </c>
      <c r="C74" s="288">
        <f>ROUND(IF(Skaičiuoklė!$E$61&gt;0,Skaičiuoklė!E132,IF(A74&lt;=Skaičiuoklė!$E$10,0,IF(A74&gt;Skaičiuoklė!$E$8,0,1/(Skaičiuoklė!$E$8-Skaičiuoklė!$E$10)*(Skaičiuoklė!$E$7)))),2)</f>
        <v>0</v>
      </c>
      <c r="D74" s="154">
        <f>B74*Skaičiuoklė!$E$30/12</f>
        <v>0</v>
      </c>
      <c r="E74" s="154">
        <f>B74*IF(A74&lt;=Skaičiuoklė!$E$38,Skaičiuoklė!$E$37,Skaičiuoklė!$E$40)/12</f>
        <v>0</v>
      </c>
      <c r="F74" s="154">
        <f t="shared" si="6"/>
        <v>0</v>
      </c>
      <c r="G74" s="154">
        <f>F74/((1+0.01+Skaičiuoklė!$E$29)^(A74/12))</f>
        <v>0</v>
      </c>
    </row>
    <row r="75" spans="1:7" x14ac:dyDescent="0.35">
      <c r="A75" s="11">
        <f t="shared" si="4"/>
        <v>71</v>
      </c>
      <c r="B75" s="155">
        <f t="shared" si="5"/>
        <v>0</v>
      </c>
      <c r="C75" s="288">
        <f>ROUND(IF(Skaičiuoklė!$E$61&gt;0,Skaičiuoklė!E133,IF(A75&lt;=Skaičiuoklė!$E$10,0,IF(A75&gt;Skaičiuoklė!$E$8,0,1/(Skaičiuoklė!$E$8-Skaičiuoklė!$E$10)*(Skaičiuoklė!$E$7)))),2)</f>
        <v>0</v>
      </c>
      <c r="D75" s="154">
        <f>B75*Skaičiuoklė!$E$30/12</f>
        <v>0</v>
      </c>
      <c r="E75" s="154">
        <f>B75*IF(A75&lt;=Skaičiuoklė!$E$38,Skaičiuoklė!$E$37,Skaičiuoklė!$E$40)/12</f>
        <v>0</v>
      </c>
      <c r="F75" s="154">
        <f t="shared" si="6"/>
        <v>0</v>
      </c>
      <c r="G75" s="154">
        <f>F75/((1+0.01+Skaičiuoklė!$E$29)^(A75/12))</f>
        <v>0</v>
      </c>
    </row>
    <row r="76" spans="1:7" x14ac:dyDescent="0.35">
      <c r="A76" s="11">
        <f t="shared" si="4"/>
        <v>72</v>
      </c>
      <c r="B76" s="155">
        <f t="shared" si="5"/>
        <v>0</v>
      </c>
      <c r="C76" s="288">
        <f>ROUND(IF(Skaičiuoklė!$E$61&gt;0,Skaičiuoklė!E134,IF(A76&lt;=Skaičiuoklė!$E$10,0,IF(A76&gt;Skaičiuoklė!$E$8,0,1/(Skaičiuoklė!$E$8-Skaičiuoklė!$E$10)*(Skaičiuoklė!$E$7)))),2)</f>
        <v>0</v>
      </c>
      <c r="D76" s="154">
        <f>B76*Skaičiuoklė!$E$30/12</f>
        <v>0</v>
      </c>
      <c r="E76" s="154">
        <f>B76*IF(A76&lt;=Skaičiuoklė!$E$38,Skaičiuoklė!$E$37,Skaičiuoklė!$E$40)/12</f>
        <v>0</v>
      </c>
      <c r="F76" s="154">
        <f t="shared" si="6"/>
        <v>0</v>
      </c>
      <c r="G76" s="154">
        <f>F76/((1+0.01+Skaičiuoklė!$E$29)^(A76/12))</f>
        <v>0</v>
      </c>
    </row>
    <row r="77" spans="1:7" x14ac:dyDescent="0.35">
      <c r="A77" s="11">
        <f t="shared" si="4"/>
        <v>73</v>
      </c>
      <c r="B77" s="155">
        <f t="shared" si="5"/>
        <v>0</v>
      </c>
      <c r="C77" s="288">
        <f>ROUND(IF(Skaičiuoklė!$E$61&gt;0,Skaičiuoklė!E135,IF(A77&lt;=Skaičiuoklė!$E$10,0,IF(A77&gt;Skaičiuoklė!$E$8,0,1/(Skaičiuoklė!$E$8-Skaičiuoklė!$E$10)*(Skaičiuoklė!$E$7)))),2)</f>
        <v>0</v>
      </c>
      <c r="D77" s="154">
        <f>B77*Skaičiuoklė!$E$30/12</f>
        <v>0</v>
      </c>
      <c r="E77" s="154">
        <f>B77*IF(A77&lt;=Skaičiuoklė!$E$38,Skaičiuoklė!$E$37,Skaičiuoklė!$E$40)/12</f>
        <v>0</v>
      </c>
      <c r="F77" s="154">
        <f t="shared" si="6"/>
        <v>0</v>
      </c>
      <c r="G77" s="154">
        <f>F77/((1+0.01+Skaičiuoklė!$E$29)^(A77/12))</f>
        <v>0</v>
      </c>
    </row>
    <row r="78" spans="1:7" x14ac:dyDescent="0.35">
      <c r="A78" s="11">
        <f t="shared" si="4"/>
        <v>74</v>
      </c>
      <c r="B78" s="155">
        <f t="shared" si="5"/>
        <v>0</v>
      </c>
      <c r="C78" s="288">
        <f>ROUND(IF(Skaičiuoklė!$E$61&gt;0,Skaičiuoklė!E136,IF(A78&lt;=Skaičiuoklė!$E$10,0,IF(A78&gt;Skaičiuoklė!$E$8,0,1/(Skaičiuoklė!$E$8-Skaičiuoklė!$E$10)*(Skaičiuoklė!$E$7)))),2)</f>
        <v>0</v>
      </c>
      <c r="D78" s="154">
        <f>B78*Skaičiuoklė!$E$30/12</f>
        <v>0</v>
      </c>
      <c r="E78" s="154">
        <f>B78*IF(A78&lt;=Skaičiuoklė!$E$38,Skaičiuoklė!$E$37,Skaičiuoklė!$E$40)/12</f>
        <v>0</v>
      </c>
      <c r="F78" s="154">
        <f t="shared" si="6"/>
        <v>0</v>
      </c>
      <c r="G78" s="154">
        <f>F78/((1+0.01+Skaičiuoklė!$E$29)^(A78/12))</f>
        <v>0</v>
      </c>
    </row>
    <row r="79" spans="1:7" x14ac:dyDescent="0.35">
      <c r="A79" s="11">
        <f t="shared" si="4"/>
        <v>75</v>
      </c>
      <c r="B79" s="155">
        <f t="shared" si="5"/>
        <v>0</v>
      </c>
      <c r="C79" s="288">
        <f>ROUND(IF(Skaičiuoklė!$E$61&gt;0,Skaičiuoklė!E137,IF(A79&lt;=Skaičiuoklė!$E$10,0,IF(A79&gt;Skaičiuoklė!$E$8,0,1/(Skaičiuoklė!$E$8-Skaičiuoklė!$E$10)*(Skaičiuoklė!$E$7)))),2)</f>
        <v>0</v>
      </c>
      <c r="D79" s="154">
        <f>B79*Skaičiuoklė!$E$30/12</f>
        <v>0</v>
      </c>
      <c r="E79" s="154">
        <f>B79*IF(A79&lt;=Skaičiuoklė!$E$38,Skaičiuoklė!$E$37,Skaičiuoklė!$E$40)/12</f>
        <v>0</v>
      </c>
      <c r="F79" s="154">
        <f t="shared" si="6"/>
        <v>0</v>
      </c>
      <c r="G79" s="154">
        <f>F79/((1+0.01+Skaičiuoklė!$E$29)^(A79/12))</f>
        <v>0</v>
      </c>
    </row>
    <row r="80" spans="1:7" x14ac:dyDescent="0.35">
      <c r="A80" s="11">
        <f t="shared" si="4"/>
        <v>76</v>
      </c>
      <c r="B80" s="155">
        <f t="shared" si="5"/>
        <v>0</v>
      </c>
      <c r="C80" s="288">
        <f>ROUND(IF(Skaičiuoklė!$E$61&gt;0,Skaičiuoklė!E138,IF(A80&lt;=Skaičiuoklė!$E$10,0,IF(A80&gt;Skaičiuoklė!$E$8,0,1/(Skaičiuoklė!$E$8-Skaičiuoklė!$E$10)*(Skaičiuoklė!$E$7)))),2)</f>
        <v>0</v>
      </c>
      <c r="D80" s="154">
        <f>B80*Skaičiuoklė!$E$30/12</f>
        <v>0</v>
      </c>
      <c r="E80" s="154">
        <f>B80*IF(A80&lt;=Skaičiuoklė!$E$38,Skaičiuoklė!$E$37,Skaičiuoklė!$E$40)/12</f>
        <v>0</v>
      </c>
      <c r="F80" s="154">
        <f t="shared" si="6"/>
        <v>0</v>
      </c>
      <c r="G80" s="154">
        <f>F80/((1+0.01+Skaičiuoklė!$E$29)^(A80/12))</f>
        <v>0</v>
      </c>
    </row>
    <row r="81" spans="1:7" x14ac:dyDescent="0.35">
      <c r="A81" s="11">
        <f t="shared" si="4"/>
        <v>77</v>
      </c>
      <c r="B81" s="155">
        <f t="shared" si="5"/>
        <v>0</v>
      </c>
      <c r="C81" s="288">
        <f>ROUND(IF(Skaičiuoklė!$E$61&gt;0,Skaičiuoklė!E139,IF(A81&lt;=Skaičiuoklė!$E$10,0,IF(A81&gt;Skaičiuoklė!$E$8,0,1/(Skaičiuoklė!$E$8-Skaičiuoklė!$E$10)*(Skaičiuoklė!$E$7)))),2)</f>
        <v>0</v>
      </c>
      <c r="D81" s="154">
        <f>B81*Skaičiuoklė!$E$30/12</f>
        <v>0</v>
      </c>
      <c r="E81" s="154">
        <f>B81*IF(A81&lt;=Skaičiuoklė!$E$38,Skaičiuoklė!$E$37,Skaičiuoklė!$E$40)/12</f>
        <v>0</v>
      </c>
      <c r="F81" s="154">
        <f t="shared" si="6"/>
        <v>0</v>
      </c>
      <c r="G81" s="154">
        <f>F81/((1+0.01+Skaičiuoklė!$E$29)^(A81/12))</f>
        <v>0</v>
      </c>
    </row>
    <row r="82" spans="1:7" x14ac:dyDescent="0.35">
      <c r="A82" s="11">
        <f t="shared" si="4"/>
        <v>78</v>
      </c>
      <c r="B82" s="155">
        <f t="shared" si="5"/>
        <v>0</v>
      </c>
      <c r="C82" s="288">
        <f>ROUND(IF(Skaičiuoklė!$E$61&gt;0,Skaičiuoklė!E140,IF(A82&lt;=Skaičiuoklė!$E$10,0,IF(A82&gt;Skaičiuoklė!$E$8,0,1/(Skaičiuoklė!$E$8-Skaičiuoklė!$E$10)*(Skaičiuoklė!$E$7)))),2)</f>
        <v>0</v>
      </c>
      <c r="D82" s="154">
        <f>B82*Skaičiuoklė!$E$30/12</f>
        <v>0</v>
      </c>
      <c r="E82" s="154">
        <f>B82*IF(A82&lt;=Skaičiuoklė!$E$38,Skaičiuoklė!$E$37,Skaičiuoklė!$E$40)/12</f>
        <v>0</v>
      </c>
      <c r="F82" s="154">
        <f t="shared" si="6"/>
        <v>0</v>
      </c>
      <c r="G82" s="154">
        <f>F82/((1+0.01+Skaičiuoklė!$E$29)^(A82/12))</f>
        <v>0</v>
      </c>
    </row>
    <row r="83" spans="1:7" x14ac:dyDescent="0.35">
      <c r="A83" s="11">
        <f t="shared" si="4"/>
        <v>79</v>
      </c>
      <c r="B83" s="155">
        <f t="shared" si="5"/>
        <v>0</v>
      </c>
      <c r="C83" s="288">
        <f>ROUND(IF(Skaičiuoklė!$E$61&gt;0,Skaičiuoklė!E141,IF(A83&lt;=Skaičiuoklė!$E$10,0,IF(A83&gt;Skaičiuoklė!$E$8,0,1/(Skaičiuoklė!$E$8-Skaičiuoklė!$E$10)*(Skaičiuoklė!$E$7)))),2)</f>
        <v>0</v>
      </c>
      <c r="D83" s="154">
        <f>B83*Skaičiuoklė!$E$30/12</f>
        <v>0</v>
      </c>
      <c r="E83" s="154">
        <f>B83*IF(A83&lt;=Skaičiuoklė!$E$38,Skaičiuoklė!$E$37,Skaičiuoklė!$E$40)/12</f>
        <v>0</v>
      </c>
      <c r="F83" s="154">
        <f t="shared" si="6"/>
        <v>0</v>
      </c>
      <c r="G83" s="154">
        <f>F83/((1+0.01+Skaičiuoklė!$E$29)^(A83/12))</f>
        <v>0</v>
      </c>
    </row>
    <row r="84" spans="1:7" x14ac:dyDescent="0.35">
      <c r="A84" s="11">
        <f t="shared" si="4"/>
        <v>80</v>
      </c>
      <c r="B84" s="155">
        <f t="shared" si="5"/>
        <v>0</v>
      </c>
      <c r="C84" s="288">
        <f>ROUND(IF(Skaičiuoklė!$E$61&gt;0,Skaičiuoklė!E142,IF(A84&lt;=Skaičiuoklė!$E$10,0,IF(A84&gt;Skaičiuoklė!$E$8,0,1/(Skaičiuoklė!$E$8-Skaičiuoklė!$E$10)*(Skaičiuoklė!$E$7)))),2)</f>
        <v>0</v>
      </c>
      <c r="D84" s="154">
        <f>B84*Skaičiuoklė!$E$30/12</f>
        <v>0</v>
      </c>
      <c r="E84" s="154">
        <f>B84*IF(A84&lt;=Skaičiuoklė!$E$38,Skaičiuoklė!$E$37,Skaičiuoklė!$E$40)/12</f>
        <v>0</v>
      </c>
      <c r="F84" s="154">
        <f t="shared" si="6"/>
        <v>0</v>
      </c>
      <c r="G84" s="154">
        <f>F84/((1+0.01+Skaičiuoklė!$E$29)^(A84/12))</f>
        <v>0</v>
      </c>
    </row>
    <row r="85" spans="1:7" x14ac:dyDescent="0.35">
      <c r="A85" s="11">
        <f t="shared" si="4"/>
        <v>81</v>
      </c>
      <c r="B85" s="155">
        <f t="shared" si="5"/>
        <v>0</v>
      </c>
      <c r="C85" s="288">
        <f>ROUND(IF(Skaičiuoklė!$E$61&gt;0,Skaičiuoklė!E143,IF(A85&lt;=Skaičiuoklė!$E$10,0,IF(A85&gt;Skaičiuoklė!$E$8,0,1/(Skaičiuoklė!$E$8-Skaičiuoklė!$E$10)*(Skaičiuoklė!$E$7)))),2)</f>
        <v>0</v>
      </c>
      <c r="D85" s="154">
        <f>B85*Skaičiuoklė!$E$30/12</f>
        <v>0</v>
      </c>
      <c r="E85" s="154">
        <f>B85*IF(A85&lt;=Skaičiuoklė!$E$38,Skaičiuoklė!$E$37,Skaičiuoklė!$E$40)/12</f>
        <v>0</v>
      </c>
      <c r="F85" s="154">
        <f t="shared" si="6"/>
        <v>0</v>
      </c>
      <c r="G85" s="154">
        <f>F85/((1+0.01+Skaičiuoklė!$E$29)^(A85/12))</f>
        <v>0</v>
      </c>
    </row>
    <row r="86" spans="1:7" x14ac:dyDescent="0.35">
      <c r="A86" s="11">
        <f t="shared" si="4"/>
        <v>82</v>
      </c>
      <c r="B86" s="155">
        <f t="shared" si="5"/>
        <v>0</v>
      </c>
      <c r="C86" s="288">
        <f>ROUND(IF(Skaičiuoklė!$E$61&gt;0,Skaičiuoklė!E144,IF(A86&lt;=Skaičiuoklė!$E$10,0,IF(A86&gt;Skaičiuoklė!$E$8,0,1/(Skaičiuoklė!$E$8-Skaičiuoklė!$E$10)*(Skaičiuoklė!$E$7)))),2)</f>
        <v>0</v>
      </c>
      <c r="D86" s="154">
        <f>B86*Skaičiuoklė!$E$30/12</f>
        <v>0</v>
      </c>
      <c r="E86" s="154">
        <f>B86*IF(A86&lt;=Skaičiuoklė!$E$38,Skaičiuoklė!$E$37,Skaičiuoklė!$E$40)/12</f>
        <v>0</v>
      </c>
      <c r="F86" s="154">
        <f t="shared" si="6"/>
        <v>0</v>
      </c>
      <c r="G86" s="154">
        <f>F86/((1+0.01+Skaičiuoklė!$E$29)^(A86/12))</f>
        <v>0</v>
      </c>
    </row>
    <row r="87" spans="1:7" x14ac:dyDescent="0.35">
      <c r="A87" s="11">
        <f t="shared" si="4"/>
        <v>83</v>
      </c>
      <c r="B87" s="155">
        <f t="shared" si="5"/>
        <v>0</v>
      </c>
      <c r="C87" s="288">
        <f>ROUND(IF(Skaičiuoklė!$E$61&gt;0,Skaičiuoklė!E145,IF(A87&lt;=Skaičiuoklė!$E$10,0,IF(A87&gt;Skaičiuoklė!$E$8,0,1/(Skaičiuoklė!$E$8-Skaičiuoklė!$E$10)*(Skaičiuoklė!$E$7)))),2)</f>
        <v>0</v>
      </c>
      <c r="D87" s="154">
        <f>B87*Skaičiuoklė!$E$30/12</f>
        <v>0</v>
      </c>
      <c r="E87" s="154">
        <f>B87*IF(A87&lt;=Skaičiuoklė!$E$38,Skaičiuoklė!$E$37,Skaičiuoklė!$E$40)/12</f>
        <v>0</v>
      </c>
      <c r="F87" s="154">
        <f t="shared" si="6"/>
        <v>0</v>
      </c>
      <c r="G87" s="154">
        <f>F87/((1+0.01+Skaičiuoklė!$E$29)^(A87/12))</f>
        <v>0</v>
      </c>
    </row>
    <row r="88" spans="1:7" x14ac:dyDescent="0.35">
      <c r="A88" s="11">
        <f t="shared" si="4"/>
        <v>84</v>
      </c>
      <c r="B88" s="155">
        <f t="shared" si="5"/>
        <v>0</v>
      </c>
      <c r="C88" s="288">
        <f>ROUND(IF(Skaičiuoklė!$E$61&gt;0,Skaičiuoklė!E146,IF(A88&lt;=Skaičiuoklė!$E$10,0,IF(A88&gt;Skaičiuoklė!$E$8,0,1/(Skaičiuoklė!$E$8-Skaičiuoklė!$E$10)*(Skaičiuoklė!$E$7)))),2)</f>
        <v>0</v>
      </c>
      <c r="D88" s="154">
        <f>B88*Skaičiuoklė!$E$30/12</f>
        <v>0</v>
      </c>
      <c r="E88" s="154">
        <f>B88*IF(A88&lt;=Skaičiuoklė!$E$38,Skaičiuoklė!$E$37,Skaičiuoklė!$E$40)/12</f>
        <v>0</v>
      </c>
      <c r="F88" s="154">
        <f t="shared" si="6"/>
        <v>0</v>
      </c>
      <c r="G88" s="154">
        <f>F88/((1+0.01+Skaičiuoklė!$E$29)^(A88/12))</f>
        <v>0</v>
      </c>
    </row>
    <row r="89" spans="1:7" x14ac:dyDescent="0.35">
      <c r="A89" s="11">
        <f t="shared" si="4"/>
        <v>85</v>
      </c>
      <c r="B89" s="155">
        <f t="shared" si="5"/>
        <v>0</v>
      </c>
      <c r="C89" s="288">
        <f>ROUND(IF(Skaičiuoklė!$E$61&gt;0,Skaičiuoklė!E147,IF(A89&lt;=Skaičiuoklė!$E$10,0,IF(A89&gt;Skaičiuoklė!$E$8,0,1/(Skaičiuoklė!$E$8-Skaičiuoklė!$E$10)*(Skaičiuoklė!$E$7)))),2)</f>
        <v>0</v>
      </c>
      <c r="D89" s="154">
        <f>B89*Skaičiuoklė!$E$30/12</f>
        <v>0</v>
      </c>
      <c r="E89" s="154">
        <f>B89*IF(A89&lt;=Skaičiuoklė!$E$38,Skaičiuoklė!$E$37,Skaičiuoklė!$E$40)/12</f>
        <v>0</v>
      </c>
      <c r="F89" s="154">
        <f t="shared" si="6"/>
        <v>0</v>
      </c>
      <c r="G89" s="154">
        <f>F89/((1+0.01+Skaičiuoklė!$E$29)^(A89/12))</f>
        <v>0</v>
      </c>
    </row>
    <row r="90" spans="1:7" x14ac:dyDescent="0.35">
      <c r="A90" s="11">
        <f t="shared" si="4"/>
        <v>86</v>
      </c>
      <c r="B90" s="155">
        <f t="shared" si="5"/>
        <v>0</v>
      </c>
      <c r="C90" s="288">
        <f>ROUND(IF(Skaičiuoklė!$E$61&gt;0,Skaičiuoklė!E148,IF(A90&lt;=Skaičiuoklė!$E$10,0,IF(A90&gt;Skaičiuoklė!$E$8,0,1/(Skaičiuoklė!$E$8-Skaičiuoklė!$E$10)*(Skaičiuoklė!$E$7)))),2)</f>
        <v>0</v>
      </c>
      <c r="D90" s="154">
        <f>B90*Skaičiuoklė!$E$30/12</f>
        <v>0</v>
      </c>
      <c r="E90" s="154">
        <f>B90*IF(A90&lt;=Skaičiuoklė!$E$38,Skaičiuoklė!$E$37,Skaičiuoklė!$E$40)/12</f>
        <v>0</v>
      </c>
      <c r="F90" s="154">
        <f t="shared" si="6"/>
        <v>0</v>
      </c>
      <c r="G90" s="154">
        <f>F90/((1+0.01+Skaičiuoklė!$E$29)^(A90/12))</f>
        <v>0</v>
      </c>
    </row>
    <row r="91" spans="1:7" x14ac:dyDescent="0.35">
      <c r="A91" s="11">
        <f t="shared" si="4"/>
        <v>87</v>
      </c>
      <c r="B91" s="155">
        <f t="shared" si="5"/>
        <v>0</v>
      </c>
      <c r="C91" s="288">
        <f>ROUND(IF(Skaičiuoklė!$E$61&gt;0,Skaičiuoklė!E149,IF(A91&lt;=Skaičiuoklė!$E$10,0,IF(A91&gt;Skaičiuoklė!$E$8,0,1/(Skaičiuoklė!$E$8-Skaičiuoklė!$E$10)*(Skaičiuoklė!$E$7)))),2)</f>
        <v>0</v>
      </c>
      <c r="D91" s="154">
        <f>B91*Skaičiuoklė!$E$30/12</f>
        <v>0</v>
      </c>
      <c r="E91" s="154">
        <f>B91*IF(A91&lt;=Skaičiuoklė!$E$38,Skaičiuoklė!$E$37,Skaičiuoklė!$E$40)/12</f>
        <v>0</v>
      </c>
      <c r="F91" s="154">
        <f t="shared" si="6"/>
        <v>0</v>
      </c>
      <c r="G91" s="154">
        <f>F91/((1+0.01+Skaičiuoklė!$E$29)^(A91/12))</f>
        <v>0</v>
      </c>
    </row>
    <row r="92" spans="1:7" x14ac:dyDescent="0.35">
      <c r="A92" s="11">
        <f t="shared" si="4"/>
        <v>88</v>
      </c>
      <c r="B92" s="155">
        <f t="shared" si="5"/>
        <v>0</v>
      </c>
      <c r="C92" s="288">
        <f>ROUND(IF(Skaičiuoklė!$E$61&gt;0,Skaičiuoklė!E150,IF(A92&lt;=Skaičiuoklė!$E$10,0,IF(A92&gt;Skaičiuoklė!$E$8,0,1/(Skaičiuoklė!$E$8-Skaičiuoklė!$E$10)*(Skaičiuoklė!$E$7)))),2)</f>
        <v>0</v>
      </c>
      <c r="D92" s="154">
        <f>B92*Skaičiuoklė!$E$30/12</f>
        <v>0</v>
      </c>
      <c r="E92" s="154">
        <f>B92*IF(A92&lt;=Skaičiuoklė!$E$38,Skaičiuoklė!$E$37,Skaičiuoklė!$E$40)/12</f>
        <v>0</v>
      </c>
      <c r="F92" s="154">
        <f t="shared" si="6"/>
        <v>0</v>
      </c>
      <c r="G92" s="154">
        <f>F92/((1+0.01+Skaičiuoklė!$E$29)^(A92/12))</f>
        <v>0</v>
      </c>
    </row>
    <row r="93" spans="1:7" x14ac:dyDescent="0.35">
      <c r="A93" s="11">
        <f t="shared" si="4"/>
        <v>89</v>
      </c>
      <c r="B93" s="155">
        <f t="shared" si="5"/>
        <v>0</v>
      </c>
      <c r="C93" s="288">
        <f>ROUND(IF(Skaičiuoklė!$E$61&gt;0,Skaičiuoklė!E151,IF(A93&lt;=Skaičiuoklė!$E$10,0,IF(A93&gt;Skaičiuoklė!$E$8,0,1/(Skaičiuoklė!$E$8-Skaičiuoklė!$E$10)*(Skaičiuoklė!$E$7)))),2)</f>
        <v>0</v>
      </c>
      <c r="D93" s="154">
        <f>B93*Skaičiuoklė!$E$30/12</f>
        <v>0</v>
      </c>
      <c r="E93" s="154">
        <f>B93*IF(A93&lt;=Skaičiuoklė!$E$38,Skaičiuoklė!$E$37,Skaičiuoklė!$E$40)/12</f>
        <v>0</v>
      </c>
      <c r="F93" s="154">
        <f t="shared" si="6"/>
        <v>0</v>
      </c>
      <c r="G93" s="154">
        <f>F93/((1+0.01+Skaičiuoklė!$E$29)^(A93/12))</f>
        <v>0</v>
      </c>
    </row>
    <row r="94" spans="1:7" x14ac:dyDescent="0.35">
      <c r="A94" s="11">
        <f t="shared" si="4"/>
        <v>90</v>
      </c>
      <c r="B94" s="155">
        <f t="shared" si="5"/>
        <v>0</v>
      </c>
      <c r="C94" s="288">
        <f>ROUND(IF(Skaičiuoklė!$E$61&gt;0,Skaičiuoklė!E152,IF(A94&lt;=Skaičiuoklė!$E$10,0,IF(A94&gt;Skaičiuoklė!$E$8,0,1/(Skaičiuoklė!$E$8-Skaičiuoklė!$E$10)*(Skaičiuoklė!$E$7)))),2)</f>
        <v>0</v>
      </c>
      <c r="D94" s="154">
        <f>B94*Skaičiuoklė!$E$30/12</f>
        <v>0</v>
      </c>
      <c r="E94" s="154">
        <f>B94*IF(A94&lt;=Skaičiuoklė!$E$38,Skaičiuoklė!$E$37,Skaičiuoklė!$E$40)/12</f>
        <v>0</v>
      </c>
      <c r="F94" s="154">
        <f t="shared" si="6"/>
        <v>0</v>
      </c>
      <c r="G94" s="154">
        <f>F94/((1+0.01+Skaičiuoklė!$E$29)^(A94/12))</f>
        <v>0</v>
      </c>
    </row>
    <row r="95" spans="1:7" x14ac:dyDescent="0.35">
      <c r="A95" s="11">
        <f t="shared" si="4"/>
        <v>91</v>
      </c>
      <c r="B95" s="155">
        <f t="shared" si="5"/>
        <v>0</v>
      </c>
      <c r="C95" s="288">
        <f>ROUND(IF(Skaičiuoklė!$E$61&gt;0,Skaičiuoklė!E153,IF(A95&lt;=Skaičiuoklė!$E$10,0,IF(A95&gt;Skaičiuoklė!$E$8,0,1/(Skaičiuoklė!$E$8-Skaičiuoklė!$E$10)*(Skaičiuoklė!$E$7)))),2)</f>
        <v>0</v>
      </c>
      <c r="D95" s="154">
        <f>B95*Skaičiuoklė!$E$30/12</f>
        <v>0</v>
      </c>
      <c r="E95" s="154">
        <f>B95*IF(A95&lt;=Skaičiuoklė!$E$38,Skaičiuoklė!$E$37,Skaičiuoklė!$E$40)/12</f>
        <v>0</v>
      </c>
      <c r="F95" s="154">
        <f t="shared" si="6"/>
        <v>0</v>
      </c>
      <c r="G95" s="154">
        <f>F95/((1+0.01+Skaičiuoklė!$E$29)^(A95/12))</f>
        <v>0</v>
      </c>
    </row>
    <row r="96" spans="1:7" x14ac:dyDescent="0.35">
      <c r="A96" s="11">
        <f t="shared" si="4"/>
        <v>92</v>
      </c>
      <c r="B96" s="155">
        <f t="shared" si="5"/>
        <v>0</v>
      </c>
      <c r="C96" s="288">
        <f>ROUND(IF(Skaičiuoklė!$E$61&gt;0,Skaičiuoklė!E154,IF(A96&lt;=Skaičiuoklė!$E$10,0,IF(A96&gt;Skaičiuoklė!$E$8,0,1/(Skaičiuoklė!$E$8-Skaičiuoklė!$E$10)*(Skaičiuoklė!$E$7)))),2)</f>
        <v>0</v>
      </c>
      <c r="D96" s="154">
        <f>B96*Skaičiuoklė!$E$30/12</f>
        <v>0</v>
      </c>
      <c r="E96" s="154">
        <f>B96*IF(A96&lt;=Skaičiuoklė!$E$38,Skaičiuoklė!$E$37,Skaičiuoklė!$E$40)/12</f>
        <v>0</v>
      </c>
      <c r="F96" s="154">
        <f t="shared" si="6"/>
        <v>0</v>
      </c>
      <c r="G96" s="154">
        <f>F96/((1+0.01+Skaičiuoklė!$E$29)^(A96/12))</f>
        <v>0</v>
      </c>
    </row>
    <row r="97" spans="1:7" x14ac:dyDescent="0.35">
      <c r="A97" s="11">
        <f t="shared" si="4"/>
        <v>93</v>
      </c>
      <c r="B97" s="155">
        <f t="shared" si="5"/>
        <v>0</v>
      </c>
      <c r="C97" s="288">
        <f>ROUND(IF(Skaičiuoklė!$E$61&gt;0,Skaičiuoklė!E155,IF(A97&lt;=Skaičiuoklė!$E$10,0,IF(A97&gt;Skaičiuoklė!$E$8,0,1/(Skaičiuoklė!$E$8-Skaičiuoklė!$E$10)*(Skaičiuoklė!$E$7)))),2)</f>
        <v>0</v>
      </c>
      <c r="D97" s="154">
        <f>B97*Skaičiuoklė!$E$30/12</f>
        <v>0</v>
      </c>
      <c r="E97" s="154">
        <f>B97*IF(A97&lt;=Skaičiuoklė!$E$38,Skaičiuoklė!$E$37,Skaičiuoklė!$E$40)/12</f>
        <v>0</v>
      </c>
      <c r="F97" s="154">
        <f t="shared" si="6"/>
        <v>0</v>
      </c>
      <c r="G97" s="154">
        <f>F97/((1+0.01+Skaičiuoklė!$E$29)^(A97/12))</f>
        <v>0</v>
      </c>
    </row>
    <row r="98" spans="1:7" x14ac:dyDescent="0.35">
      <c r="A98" s="11">
        <f t="shared" si="4"/>
        <v>94</v>
      </c>
      <c r="B98" s="155">
        <f t="shared" si="5"/>
        <v>0</v>
      </c>
      <c r="C98" s="288">
        <f>ROUND(IF(Skaičiuoklė!$E$61&gt;0,Skaičiuoklė!E156,IF(A98&lt;=Skaičiuoklė!$E$10,0,IF(A98&gt;Skaičiuoklė!$E$8,0,1/(Skaičiuoklė!$E$8-Skaičiuoklė!$E$10)*(Skaičiuoklė!$E$7)))),2)</f>
        <v>0</v>
      </c>
      <c r="D98" s="154">
        <f>B98*Skaičiuoklė!$E$30/12</f>
        <v>0</v>
      </c>
      <c r="E98" s="154">
        <f>B98*IF(A98&lt;=Skaičiuoklė!$E$38,Skaičiuoklė!$E$37,Skaičiuoklė!$E$40)/12</f>
        <v>0</v>
      </c>
      <c r="F98" s="154">
        <f t="shared" si="6"/>
        <v>0</v>
      </c>
      <c r="G98" s="154">
        <f>F98/((1+0.01+Skaičiuoklė!$E$29)^(A98/12))</f>
        <v>0</v>
      </c>
    </row>
    <row r="99" spans="1:7" x14ac:dyDescent="0.35">
      <c r="A99" s="11">
        <f t="shared" si="4"/>
        <v>95</v>
      </c>
      <c r="B99" s="155">
        <f t="shared" si="5"/>
        <v>0</v>
      </c>
      <c r="C99" s="288">
        <f>ROUND(IF(Skaičiuoklė!$E$61&gt;0,Skaičiuoklė!E157,IF(A99&lt;=Skaičiuoklė!$E$10,0,IF(A99&gt;Skaičiuoklė!$E$8,0,1/(Skaičiuoklė!$E$8-Skaičiuoklė!$E$10)*(Skaičiuoklė!$E$7)))),2)</f>
        <v>0</v>
      </c>
      <c r="D99" s="154">
        <f>B99*Skaičiuoklė!$E$30/12</f>
        <v>0</v>
      </c>
      <c r="E99" s="154">
        <f>B99*IF(A99&lt;=Skaičiuoklė!$E$38,Skaičiuoklė!$E$37,Skaičiuoklė!$E$40)/12</f>
        <v>0</v>
      </c>
      <c r="F99" s="154">
        <f t="shared" si="6"/>
        <v>0</v>
      </c>
      <c r="G99" s="154">
        <f>F99/((1+0.01+Skaičiuoklė!$E$29)^(A99/12))</f>
        <v>0</v>
      </c>
    </row>
    <row r="100" spans="1:7" x14ac:dyDescent="0.35">
      <c r="A100" s="11">
        <f t="shared" si="4"/>
        <v>96</v>
      </c>
      <c r="B100" s="155">
        <f t="shared" si="5"/>
        <v>0</v>
      </c>
      <c r="C100" s="288">
        <f>ROUND(IF(Skaičiuoklė!$E$61&gt;0,Skaičiuoklė!E158,IF(A100&lt;=Skaičiuoklė!$E$10,0,IF(A100&gt;Skaičiuoklė!$E$8,0,1/(Skaičiuoklė!$E$8-Skaičiuoklė!$E$10)*(Skaičiuoklė!$E$7)))),2)</f>
        <v>0</v>
      </c>
      <c r="D100" s="154">
        <f>B100*Skaičiuoklė!$E$30/12</f>
        <v>0</v>
      </c>
      <c r="E100" s="154">
        <f>B100*IF(A100&lt;=Skaičiuoklė!$E$38,Skaičiuoklė!$E$37,Skaičiuoklė!$E$40)/12</f>
        <v>0</v>
      </c>
      <c r="F100" s="154">
        <f t="shared" si="6"/>
        <v>0</v>
      </c>
      <c r="G100" s="154">
        <f>F100/((1+0.01+Skaičiuoklė!$E$29)^(A100/12))</f>
        <v>0</v>
      </c>
    </row>
    <row r="101" spans="1:7" x14ac:dyDescent="0.35">
      <c r="A101" s="11">
        <f t="shared" si="4"/>
        <v>97</v>
      </c>
      <c r="B101" s="155">
        <f t="shared" si="5"/>
        <v>0</v>
      </c>
      <c r="C101" s="288">
        <f>ROUND(IF(Skaičiuoklė!$E$61&gt;0,Skaičiuoklė!E159,IF(A101&lt;=Skaičiuoklė!$E$10,0,IF(A101&gt;Skaičiuoklė!$E$8,0,1/(Skaičiuoklė!$E$8-Skaičiuoklė!$E$10)*(Skaičiuoklė!$E$7)))),2)</f>
        <v>0</v>
      </c>
      <c r="D101" s="154">
        <f>B101*Skaičiuoklė!$E$30/12</f>
        <v>0</v>
      </c>
      <c r="E101" s="154">
        <f>B101*IF(A101&lt;=Skaičiuoklė!$E$38,Skaičiuoklė!$E$37,Skaičiuoklė!$E$40)/12</f>
        <v>0</v>
      </c>
      <c r="F101" s="154">
        <f t="shared" si="6"/>
        <v>0</v>
      </c>
      <c r="G101" s="154">
        <f>F101/((1+0.01+Skaičiuoklė!$E$29)^(A101/12))</f>
        <v>0</v>
      </c>
    </row>
    <row r="102" spans="1:7" x14ac:dyDescent="0.35">
      <c r="A102" s="11">
        <f t="shared" si="4"/>
        <v>98</v>
      </c>
      <c r="B102" s="155">
        <f t="shared" si="5"/>
        <v>0</v>
      </c>
      <c r="C102" s="288">
        <f>ROUND(IF(Skaičiuoklė!$E$61&gt;0,Skaičiuoklė!E160,IF(A102&lt;=Skaičiuoklė!$E$10,0,IF(A102&gt;Skaičiuoklė!$E$8,0,1/(Skaičiuoklė!$E$8-Skaičiuoklė!$E$10)*(Skaičiuoklė!$E$7)))),2)</f>
        <v>0</v>
      </c>
      <c r="D102" s="154">
        <f>B102*Skaičiuoklė!$E$30/12</f>
        <v>0</v>
      </c>
      <c r="E102" s="154">
        <f>B102*IF(A102&lt;=Skaičiuoklė!$E$38,Skaičiuoklė!$E$37,Skaičiuoklė!$E$40)/12</f>
        <v>0</v>
      </c>
      <c r="F102" s="154">
        <f t="shared" si="6"/>
        <v>0</v>
      </c>
      <c r="G102" s="154">
        <f>F102/((1+0.01+Skaičiuoklė!$E$29)^(A102/12))</f>
        <v>0</v>
      </c>
    </row>
    <row r="103" spans="1:7" x14ac:dyDescent="0.35">
      <c r="A103" s="11">
        <f t="shared" si="4"/>
        <v>99</v>
      </c>
      <c r="B103" s="155">
        <f t="shared" si="5"/>
        <v>0</v>
      </c>
      <c r="C103" s="288">
        <f>ROUND(IF(Skaičiuoklė!$E$61&gt;0,Skaičiuoklė!E161,IF(A103&lt;=Skaičiuoklė!$E$10,0,IF(A103&gt;Skaičiuoklė!$E$8,0,1/(Skaičiuoklė!$E$8-Skaičiuoklė!$E$10)*(Skaičiuoklė!$E$7)))),2)</f>
        <v>0</v>
      </c>
      <c r="D103" s="154">
        <f>B103*Skaičiuoklė!$E$30/12</f>
        <v>0</v>
      </c>
      <c r="E103" s="154">
        <f>B103*IF(A103&lt;=Skaičiuoklė!$E$38,Skaičiuoklė!$E$37,Skaičiuoklė!$E$40)/12</f>
        <v>0</v>
      </c>
      <c r="F103" s="154">
        <f t="shared" si="6"/>
        <v>0</v>
      </c>
      <c r="G103" s="154">
        <f>F103/((1+0.01+Skaičiuoklė!$E$29)^(A103/12))</f>
        <v>0</v>
      </c>
    </row>
    <row r="104" spans="1:7" x14ac:dyDescent="0.35">
      <c r="A104" s="11">
        <f t="shared" si="4"/>
        <v>100</v>
      </c>
      <c r="B104" s="155">
        <f t="shared" si="5"/>
        <v>0</v>
      </c>
      <c r="C104" s="288">
        <f>ROUND(IF(Skaičiuoklė!$E$61&gt;0,Skaičiuoklė!E162,IF(A104&lt;=Skaičiuoklė!$E$10,0,IF(A104&gt;Skaičiuoklė!$E$8,0,1/(Skaičiuoklė!$E$8-Skaičiuoklė!$E$10)*(Skaičiuoklė!$E$7)))),2)</f>
        <v>0</v>
      </c>
      <c r="D104" s="154">
        <f>B104*Skaičiuoklė!$E$30/12</f>
        <v>0</v>
      </c>
      <c r="E104" s="154">
        <f>B104*IF(A104&lt;=Skaičiuoklė!$E$38,Skaičiuoklė!$E$37,Skaičiuoklė!$E$40)/12</f>
        <v>0</v>
      </c>
      <c r="F104" s="154">
        <f t="shared" si="6"/>
        <v>0</v>
      </c>
      <c r="G104" s="154">
        <f>F104/((1+0.01+Skaičiuoklė!$E$29)^(A104/12))</f>
        <v>0</v>
      </c>
    </row>
    <row r="105" spans="1:7" x14ac:dyDescent="0.35">
      <c r="A105" s="11">
        <f t="shared" si="4"/>
        <v>101</v>
      </c>
      <c r="B105" s="155">
        <f t="shared" si="5"/>
        <v>0</v>
      </c>
      <c r="C105" s="288">
        <f>ROUND(IF(Skaičiuoklė!$E$61&gt;0,Skaičiuoklė!E163,IF(A105&lt;=Skaičiuoklė!$E$10,0,IF(A105&gt;Skaičiuoklė!$E$8,0,1/(Skaičiuoklė!$E$8-Skaičiuoklė!$E$10)*(Skaičiuoklė!$E$7)))),2)</f>
        <v>0</v>
      </c>
      <c r="D105" s="154">
        <f>B105*Skaičiuoklė!$E$30/12</f>
        <v>0</v>
      </c>
      <c r="E105" s="154">
        <f>B105*IF(A105&lt;=Skaičiuoklė!$E$38,Skaičiuoklė!$E$37,Skaičiuoklė!$E$40)/12</f>
        <v>0</v>
      </c>
      <c r="F105" s="154">
        <f t="shared" si="6"/>
        <v>0</v>
      </c>
      <c r="G105" s="154">
        <f>F105/((1+0.01+Skaičiuoklė!$E$29)^(A105/12))</f>
        <v>0</v>
      </c>
    </row>
    <row r="106" spans="1:7" x14ac:dyDescent="0.35">
      <c r="A106" s="11">
        <f t="shared" si="4"/>
        <v>102</v>
      </c>
      <c r="B106" s="155">
        <f t="shared" si="5"/>
        <v>0</v>
      </c>
      <c r="C106" s="288">
        <f>ROUND(IF(Skaičiuoklė!$E$61&gt;0,Skaičiuoklė!E164,IF(A106&lt;=Skaičiuoklė!$E$10,0,IF(A106&gt;Skaičiuoklė!$E$8,0,1/(Skaičiuoklė!$E$8-Skaičiuoklė!$E$10)*(Skaičiuoklė!$E$7)))),2)</f>
        <v>0</v>
      </c>
      <c r="D106" s="154">
        <f>B106*Skaičiuoklė!$E$30/12</f>
        <v>0</v>
      </c>
      <c r="E106" s="154">
        <f>B106*IF(A106&lt;=Skaičiuoklė!$E$38,Skaičiuoklė!$E$37,Skaičiuoklė!$E$40)/12</f>
        <v>0</v>
      </c>
      <c r="F106" s="154">
        <f t="shared" si="6"/>
        <v>0</v>
      </c>
      <c r="G106" s="154">
        <f>F106/((1+0.01+Skaičiuoklė!$E$29)^(A106/12))</f>
        <v>0</v>
      </c>
    </row>
    <row r="107" spans="1:7" x14ac:dyDescent="0.35">
      <c r="A107" s="11">
        <f t="shared" si="4"/>
        <v>103</v>
      </c>
      <c r="B107" s="155">
        <f t="shared" si="5"/>
        <v>0</v>
      </c>
      <c r="C107" s="288">
        <f>ROUND(IF(Skaičiuoklė!$E$61&gt;0,Skaičiuoklė!E165,IF(A107&lt;=Skaičiuoklė!$E$10,0,IF(A107&gt;Skaičiuoklė!$E$8,0,1/(Skaičiuoklė!$E$8-Skaičiuoklė!$E$10)*(Skaičiuoklė!$E$7)))),2)</f>
        <v>0</v>
      </c>
      <c r="D107" s="154">
        <f>B107*Skaičiuoklė!$E$30/12</f>
        <v>0</v>
      </c>
      <c r="E107" s="154">
        <f>B107*IF(A107&lt;=Skaičiuoklė!$E$38,Skaičiuoklė!$E$37,Skaičiuoklė!$E$40)/12</f>
        <v>0</v>
      </c>
      <c r="F107" s="154">
        <f t="shared" si="6"/>
        <v>0</v>
      </c>
      <c r="G107" s="154">
        <f>F107/((1+0.01+Skaičiuoklė!$E$29)^(A107/12))</f>
        <v>0</v>
      </c>
    </row>
    <row r="108" spans="1:7" x14ac:dyDescent="0.35">
      <c r="A108" s="11">
        <f t="shared" si="4"/>
        <v>104</v>
      </c>
      <c r="B108" s="155">
        <f t="shared" si="5"/>
        <v>0</v>
      </c>
      <c r="C108" s="288">
        <f>ROUND(IF(Skaičiuoklė!$E$61&gt;0,Skaičiuoklė!E166,IF(A108&lt;=Skaičiuoklė!$E$10,0,IF(A108&gt;Skaičiuoklė!$E$8,0,1/(Skaičiuoklė!$E$8-Skaičiuoklė!$E$10)*(Skaičiuoklė!$E$7)))),2)</f>
        <v>0</v>
      </c>
      <c r="D108" s="154">
        <f>B108*Skaičiuoklė!$E$30/12</f>
        <v>0</v>
      </c>
      <c r="E108" s="154">
        <f>B108*IF(A108&lt;=Skaičiuoklė!$E$38,Skaičiuoklė!$E$37,Skaičiuoklė!$E$40)/12</f>
        <v>0</v>
      </c>
      <c r="F108" s="154">
        <f t="shared" si="6"/>
        <v>0</v>
      </c>
      <c r="G108" s="154">
        <f>F108/((1+0.01+Skaičiuoklė!$E$29)^(A108/12))</f>
        <v>0</v>
      </c>
    </row>
    <row r="109" spans="1:7" x14ac:dyDescent="0.35">
      <c r="A109" s="11">
        <f t="shared" si="4"/>
        <v>105</v>
      </c>
      <c r="B109" s="155">
        <f t="shared" si="5"/>
        <v>0</v>
      </c>
      <c r="C109" s="288">
        <f>ROUND(IF(Skaičiuoklė!$E$61&gt;0,Skaičiuoklė!E167,IF(A109&lt;=Skaičiuoklė!$E$10,0,IF(A109&gt;Skaičiuoklė!$E$8,0,1/(Skaičiuoklė!$E$8-Skaičiuoklė!$E$10)*(Skaičiuoklė!$E$7)))),2)</f>
        <v>0</v>
      </c>
      <c r="D109" s="154">
        <f>B109*Skaičiuoklė!$E$30/12</f>
        <v>0</v>
      </c>
      <c r="E109" s="154">
        <f>B109*IF(A109&lt;=Skaičiuoklė!$E$38,Skaičiuoklė!$E$37,Skaičiuoklė!$E$40)/12</f>
        <v>0</v>
      </c>
      <c r="F109" s="154">
        <f t="shared" si="6"/>
        <v>0</v>
      </c>
      <c r="G109" s="154">
        <f>F109/((1+0.01+Skaičiuoklė!$E$29)^(A109/12))</f>
        <v>0</v>
      </c>
    </row>
    <row r="110" spans="1:7" x14ac:dyDescent="0.35">
      <c r="A110" s="11">
        <f t="shared" si="4"/>
        <v>106</v>
      </c>
      <c r="B110" s="155">
        <f t="shared" si="5"/>
        <v>0</v>
      </c>
      <c r="C110" s="288">
        <f>ROUND(IF(Skaičiuoklė!$E$61&gt;0,Skaičiuoklė!E168,IF(A110&lt;=Skaičiuoklė!$E$10,0,IF(A110&gt;Skaičiuoklė!$E$8,0,1/(Skaičiuoklė!$E$8-Skaičiuoklė!$E$10)*(Skaičiuoklė!$E$7)))),2)</f>
        <v>0</v>
      </c>
      <c r="D110" s="154">
        <f>B110*Skaičiuoklė!$E$30/12</f>
        <v>0</v>
      </c>
      <c r="E110" s="154">
        <f>B110*IF(A110&lt;=Skaičiuoklė!$E$38,Skaičiuoklė!$E$37,Skaičiuoklė!$E$40)/12</f>
        <v>0</v>
      </c>
      <c r="F110" s="154">
        <f t="shared" si="6"/>
        <v>0</v>
      </c>
      <c r="G110" s="154">
        <f>F110/((1+0.01+Skaičiuoklė!$E$29)^(A110/12))</f>
        <v>0</v>
      </c>
    </row>
    <row r="111" spans="1:7" x14ac:dyDescent="0.35">
      <c r="A111" s="11">
        <f t="shared" si="4"/>
        <v>107</v>
      </c>
      <c r="B111" s="155">
        <f t="shared" si="5"/>
        <v>0</v>
      </c>
      <c r="C111" s="288">
        <f>ROUND(IF(Skaičiuoklė!$E$61&gt;0,Skaičiuoklė!E169,IF(A111&lt;=Skaičiuoklė!$E$10,0,IF(A111&gt;Skaičiuoklė!$E$8,0,1/(Skaičiuoklė!$E$8-Skaičiuoklė!$E$10)*(Skaičiuoklė!$E$7)))),2)</f>
        <v>0</v>
      </c>
      <c r="D111" s="154">
        <f>B111*Skaičiuoklė!$E$30/12</f>
        <v>0</v>
      </c>
      <c r="E111" s="154">
        <f>B111*IF(A111&lt;=Skaičiuoklė!$E$38,Skaičiuoklė!$E$37,Skaičiuoklė!$E$40)/12</f>
        <v>0</v>
      </c>
      <c r="F111" s="154">
        <f t="shared" si="6"/>
        <v>0</v>
      </c>
      <c r="G111" s="154">
        <f>F111/((1+0.01+Skaičiuoklė!$E$29)^(A111/12))</f>
        <v>0</v>
      </c>
    </row>
    <row r="112" spans="1:7" x14ac:dyDescent="0.35">
      <c r="A112" s="11">
        <f t="shared" si="4"/>
        <v>108</v>
      </c>
      <c r="B112" s="155">
        <f t="shared" si="5"/>
        <v>0</v>
      </c>
      <c r="C112" s="288">
        <f>ROUND(IF(Skaičiuoklė!$E$61&gt;0,Skaičiuoklė!E170,IF(A112&lt;=Skaičiuoklė!$E$10,0,IF(A112&gt;Skaičiuoklė!$E$8,0,1/(Skaičiuoklė!$E$8-Skaičiuoklė!$E$10)*(Skaičiuoklė!$E$7)))),2)</f>
        <v>0</v>
      </c>
      <c r="D112" s="154">
        <f>B112*Skaičiuoklė!$E$30/12</f>
        <v>0</v>
      </c>
      <c r="E112" s="154">
        <f>B112*IF(A112&lt;=Skaičiuoklė!$E$38,Skaičiuoklė!$E$37,Skaičiuoklė!$E$40)/12</f>
        <v>0</v>
      </c>
      <c r="F112" s="154">
        <f t="shared" si="6"/>
        <v>0</v>
      </c>
      <c r="G112" s="154">
        <f>F112/((1+0.01+Skaičiuoklė!$E$29)^(A112/12))</f>
        <v>0</v>
      </c>
    </row>
    <row r="113" spans="1:7" x14ac:dyDescent="0.35">
      <c r="A113" s="11">
        <f t="shared" si="4"/>
        <v>109</v>
      </c>
      <c r="B113" s="155">
        <f t="shared" si="5"/>
        <v>0</v>
      </c>
      <c r="C113" s="288">
        <f>ROUND(IF(Skaičiuoklė!$E$61&gt;0,Skaičiuoklė!E171,IF(A113&lt;=Skaičiuoklė!$E$10,0,IF(A113&gt;Skaičiuoklė!$E$8,0,1/(Skaičiuoklė!$E$8-Skaičiuoklė!$E$10)*(Skaičiuoklė!$E$7)))),2)</f>
        <v>0</v>
      </c>
      <c r="D113" s="154">
        <f>B113*Skaičiuoklė!$E$30/12</f>
        <v>0</v>
      </c>
      <c r="E113" s="154">
        <f>B113*IF(A113&lt;=Skaičiuoklė!$E$38,Skaičiuoklė!$E$37,Skaičiuoklė!$E$40)/12</f>
        <v>0</v>
      </c>
      <c r="F113" s="154">
        <f t="shared" si="6"/>
        <v>0</v>
      </c>
      <c r="G113" s="154">
        <f>F113/((1+0.01+Skaičiuoklė!$E$29)^(A113/12))</f>
        <v>0</v>
      </c>
    </row>
    <row r="114" spans="1:7" x14ac:dyDescent="0.35">
      <c r="A114" s="11">
        <f t="shared" si="4"/>
        <v>110</v>
      </c>
      <c r="B114" s="155">
        <f t="shared" si="5"/>
        <v>0</v>
      </c>
      <c r="C114" s="288">
        <f>ROUND(IF(Skaičiuoklė!$E$61&gt;0,Skaičiuoklė!E172,IF(A114&lt;=Skaičiuoklė!$E$10,0,IF(A114&gt;Skaičiuoklė!$E$8,0,1/(Skaičiuoklė!$E$8-Skaičiuoklė!$E$10)*(Skaičiuoklė!$E$7)))),2)</f>
        <v>0</v>
      </c>
      <c r="D114" s="154">
        <f>B114*Skaičiuoklė!$E$30/12</f>
        <v>0</v>
      </c>
      <c r="E114" s="154">
        <f>B114*IF(A114&lt;=Skaičiuoklė!$E$38,Skaičiuoklė!$E$37,Skaičiuoklė!$E$40)/12</f>
        <v>0</v>
      </c>
      <c r="F114" s="154">
        <f t="shared" si="6"/>
        <v>0</v>
      </c>
      <c r="G114" s="154">
        <f>F114/((1+0.01+Skaičiuoklė!$E$29)^(A114/12))</f>
        <v>0</v>
      </c>
    </row>
    <row r="115" spans="1:7" x14ac:dyDescent="0.35">
      <c r="A115" s="11">
        <f t="shared" si="4"/>
        <v>111</v>
      </c>
      <c r="B115" s="155">
        <f t="shared" si="5"/>
        <v>0</v>
      </c>
      <c r="C115" s="288">
        <f>ROUND(IF(Skaičiuoklė!$E$61&gt;0,Skaičiuoklė!E173,IF(A115&lt;=Skaičiuoklė!$E$10,0,IF(A115&gt;Skaičiuoklė!$E$8,0,1/(Skaičiuoklė!$E$8-Skaičiuoklė!$E$10)*(Skaičiuoklė!$E$7)))),2)</f>
        <v>0</v>
      </c>
      <c r="D115" s="154">
        <f>B115*Skaičiuoklė!$E$30/12</f>
        <v>0</v>
      </c>
      <c r="E115" s="154">
        <f>B115*IF(A115&lt;=Skaičiuoklė!$E$38,Skaičiuoklė!$E$37,Skaičiuoklė!$E$40)/12</f>
        <v>0</v>
      </c>
      <c r="F115" s="154">
        <f t="shared" si="6"/>
        <v>0</v>
      </c>
      <c r="G115" s="154">
        <f>F115/((1+0.01+Skaičiuoklė!$E$29)^(A115/12))</f>
        <v>0</v>
      </c>
    </row>
    <row r="116" spans="1:7" x14ac:dyDescent="0.35">
      <c r="A116" s="11">
        <f t="shared" si="4"/>
        <v>112</v>
      </c>
      <c r="B116" s="155">
        <f t="shared" si="5"/>
        <v>0</v>
      </c>
      <c r="C116" s="288">
        <f>ROUND(IF(Skaičiuoklė!$E$61&gt;0,Skaičiuoklė!E174,IF(A116&lt;=Skaičiuoklė!$E$10,0,IF(A116&gt;Skaičiuoklė!$E$8,0,1/(Skaičiuoklė!$E$8-Skaičiuoklė!$E$10)*(Skaičiuoklė!$E$7)))),2)</f>
        <v>0</v>
      </c>
      <c r="D116" s="154">
        <f>B116*Skaičiuoklė!$E$30/12</f>
        <v>0</v>
      </c>
      <c r="E116" s="154">
        <f>B116*IF(A116&lt;=Skaičiuoklė!$E$38,Skaičiuoklė!$E$37,Skaičiuoklė!$E$40)/12</f>
        <v>0</v>
      </c>
      <c r="F116" s="154">
        <f t="shared" si="6"/>
        <v>0</v>
      </c>
      <c r="G116" s="154">
        <f>F116/((1+0.01+Skaičiuoklė!$E$29)^(A116/12))</f>
        <v>0</v>
      </c>
    </row>
    <row r="117" spans="1:7" x14ac:dyDescent="0.35">
      <c r="A117" s="11">
        <f t="shared" si="4"/>
        <v>113</v>
      </c>
      <c r="B117" s="155">
        <f t="shared" si="5"/>
        <v>0</v>
      </c>
      <c r="C117" s="288">
        <f>ROUND(IF(Skaičiuoklė!$E$61&gt;0,Skaičiuoklė!E175,IF(A117&lt;=Skaičiuoklė!$E$10,0,IF(A117&gt;Skaičiuoklė!$E$8,0,1/(Skaičiuoklė!$E$8-Skaičiuoklė!$E$10)*(Skaičiuoklė!$E$7)))),2)</f>
        <v>0</v>
      </c>
      <c r="D117" s="154">
        <f>B117*Skaičiuoklė!$E$30/12</f>
        <v>0</v>
      </c>
      <c r="E117" s="154">
        <f>B117*IF(A117&lt;=Skaičiuoklė!$E$38,Skaičiuoklė!$E$37,Skaičiuoklė!$E$40)/12</f>
        <v>0</v>
      </c>
      <c r="F117" s="154">
        <f t="shared" si="6"/>
        <v>0</v>
      </c>
      <c r="G117" s="154">
        <f>F117/((1+0.01+Skaičiuoklė!$E$29)^(A117/12))</f>
        <v>0</v>
      </c>
    </row>
    <row r="118" spans="1:7" x14ac:dyDescent="0.35">
      <c r="A118" s="11">
        <f t="shared" si="4"/>
        <v>114</v>
      </c>
      <c r="B118" s="155">
        <f t="shared" si="5"/>
        <v>0</v>
      </c>
      <c r="C118" s="288">
        <f>ROUND(IF(Skaičiuoklė!$E$61&gt;0,Skaičiuoklė!E176,IF(A118&lt;=Skaičiuoklė!$E$10,0,IF(A118&gt;Skaičiuoklė!$E$8,0,1/(Skaičiuoklė!$E$8-Skaičiuoklė!$E$10)*(Skaičiuoklė!$E$7)))),2)</f>
        <v>0</v>
      </c>
      <c r="D118" s="154">
        <f>B118*Skaičiuoklė!$E$30/12</f>
        <v>0</v>
      </c>
      <c r="E118" s="154">
        <f>B118*IF(A118&lt;=Skaičiuoklė!$E$38,Skaičiuoklė!$E$37,Skaičiuoklė!$E$40)/12</f>
        <v>0</v>
      </c>
      <c r="F118" s="154">
        <f t="shared" si="6"/>
        <v>0</v>
      </c>
      <c r="G118" s="154">
        <f>F118/((1+0.01+Skaičiuoklė!$E$29)^(A118/12))</f>
        <v>0</v>
      </c>
    </row>
    <row r="119" spans="1:7" x14ac:dyDescent="0.35">
      <c r="A119" s="11">
        <f t="shared" si="4"/>
        <v>115</v>
      </c>
      <c r="B119" s="155">
        <f t="shared" si="5"/>
        <v>0</v>
      </c>
      <c r="C119" s="288">
        <f>ROUND(IF(Skaičiuoklė!$E$61&gt;0,Skaičiuoklė!E177,IF(A119&lt;=Skaičiuoklė!$E$10,0,IF(A119&gt;Skaičiuoklė!$E$8,0,1/(Skaičiuoklė!$E$8-Skaičiuoklė!$E$10)*(Skaičiuoklė!$E$7)))),2)</f>
        <v>0</v>
      </c>
      <c r="D119" s="154">
        <f>B119*Skaičiuoklė!$E$30/12</f>
        <v>0</v>
      </c>
      <c r="E119" s="154">
        <f>B119*IF(A119&lt;=Skaičiuoklė!$E$38,Skaičiuoklė!$E$37,Skaičiuoklė!$E$40)/12</f>
        <v>0</v>
      </c>
      <c r="F119" s="154">
        <f t="shared" si="6"/>
        <v>0</v>
      </c>
      <c r="G119" s="154">
        <f>F119/((1+0.01+Skaičiuoklė!$E$29)^(A119/12))</f>
        <v>0</v>
      </c>
    </row>
    <row r="120" spans="1:7" x14ac:dyDescent="0.35">
      <c r="A120" s="11">
        <f t="shared" si="4"/>
        <v>116</v>
      </c>
      <c r="B120" s="155">
        <f t="shared" si="5"/>
        <v>0</v>
      </c>
      <c r="C120" s="288">
        <f>ROUND(IF(Skaičiuoklė!$E$61&gt;0,Skaičiuoklė!E178,IF(A120&lt;=Skaičiuoklė!$E$10,0,IF(A120&gt;Skaičiuoklė!$E$8,0,1/(Skaičiuoklė!$E$8-Skaičiuoklė!$E$10)*(Skaičiuoklė!$E$7)))),2)</f>
        <v>0</v>
      </c>
      <c r="D120" s="154">
        <f>B120*Skaičiuoklė!$E$30/12</f>
        <v>0</v>
      </c>
      <c r="E120" s="154">
        <f>B120*IF(A120&lt;=Skaičiuoklė!$E$38,Skaičiuoklė!$E$37,Skaičiuoklė!$E$40)/12</f>
        <v>0</v>
      </c>
      <c r="F120" s="154">
        <f t="shared" si="6"/>
        <v>0</v>
      </c>
      <c r="G120" s="154">
        <f>F120/((1+0.01+Skaičiuoklė!$E$29)^(A120/12))</f>
        <v>0</v>
      </c>
    </row>
    <row r="121" spans="1:7" x14ac:dyDescent="0.35">
      <c r="A121" s="11">
        <f t="shared" si="4"/>
        <v>117</v>
      </c>
      <c r="B121" s="155">
        <f t="shared" si="5"/>
        <v>0</v>
      </c>
      <c r="C121" s="288">
        <f>ROUND(IF(Skaičiuoklė!$E$61&gt;0,Skaičiuoklė!E179,IF(A121&lt;=Skaičiuoklė!$E$10,0,IF(A121&gt;Skaičiuoklė!$E$8,0,1/(Skaičiuoklė!$E$8-Skaičiuoklė!$E$10)*(Skaičiuoklė!$E$7)))),2)</f>
        <v>0</v>
      </c>
      <c r="D121" s="154">
        <f>B121*Skaičiuoklė!$E$30/12</f>
        <v>0</v>
      </c>
      <c r="E121" s="154">
        <f>B121*IF(A121&lt;=Skaičiuoklė!$E$38,Skaičiuoklė!$E$37,Skaičiuoklė!$E$40)/12</f>
        <v>0</v>
      </c>
      <c r="F121" s="154">
        <f t="shared" si="6"/>
        <v>0</v>
      </c>
      <c r="G121" s="154">
        <f>F121/((1+0.01+Skaičiuoklė!$E$29)^(A121/12))</f>
        <v>0</v>
      </c>
    </row>
    <row r="122" spans="1:7" x14ac:dyDescent="0.35">
      <c r="A122" s="11">
        <f t="shared" si="4"/>
        <v>118</v>
      </c>
      <c r="B122" s="155">
        <f t="shared" si="5"/>
        <v>0</v>
      </c>
      <c r="C122" s="288">
        <f>ROUND(IF(Skaičiuoklė!$E$61&gt;0,Skaičiuoklė!E180,IF(A122&lt;=Skaičiuoklė!$E$10,0,IF(A122&gt;Skaičiuoklė!$E$8,0,1/(Skaičiuoklė!$E$8-Skaičiuoklė!$E$10)*(Skaičiuoklė!$E$7)))),2)</f>
        <v>0</v>
      </c>
      <c r="D122" s="154">
        <f>B122*Skaičiuoklė!$E$30/12</f>
        <v>0</v>
      </c>
      <c r="E122" s="154">
        <f>B122*IF(A122&lt;=Skaičiuoklė!$E$38,Skaičiuoklė!$E$37,Skaičiuoklė!$E$40)/12</f>
        <v>0</v>
      </c>
      <c r="F122" s="154">
        <f t="shared" si="6"/>
        <v>0</v>
      </c>
      <c r="G122" s="154">
        <f>F122/((1+0.01+Skaičiuoklė!$E$29)^(A122/12))</f>
        <v>0</v>
      </c>
    </row>
    <row r="123" spans="1:7" x14ac:dyDescent="0.35">
      <c r="A123" s="11">
        <f t="shared" si="4"/>
        <v>119</v>
      </c>
      <c r="B123" s="155">
        <f t="shared" si="5"/>
        <v>0</v>
      </c>
      <c r="C123" s="288">
        <f>ROUND(IF(Skaičiuoklė!$E$61&gt;0,Skaičiuoklė!E181,IF(A123&lt;=Skaičiuoklė!$E$10,0,IF(A123&gt;Skaičiuoklė!$E$8,0,1/(Skaičiuoklė!$E$8-Skaičiuoklė!$E$10)*(Skaičiuoklė!$E$7)))),2)</f>
        <v>0</v>
      </c>
      <c r="D123" s="154">
        <f>B123*Skaičiuoklė!$E$30/12</f>
        <v>0</v>
      </c>
      <c r="E123" s="154">
        <f>B123*IF(A123&lt;=Skaičiuoklė!$E$38,Skaičiuoklė!$E$37,Skaičiuoklė!$E$40)/12</f>
        <v>0</v>
      </c>
      <c r="F123" s="154">
        <f t="shared" si="6"/>
        <v>0</v>
      </c>
      <c r="G123" s="154">
        <f>F123/((1+0.01+Skaičiuoklė!$E$29)^(A123/12))</f>
        <v>0</v>
      </c>
    </row>
    <row r="124" spans="1:7" x14ac:dyDescent="0.35">
      <c r="A124" s="11">
        <f t="shared" si="4"/>
        <v>120</v>
      </c>
      <c r="B124" s="155">
        <f t="shared" si="5"/>
        <v>0</v>
      </c>
      <c r="C124" s="288">
        <f>ROUND(IF(Skaičiuoklė!$E$61&gt;0,Skaičiuoklė!E182,IF(A124&lt;=Skaičiuoklė!$E$10,0,IF(A124&gt;Skaičiuoklė!$E$8,0,1/(Skaičiuoklė!$E$8-Skaičiuoklė!$E$10)*(Skaičiuoklė!$E$7)))),2)</f>
        <v>0</v>
      </c>
      <c r="D124" s="154">
        <f>B124*Skaičiuoklė!$E$30/12</f>
        <v>0</v>
      </c>
      <c r="E124" s="154">
        <f>B124*IF(A124&lt;=Skaičiuoklė!$E$38,Skaičiuoklė!$E$37,Skaičiuoklė!$E$40)/12</f>
        <v>0</v>
      </c>
      <c r="F124" s="154">
        <f t="shared" si="6"/>
        <v>0</v>
      </c>
      <c r="G124" s="154">
        <f>F124/((1+0.01+Skaičiuoklė!$E$29)^(A124/12))</f>
        <v>0</v>
      </c>
    </row>
    <row r="125" spans="1:7" x14ac:dyDescent="0.35">
      <c r="A125" s="11">
        <f t="shared" si="4"/>
        <v>121</v>
      </c>
      <c r="B125" s="155">
        <f t="shared" si="5"/>
        <v>0</v>
      </c>
      <c r="C125" s="288">
        <f>ROUND(IF(Skaičiuoklė!$E$61&gt;0,Skaičiuoklė!E183,IF(A125&lt;=Skaičiuoklė!$E$10,0,IF(A125&gt;Skaičiuoklė!$E$8,0,1/(Skaičiuoklė!$E$8-Skaičiuoklė!$E$10)*(Skaičiuoklė!$E$7)))),2)</f>
        <v>0</v>
      </c>
      <c r="D125" s="154">
        <f>B125*Skaičiuoklė!$E$30/12</f>
        <v>0</v>
      </c>
      <c r="E125" s="154">
        <f>B125*IF(A125&lt;=Skaičiuoklė!$E$38,Skaičiuoklė!$E$37,Skaičiuoklė!$E$40)/12</f>
        <v>0</v>
      </c>
      <c r="F125" s="154">
        <f t="shared" si="6"/>
        <v>0</v>
      </c>
      <c r="G125" s="154">
        <f>F125/((1+0.01+Skaičiuoklė!$E$29)^(A125/12))</f>
        <v>0</v>
      </c>
    </row>
    <row r="126" spans="1:7" x14ac:dyDescent="0.35">
      <c r="A126" s="11">
        <f t="shared" si="4"/>
        <v>122</v>
      </c>
      <c r="B126" s="155">
        <f t="shared" si="5"/>
        <v>0</v>
      </c>
      <c r="C126" s="288">
        <f>ROUND(IF(Skaičiuoklė!$E$61&gt;0,Skaičiuoklė!E184,IF(A126&lt;=Skaičiuoklė!$E$10,0,IF(A126&gt;Skaičiuoklė!$E$8,0,1/(Skaičiuoklė!$E$8-Skaičiuoklė!$E$10)*(Skaičiuoklė!$E$7)))),2)</f>
        <v>0</v>
      </c>
      <c r="D126" s="154">
        <f>B126*Skaičiuoklė!$E$30/12</f>
        <v>0</v>
      </c>
      <c r="E126" s="154">
        <f>B126*IF(A126&lt;=Skaičiuoklė!$E$38,Skaičiuoklė!$E$37,Skaičiuoklė!$E$40)/12</f>
        <v>0</v>
      </c>
      <c r="F126" s="154">
        <f t="shared" si="6"/>
        <v>0</v>
      </c>
      <c r="G126" s="154">
        <f>F126/((1+0.01+Skaičiuoklė!$E$29)^(A126/12))</f>
        <v>0</v>
      </c>
    </row>
    <row r="127" spans="1:7" x14ac:dyDescent="0.35">
      <c r="A127" s="11">
        <f t="shared" si="4"/>
        <v>123</v>
      </c>
      <c r="B127" s="155">
        <f t="shared" si="5"/>
        <v>0</v>
      </c>
      <c r="C127" s="288">
        <f>ROUND(IF(Skaičiuoklė!$E$61&gt;0,Skaičiuoklė!E185,IF(A127&lt;=Skaičiuoklė!$E$10,0,IF(A127&gt;Skaičiuoklė!$E$8,0,1/(Skaičiuoklė!$E$8-Skaičiuoklė!$E$10)*(Skaičiuoklė!$E$7)))),2)</f>
        <v>0</v>
      </c>
      <c r="D127" s="154">
        <f>B127*Skaičiuoklė!$E$30/12</f>
        <v>0</v>
      </c>
      <c r="E127" s="154">
        <f>B127*IF(A127&lt;=Skaičiuoklė!$E$38,Skaičiuoklė!$E$37,Skaičiuoklė!$E$40)/12</f>
        <v>0</v>
      </c>
      <c r="F127" s="154">
        <f t="shared" si="6"/>
        <v>0</v>
      </c>
      <c r="G127" s="154">
        <f>F127/((1+0.01+Skaičiuoklė!$E$29)^(A127/12))</f>
        <v>0</v>
      </c>
    </row>
    <row r="128" spans="1:7" x14ac:dyDescent="0.35">
      <c r="A128" s="11">
        <f t="shared" si="4"/>
        <v>124</v>
      </c>
      <c r="B128" s="155">
        <f t="shared" si="5"/>
        <v>0</v>
      </c>
      <c r="C128" s="288">
        <f>ROUND(IF(Skaičiuoklė!$E$61&gt;0,Skaičiuoklė!E186,IF(A128&lt;=Skaičiuoklė!$E$10,0,IF(A128&gt;Skaičiuoklė!$E$8,0,1/(Skaičiuoklė!$E$8-Skaičiuoklė!$E$10)*(Skaičiuoklė!$E$7)))),2)</f>
        <v>0</v>
      </c>
      <c r="D128" s="154">
        <f>B128*Skaičiuoklė!$E$30/12</f>
        <v>0</v>
      </c>
      <c r="E128" s="154">
        <f>B128*IF(A128&lt;=Skaičiuoklė!$E$38,Skaičiuoklė!$E$37,Skaičiuoklė!$E$40)/12</f>
        <v>0</v>
      </c>
      <c r="F128" s="154">
        <f t="shared" si="6"/>
        <v>0</v>
      </c>
      <c r="G128" s="154">
        <f>F128/((1+0.01+Skaičiuoklė!$E$29)^(A128/12))</f>
        <v>0</v>
      </c>
    </row>
    <row r="129" spans="1:7" x14ac:dyDescent="0.35">
      <c r="A129" s="11">
        <f t="shared" si="4"/>
        <v>125</v>
      </c>
      <c r="B129" s="155">
        <f t="shared" si="5"/>
        <v>0</v>
      </c>
      <c r="C129" s="288">
        <f>ROUND(IF(Skaičiuoklė!$E$61&gt;0,Skaičiuoklė!E187,IF(A129&lt;=Skaičiuoklė!$E$10,0,IF(A129&gt;Skaičiuoklė!$E$8,0,1/(Skaičiuoklė!$E$8-Skaičiuoklė!$E$10)*(Skaičiuoklė!$E$7)))),2)</f>
        <v>0</v>
      </c>
      <c r="D129" s="154">
        <f>B129*Skaičiuoklė!$E$30/12</f>
        <v>0</v>
      </c>
      <c r="E129" s="154">
        <f>B129*IF(A129&lt;=Skaičiuoklė!$E$38,Skaičiuoklė!$E$37,Skaičiuoklė!$E$40)/12</f>
        <v>0</v>
      </c>
      <c r="F129" s="154">
        <f t="shared" si="6"/>
        <v>0</v>
      </c>
      <c r="G129" s="154">
        <f>F129/((1+0.01+Skaičiuoklė!$E$29)^(A129/12))</f>
        <v>0</v>
      </c>
    </row>
    <row r="130" spans="1:7" x14ac:dyDescent="0.35">
      <c r="A130" s="11">
        <f t="shared" si="4"/>
        <v>126</v>
      </c>
      <c r="B130" s="155">
        <f t="shared" si="5"/>
        <v>0</v>
      </c>
      <c r="C130" s="288">
        <f>ROUND(IF(Skaičiuoklė!$E$61&gt;0,Skaičiuoklė!E188,IF(A130&lt;=Skaičiuoklė!$E$10,0,IF(A130&gt;Skaičiuoklė!$E$8,0,1/(Skaičiuoklė!$E$8-Skaičiuoklė!$E$10)*(Skaičiuoklė!$E$7)))),2)</f>
        <v>0</v>
      </c>
      <c r="D130" s="154">
        <f>B130*Skaičiuoklė!$E$30/12</f>
        <v>0</v>
      </c>
      <c r="E130" s="154">
        <f>B130*IF(A130&lt;=Skaičiuoklė!$E$38,Skaičiuoklė!$E$37,Skaičiuoklė!$E$40)/12</f>
        <v>0</v>
      </c>
      <c r="F130" s="154">
        <f t="shared" si="6"/>
        <v>0</v>
      </c>
      <c r="G130" s="154">
        <f>F130/((1+0.01+Skaičiuoklė!$E$29)^(A130/12))</f>
        <v>0</v>
      </c>
    </row>
    <row r="131" spans="1:7" x14ac:dyDescent="0.35">
      <c r="A131" s="11">
        <f t="shared" si="4"/>
        <v>127</v>
      </c>
      <c r="B131" s="155">
        <f t="shared" si="5"/>
        <v>0</v>
      </c>
      <c r="C131" s="288">
        <f>ROUND(IF(Skaičiuoklė!$E$61&gt;0,Skaičiuoklė!E189,IF(A131&lt;=Skaičiuoklė!$E$10,0,IF(A131&gt;Skaičiuoklė!$E$8,0,1/(Skaičiuoklė!$E$8-Skaičiuoklė!$E$10)*(Skaičiuoklė!$E$7)))),2)</f>
        <v>0</v>
      </c>
      <c r="D131" s="154">
        <f>B131*Skaičiuoklė!$E$30/12</f>
        <v>0</v>
      </c>
      <c r="E131" s="154">
        <f>B131*IF(A131&lt;=Skaičiuoklė!$E$38,Skaičiuoklė!$E$37,Skaičiuoklė!$E$40)/12</f>
        <v>0</v>
      </c>
      <c r="F131" s="154">
        <f t="shared" si="6"/>
        <v>0</v>
      </c>
      <c r="G131" s="154">
        <f>F131/((1+0.01+Skaičiuoklė!$E$29)^(A131/12))</f>
        <v>0</v>
      </c>
    </row>
    <row r="132" spans="1:7" x14ac:dyDescent="0.35">
      <c r="A132" s="11">
        <f t="shared" si="4"/>
        <v>128</v>
      </c>
      <c r="B132" s="155">
        <f t="shared" si="5"/>
        <v>0</v>
      </c>
      <c r="C132" s="288">
        <f>ROUND(IF(Skaičiuoklė!$E$61&gt;0,Skaičiuoklė!E190,IF(A132&lt;=Skaičiuoklė!$E$10,0,IF(A132&gt;Skaičiuoklė!$E$8,0,1/(Skaičiuoklė!$E$8-Skaičiuoklė!$E$10)*(Skaičiuoklė!$E$7)))),2)</f>
        <v>0</v>
      </c>
      <c r="D132" s="154">
        <f>B132*Skaičiuoklė!$E$30/12</f>
        <v>0</v>
      </c>
      <c r="E132" s="154">
        <f>B132*IF(A132&lt;=Skaičiuoklė!$E$38,Skaičiuoklė!$E$37,Skaičiuoklė!$E$40)/12</f>
        <v>0</v>
      </c>
      <c r="F132" s="154">
        <f t="shared" si="6"/>
        <v>0</v>
      </c>
      <c r="G132" s="154">
        <f>F132/((1+0.01+Skaičiuoklė!$E$29)^(A132/12))</f>
        <v>0</v>
      </c>
    </row>
    <row r="133" spans="1:7" x14ac:dyDescent="0.35">
      <c r="A133" s="11">
        <f t="shared" si="4"/>
        <v>129</v>
      </c>
      <c r="B133" s="155">
        <f t="shared" si="5"/>
        <v>0</v>
      </c>
      <c r="C133" s="288">
        <f>ROUND(IF(Skaičiuoklė!$E$61&gt;0,Skaičiuoklė!E191,IF(A133&lt;=Skaičiuoklė!$E$10,0,IF(A133&gt;Skaičiuoklė!$E$8,0,1/(Skaičiuoklė!$E$8-Skaičiuoklė!$E$10)*(Skaičiuoklė!$E$7)))),2)</f>
        <v>0</v>
      </c>
      <c r="D133" s="154">
        <f>B133*Skaičiuoklė!$E$30/12</f>
        <v>0</v>
      </c>
      <c r="E133" s="154">
        <f>B133*IF(A133&lt;=Skaičiuoklė!$E$38,Skaičiuoklė!$E$37,Skaičiuoklė!$E$40)/12</f>
        <v>0</v>
      </c>
      <c r="F133" s="154">
        <f t="shared" si="6"/>
        <v>0</v>
      </c>
      <c r="G133" s="154">
        <f>F133/((1+0.01+Skaičiuoklė!$E$29)^(A133/12))</f>
        <v>0</v>
      </c>
    </row>
    <row r="134" spans="1:7" x14ac:dyDescent="0.35">
      <c r="A134" s="11">
        <f t="shared" ref="A134:A197" si="7">+A133+1</f>
        <v>130</v>
      </c>
      <c r="B134" s="155">
        <f t="shared" ref="B134:B197" si="8">IF(MAX(ROUND(B133-C133,2),0)&lt;0.5,0,MAX(ROUND(B133-C133,2),0))</f>
        <v>0</v>
      </c>
      <c r="C134" s="288">
        <f>ROUND(IF(Skaičiuoklė!$E$61&gt;0,Skaičiuoklė!E192,IF(A134&lt;=Skaičiuoklė!$E$10,0,IF(A134&gt;Skaičiuoklė!$E$8,0,1/(Skaičiuoklė!$E$8-Skaičiuoklė!$E$10)*(Skaičiuoklė!$E$7)))),2)</f>
        <v>0</v>
      </c>
      <c r="D134" s="154">
        <f>B134*Skaičiuoklė!$E$30/12</f>
        <v>0</v>
      </c>
      <c r="E134" s="154">
        <f>B134*IF(A134&lt;=Skaičiuoklė!$E$38,Skaičiuoklė!$E$37,Skaičiuoklė!$E$40)/12</f>
        <v>0</v>
      </c>
      <c r="F134" s="154">
        <f t="shared" ref="F134:F197" si="9">D134-E134</f>
        <v>0</v>
      </c>
      <c r="G134" s="154">
        <f>F134/((1+0.01+Skaičiuoklė!$E$29)^(A134/12))</f>
        <v>0</v>
      </c>
    </row>
    <row r="135" spans="1:7" x14ac:dyDescent="0.35">
      <c r="A135" s="11">
        <f t="shared" si="7"/>
        <v>131</v>
      </c>
      <c r="B135" s="155">
        <f t="shared" si="8"/>
        <v>0</v>
      </c>
      <c r="C135" s="288">
        <f>ROUND(IF(Skaičiuoklė!$E$61&gt;0,Skaičiuoklė!E193,IF(A135&lt;=Skaičiuoklė!$E$10,0,IF(A135&gt;Skaičiuoklė!$E$8,0,1/(Skaičiuoklė!$E$8-Skaičiuoklė!$E$10)*(Skaičiuoklė!$E$7)))),2)</f>
        <v>0</v>
      </c>
      <c r="D135" s="154">
        <f>B135*Skaičiuoklė!$E$30/12</f>
        <v>0</v>
      </c>
      <c r="E135" s="154">
        <f>B135*IF(A135&lt;=Skaičiuoklė!$E$38,Skaičiuoklė!$E$37,Skaičiuoklė!$E$40)/12</f>
        <v>0</v>
      </c>
      <c r="F135" s="154">
        <f t="shared" si="9"/>
        <v>0</v>
      </c>
      <c r="G135" s="154">
        <f>F135/((1+0.01+Skaičiuoklė!$E$29)^(A135/12))</f>
        <v>0</v>
      </c>
    </row>
    <row r="136" spans="1:7" x14ac:dyDescent="0.35">
      <c r="A136" s="11">
        <f t="shared" si="7"/>
        <v>132</v>
      </c>
      <c r="B136" s="155">
        <f t="shared" si="8"/>
        <v>0</v>
      </c>
      <c r="C136" s="288">
        <f>ROUND(IF(Skaičiuoklė!$E$61&gt;0,Skaičiuoklė!E194,IF(A136&lt;=Skaičiuoklė!$E$10,0,IF(A136&gt;Skaičiuoklė!$E$8,0,1/(Skaičiuoklė!$E$8-Skaičiuoklė!$E$10)*(Skaičiuoklė!$E$7)))),2)</f>
        <v>0</v>
      </c>
      <c r="D136" s="154">
        <f>B136*Skaičiuoklė!$E$30/12</f>
        <v>0</v>
      </c>
      <c r="E136" s="154">
        <f>B136*IF(A136&lt;=Skaičiuoklė!$E$38,Skaičiuoklė!$E$37,Skaičiuoklė!$E$40)/12</f>
        <v>0</v>
      </c>
      <c r="F136" s="154">
        <f t="shared" si="9"/>
        <v>0</v>
      </c>
      <c r="G136" s="154">
        <f>F136/((1+0.01+Skaičiuoklė!$E$29)^(A136/12))</f>
        <v>0</v>
      </c>
    </row>
    <row r="137" spans="1:7" x14ac:dyDescent="0.35">
      <c r="A137" s="11">
        <f t="shared" si="7"/>
        <v>133</v>
      </c>
      <c r="B137" s="155">
        <f t="shared" si="8"/>
        <v>0</v>
      </c>
      <c r="C137" s="288">
        <f>ROUND(IF(Skaičiuoklė!$E$61&gt;0,Skaičiuoklė!E195,IF(A137&lt;=Skaičiuoklė!$E$10,0,IF(A137&gt;Skaičiuoklė!$E$8,0,1/(Skaičiuoklė!$E$8-Skaičiuoklė!$E$10)*(Skaičiuoklė!$E$7)))),2)</f>
        <v>0</v>
      </c>
      <c r="D137" s="154">
        <f>B137*Skaičiuoklė!$E$30/12</f>
        <v>0</v>
      </c>
      <c r="E137" s="154">
        <f>B137*IF(A137&lt;=Skaičiuoklė!$E$38,Skaičiuoklė!$E$37,Skaičiuoklė!$E$40)/12</f>
        <v>0</v>
      </c>
      <c r="F137" s="154">
        <f t="shared" si="9"/>
        <v>0</v>
      </c>
      <c r="G137" s="154">
        <f>F137/((1+0.01+Skaičiuoklė!$E$29)^(A137/12))</f>
        <v>0</v>
      </c>
    </row>
    <row r="138" spans="1:7" x14ac:dyDescent="0.35">
      <c r="A138" s="11">
        <f t="shared" si="7"/>
        <v>134</v>
      </c>
      <c r="B138" s="155">
        <f t="shared" si="8"/>
        <v>0</v>
      </c>
      <c r="C138" s="288">
        <f>ROUND(IF(Skaičiuoklė!$E$61&gt;0,Skaičiuoklė!E196,IF(A138&lt;=Skaičiuoklė!$E$10,0,IF(A138&gt;Skaičiuoklė!$E$8,0,1/(Skaičiuoklė!$E$8-Skaičiuoklė!$E$10)*(Skaičiuoklė!$E$7)))),2)</f>
        <v>0</v>
      </c>
      <c r="D138" s="154">
        <f>B138*Skaičiuoklė!$E$30/12</f>
        <v>0</v>
      </c>
      <c r="E138" s="154">
        <f>B138*IF(A138&lt;=Skaičiuoklė!$E$38,Skaičiuoklė!$E$37,Skaičiuoklė!$E$40)/12</f>
        <v>0</v>
      </c>
      <c r="F138" s="154">
        <f t="shared" si="9"/>
        <v>0</v>
      </c>
      <c r="G138" s="154">
        <f>F138/((1+0.01+Skaičiuoklė!$E$29)^(A138/12))</f>
        <v>0</v>
      </c>
    </row>
    <row r="139" spans="1:7" x14ac:dyDescent="0.35">
      <c r="A139" s="11">
        <f t="shared" si="7"/>
        <v>135</v>
      </c>
      <c r="B139" s="155">
        <f t="shared" si="8"/>
        <v>0</v>
      </c>
      <c r="C139" s="288">
        <f>ROUND(IF(Skaičiuoklė!$E$61&gt;0,Skaičiuoklė!E197,IF(A139&lt;=Skaičiuoklė!$E$10,0,IF(A139&gt;Skaičiuoklė!$E$8,0,1/(Skaičiuoklė!$E$8-Skaičiuoklė!$E$10)*(Skaičiuoklė!$E$7)))),2)</f>
        <v>0</v>
      </c>
      <c r="D139" s="154">
        <f>B139*Skaičiuoklė!$E$30/12</f>
        <v>0</v>
      </c>
      <c r="E139" s="154">
        <f>B139*IF(A139&lt;=Skaičiuoklė!$E$38,Skaičiuoklė!$E$37,Skaičiuoklė!$E$40)/12</f>
        <v>0</v>
      </c>
      <c r="F139" s="154">
        <f t="shared" si="9"/>
        <v>0</v>
      </c>
      <c r="G139" s="154">
        <f>F139/((1+0.01+Skaičiuoklė!$E$29)^(A139/12))</f>
        <v>0</v>
      </c>
    </row>
    <row r="140" spans="1:7" x14ac:dyDescent="0.35">
      <c r="A140" s="11">
        <f t="shared" si="7"/>
        <v>136</v>
      </c>
      <c r="B140" s="155">
        <f t="shared" si="8"/>
        <v>0</v>
      </c>
      <c r="C140" s="288">
        <f>ROUND(IF(Skaičiuoklė!$E$61&gt;0,Skaičiuoklė!E198,IF(A140&lt;=Skaičiuoklė!$E$10,0,IF(A140&gt;Skaičiuoklė!$E$8,0,1/(Skaičiuoklė!$E$8-Skaičiuoklė!$E$10)*(Skaičiuoklė!$E$7)))),2)</f>
        <v>0</v>
      </c>
      <c r="D140" s="154">
        <f>B140*Skaičiuoklė!$E$30/12</f>
        <v>0</v>
      </c>
      <c r="E140" s="154">
        <f>B140*IF(A140&lt;=Skaičiuoklė!$E$38,Skaičiuoklė!$E$37,Skaičiuoklė!$E$40)/12</f>
        <v>0</v>
      </c>
      <c r="F140" s="154">
        <f t="shared" si="9"/>
        <v>0</v>
      </c>
      <c r="G140" s="154">
        <f>F140/((1+0.01+Skaičiuoklė!$E$29)^(A140/12))</f>
        <v>0</v>
      </c>
    </row>
    <row r="141" spans="1:7" x14ac:dyDescent="0.35">
      <c r="A141" s="11">
        <f t="shared" si="7"/>
        <v>137</v>
      </c>
      <c r="B141" s="155">
        <f t="shared" si="8"/>
        <v>0</v>
      </c>
      <c r="C141" s="288">
        <f>ROUND(IF(Skaičiuoklė!$E$61&gt;0,Skaičiuoklė!E199,IF(A141&lt;=Skaičiuoklė!$E$10,0,IF(A141&gt;Skaičiuoklė!$E$8,0,1/(Skaičiuoklė!$E$8-Skaičiuoklė!$E$10)*(Skaičiuoklė!$E$7)))),2)</f>
        <v>0</v>
      </c>
      <c r="D141" s="154">
        <f>B141*Skaičiuoklė!$E$30/12</f>
        <v>0</v>
      </c>
      <c r="E141" s="154">
        <f>B141*IF(A141&lt;=Skaičiuoklė!$E$38,Skaičiuoklė!$E$37,Skaičiuoklė!$E$40)/12</f>
        <v>0</v>
      </c>
      <c r="F141" s="154">
        <f t="shared" si="9"/>
        <v>0</v>
      </c>
      <c r="G141" s="154">
        <f>F141/((1+0.01+Skaičiuoklė!$E$29)^(A141/12))</f>
        <v>0</v>
      </c>
    </row>
    <row r="142" spans="1:7" x14ac:dyDescent="0.35">
      <c r="A142" s="11">
        <f t="shared" si="7"/>
        <v>138</v>
      </c>
      <c r="B142" s="155">
        <f t="shared" si="8"/>
        <v>0</v>
      </c>
      <c r="C142" s="288">
        <f>ROUND(IF(Skaičiuoklė!$E$61&gt;0,Skaičiuoklė!E200,IF(A142&lt;=Skaičiuoklė!$E$10,0,IF(A142&gt;Skaičiuoklė!$E$8,0,1/(Skaičiuoklė!$E$8-Skaičiuoklė!$E$10)*(Skaičiuoklė!$E$7)))),2)</f>
        <v>0</v>
      </c>
      <c r="D142" s="154">
        <f>B142*Skaičiuoklė!$E$30/12</f>
        <v>0</v>
      </c>
      <c r="E142" s="154">
        <f>B142*IF(A142&lt;=Skaičiuoklė!$E$38,Skaičiuoklė!$E$37,Skaičiuoklė!$E$40)/12</f>
        <v>0</v>
      </c>
      <c r="F142" s="154">
        <f t="shared" si="9"/>
        <v>0</v>
      </c>
      <c r="G142" s="154">
        <f>F142/((1+0.01+Skaičiuoklė!$E$29)^(A142/12))</f>
        <v>0</v>
      </c>
    </row>
    <row r="143" spans="1:7" x14ac:dyDescent="0.35">
      <c r="A143" s="11">
        <f t="shared" si="7"/>
        <v>139</v>
      </c>
      <c r="B143" s="155">
        <f t="shared" si="8"/>
        <v>0</v>
      </c>
      <c r="C143" s="288">
        <f>ROUND(IF(Skaičiuoklė!$E$61&gt;0,Skaičiuoklė!E201,IF(A143&lt;=Skaičiuoklė!$E$10,0,IF(A143&gt;Skaičiuoklė!$E$8,0,1/(Skaičiuoklė!$E$8-Skaičiuoklė!$E$10)*(Skaičiuoklė!$E$7)))),2)</f>
        <v>0</v>
      </c>
      <c r="D143" s="154">
        <f>B143*Skaičiuoklė!$E$30/12</f>
        <v>0</v>
      </c>
      <c r="E143" s="154">
        <f>B143*IF(A143&lt;=Skaičiuoklė!$E$38,Skaičiuoklė!$E$37,Skaičiuoklė!$E$40)/12</f>
        <v>0</v>
      </c>
      <c r="F143" s="154">
        <f t="shared" si="9"/>
        <v>0</v>
      </c>
      <c r="G143" s="154">
        <f>F143/((1+0.01+Skaičiuoklė!$E$29)^(A143/12))</f>
        <v>0</v>
      </c>
    </row>
    <row r="144" spans="1:7" x14ac:dyDescent="0.35">
      <c r="A144" s="11">
        <f t="shared" si="7"/>
        <v>140</v>
      </c>
      <c r="B144" s="155">
        <f t="shared" si="8"/>
        <v>0</v>
      </c>
      <c r="C144" s="288">
        <f>ROUND(IF(Skaičiuoklė!$E$61&gt;0,Skaičiuoklė!E202,IF(A144&lt;=Skaičiuoklė!$E$10,0,IF(A144&gt;Skaičiuoklė!$E$8,0,1/(Skaičiuoklė!$E$8-Skaičiuoklė!$E$10)*(Skaičiuoklė!$E$7)))),2)</f>
        <v>0</v>
      </c>
      <c r="D144" s="154">
        <f>B144*Skaičiuoklė!$E$30/12</f>
        <v>0</v>
      </c>
      <c r="E144" s="154">
        <f>B144*IF(A144&lt;=Skaičiuoklė!$E$38,Skaičiuoklė!$E$37,Skaičiuoklė!$E$40)/12</f>
        <v>0</v>
      </c>
      <c r="F144" s="154">
        <f t="shared" si="9"/>
        <v>0</v>
      </c>
      <c r="G144" s="154">
        <f>F144/((1+0.01+Skaičiuoklė!$E$29)^(A144/12))</f>
        <v>0</v>
      </c>
    </row>
    <row r="145" spans="1:7" x14ac:dyDescent="0.35">
      <c r="A145" s="11">
        <f t="shared" si="7"/>
        <v>141</v>
      </c>
      <c r="B145" s="155">
        <f t="shared" si="8"/>
        <v>0</v>
      </c>
      <c r="C145" s="288">
        <f>ROUND(IF(Skaičiuoklė!$E$61&gt;0,Skaičiuoklė!E203,IF(A145&lt;=Skaičiuoklė!$E$10,0,IF(A145&gt;Skaičiuoklė!$E$8,0,1/(Skaičiuoklė!$E$8-Skaičiuoklė!$E$10)*(Skaičiuoklė!$E$7)))),2)</f>
        <v>0</v>
      </c>
      <c r="D145" s="154">
        <f>B145*Skaičiuoklė!$E$30/12</f>
        <v>0</v>
      </c>
      <c r="E145" s="154">
        <f>B145*IF(A145&lt;=Skaičiuoklė!$E$38,Skaičiuoklė!$E$37,Skaičiuoklė!$E$40)/12</f>
        <v>0</v>
      </c>
      <c r="F145" s="154">
        <f t="shared" si="9"/>
        <v>0</v>
      </c>
      <c r="G145" s="154">
        <f>F145/((1+0.01+Skaičiuoklė!$E$29)^(A145/12))</f>
        <v>0</v>
      </c>
    </row>
    <row r="146" spans="1:7" x14ac:dyDescent="0.35">
      <c r="A146" s="11">
        <f t="shared" si="7"/>
        <v>142</v>
      </c>
      <c r="B146" s="155">
        <f t="shared" si="8"/>
        <v>0</v>
      </c>
      <c r="C146" s="288">
        <f>ROUND(IF(Skaičiuoklė!$E$61&gt;0,Skaičiuoklė!E204,IF(A146&lt;=Skaičiuoklė!$E$10,0,IF(A146&gt;Skaičiuoklė!$E$8,0,1/(Skaičiuoklė!$E$8-Skaičiuoklė!$E$10)*(Skaičiuoklė!$E$7)))),2)</f>
        <v>0</v>
      </c>
      <c r="D146" s="154">
        <f>B146*Skaičiuoklė!$E$30/12</f>
        <v>0</v>
      </c>
      <c r="E146" s="154">
        <f>B146*IF(A146&lt;=Skaičiuoklė!$E$38,Skaičiuoklė!$E$37,Skaičiuoklė!$E$40)/12</f>
        <v>0</v>
      </c>
      <c r="F146" s="154">
        <f t="shared" si="9"/>
        <v>0</v>
      </c>
      <c r="G146" s="154">
        <f>F146/((1+0.01+Skaičiuoklė!$E$29)^(A146/12))</f>
        <v>0</v>
      </c>
    </row>
    <row r="147" spans="1:7" x14ac:dyDescent="0.35">
      <c r="A147" s="11">
        <f t="shared" si="7"/>
        <v>143</v>
      </c>
      <c r="B147" s="155">
        <f t="shared" si="8"/>
        <v>0</v>
      </c>
      <c r="C147" s="288">
        <f>ROUND(IF(Skaičiuoklė!$E$61&gt;0,Skaičiuoklė!E205,IF(A147&lt;=Skaičiuoklė!$E$10,0,IF(A147&gt;Skaičiuoklė!$E$8,0,1/(Skaičiuoklė!$E$8-Skaičiuoklė!$E$10)*(Skaičiuoklė!$E$7)))),2)</f>
        <v>0</v>
      </c>
      <c r="D147" s="154">
        <f>B147*Skaičiuoklė!$E$30/12</f>
        <v>0</v>
      </c>
      <c r="E147" s="154">
        <f>B147*IF(A147&lt;=Skaičiuoklė!$E$38,Skaičiuoklė!$E$37,Skaičiuoklė!$E$40)/12</f>
        <v>0</v>
      </c>
      <c r="F147" s="154">
        <f t="shared" si="9"/>
        <v>0</v>
      </c>
      <c r="G147" s="154">
        <f>F147/((1+0.01+Skaičiuoklė!$E$29)^(A147/12))</f>
        <v>0</v>
      </c>
    </row>
    <row r="148" spans="1:7" x14ac:dyDescent="0.35">
      <c r="A148" s="11">
        <f t="shared" si="7"/>
        <v>144</v>
      </c>
      <c r="B148" s="155">
        <f t="shared" si="8"/>
        <v>0</v>
      </c>
      <c r="C148" s="288">
        <f>ROUND(IF(Skaičiuoklė!$E$61&gt;0,Skaičiuoklė!E206,IF(A148&lt;=Skaičiuoklė!$E$10,0,IF(A148&gt;Skaičiuoklė!$E$8,0,1/(Skaičiuoklė!$E$8-Skaičiuoklė!$E$10)*(Skaičiuoklė!$E$7)))),2)</f>
        <v>0</v>
      </c>
      <c r="D148" s="154">
        <f>B148*Skaičiuoklė!$E$30/12</f>
        <v>0</v>
      </c>
      <c r="E148" s="154">
        <f>B148*IF(A148&lt;=Skaičiuoklė!$E$38,Skaičiuoklė!$E$37,Skaičiuoklė!$E$40)/12</f>
        <v>0</v>
      </c>
      <c r="F148" s="154">
        <f t="shared" si="9"/>
        <v>0</v>
      </c>
      <c r="G148" s="154">
        <f>F148/((1+0.01+Skaičiuoklė!$E$29)^(A148/12))</f>
        <v>0</v>
      </c>
    </row>
    <row r="149" spans="1:7" x14ac:dyDescent="0.35">
      <c r="A149" s="11">
        <f t="shared" si="7"/>
        <v>145</v>
      </c>
      <c r="B149" s="155">
        <f t="shared" si="8"/>
        <v>0</v>
      </c>
      <c r="C149" s="288">
        <f>ROUND(IF(Skaičiuoklė!$E$61&gt;0,Skaičiuoklė!E207,IF(A149&lt;=Skaičiuoklė!$E$10,0,IF(A149&gt;Skaičiuoklė!$E$8,0,1/(Skaičiuoklė!$E$8-Skaičiuoklė!$E$10)*(Skaičiuoklė!$E$7)))),2)</f>
        <v>0</v>
      </c>
      <c r="D149" s="154">
        <f>B149*Skaičiuoklė!$E$30/12</f>
        <v>0</v>
      </c>
      <c r="E149" s="154">
        <f>B149*IF(A149&lt;=Skaičiuoklė!$E$38,Skaičiuoklė!$E$37,Skaičiuoklė!$E$40)/12</f>
        <v>0</v>
      </c>
      <c r="F149" s="154">
        <f t="shared" si="9"/>
        <v>0</v>
      </c>
      <c r="G149" s="154">
        <f>F149/((1+0.01+Skaičiuoklė!$E$29)^(A149/12))</f>
        <v>0</v>
      </c>
    </row>
    <row r="150" spans="1:7" x14ac:dyDescent="0.35">
      <c r="A150" s="11">
        <f t="shared" si="7"/>
        <v>146</v>
      </c>
      <c r="B150" s="155">
        <f t="shared" si="8"/>
        <v>0</v>
      </c>
      <c r="C150" s="288">
        <f>ROUND(IF(Skaičiuoklė!$E$61&gt;0,Skaičiuoklė!E208,IF(A150&lt;=Skaičiuoklė!$E$10,0,IF(A150&gt;Skaičiuoklė!$E$8,0,1/(Skaičiuoklė!$E$8-Skaičiuoklė!$E$10)*(Skaičiuoklė!$E$7)))),2)</f>
        <v>0</v>
      </c>
      <c r="D150" s="154">
        <f>B150*Skaičiuoklė!$E$30/12</f>
        <v>0</v>
      </c>
      <c r="E150" s="154">
        <f>B150*IF(A150&lt;=Skaičiuoklė!$E$38,Skaičiuoklė!$E$37,Skaičiuoklė!$E$40)/12</f>
        <v>0</v>
      </c>
      <c r="F150" s="154">
        <f t="shared" si="9"/>
        <v>0</v>
      </c>
      <c r="G150" s="154">
        <f>F150/((1+0.01+Skaičiuoklė!$E$29)^(A150/12))</f>
        <v>0</v>
      </c>
    </row>
    <row r="151" spans="1:7" x14ac:dyDescent="0.35">
      <c r="A151" s="11">
        <f t="shared" si="7"/>
        <v>147</v>
      </c>
      <c r="B151" s="155">
        <f t="shared" si="8"/>
        <v>0</v>
      </c>
      <c r="C151" s="288">
        <f>ROUND(IF(Skaičiuoklė!$E$61&gt;0,Skaičiuoklė!E209,IF(A151&lt;=Skaičiuoklė!$E$10,0,IF(A151&gt;Skaičiuoklė!$E$8,0,1/(Skaičiuoklė!$E$8-Skaičiuoklė!$E$10)*(Skaičiuoklė!$E$7)))),2)</f>
        <v>0</v>
      </c>
      <c r="D151" s="154">
        <f>B151*Skaičiuoklė!$E$30/12</f>
        <v>0</v>
      </c>
      <c r="E151" s="154">
        <f>B151*IF(A151&lt;=Skaičiuoklė!$E$38,Skaičiuoklė!$E$37,Skaičiuoklė!$E$40)/12</f>
        <v>0</v>
      </c>
      <c r="F151" s="154">
        <f t="shared" si="9"/>
        <v>0</v>
      </c>
      <c r="G151" s="154">
        <f>F151/((1+0.01+Skaičiuoklė!$E$29)^(A151/12))</f>
        <v>0</v>
      </c>
    </row>
    <row r="152" spans="1:7" x14ac:dyDescent="0.35">
      <c r="A152" s="11">
        <f t="shared" si="7"/>
        <v>148</v>
      </c>
      <c r="B152" s="155">
        <f t="shared" si="8"/>
        <v>0</v>
      </c>
      <c r="C152" s="288">
        <f>ROUND(IF(Skaičiuoklė!$E$61&gt;0,Skaičiuoklė!E210,IF(A152&lt;=Skaičiuoklė!$E$10,0,IF(A152&gt;Skaičiuoklė!$E$8,0,1/(Skaičiuoklė!$E$8-Skaičiuoklė!$E$10)*(Skaičiuoklė!$E$7)))),2)</f>
        <v>0</v>
      </c>
      <c r="D152" s="154">
        <f>B152*Skaičiuoklė!$E$30/12</f>
        <v>0</v>
      </c>
      <c r="E152" s="154">
        <f>B152*IF(A152&lt;=Skaičiuoklė!$E$38,Skaičiuoklė!$E$37,Skaičiuoklė!$E$40)/12</f>
        <v>0</v>
      </c>
      <c r="F152" s="154">
        <f t="shared" si="9"/>
        <v>0</v>
      </c>
      <c r="G152" s="154">
        <f>F152/((1+0.01+Skaičiuoklė!$E$29)^(A152/12))</f>
        <v>0</v>
      </c>
    </row>
    <row r="153" spans="1:7" x14ac:dyDescent="0.35">
      <c r="A153" s="11">
        <f t="shared" si="7"/>
        <v>149</v>
      </c>
      <c r="B153" s="155">
        <f t="shared" si="8"/>
        <v>0</v>
      </c>
      <c r="C153" s="288">
        <f>ROUND(IF(Skaičiuoklė!$E$61&gt;0,Skaičiuoklė!E211,IF(A153&lt;=Skaičiuoklė!$E$10,0,IF(A153&gt;Skaičiuoklė!$E$8,0,1/(Skaičiuoklė!$E$8-Skaičiuoklė!$E$10)*(Skaičiuoklė!$E$7)))),2)</f>
        <v>0</v>
      </c>
      <c r="D153" s="154">
        <f>B153*Skaičiuoklė!$E$30/12</f>
        <v>0</v>
      </c>
      <c r="E153" s="154">
        <f>B153*IF(A153&lt;=Skaičiuoklė!$E$38,Skaičiuoklė!$E$37,Skaičiuoklė!$E$40)/12</f>
        <v>0</v>
      </c>
      <c r="F153" s="154">
        <f t="shared" si="9"/>
        <v>0</v>
      </c>
      <c r="G153" s="154">
        <f>F153/((1+0.01+Skaičiuoklė!$E$29)^(A153/12))</f>
        <v>0</v>
      </c>
    </row>
    <row r="154" spans="1:7" x14ac:dyDescent="0.35">
      <c r="A154" s="11">
        <f t="shared" si="7"/>
        <v>150</v>
      </c>
      <c r="B154" s="155">
        <f t="shared" si="8"/>
        <v>0</v>
      </c>
      <c r="C154" s="288">
        <f>ROUND(IF(Skaičiuoklė!$E$61&gt;0,Skaičiuoklė!E212,IF(A154&lt;=Skaičiuoklė!$E$10,0,IF(A154&gt;Skaičiuoklė!$E$8,0,1/(Skaičiuoklė!$E$8-Skaičiuoklė!$E$10)*(Skaičiuoklė!$E$7)))),2)</f>
        <v>0</v>
      </c>
      <c r="D154" s="154">
        <f>B154*Skaičiuoklė!$E$30/12</f>
        <v>0</v>
      </c>
      <c r="E154" s="154">
        <f>B154*IF(A154&lt;=Skaičiuoklė!$E$38,Skaičiuoklė!$E$37,Skaičiuoklė!$E$40)/12</f>
        <v>0</v>
      </c>
      <c r="F154" s="154">
        <f t="shared" si="9"/>
        <v>0</v>
      </c>
      <c r="G154" s="154">
        <f>F154/((1+0.01+Skaičiuoklė!$E$29)^(A154/12))</f>
        <v>0</v>
      </c>
    </row>
    <row r="155" spans="1:7" x14ac:dyDescent="0.35">
      <c r="A155" s="11">
        <f t="shared" si="7"/>
        <v>151</v>
      </c>
      <c r="B155" s="155">
        <f t="shared" si="8"/>
        <v>0</v>
      </c>
      <c r="C155" s="288">
        <f>ROUND(IF(Skaičiuoklė!$E$61&gt;0,Skaičiuoklė!E213,IF(A155&lt;=Skaičiuoklė!$E$10,0,IF(A155&gt;Skaičiuoklė!$E$8,0,1/(Skaičiuoklė!$E$8-Skaičiuoklė!$E$10)*(Skaičiuoklė!$E$7)))),2)</f>
        <v>0</v>
      </c>
      <c r="D155" s="154">
        <f>B155*Skaičiuoklė!$E$30/12</f>
        <v>0</v>
      </c>
      <c r="E155" s="154">
        <f>B155*IF(A155&lt;=Skaičiuoklė!$E$38,Skaičiuoklė!$E$37,Skaičiuoklė!$E$40)/12</f>
        <v>0</v>
      </c>
      <c r="F155" s="154">
        <f t="shared" si="9"/>
        <v>0</v>
      </c>
      <c r="G155" s="154">
        <f>F155/((1+0.01+Skaičiuoklė!$E$29)^(A155/12))</f>
        <v>0</v>
      </c>
    </row>
    <row r="156" spans="1:7" x14ac:dyDescent="0.35">
      <c r="A156" s="11">
        <f t="shared" si="7"/>
        <v>152</v>
      </c>
      <c r="B156" s="155">
        <f t="shared" si="8"/>
        <v>0</v>
      </c>
      <c r="C156" s="288">
        <f>ROUND(IF(Skaičiuoklė!$E$61&gt;0,Skaičiuoklė!E214,IF(A156&lt;=Skaičiuoklė!$E$10,0,IF(A156&gt;Skaičiuoklė!$E$8,0,1/(Skaičiuoklė!$E$8-Skaičiuoklė!$E$10)*(Skaičiuoklė!$E$7)))),2)</f>
        <v>0</v>
      </c>
      <c r="D156" s="154">
        <f>B156*Skaičiuoklė!$E$30/12</f>
        <v>0</v>
      </c>
      <c r="E156" s="154">
        <f>B156*IF(A156&lt;=Skaičiuoklė!$E$38,Skaičiuoklė!$E$37,Skaičiuoklė!$E$40)/12</f>
        <v>0</v>
      </c>
      <c r="F156" s="154">
        <f t="shared" si="9"/>
        <v>0</v>
      </c>
      <c r="G156" s="154">
        <f>F156/((1+0.01+Skaičiuoklė!$E$29)^(A156/12))</f>
        <v>0</v>
      </c>
    </row>
    <row r="157" spans="1:7" x14ac:dyDescent="0.35">
      <c r="A157" s="11">
        <f t="shared" si="7"/>
        <v>153</v>
      </c>
      <c r="B157" s="155">
        <f t="shared" si="8"/>
        <v>0</v>
      </c>
      <c r="C157" s="288">
        <f>ROUND(IF(Skaičiuoklė!$E$61&gt;0,Skaičiuoklė!E215,IF(A157&lt;=Skaičiuoklė!$E$10,0,IF(A157&gt;Skaičiuoklė!$E$8,0,1/(Skaičiuoklė!$E$8-Skaičiuoklė!$E$10)*(Skaičiuoklė!$E$7)))),2)</f>
        <v>0</v>
      </c>
      <c r="D157" s="154">
        <f>B157*Skaičiuoklė!$E$30/12</f>
        <v>0</v>
      </c>
      <c r="E157" s="154">
        <f>B157*IF(A157&lt;=Skaičiuoklė!$E$38,Skaičiuoklė!$E$37,Skaičiuoklė!$E$40)/12</f>
        <v>0</v>
      </c>
      <c r="F157" s="154">
        <f t="shared" si="9"/>
        <v>0</v>
      </c>
      <c r="G157" s="154">
        <f>F157/((1+0.01+Skaičiuoklė!$E$29)^(A157/12))</f>
        <v>0</v>
      </c>
    </row>
    <row r="158" spans="1:7" x14ac:dyDescent="0.35">
      <c r="A158" s="11">
        <f t="shared" si="7"/>
        <v>154</v>
      </c>
      <c r="B158" s="155">
        <f t="shared" si="8"/>
        <v>0</v>
      </c>
      <c r="C158" s="288">
        <f>ROUND(IF(Skaičiuoklė!$E$61&gt;0,Skaičiuoklė!E216,IF(A158&lt;=Skaičiuoklė!$E$10,0,IF(A158&gt;Skaičiuoklė!$E$8,0,1/(Skaičiuoklė!$E$8-Skaičiuoklė!$E$10)*(Skaičiuoklė!$E$7)))),2)</f>
        <v>0</v>
      </c>
      <c r="D158" s="154">
        <f>B158*Skaičiuoklė!$E$30/12</f>
        <v>0</v>
      </c>
      <c r="E158" s="154">
        <f>B158*IF(A158&lt;=Skaičiuoklė!$E$38,Skaičiuoklė!$E$37,Skaičiuoklė!$E$40)/12</f>
        <v>0</v>
      </c>
      <c r="F158" s="154">
        <f t="shared" si="9"/>
        <v>0</v>
      </c>
      <c r="G158" s="154">
        <f>F158/((1+0.01+Skaičiuoklė!$E$29)^(A158/12))</f>
        <v>0</v>
      </c>
    </row>
    <row r="159" spans="1:7" x14ac:dyDescent="0.35">
      <c r="A159" s="11">
        <f t="shared" si="7"/>
        <v>155</v>
      </c>
      <c r="B159" s="155">
        <f t="shared" si="8"/>
        <v>0</v>
      </c>
      <c r="C159" s="288">
        <f>ROUND(IF(Skaičiuoklė!$E$61&gt;0,Skaičiuoklė!E217,IF(A159&lt;=Skaičiuoklė!$E$10,0,IF(A159&gt;Skaičiuoklė!$E$8,0,1/(Skaičiuoklė!$E$8-Skaičiuoklė!$E$10)*(Skaičiuoklė!$E$7)))),2)</f>
        <v>0</v>
      </c>
      <c r="D159" s="154">
        <f>B159*Skaičiuoklė!$E$30/12</f>
        <v>0</v>
      </c>
      <c r="E159" s="154">
        <f>B159*IF(A159&lt;=Skaičiuoklė!$E$38,Skaičiuoklė!$E$37,Skaičiuoklė!$E$40)/12</f>
        <v>0</v>
      </c>
      <c r="F159" s="154">
        <f t="shared" si="9"/>
        <v>0</v>
      </c>
      <c r="G159" s="154">
        <f>F159/((1+0.01+Skaičiuoklė!$E$29)^(A159/12))</f>
        <v>0</v>
      </c>
    </row>
    <row r="160" spans="1:7" x14ac:dyDescent="0.35">
      <c r="A160" s="11">
        <f t="shared" si="7"/>
        <v>156</v>
      </c>
      <c r="B160" s="155">
        <f t="shared" si="8"/>
        <v>0</v>
      </c>
      <c r="C160" s="288">
        <f>ROUND(IF(Skaičiuoklė!$E$61&gt;0,Skaičiuoklė!E218,IF(A160&lt;=Skaičiuoklė!$E$10,0,IF(A160&gt;Skaičiuoklė!$E$8,0,1/(Skaičiuoklė!$E$8-Skaičiuoklė!$E$10)*(Skaičiuoklė!$E$7)))),2)</f>
        <v>0</v>
      </c>
      <c r="D160" s="154">
        <f>B160*Skaičiuoklė!$E$30/12</f>
        <v>0</v>
      </c>
      <c r="E160" s="154">
        <f>B160*IF(A160&lt;=Skaičiuoklė!$E$38,Skaičiuoklė!$E$37,Skaičiuoklė!$E$40)/12</f>
        <v>0</v>
      </c>
      <c r="F160" s="154">
        <f t="shared" si="9"/>
        <v>0</v>
      </c>
      <c r="G160" s="154">
        <f>F160/((1+0.01+Skaičiuoklė!$E$29)^(A160/12))</f>
        <v>0</v>
      </c>
    </row>
    <row r="161" spans="1:7" x14ac:dyDescent="0.35">
      <c r="A161" s="11">
        <f t="shared" si="7"/>
        <v>157</v>
      </c>
      <c r="B161" s="155">
        <f t="shared" si="8"/>
        <v>0</v>
      </c>
      <c r="C161" s="288">
        <f>ROUND(IF(Skaičiuoklė!$E$61&gt;0,Skaičiuoklė!E219,IF(A161&lt;=Skaičiuoklė!$E$10,0,IF(A161&gt;Skaičiuoklė!$E$8,0,1/(Skaičiuoklė!$E$8-Skaičiuoklė!$E$10)*(Skaičiuoklė!$E$7)))),2)</f>
        <v>0</v>
      </c>
      <c r="D161" s="154">
        <f>B161*Skaičiuoklė!$E$30/12</f>
        <v>0</v>
      </c>
      <c r="E161" s="154">
        <f>B161*IF(A161&lt;=Skaičiuoklė!$E$38,Skaičiuoklė!$E$37,Skaičiuoklė!$E$40)/12</f>
        <v>0</v>
      </c>
      <c r="F161" s="154">
        <f t="shared" si="9"/>
        <v>0</v>
      </c>
      <c r="G161" s="154">
        <f>F161/((1+0.01+Skaičiuoklė!$E$29)^(A161/12))</f>
        <v>0</v>
      </c>
    </row>
    <row r="162" spans="1:7" x14ac:dyDescent="0.35">
      <c r="A162" s="11">
        <f t="shared" si="7"/>
        <v>158</v>
      </c>
      <c r="B162" s="155">
        <f t="shared" si="8"/>
        <v>0</v>
      </c>
      <c r="C162" s="288">
        <f>ROUND(IF(Skaičiuoklė!$E$61&gt;0,Skaičiuoklė!E220,IF(A162&lt;=Skaičiuoklė!$E$10,0,IF(A162&gt;Skaičiuoklė!$E$8,0,1/(Skaičiuoklė!$E$8-Skaičiuoklė!$E$10)*(Skaičiuoklė!$E$7)))),2)</f>
        <v>0</v>
      </c>
      <c r="D162" s="154">
        <f>B162*Skaičiuoklė!$E$30/12</f>
        <v>0</v>
      </c>
      <c r="E162" s="154">
        <f>B162*IF(A162&lt;=Skaičiuoklė!$E$38,Skaičiuoklė!$E$37,Skaičiuoklė!$E$40)/12</f>
        <v>0</v>
      </c>
      <c r="F162" s="154">
        <f t="shared" si="9"/>
        <v>0</v>
      </c>
      <c r="G162" s="154">
        <f>F162/((1+0.01+Skaičiuoklė!$E$29)^(A162/12))</f>
        <v>0</v>
      </c>
    </row>
    <row r="163" spans="1:7" x14ac:dyDescent="0.35">
      <c r="A163" s="11">
        <f t="shared" si="7"/>
        <v>159</v>
      </c>
      <c r="B163" s="155">
        <f t="shared" si="8"/>
        <v>0</v>
      </c>
      <c r="C163" s="288">
        <f>ROUND(IF(Skaičiuoklė!$E$61&gt;0,Skaičiuoklė!E221,IF(A163&lt;=Skaičiuoklė!$E$10,0,IF(A163&gt;Skaičiuoklė!$E$8,0,1/(Skaičiuoklė!$E$8-Skaičiuoklė!$E$10)*(Skaičiuoklė!$E$7)))),2)</f>
        <v>0</v>
      </c>
      <c r="D163" s="154">
        <f>B163*Skaičiuoklė!$E$30/12</f>
        <v>0</v>
      </c>
      <c r="E163" s="154">
        <f>B163*IF(A163&lt;=Skaičiuoklė!$E$38,Skaičiuoklė!$E$37,Skaičiuoklė!$E$40)/12</f>
        <v>0</v>
      </c>
      <c r="F163" s="154">
        <f t="shared" si="9"/>
        <v>0</v>
      </c>
      <c r="G163" s="154">
        <f>F163/((1+0.01+Skaičiuoklė!$E$29)^(A163/12))</f>
        <v>0</v>
      </c>
    </row>
    <row r="164" spans="1:7" x14ac:dyDescent="0.35">
      <c r="A164" s="11">
        <f t="shared" si="7"/>
        <v>160</v>
      </c>
      <c r="B164" s="155">
        <f t="shared" si="8"/>
        <v>0</v>
      </c>
      <c r="C164" s="288">
        <f>ROUND(IF(Skaičiuoklė!$E$61&gt;0,Skaičiuoklė!E222,IF(A164&lt;=Skaičiuoklė!$E$10,0,IF(A164&gt;Skaičiuoklė!$E$8,0,1/(Skaičiuoklė!$E$8-Skaičiuoklė!$E$10)*(Skaičiuoklė!$E$7)))),2)</f>
        <v>0</v>
      </c>
      <c r="D164" s="154">
        <f>B164*Skaičiuoklė!$E$30/12</f>
        <v>0</v>
      </c>
      <c r="E164" s="154">
        <f>B164*IF(A164&lt;=Skaičiuoklė!$E$38,Skaičiuoklė!$E$37,Skaičiuoklė!$E$40)/12</f>
        <v>0</v>
      </c>
      <c r="F164" s="154">
        <f t="shared" si="9"/>
        <v>0</v>
      </c>
      <c r="G164" s="154">
        <f>F164/((1+0.01+Skaičiuoklė!$E$29)^(A164/12))</f>
        <v>0</v>
      </c>
    </row>
    <row r="165" spans="1:7" x14ac:dyDescent="0.35">
      <c r="A165" s="11">
        <f t="shared" si="7"/>
        <v>161</v>
      </c>
      <c r="B165" s="155">
        <f t="shared" si="8"/>
        <v>0</v>
      </c>
      <c r="C165" s="288">
        <f>ROUND(IF(Skaičiuoklė!$E$61&gt;0,Skaičiuoklė!E223,IF(A165&lt;=Skaičiuoklė!$E$10,0,IF(A165&gt;Skaičiuoklė!$E$8,0,1/(Skaičiuoklė!$E$8-Skaičiuoklė!$E$10)*(Skaičiuoklė!$E$7)))),2)</f>
        <v>0</v>
      </c>
      <c r="D165" s="154">
        <f>B165*Skaičiuoklė!$E$30/12</f>
        <v>0</v>
      </c>
      <c r="E165" s="154">
        <f>B165*IF(A165&lt;=Skaičiuoklė!$E$38,Skaičiuoklė!$E$37,Skaičiuoklė!$E$40)/12</f>
        <v>0</v>
      </c>
      <c r="F165" s="154">
        <f t="shared" si="9"/>
        <v>0</v>
      </c>
      <c r="G165" s="154">
        <f>F165/((1+0.01+Skaičiuoklė!$E$29)^(A165/12))</f>
        <v>0</v>
      </c>
    </row>
    <row r="166" spans="1:7" x14ac:dyDescent="0.35">
      <c r="A166" s="11">
        <f t="shared" si="7"/>
        <v>162</v>
      </c>
      <c r="B166" s="155">
        <f t="shared" si="8"/>
        <v>0</v>
      </c>
      <c r="C166" s="288">
        <f>ROUND(IF(Skaičiuoklė!$E$61&gt;0,Skaičiuoklė!E224,IF(A166&lt;=Skaičiuoklė!$E$10,0,IF(A166&gt;Skaičiuoklė!$E$8,0,1/(Skaičiuoklė!$E$8-Skaičiuoklė!$E$10)*(Skaičiuoklė!$E$7)))),2)</f>
        <v>0</v>
      </c>
      <c r="D166" s="154">
        <f>B166*Skaičiuoklė!$E$30/12</f>
        <v>0</v>
      </c>
      <c r="E166" s="154">
        <f>B166*IF(A166&lt;=Skaičiuoklė!$E$38,Skaičiuoklė!$E$37,Skaičiuoklė!$E$40)/12</f>
        <v>0</v>
      </c>
      <c r="F166" s="154">
        <f t="shared" si="9"/>
        <v>0</v>
      </c>
      <c r="G166" s="154">
        <f>F166/((1+0.01+Skaičiuoklė!$E$29)^(A166/12))</f>
        <v>0</v>
      </c>
    </row>
    <row r="167" spans="1:7" x14ac:dyDescent="0.35">
      <c r="A167" s="11">
        <f t="shared" si="7"/>
        <v>163</v>
      </c>
      <c r="B167" s="155">
        <f t="shared" si="8"/>
        <v>0</v>
      </c>
      <c r="C167" s="288">
        <f>ROUND(IF(Skaičiuoklė!$E$61&gt;0,Skaičiuoklė!E225,IF(A167&lt;=Skaičiuoklė!$E$10,0,IF(A167&gt;Skaičiuoklė!$E$8,0,1/(Skaičiuoklė!$E$8-Skaičiuoklė!$E$10)*(Skaičiuoklė!$E$7)))),2)</f>
        <v>0</v>
      </c>
      <c r="D167" s="154">
        <f>B167*Skaičiuoklė!$E$30/12</f>
        <v>0</v>
      </c>
      <c r="E167" s="154">
        <f>B167*IF(A167&lt;=Skaičiuoklė!$E$38,Skaičiuoklė!$E$37,Skaičiuoklė!$E$40)/12</f>
        <v>0</v>
      </c>
      <c r="F167" s="154">
        <f t="shared" si="9"/>
        <v>0</v>
      </c>
      <c r="G167" s="154">
        <f>F167/((1+0.01+Skaičiuoklė!$E$29)^(A167/12))</f>
        <v>0</v>
      </c>
    </row>
    <row r="168" spans="1:7" x14ac:dyDescent="0.35">
      <c r="A168" s="11">
        <f t="shared" si="7"/>
        <v>164</v>
      </c>
      <c r="B168" s="155">
        <f t="shared" si="8"/>
        <v>0</v>
      </c>
      <c r="C168" s="288">
        <f>ROUND(IF(Skaičiuoklė!$E$61&gt;0,Skaičiuoklė!E226,IF(A168&lt;=Skaičiuoklė!$E$10,0,IF(A168&gt;Skaičiuoklė!$E$8,0,1/(Skaičiuoklė!$E$8-Skaičiuoklė!$E$10)*(Skaičiuoklė!$E$7)))),2)</f>
        <v>0</v>
      </c>
      <c r="D168" s="154">
        <f>B168*Skaičiuoklė!$E$30/12</f>
        <v>0</v>
      </c>
      <c r="E168" s="154">
        <f>B168*IF(A168&lt;=Skaičiuoklė!$E$38,Skaičiuoklė!$E$37,Skaičiuoklė!$E$40)/12</f>
        <v>0</v>
      </c>
      <c r="F168" s="154">
        <f t="shared" si="9"/>
        <v>0</v>
      </c>
      <c r="G168" s="154">
        <f>F168/((1+0.01+Skaičiuoklė!$E$29)^(A168/12))</f>
        <v>0</v>
      </c>
    </row>
    <row r="169" spans="1:7" x14ac:dyDescent="0.35">
      <c r="A169" s="11">
        <f t="shared" si="7"/>
        <v>165</v>
      </c>
      <c r="B169" s="155">
        <f t="shared" si="8"/>
        <v>0</v>
      </c>
      <c r="C169" s="288">
        <f>ROUND(IF(Skaičiuoklė!$E$61&gt;0,Skaičiuoklė!E227,IF(A169&lt;=Skaičiuoklė!$E$10,0,IF(A169&gt;Skaičiuoklė!$E$8,0,1/(Skaičiuoklė!$E$8-Skaičiuoklė!$E$10)*(Skaičiuoklė!$E$7)))),2)</f>
        <v>0</v>
      </c>
      <c r="D169" s="154">
        <f>B169*Skaičiuoklė!$E$30/12</f>
        <v>0</v>
      </c>
      <c r="E169" s="154">
        <f>B169*IF(A169&lt;=Skaičiuoklė!$E$38,Skaičiuoklė!$E$37,Skaičiuoklė!$E$40)/12</f>
        <v>0</v>
      </c>
      <c r="F169" s="154">
        <f t="shared" si="9"/>
        <v>0</v>
      </c>
      <c r="G169" s="154">
        <f>F169/((1+0.01+Skaičiuoklė!$E$29)^(A169/12))</f>
        <v>0</v>
      </c>
    </row>
    <row r="170" spans="1:7" x14ac:dyDescent="0.35">
      <c r="A170" s="11">
        <f t="shared" si="7"/>
        <v>166</v>
      </c>
      <c r="B170" s="155">
        <f t="shared" si="8"/>
        <v>0</v>
      </c>
      <c r="C170" s="288">
        <f>ROUND(IF(Skaičiuoklė!$E$61&gt;0,Skaičiuoklė!E228,IF(A170&lt;=Skaičiuoklė!$E$10,0,IF(A170&gt;Skaičiuoklė!$E$8,0,1/(Skaičiuoklė!$E$8-Skaičiuoklė!$E$10)*(Skaičiuoklė!$E$7)))),2)</f>
        <v>0</v>
      </c>
      <c r="D170" s="154">
        <f>B170*Skaičiuoklė!$E$30/12</f>
        <v>0</v>
      </c>
      <c r="E170" s="154">
        <f>B170*IF(A170&lt;=Skaičiuoklė!$E$38,Skaičiuoklė!$E$37,Skaičiuoklė!$E$40)/12</f>
        <v>0</v>
      </c>
      <c r="F170" s="154">
        <f t="shared" si="9"/>
        <v>0</v>
      </c>
      <c r="G170" s="154">
        <f>F170/((1+0.01+Skaičiuoklė!$E$29)^(A170/12))</f>
        <v>0</v>
      </c>
    </row>
    <row r="171" spans="1:7" x14ac:dyDescent="0.35">
      <c r="A171" s="11">
        <f t="shared" si="7"/>
        <v>167</v>
      </c>
      <c r="B171" s="155">
        <f t="shared" si="8"/>
        <v>0</v>
      </c>
      <c r="C171" s="288">
        <f>ROUND(IF(Skaičiuoklė!$E$61&gt;0,Skaičiuoklė!E229,IF(A171&lt;=Skaičiuoklė!$E$10,0,IF(A171&gt;Skaičiuoklė!$E$8,0,1/(Skaičiuoklė!$E$8-Skaičiuoklė!$E$10)*(Skaičiuoklė!$E$7)))),2)</f>
        <v>0</v>
      </c>
      <c r="D171" s="154">
        <f>B171*Skaičiuoklė!$E$30/12</f>
        <v>0</v>
      </c>
      <c r="E171" s="154">
        <f>B171*IF(A171&lt;=Skaičiuoklė!$E$38,Skaičiuoklė!$E$37,Skaičiuoklė!$E$40)/12</f>
        <v>0</v>
      </c>
      <c r="F171" s="154">
        <f t="shared" si="9"/>
        <v>0</v>
      </c>
      <c r="G171" s="154">
        <f>F171/((1+0.01+Skaičiuoklė!$E$29)^(A171/12))</f>
        <v>0</v>
      </c>
    </row>
    <row r="172" spans="1:7" x14ac:dyDescent="0.35">
      <c r="A172" s="11">
        <f t="shared" si="7"/>
        <v>168</v>
      </c>
      <c r="B172" s="155">
        <f t="shared" si="8"/>
        <v>0</v>
      </c>
      <c r="C172" s="288">
        <f>ROUND(IF(Skaičiuoklė!$E$61&gt;0,Skaičiuoklė!E230,IF(A172&lt;=Skaičiuoklė!$E$10,0,IF(A172&gt;Skaičiuoklė!$E$8,0,1/(Skaičiuoklė!$E$8-Skaičiuoklė!$E$10)*(Skaičiuoklė!$E$7)))),2)</f>
        <v>0</v>
      </c>
      <c r="D172" s="154">
        <f>B172*Skaičiuoklė!$E$30/12</f>
        <v>0</v>
      </c>
      <c r="E172" s="154">
        <f>B172*IF(A172&lt;=Skaičiuoklė!$E$38,Skaičiuoklė!$E$37,Skaičiuoklė!$E$40)/12</f>
        <v>0</v>
      </c>
      <c r="F172" s="154">
        <f t="shared" si="9"/>
        <v>0</v>
      </c>
      <c r="G172" s="154">
        <f>F172/((1+0.01+Skaičiuoklė!$E$29)^(A172/12))</f>
        <v>0</v>
      </c>
    </row>
    <row r="173" spans="1:7" x14ac:dyDescent="0.35">
      <c r="A173" s="11">
        <f t="shared" si="7"/>
        <v>169</v>
      </c>
      <c r="B173" s="155">
        <f t="shared" si="8"/>
        <v>0</v>
      </c>
      <c r="C173" s="288">
        <f>ROUND(IF(Skaičiuoklė!$E$61&gt;0,Skaičiuoklė!E231,IF(A173&lt;=Skaičiuoklė!$E$10,0,IF(A173&gt;Skaičiuoklė!$E$8,0,1/(Skaičiuoklė!$E$8-Skaičiuoklė!$E$10)*(Skaičiuoklė!$E$7)))),2)</f>
        <v>0</v>
      </c>
      <c r="D173" s="154">
        <f>B173*Skaičiuoklė!$E$30/12</f>
        <v>0</v>
      </c>
      <c r="E173" s="154">
        <f>B173*IF(A173&lt;=Skaičiuoklė!$E$38,Skaičiuoklė!$E$37,Skaičiuoklė!$E$40)/12</f>
        <v>0</v>
      </c>
      <c r="F173" s="154">
        <f t="shared" si="9"/>
        <v>0</v>
      </c>
      <c r="G173" s="154">
        <f>F173/((1+0.01+Skaičiuoklė!$E$29)^(A173/12))</f>
        <v>0</v>
      </c>
    </row>
    <row r="174" spans="1:7" x14ac:dyDescent="0.35">
      <c r="A174" s="11">
        <f t="shared" si="7"/>
        <v>170</v>
      </c>
      <c r="B174" s="155">
        <f t="shared" si="8"/>
        <v>0</v>
      </c>
      <c r="C174" s="288">
        <f>ROUND(IF(Skaičiuoklė!$E$61&gt;0,Skaičiuoklė!E232,IF(A174&lt;=Skaičiuoklė!$E$10,0,IF(A174&gt;Skaičiuoklė!$E$8,0,1/(Skaičiuoklė!$E$8-Skaičiuoklė!$E$10)*(Skaičiuoklė!$E$7)))),2)</f>
        <v>0</v>
      </c>
      <c r="D174" s="154">
        <f>B174*Skaičiuoklė!$E$30/12</f>
        <v>0</v>
      </c>
      <c r="E174" s="154">
        <f>B174*IF(A174&lt;=Skaičiuoklė!$E$38,Skaičiuoklė!$E$37,Skaičiuoklė!$E$40)/12</f>
        <v>0</v>
      </c>
      <c r="F174" s="154">
        <f t="shared" si="9"/>
        <v>0</v>
      </c>
      <c r="G174" s="154">
        <f>F174/((1+0.01+Skaičiuoklė!$E$29)^(A174/12))</f>
        <v>0</v>
      </c>
    </row>
    <row r="175" spans="1:7" x14ac:dyDescent="0.35">
      <c r="A175" s="11">
        <f t="shared" si="7"/>
        <v>171</v>
      </c>
      <c r="B175" s="155">
        <f t="shared" si="8"/>
        <v>0</v>
      </c>
      <c r="C175" s="288">
        <f>ROUND(IF(Skaičiuoklė!$E$61&gt;0,Skaičiuoklė!E233,IF(A175&lt;=Skaičiuoklė!$E$10,0,IF(A175&gt;Skaičiuoklė!$E$8,0,1/(Skaičiuoklė!$E$8-Skaičiuoklė!$E$10)*(Skaičiuoklė!$E$7)))),2)</f>
        <v>0</v>
      </c>
      <c r="D175" s="154">
        <f>B175*Skaičiuoklė!$E$30/12</f>
        <v>0</v>
      </c>
      <c r="E175" s="154">
        <f>B175*IF(A175&lt;=Skaičiuoklė!$E$38,Skaičiuoklė!$E$37,Skaičiuoklė!$E$40)/12</f>
        <v>0</v>
      </c>
      <c r="F175" s="154">
        <f t="shared" si="9"/>
        <v>0</v>
      </c>
      <c r="G175" s="154">
        <f>F175/((1+0.01+Skaičiuoklė!$E$29)^(A175/12))</f>
        <v>0</v>
      </c>
    </row>
    <row r="176" spans="1:7" x14ac:dyDescent="0.35">
      <c r="A176" s="11">
        <f t="shared" si="7"/>
        <v>172</v>
      </c>
      <c r="B176" s="155">
        <f t="shared" si="8"/>
        <v>0</v>
      </c>
      <c r="C176" s="288">
        <f>ROUND(IF(Skaičiuoklė!$E$61&gt;0,Skaičiuoklė!E234,IF(A176&lt;=Skaičiuoklė!$E$10,0,IF(A176&gt;Skaičiuoklė!$E$8,0,1/(Skaičiuoklė!$E$8-Skaičiuoklė!$E$10)*(Skaičiuoklė!$E$7)))),2)</f>
        <v>0</v>
      </c>
      <c r="D176" s="154">
        <f>B176*Skaičiuoklė!$E$30/12</f>
        <v>0</v>
      </c>
      <c r="E176" s="154">
        <f>B176*IF(A176&lt;=Skaičiuoklė!$E$38,Skaičiuoklė!$E$37,Skaičiuoklė!$E$40)/12</f>
        <v>0</v>
      </c>
      <c r="F176" s="154">
        <f t="shared" si="9"/>
        <v>0</v>
      </c>
      <c r="G176" s="154">
        <f>F176/((1+0.01+Skaičiuoklė!$E$29)^(A176/12))</f>
        <v>0</v>
      </c>
    </row>
    <row r="177" spans="1:7" x14ac:dyDescent="0.35">
      <c r="A177" s="11">
        <f t="shared" si="7"/>
        <v>173</v>
      </c>
      <c r="B177" s="155">
        <f t="shared" si="8"/>
        <v>0</v>
      </c>
      <c r="C177" s="288">
        <f>ROUND(IF(Skaičiuoklė!$E$61&gt;0,Skaičiuoklė!E235,IF(A177&lt;=Skaičiuoklė!$E$10,0,IF(A177&gt;Skaičiuoklė!$E$8,0,1/(Skaičiuoklė!$E$8-Skaičiuoklė!$E$10)*(Skaičiuoklė!$E$7)))),2)</f>
        <v>0</v>
      </c>
      <c r="D177" s="154">
        <f>B177*Skaičiuoklė!$E$30/12</f>
        <v>0</v>
      </c>
      <c r="E177" s="154">
        <f>B177*IF(A177&lt;=Skaičiuoklė!$E$38,Skaičiuoklė!$E$37,Skaičiuoklė!$E$40)/12</f>
        <v>0</v>
      </c>
      <c r="F177" s="154">
        <f t="shared" si="9"/>
        <v>0</v>
      </c>
      <c r="G177" s="154">
        <f>F177/((1+0.01+Skaičiuoklė!$E$29)^(A177/12))</f>
        <v>0</v>
      </c>
    </row>
    <row r="178" spans="1:7" x14ac:dyDescent="0.35">
      <c r="A178" s="11">
        <f t="shared" si="7"/>
        <v>174</v>
      </c>
      <c r="B178" s="155">
        <f t="shared" si="8"/>
        <v>0</v>
      </c>
      <c r="C178" s="288">
        <f>ROUND(IF(Skaičiuoklė!$E$61&gt;0,Skaičiuoklė!E236,IF(A178&lt;=Skaičiuoklė!$E$10,0,IF(A178&gt;Skaičiuoklė!$E$8,0,1/(Skaičiuoklė!$E$8-Skaičiuoklė!$E$10)*(Skaičiuoklė!$E$7)))),2)</f>
        <v>0</v>
      </c>
      <c r="D178" s="154">
        <f>B178*Skaičiuoklė!$E$30/12</f>
        <v>0</v>
      </c>
      <c r="E178" s="154">
        <f>B178*IF(A178&lt;=Skaičiuoklė!$E$38,Skaičiuoklė!$E$37,Skaičiuoklė!$E$40)/12</f>
        <v>0</v>
      </c>
      <c r="F178" s="154">
        <f t="shared" si="9"/>
        <v>0</v>
      </c>
      <c r="G178" s="154">
        <f>F178/((1+0.01+Skaičiuoklė!$E$29)^(A178/12))</f>
        <v>0</v>
      </c>
    </row>
    <row r="179" spans="1:7" x14ac:dyDescent="0.35">
      <c r="A179" s="11">
        <f t="shared" si="7"/>
        <v>175</v>
      </c>
      <c r="B179" s="155">
        <f t="shared" si="8"/>
        <v>0</v>
      </c>
      <c r="C179" s="288">
        <f>ROUND(IF(Skaičiuoklė!$E$61&gt;0,Skaičiuoklė!E237,IF(A179&lt;=Skaičiuoklė!$E$10,0,IF(A179&gt;Skaičiuoklė!$E$8,0,1/(Skaičiuoklė!$E$8-Skaičiuoklė!$E$10)*(Skaičiuoklė!$E$7)))),2)</f>
        <v>0</v>
      </c>
      <c r="D179" s="154">
        <f>B179*Skaičiuoklė!$E$30/12</f>
        <v>0</v>
      </c>
      <c r="E179" s="154">
        <f>B179*IF(A179&lt;=Skaičiuoklė!$E$38,Skaičiuoklė!$E$37,Skaičiuoklė!$E$40)/12</f>
        <v>0</v>
      </c>
      <c r="F179" s="154">
        <f t="shared" si="9"/>
        <v>0</v>
      </c>
      <c r="G179" s="154">
        <f>F179/((1+0.01+Skaičiuoklė!$E$29)^(A179/12))</f>
        <v>0</v>
      </c>
    </row>
    <row r="180" spans="1:7" x14ac:dyDescent="0.35">
      <c r="A180" s="11">
        <f t="shared" si="7"/>
        <v>176</v>
      </c>
      <c r="B180" s="155">
        <f t="shared" si="8"/>
        <v>0</v>
      </c>
      <c r="C180" s="288">
        <f>ROUND(IF(Skaičiuoklė!$E$61&gt;0,Skaičiuoklė!E238,IF(A180&lt;=Skaičiuoklė!$E$10,0,IF(A180&gt;Skaičiuoklė!$E$8,0,1/(Skaičiuoklė!$E$8-Skaičiuoklė!$E$10)*(Skaičiuoklė!$E$7)))),2)</f>
        <v>0</v>
      </c>
      <c r="D180" s="154">
        <f>B180*Skaičiuoklė!$E$30/12</f>
        <v>0</v>
      </c>
      <c r="E180" s="154">
        <f>B180*IF(A180&lt;=Skaičiuoklė!$E$38,Skaičiuoklė!$E$37,Skaičiuoklė!$E$40)/12</f>
        <v>0</v>
      </c>
      <c r="F180" s="154">
        <f t="shared" si="9"/>
        <v>0</v>
      </c>
      <c r="G180" s="154">
        <f>F180/((1+0.01+Skaičiuoklė!$E$29)^(A180/12))</f>
        <v>0</v>
      </c>
    </row>
    <row r="181" spans="1:7" x14ac:dyDescent="0.35">
      <c r="A181" s="11">
        <f t="shared" si="7"/>
        <v>177</v>
      </c>
      <c r="B181" s="155">
        <f t="shared" si="8"/>
        <v>0</v>
      </c>
      <c r="C181" s="288">
        <f>ROUND(IF(Skaičiuoklė!$E$61&gt;0,Skaičiuoklė!E239,IF(A181&lt;=Skaičiuoklė!$E$10,0,IF(A181&gt;Skaičiuoklė!$E$8,0,1/(Skaičiuoklė!$E$8-Skaičiuoklė!$E$10)*(Skaičiuoklė!$E$7)))),2)</f>
        <v>0</v>
      </c>
      <c r="D181" s="154">
        <f>B181*Skaičiuoklė!$E$30/12</f>
        <v>0</v>
      </c>
      <c r="E181" s="154">
        <f>B181*IF(A181&lt;=Skaičiuoklė!$E$38,Skaičiuoklė!$E$37,Skaičiuoklė!$E$40)/12</f>
        <v>0</v>
      </c>
      <c r="F181" s="154">
        <f t="shared" si="9"/>
        <v>0</v>
      </c>
      <c r="G181" s="154">
        <f>F181/((1+0.01+Skaičiuoklė!$E$29)^(A181/12))</f>
        <v>0</v>
      </c>
    </row>
    <row r="182" spans="1:7" x14ac:dyDescent="0.35">
      <c r="A182" s="11">
        <f t="shared" si="7"/>
        <v>178</v>
      </c>
      <c r="B182" s="155">
        <f t="shared" si="8"/>
        <v>0</v>
      </c>
      <c r="C182" s="288">
        <f>ROUND(IF(Skaičiuoklė!$E$61&gt;0,Skaičiuoklė!E240,IF(A182&lt;=Skaičiuoklė!$E$10,0,IF(A182&gt;Skaičiuoklė!$E$8,0,1/(Skaičiuoklė!$E$8-Skaičiuoklė!$E$10)*(Skaičiuoklė!$E$7)))),2)</f>
        <v>0</v>
      </c>
      <c r="D182" s="154">
        <f>B182*Skaičiuoklė!$E$30/12</f>
        <v>0</v>
      </c>
      <c r="E182" s="154">
        <f>B182*IF(A182&lt;=Skaičiuoklė!$E$38,Skaičiuoklė!$E$37,Skaičiuoklė!$E$40)/12</f>
        <v>0</v>
      </c>
      <c r="F182" s="154">
        <f t="shared" si="9"/>
        <v>0</v>
      </c>
      <c r="G182" s="154">
        <f>F182/((1+0.01+Skaičiuoklė!$E$29)^(A182/12))</f>
        <v>0</v>
      </c>
    </row>
    <row r="183" spans="1:7" x14ac:dyDescent="0.35">
      <c r="A183" s="11">
        <f t="shared" si="7"/>
        <v>179</v>
      </c>
      <c r="B183" s="155">
        <f t="shared" si="8"/>
        <v>0</v>
      </c>
      <c r="C183" s="288">
        <f>ROUND(IF(Skaičiuoklė!$E$61&gt;0,Skaičiuoklė!E241,IF(A183&lt;=Skaičiuoklė!$E$10,0,IF(A183&gt;Skaičiuoklė!$E$8,0,1/(Skaičiuoklė!$E$8-Skaičiuoklė!$E$10)*(Skaičiuoklė!$E$7)))),2)</f>
        <v>0</v>
      </c>
      <c r="D183" s="154">
        <f>B183*Skaičiuoklė!$E$30/12</f>
        <v>0</v>
      </c>
      <c r="E183" s="154">
        <f>B183*IF(A183&lt;=Skaičiuoklė!$E$38,Skaičiuoklė!$E$37,Skaičiuoklė!$E$40)/12</f>
        <v>0</v>
      </c>
      <c r="F183" s="154">
        <f t="shared" si="9"/>
        <v>0</v>
      </c>
      <c r="G183" s="154">
        <f>F183/((1+0.01+Skaičiuoklė!$E$29)^(A183/12))</f>
        <v>0</v>
      </c>
    </row>
    <row r="184" spans="1:7" x14ac:dyDescent="0.35">
      <c r="A184" s="11">
        <f t="shared" si="7"/>
        <v>180</v>
      </c>
      <c r="B184" s="155">
        <f t="shared" si="8"/>
        <v>0</v>
      </c>
      <c r="C184" s="288">
        <f>ROUND(IF(Skaičiuoklė!$E$61&gt;0,Skaičiuoklė!E242,IF(A184&lt;=Skaičiuoklė!$E$10,0,IF(A184&gt;Skaičiuoklė!$E$8,0,1/(Skaičiuoklė!$E$8-Skaičiuoklė!$E$10)*(Skaičiuoklė!$E$7)))),2)</f>
        <v>0</v>
      </c>
      <c r="D184" s="154">
        <f>B184*Skaičiuoklė!$E$30/12</f>
        <v>0</v>
      </c>
      <c r="E184" s="154">
        <f>B184*IF(A184&lt;=Skaičiuoklė!$E$38,Skaičiuoklė!$E$37,Skaičiuoklė!$E$40)/12</f>
        <v>0</v>
      </c>
      <c r="F184" s="154">
        <f t="shared" si="9"/>
        <v>0</v>
      </c>
      <c r="G184" s="154">
        <f>F184/((1+0.01+Skaičiuoklė!$E$29)^(A184/12))</f>
        <v>0</v>
      </c>
    </row>
    <row r="185" spans="1:7" x14ac:dyDescent="0.35">
      <c r="A185" s="11">
        <f t="shared" si="7"/>
        <v>181</v>
      </c>
      <c r="B185" s="155">
        <f t="shared" si="8"/>
        <v>0</v>
      </c>
      <c r="C185" s="288">
        <f>ROUND(IF(Skaičiuoklė!$E$61&gt;0,Skaičiuoklė!E243,IF(A185&lt;=Skaičiuoklė!$E$10,0,IF(A185&gt;Skaičiuoklė!$E$8,0,1/(Skaičiuoklė!$E$8-Skaičiuoklė!$E$10)*(Skaičiuoklė!$E$7)))),2)</f>
        <v>0</v>
      </c>
      <c r="D185" s="154">
        <f>B185*Skaičiuoklė!$E$30/12</f>
        <v>0</v>
      </c>
      <c r="E185" s="154">
        <f>B185*IF(A185&lt;=Skaičiuoklė!$E$38,Skaičiuoklė!$E$37,Skaičiuoklė!$E$40)/12</f>
        <v>0</v>
      </c>
      <c r="F185" s="154">
        <f t="shared" si="9"/>
        <v>0</v>
      </c>
      <c r="G185" s="154">
        <f>F185/((1+0.01+Skaičiuoklė!$E$29)^(A185/12))</f>
        <v>0</v>
      </c>
    </row>
    <row r="186" spans="1:7" x14ac:dyDescent="0.35">
      <c r="A186" s="11">
        <f t="shared" si="7"/>
        <v>182</v>
      </c>
      <c r="B186" s="155">
        <f t="shared" si="8"/>
        <v>0</v>
      </c>
      <c r="C186" s="288">
        <f>ROUND(IF(Skaičiuoklė!$E$61&gt;0,Skaičiuoklė!E244,IF(A186&lt;=Skaičiuoklė!$E$10,0,IF(A186&gt;Skaičiuoklė!$E$8,0,1/(Skaičiuoklė!$E$8-Skaičiuoklė!$E$10)*(Skaičiuoklė!$E$7)))),2)</f>
        <v>0</v>
      </c>
      <c r="D186" s="154">
        <f>B186*Skaičiuoklė!$E$30/12</f>
        <v>0</v>
      </c>
      <c r="E186" s="154">
        <f>B186*IF(A186&lt;=Skaičiuoklė!$E$38,Skaičiuoklė!$E$37,Skaičiuoklė!$E$40)/12</f>
        <v>0</v>
      </c>
      <c r="F186" s="154">
        <f t="shared" si="9"/>
        <v>0</v>
      </c>
      <c r="G186" s="154">
        <f>F186/((1+0.01+Skaičiuoklė!$E$29)^(A186/12))</f>
        <v>0</v>
      </c>
    </row>
    <row r="187" spans="1:7" x14ac:dyDescent="0.35">
      <c r="A187" s="11">
        <f t="shared" si="7"/>
        <v>183</v>
      </c>
      <c r="B187" s="155">
        <f t="shared" si="8"/>
        <v>0</v>
      </c>
      <c r="C187" s="288">
        <f>ROUND(IF(Skaičiuoklė!$E$61&gt;0,Skaičiuoklė!E245,IF(A187&lt;=Skaičiuoklė!$E$10,0,IF(A187&gt;Skaičiuoklė!$E$8,0,1/(Skaičiuoklė!$E$8-Skaičiuoklė!$E$10)*(Skaičiuoklė!$E$7)))),2)</f>
        <v>0</v>
      </c>
      <c r="D187" s="154">
        <f>B187*Skaičiuoklė!$E$30/12</f>
        <v>0</v>
      </c>
      <c r="E187" s="154">
        <f>B187*IF(A187&lt;=Skaičiuoklė!$E$38,Skaičiuoklė!$E$37,Skaičiuoklė!$E$40)/12</f>
        <v>0</v>
      </c>
      <c r="F187" s="154">
        <f t="shared" si="9"/>
        <v>0</v>
      </c>
      <c r="G187" s="154">
        <f>F187/((1+0.01+Skaičiuoklė!$E$29)^(A187/12))</f>
        <v>0</v>
      </c>
    </row>
    <row r="188" spans="1:7" x14ac:dyDescent="0.35">
      <c r="A188" s="11">
        <f t="shared" si="7"/>
        <v>184</v>
      </c>
      <c r="B188" s="155">
        <f t="shared" si="8"/>
        <v>0</v>
      </c>
      <c r="C188" s="288">
        <f>ROUND(IF(Skaičiuoklė!$E$61&gt;0,Skaičiuoklė!E246,IF(A188&lt;=Skaičiuoklė!$E$10,0,IF(A188&gt;Skaičiuoklė!$E$8,0,1/(Skaičiuoklė!$E$8-Skaičiuoklė!$E$10)*(Skaičiuoklė!$E$7)))),2)</f>
        <v>0</v>
      </c>
      <c r="D188" s="154">
        <f>B188*Skaičiuoklė!$E$30/12</f>
        <v>0</v>
      </c>
      <c r="E188" s="154">
        <f>B188*IF(A188&lt;=Skaičiuoklė!$E$38,Skaičiuoklė!$E$37,Skaičiuoklė!$E$40)/12</f>
        <v>0</v>
      </c>
      <c r="F188" s="154">
        <f t="shared" si="9"/>
        <v>0</v>
      </c>
      <c r="G188" s="154">
        <f>F188/((1+0.01+Skaičiuoklė!$E$29)^(A188/12))</f>
        <v>0</v>
      </c>
    </row>
    <row r="189" spans="1:7" x14ac:dyDescent="0.35">
      <c r="A189" s="11">
        <f t="shared" si="7"/>
        <v>185</v>
      </c>
      <c r="B189" s="155">
        <f t="shared" si="8"/>
        <v>0</v>
      </c>
      <c r="C189" s="288">
        <f>ROUND(IF(Skaičiuoklė!$E$61&gt;0,Skaičiuoklė!E247,IF(A189&lt;=Skaičiuoklė!$E$10,0,IF(A189&gt;Skaičiuoklė!$E$8,0,1/(Skaičiuoklė!$E$8-Skaičiuoklė!$E$10)*(Skaičiuoklė!$E$7)))),2)</f>
        <v>0</v>
      </c>
      <c r="D189" s="154">
        <f>B189*Skaičiuoklė!$E$30/12</f>
        <v>0</v>
      </c>
      <c r="E189" s="154">
        <f>B189*IF(A189&lt;=Skaičiuoklė!$E$38,Skaičiuoklė!$E$37,Skaičiuoklė!$E$40)/12</f>
        <v>0</v>
      </c>
      <c r="F189" s="154">
        <f t="shared" si="9"/>
        <v>0</v>
      </c>
      <c r="G189" s="154">
        <f>F189/((1+0.01+Skaičiuoklė!$E$29)^(A189/12))</f>
        <v>0</v>
      </c>
    </row>
    <row r="190" spans="1:7" x14ac:dyDescent="0.35">
      <c r="A190" s="11">
        <f t="shared" si="7"/>
        <v>186</v>
      </c>
      <c r="B190" s="155">
        <f t="shared" si="8"/>
        <v>0</v>
      </c>
      <c r="C190" s="288">
        <f>ROUND(IF(Skaičiuoklė!$E$61&gt;0,Skaičiuoklė!E248,IF(A190&lt;=Skaičiuoklė!$E$10,0,IF(A190&gt;Skaičiuoklė!$E$8,0,1/(Skaičiuoklė!$E$8-Skaičiuoklė!$E$10)*(Skaičiuoklė!$E$7)))),2)</f>
        <v>0</v>
      </c>
      <c r="D190" s="154">
        <f>B190*Skaičiuoklė!$E$30/12</f>
        <v>0</v>
      </c>
      <c r="E190" s="154">
        <f>B190*IF(A190&lt;=Skaičiuoklė!$E$38,Skaičiuoklė!$E$37,Skaičiuoklė!$E$40)/12</f>
        <v>0</v>
      </c>
      <c r="F190" s="154">
        <f t="shared" si="9"/>
        <v>0</v>
      </c>
      <c r="G190" s="154">
        <f>F190/((1+0.01+Skaičiuoklė!$E$29)^(A190/12))</f>
        <v>0</v>
      </c>
    </row>
    <row r="191" spans="1:7" x14ac:dyDescent="0.35">
      <c r="A191" s="11">
        <f t="shared" si="7"/>
        <v>187</v>
      </c>
      <c r="B191" s="155">
        <f t="shared" si="8"/>
        <v>0</v>
      </c>
      <c r="C191" s="288">
        <f>ROUND(IF(Skaičiuoklė!$E$61&gt;0,Skaičiuoklė!E249,IF(A191&lt;=Skaičiuoklė!$E$10,0,IF(A191&gt;Skaičiuoklė!$E$8,0,1/(Skaičiuoklė!$E$8-Skaičiuoklė!$E$10)*(Skaičiuoklė!$E$7)))),2)</f>
        <v>0</v>
      </c>
      <c r="D191" s="154">
        <f>B191*Skaičiuoklė!$E$30/12</f>
        <v>0</v>
      </c>
      <c r="E191" s="154">
        <f>B191*IF(A191&lt;=Skaičiuoklė!$E$38,Skaičiuoklė!$E$37,Skaičiuoklė!$E$40)/12</f>
        <v>0</v>
      </c>
      <c r="F191" s="154">
        <f t="shared" si="9"/>
        <v>0</v>
      </c>
      <c r="G191" s="154">
        <f>F191/((1+0.01+Skaičiuoklė!$E$29)^(A191/12))</f>
        <v>0</v>
      </c>
    </row>
    <row r="192" spans="1:7" x14ac:dyDescent="0.35">
      <c r="A192" s="11">
        <f t="shared" si="7"/>
        <v>188</v>
      </c>
      <c r="B192" s="155">
        <f t="shared" si="8"/>
        <v>0</v>
      </c>
      <c r="C192" s="288">
        <f>ROUND(IF(Skaičiuoklė!$E$61&gt;0,Skaičiuoklė!E250,IF(A192&lt;=Skaičiuoklė!$E$10,0,IF(A192&gt;Skaičiuoklė!$E$8,0,1/(Skaičiuoklė!$E$8-Skaičiuoklė!$E$10)*(Skaičiuoklė!$E$7)))),2)</f>
        <v>0</v>
      </c>
      <c r="D192" s="154">
        <f>B192*Skaičiuoklė!$E$30/12</f>
        <v>0</v>
      </c>
      <c r="E192" s="154">
        <f>B192*IF(A192&lt;=Skaičiuoklė!$E$38,Skaičiuoklė!$E$37,Skaičiuoklė!$E$40)/12</f>
        <v>0</v>
      </c>
      <c r="F192" s="154">
        <f t="shared" si="9"/>
        <v>0</v>
      </c>
      <c r="G192" s="154">
        <f>F192/((1+0.01+Skaičiuoklė!$E$29)^(A192/12))</f>
        <v>0</v>
      </c>
    </row>
    <row r="193" spans="1:7" x14ac:dyDescent="0.35">
      <c r="A193" s="11">
        <f t="shared" si="7"/>
        <v>189</v>
      </c>
      <c r="B193" s="155">
        <f t="shared" si="8"/>
        <v>0</v>
      </c>
      <c r="C193" s="288">
        <f>ROUND(IF(Skaičiuoklė!$E$61&gt;0,Skaičiuoklė!E251,IF(A193&lt;=Skaičiuoklė!$E$10,0,IF(A193&gt;Skaičiuoklė!$E$8,0,1/(Skaičiuoklė!$E$8-Skaičiuoklė!$E$10)*(Skaičiuoklė!$E$7)))),2)</f>
        <v>0</v>
      </c>
      <c r="D193" s="154">
        <f>B193*Skaičiuoklė!$E$30/12</f>
        <v>0</v>
      </c>
      <c r="E193" s="154">
        <f>B193*IF(A193&lt;=Skaičiuoklė!$E$38,Skaičiuoklė!$E$37,Skaičiuoklė!$E$40)/12</f>
        <v>0</v>
      </c>
      <c r="F193" s="154">
        <f t="shared" si="9"/>
        <v>0</v>
      </c>
      <c r="G193" s="154">
        <f>F193/((1+0.01+Skaičiuoklė!$E$29)^(A193/12))</f>
        <v>0</v>
      </c>
    </row>
    <row r="194" spans="1:7" x14ac:dyDescent="0.35">
      <c r="A194" s="11">
        <f t="shared" si="7"/>
        <v>190</v>
      </c>
      <c r="B194" s="155">
        <f t="shared" si="8"/>
        <v>0</v>
      </c>
      <c r="C194" s="288">
        <f>ROUND(IF(Skaičiuoklė!$E$61&gt;0,Skaičiuoklė!E252,IF(A194&lt;=Skaičiuoklė!$E$10,0,IF(A194&gt;Skaičiuoklė!$E$8,0,1/(Skaičiuoklė!$E$8-Skaičiuoklė!$E$10)*(Skaičiuoklė!$E$7)))),2)</f>
        <v>0</v>
      </c>
      <c r="D194" s="154">
        <f>B194*Skaičiuoklė!$E$30/12</f>
        <v>0</v>
      </c>
      <c r="E194" s="154">
        <f>B194*IF(A194&lt;=Skaičiuoklė!$E$38,Skaičiuoklė!$E$37,Skaičiuoklė!$E$40)/12</f>
        <v>0</v>
      </c>
      <c r="F194" s="154">
        <f t="shared" si="9"/>
        <v>0</v>
      </c>
      <c r="G194" s="154">
        <f>F194/((1+0.01+Skaičiuoklė!$E$29)^(A194/12))</f>
        <v>0</v>
      </c>
    </row>
    <row r="195" spans="1:7" x14ac:dyDescent="0.35">
      <c r="A195" s="11">
        <f t="shared" si="7"/>
        <v>191</v>
      </c>
      <c r="B195" s="155">
        <f t="shared" si="8"/>
        <v>0</v>
      </c>
      <c r="C195" s="288">
        <f>ROUND(IF(Skaičiuoklė!$E$61&gt;0,Skaičiuoklė!E253,IF(A195&lt;=Skaičiuoklė!$E$10,0,IF(A195&gt;Skaičiuoklė!$E$8,0,1/(Skaičiuoklė!$E$8-Skaičiuoklė!$E$10)*(Skaičiuoklė!$E$7)))),2)</f>
        <v>0</v>
      </c>
      <c r="D195" s="154">
        <f>B195*Skaičiuoklė!$E$30/12</f>
        <v>0</v>
      </c>
      <c r="E195" s="154">
        <f>B195*IF(A195&lt;=Skaičiuoklė!$E$38,Skaičiuoklė!$E$37,Skaičiuoklė!$E$40)/12</f>
        <v>0</v>
      </c>
      <c r="F195" s="154">
        <f t="shared" si="9"/>
        <v>0</v>
      </c>
      <c r="G195" s="154">
        <f>F195/((1+0.01+Skaičiuoklė!$E$29)^(A195/12))</f>
        <v>0</v>
      </c>
    </row>
    <row r="196" spans="1:7" x14ac:dyDescent="0.35">
      <c r="A196" s="11">
        <f t="shared" si="7"/>
        <v>192</v>
      </c>
      <c r="B196" s="155">
        <f t="shared" si="8"/>
        <v>0</v>
      </c>
      <c r="C196" s="288">
        <f>ROUND(IF(Skaičiuoklė!$E$61&gt;0,Skaičiuoklė!E254,IF(A196&lt;=Skaičiuoklė!$E$10,0,IF(A196&gt;Skaičiuoklė!$E$8,0,1/(Skaičiuoklė!$E$8-Skaičiuoklė!$E$10)*(Skaičiuoklė!$E$7)))),2)</f>
        <v>0</v>
      </c>
      <c r="D196" s="154">
        <f>B196*Skaičiuoklė!$E$30/12</f>
        <v>0</v>
      </c>
      <c r="E196" s="154">
        <f>B196*IF(A196&lt;=Skaičiuoklė!$E$38,Skaičiuoklė!$E$37,Skaičiuoklė!$E$40)/12</f>
        <v>0</v>
      </c>
      <c r="F196" s="154">
        <f t="shared" si="9"/>
        <v>0</v>
      </c>
      <c r="G196" s="154">
        <f>F196/((1+0.01+Skaičiuoklė!$E$29)^(A196/12))</f>
        <v>0</v>
      </c>
    </row>
    <row r="197" spans="1:7" x14ac:dyDescent="0.35">
      <c r="A197" s="11">
        <f t="shared" si="7"/>
        <v>193</v>
      </c>
      <c r="B197" s="155">
        <f t="shared" si="8"/>
        <v>0</v>
      </c>
      <c r="C197" s="288">
        <f>ROUND(IF(Skaičiuoklė!$E$61&gt;0,Skaičiuoklė!E255,IF(A197&lt;=Skaičiuoklė!$E$10,0,IF(A197&gt;Skaičiuoklė!$E$8,0,1/(Skaičiuoklė!$E$8-Skaičiuoklė!$E$10)*(Skaičiuoklė!$E$7)))),2)</f>
        <v>0</v>
      </c>
      <c r="D197" s="154">
        <f>B197*Skaičiuoklė!$E$30/12</f>
        <v>0</v>
      </c>
      <c r="E197" s="154">
        <f>B197*IF(A197&lt;=Skaičiuoklė!$E$38,Skaičiuoklė!$E$37,Skaičiuoklė!$E$40)/12</f>
        <v>0</v>
      </c>
      <c r="F197" s="154">
        <f t="shared" si="9"/>
        <v>0</v>
      </c>
      <c r="G197" s="154">
        <f>F197/((1+0.01+Skaičiuoklė!$E$29)^(A197/12))</f>
        <v>0</v>
      </c>
    </row>
    <row r="198" spans="1:7" x14ac:dyDescent="0.35">
      <c r="A198" s="11">
        <f t="shared" ref="A198:A244" si="10">+A197+1</f>
        <v>194</v>
      </c>
      <c r="B198" s="155">
        <f t="shared" ref="B198:B244" si="11">IF(MAX(ROUND(B197-C197,2),0)&lt;0.5,0,MAX(ROUND(B197-C197,2),0))</f>
        <v>0</v>
      </c>
      <c r="C198" s="288">
        <f>ROUND(IF(Skaičiuoklė!$E$61&gt;0,Skaičiuoklė!E256,IF(A198&lt;=Skaičiuoklė!$E$10,0,IF(A198&gt;Skaičiuoklė!$E$8,0,1/(Skaičiuoklė!$E$8-Skaičiuoklė!$E$10)*(Skaičiuoklė!$E$7)))),2)</f>
        <v>0</v>
      </c>
      <c r="D198" s="154">
        <f>B198*Skaičiuoklė!$E$30/12</f>
        <v>0</v>
      </c>
      <c r="E198" s="154">
        <f>B198*IF(A198&lt;=Skaičiuoklė!$E$38,Skaičiuoklė!$E$37,Skaičiuoklė!$E$40)/12</f>
        <v>0</v>
      </c>
      <c r="F198" s="154">
        <f t="shared" ref="F198:F244" si="12">D198-E198</f>
        <v>0</v>
      </c>
      <c r="G198" s="154">
        <f>F198/((1+0.01+Skaičiuoklė!$E$29)^(A198/12))</f>
        <v>0</v>
      </c>
    </row>
    <row r="199" spans="1:7" x14ac:dyDescent="0.35">
      <c r="A199" s="11">
        <f t="shared" si="10"/>
        <v>195</v>
      </c>
      <c r="B199" s="155">
        <f t="shared" si="11"/>
        <v>0</v>
      </c>
      <c r="C199" s="288">
        <f>ROUND(IF(Skaičiuoklė!$E$61&gt;0,Skaičiuoklė!E257,IF(A199&lt;=Skaičiuoklė!$E$10,0,IF(A199&gt;Skaičiuoklė!$E$8,0,1/(Skaičiuoklė!$E$8-Skaičiuoklė!$E$10)*(Skaičiuoklė!$E$7)))),2)</f>
        <v>0</v>
      </c>
      <c r="D199" s="154">
        <f>B199*Skaičiuoklė!$E$30/12</f>
        <v>0</v>
      </c>
      <c r="E199" s="154">
        <f>B199*IF(A199&lt;=Skaičiuoklė!$E$38,Skaičiuoklė!$E$37,Skaičiuoklė!$E$40)/12</f>
        <v>0</v>
      </c>
      <c r="F199" s="154">
        <f t="shared" si="12"/>
        <v>0</v>
      </c>
      <c r="G199" s="154">
        <f>F199/((1+0.01+Skaičiuoklė!$E$29)^(A199/12))</f>
        <v>0</v>
      </c>
    </row>
    <row r="200" spans="1:7" x14ac:dyDescent="0.35">
      <c r="A200" s="11">
        <f t="shared" si="10"/>
        <v>196</v>
      </c>
      <c r="B200" s="155">
        <f t="shared" si="11"/>
        <v>0</v>
      </c>
      <c r="C200" s="288">
        <f>ROUND(IF(Skaičiuoklė!$E$61&gt;0,Skaičiuoklė!E258,IF(A200&lt;=Skaičiuoklė!$E$10,0,IF(A200&gt;Skaičiuoklė!$E$8,0,1/(Skaičiuoklė!$E$8-Skaičiuoklė!$E$10)*(Skaičiuoklė!$E$7)))),2)</f>
        <v>0</v>
      </c>
      <c r="D200" s="154">
        <f>B200*Skaičiuoklė!$E$30/12</f>
        <v>0</v>
      </c>
      <c r="E200" s="154">
        <f>B200*IF(A200&lt;=Skaičiuoklė!$E$38,Skaičiuoklė!$E$37,Skaičiuoklė!$E$40)/12</f>
        <v>0</v>
      </c>
      <c r="F200" s="154">
        <f t="shared" si="12"/>
        <v>0</v>
      </c>
      <c r="G200" s="154">
        <f>F200/((1+0.01+Skaičiuoklė!$E$29)^(A200/12))</f>
        <v>0</v>
      </c>
    </row>
    <row r="201" spans="1:7" x14ac:dyDescent="0.35">
      <c r="A201" s="11">
        <f t="shared" si="10"/>
        <v>197</v>
      </c>
      <c r="B201" s="155">
        <f t="shared" si="11"/>
        <v>0</v>
      </c>
      <c r="C201" s="288">
        <f>ROUND(IF(Skaičiuoklė!$E$61&gt;0,Skaičiuoklė!E259,IF(A201&lt;=Skaičiuoklė!$E$10,0,IF(A201&gt;Skaičiuoklė!$E$8,0,1/(Skaičiuoklė!$E$8-Skaičiuoklė!$E$10)*(Skaičiuoklė!$E$7)))),2)</f>
        <v>0</v>
      </c>
      <c r="D201" s="154">
        <f>B201*Skaičiuoklė!$E$30/12</f>
        <v>0</v>
      </c>
      <c r="E201" s="154">
        <f>B201*IF(A201&lt;=Skaičiuoklė!$E$38,Skaičiuoklė!$E$37,Skaičiuoklė!$E$40)/12</f>
        <v>0</v>
      </c>
      <c r="F201" s="154">
        <f t="shared" si="12"/>
        <v>0</v>
      </c>
      <c r="G201" s="154">
        <f>F201/((1+0.01+Skaičiuoklė!$E$29)^(A201/12))</f>
        <v>0</v>
      </c>
    </row>
    <row r="202" spans="1:7" x14ac:dyDescent="0.35">
      <c r="A202" s="11">
        <f t="shared" si="10"/>
        <v>198</v>
      </c>
      <c r="B202" s="155">
        <f t="shared" si="11"/>
        <v>0</v>
      </c>
      <c r="C202" s="288">
        <f>ROUND(IF(Skaičiuoklė!$E$61&gt;0,Skaičiuoklė!E260,IF(A202&lt;=Skaičiuoklė!$E$10,0,IF(A202&gt;Skaičiuoklė!$E$8,0,1/(Skaičiuoklė!$E$8-Skaičiuoklė!$E$10)*(Skaičiuoklė!$E$7)))),2)</f>
        <v>0</v>
      </c>
      <c r="D202" s="154">
        <f>B202*Skaičiuoklė!$E$30/12</f>
        <v>0</v>
      </c>
      <c r="E202" s="154">
        <f>B202*IF(A202&lt;=Skaičiuoklė!$E$38,Skaičiuoklė!$E$37,Skaičiuoklė!$E$40)/12</f>
        <v>0</v>
      </c>
      <c r="F202" s="154">
        <f t="shared" si="12"/>
        <v>0</v>
      </c>
      <c r="G202" s="154">
        <f>F202/((1+0.01+Skaičiuoklė!$E$29)^(A202/12))</f>
        <v>0</v>
      </c>
    </row>
    <row r="203" spans="1:7" x14ac:dyDescent="0.35">
      <c r="A203" s="11">
        <f t="shared" si="10"/>
        <v>199</v>
      </c>
      <c r="B203" s="155">
        <f t="shared" si="11"/>
        <v>0</v>
      </c>
      <c r="C203" s="288">
        <f>ROUND(IF(Skaičiuoklė!$E$61&gt;0,Skaičiuoklė!E261,IF(A203&lt;=Skaičiuoklė!$E$10,0,IF(A203&gt;Skaičiuoklė!$E$8,0,1/(Skaičiuoklė!$E$8-Skaičiuoklė!$E$10)*(Skaičiuoklė!$E$7)))),2)</f>
        <v>0</v>
      </c>
      <c r="D203" s="154">
        <f>B203*Skaičiuoklė!$E$30/12</f>
        <v>0</v>
      </c>
      <c r="E203" s="154">
        <f>B203*IF(A203&lt;=Skaičiuoklė!$E$38,Skaičiuoklė!$E$37,Skaičiuoklė!$E$40)/12</f>
        <v>0</v>
      </c>
      <c r="F203" s="154">
        <f t="shared" si="12"/>
        <v>0</v>
      </c>
      <c r="G203" s="154">
        <f>F203/((1+0.01+Skaičiuoklė!$E$29)^(A203/12))</f>
        <v>0</v>
      </c>
    </row>
    <row r="204" spans="1:7" x14ac:dyDescent="0.35">
      <c r="A204" s="11">
        <f t="shared" si="10"/>
        <v>200</v>
      </c>
      <c r="B204" s="155">
        <f t="shared" si="11"/>
        <v>0</v>
      </c>
      <c r="C204" s="288">
        <f>ROUND(IF(Skaičiuoklė!$E$61&gt;0,Skaičiuoklė!E262,IF(A204&lt;=Skaičiuoklė!$E$10,0,IF(A204&gt;Skaičiuoklė!$E$8,0,1/(Skaičiuoklė!$E$8-Skaičiuoklė!$E$10)*(Skaičiuoklė!$E$7)))),2)</f>
        <v>0</v>
      </c>
      <c r="D204" s="154">
        <f>B204*Skaičiuoklė!$E$30/12</f>
        <v>0</v>
      </c>
      <c r="E204" s="154">
        <f>B204*IF(A204&lt;=Skaičiuoklė!$E$38,Skaičiuoklė!$E$37,Skaičiuoklė!$E$40)/12</f>
        <v>0</v>
      </c>
      <c r="F204" s="154">
        <f t="shared" si="12"/>
        <v>0</v>
      </c>
      <c r="G204" s="154">
        <f>F204/((1+0.01+Skaičiuoklė!$E$29)^(A204/12))</f>
        <v>0</v>
      </c>
    </row>
    <row r="205" spans="1:7" x14ac:dyDescent="0.35">
      <c r="A205" s="11">
        <f t="shared" si="10"/>
        <v>201</v>
      </c>
      <c r="B205" s="155">
        <f t="shared" si="11"/>
        <v>0</v>
      </c>
      <c r="C205" s="288">
        <f>ROUND(IF(Skaičiuoklė!$E$61&gt;0,Skaičiuoklė!E263,IF(A205&lt;=Skaičiuoklė!$E$10,0,IF(A205&gt;Skaičiuoklė!$E$8,0,1/(Skaičiuoklė!$E$8-Skaičiuoklė!$E$10)*(Skaičiuoklė!$E$7)))),2)</f>
        <v>0</v>
      </c>
      <c r="D205" s="154">
        <f>B205*Skaičiuoklė!$E$30/12</f>
        <v>0</v>
      </c>
      <c r="E205" s="154">
        <f>B205*IF(A205&lt;=Skaičiuoklė!$E$38,Skaičiuoklė!$E$37,Skaičiuoklė!$E$40)/12</f>
        <v>0</v>
      </c>
      <c r="F205" s="154">
        <f t="shared" si="12"/>
        <v>0</v>
      </c>
      <c r="G205" s="154">
        <f>F205/((1+0.01+Skaičiuoklė!$E$29)^(A205/12))</f>
        <v>0</v>
      </c>
    </row>
    <row r="206" spans="1:7" x14ac:dyDescent="0.35">
      <c r="A206" s="11">
        <f t="shared" si="10"/>
        <v>202</v>
      </c>
      <c r="B206" s="155">
        <f t="shared" si="11"/>
        <v>0</v>
      </c>
      <c r="C206" s="288">
        <f>ROUND(IF(Skaičiuoklė!$E$61&gt;0,Skaičiuoklė!E264,IF(A206&lt;=Skaičiuoklė!$E$10,0,IF(A206&gt;Skaičiuoklė!$E$8,0,1/(Skaičiuoklė!$E$8-Skaičiuoklė!$E$10)*(Skaičiuoklė!$E$7)))),2)</f>
        <v>0</v>
      </c>
      <c r="D206" s="154">
        <f>B206*Skaičiuoklė!$E$30/12</f>
        <v>0</v>
      </c>
      <c r="E206" s="154">
        <f>B206*IF(A206&lt;=Skaičiuoklė!$E$38,Skaičiuoklė!$E$37,Skaičiuoklė!$E$40)/12</f>
        <v>0</v>
      </c>
      <c r="F206" s="154">
        <f t="shared" si="12"/>
        <v>0</v>
      </c>
      <c r="G206" s="154">
        <f>F206/((1+0.01+Skaičiuoklė!$E$29)^(A206/12))</f>
        <v>0</v>
      </c>
    </row>
    <row r="207" spans="1:7" x14ac:dyDescent="0.35">
      <c r="A207" s="11">
        <f t="shared" si="10"/>
        <v>203</v>
      </c>
      <c r="B207" s="155">
        <f t="shared" si="11"/>
        <v>0</v>
      </c>
      <c r="C207" s="288">
        <f>ROUND(IF(Skaičiuoklė!$E$61&gt;0,Skaičiuoklė!E265,IF(A207&lt;=Skaičiuoklė!$E$10,0,IF(A207&gt;Skaičiuoklė!$E$8,0,1/(Skaičiuoklė!$E$8-Skaičiuoklė!$E$10)*(Skaičiuoklė!$E$7)))),2)</f>
        <v>0</v>
      </c>
      <c r="D207" s="154">
        <f>B207*Skaičiuoklė!$E$30/12</f>
        <v>0</v>
      </c>
      <c r="E207" s="154">
        <f>B207*IF(A207&lt;=Skaičiuoklė!$E$38,Skaičiuoklė!$E$37,Skaičiuoklė!$E$40)/12</f>
        <v>0</v>
      </c>
      <c r="F207" s="154">
        <f t="shared" si="12"/>
        <v>0</v>
      </c>
      <c r="G207" s="154">
        <f>F207/((1+0.01+Skaičiuoklė!$E$29)^(A207/12))</f>
        <v>0</v>
      </c>
    </row>
    <row r="208" spans="1:7" x14ac:dyDescent="0.35">
      <c r="A208" s="11">
        <f t="shared" si="10"/>
        <v>204</v>
      </c>
      <c r="B208" s="155">
        <f t="shared" si="11"/>
        <v>0</v>
      </c>
      <c r="C208" s="288">
        <f>ROUND(IF(Skaičiuoklė!$E$61&gt;0,Skaičiuoklė!E266,IF(A208&lt;=Skaičiuoklė!$E$10,0,IF(A208&gt;Skaičiuoklė!$E$8,0,1/(Skaičiuoklė!$E$8-Skaičiuoklė!$E$10)*(Skaičiuoklė!$E$7)))),2)</f>
        <v>0</v>
      </c>
      <c r="D208" s="154">
        <f>B208*Skaičiuoklė!$E$30/12</f>
        <v>0</v>
      </c>
      <c r="E208" s="154">
        <f>B208*IF(A208&lt;=Skaičiuoklė!$E$38,Skaičiuoklė!$E$37,Skaičiuoklė!$E$40)/12</f>
        <v>0</v>
      </c>
      <c r="F208" s="154">
        <f t="shared" si="12"/>
        <v>0</v>
      </c>
      <c r="G208" s="154">
        <f>F208/((1+0.01+Skaičiuoklė!$E$29)^(A208/12))</f>
        <v>0</v>
      </c>
    </row>
    <row r="209" spans="1:7" x14ac:dyDescent="0.35">
      <c r="A209" s="11">
        <f t="shared" si="10"/>
        <v>205</v>
      </c>
      <c r="B209" s="155">
        <f t="shared" si="11"/>
        <v>0</v>
      </c>
      <c r="C209" s="288">
        <f>ROUND(IF(Skaičiuoklė!$E$61&gt;0,Skaičiuoklė!E267,IF(A209&lt;=Skaičiuoklė!$E$10,0,IF(A209&gt;Skaičiuoklė!$E$8,0,1/(Skaičiuoklė!$E$8-Skaičiuoklė!$E$10)*(Skaičiuoklė!$E$7)))),2)</f>
        <v>0</v>
      </c>
      <c r="D209" s="154">
        <f>B209*Skaičiuoklė!$E$30/12</f>
        <v>0</v>
      </c>
      <c r="E209" s="154">
        <f>B209*IF(A209&lt;=Skaičiuoklė!$E$38,Skaičiuoklė!$E$37,Skaičiuoklė!$E$40)/12</f>
        <v>0</v>
      </c>
      <c r="F209" s="154">
        <f t="shared" si="12"/>
        <v>0</v>
      </c>
      <c r="G209" s="154">
        <f>F209/((1+0.01+Skaičiuoklė!$E$29)^(A209/12))</f>
        <v>0</v>
      </c>
    </row>
    <row r="210" spans="1:7" x14ac:dyDescent="0.35">
      <c r="A210" s="11">
        <f t="shared" si="10"/>
        <v>206</v>
      </c>
      <c r="B210" s="155">
        <f t="shared" si="11"/>
        <v>0</v>
      </c>
      <c r="C210" s="288">
        <f>ROUND(IF(Skaičiuoklė!$E$61&gt;0,Skaičiuoklė!E268,IF(A210&lt;=Skaičiuoklė!$E$10,0,IF(A210&gt;Skaičiuoklė!$E$8,0,1/(Skaičiuoklė!$E$8-Skaičiuoklė!$E$10)*(Skaičiuoklė!$E$7)))),2)</f>
        <v>0</v>
      </c>
      <c r="D210" s="154">
        <f>B210*Skaičiuoklė!$E$30/12</f>
        <v>0</v>
      </c>
      <c r="E210" s="154">
        <f>B210*IF(A210&lt;=Skaičiuoklė!$E$38,Skaičiuoklė!$E$37,Skaičiuoklė!$E$40)/12</f>
        <v>0</v>
      </c>
      <c r="F210" s="154">
        <f t="shared" si="12"/>
        <v>0</v>
      </c>
      <c r="G210" s="154">
        <f>F210/((1+0.01+Skaičiuoklė!$E$29)^(A210/12))</f>
        <v>0</v>
      </c>
    </row>
    <row r="211" spans="1:7" x14ac:dyDescent="0.35">
      <c r="A211" s="11">
        <f t="shared" si="10"/>
        <v>207</v>
      </c>
      <c r="B211" s="155">
        <f t="shared" si="11"/>
        <v>0</v>
      </c>
      <c r="C211" s="288">
        <f>ROUND(IF(Skaičiuoklė!$E$61&gt;0,Skaičiuoklė!E269,IF(A211&lt;=Skaičiuoklė!$E$10,0,IF(A211&gt;Skaičiuoklė!$E$8,0,1/(Skaičiuoklė!$E$8-Skaičiuoklė!$E$10)*(Skaičiuoklė!$E$7)))),2)</f>
        <v>0</v>
      </c>
      <c r="D211" s="154">
        <f>B211*Skaičiuoklė!$E$30/12</f>
        <v>0</v>
      </c>
      <c r="E211" s="154">
        <f>B211*IF(A211&lt;=Skaičiuoklė!$E$38,Skaičiuoklė!$E$37,Skaičiuoklė!$E$40)/12</f>
        <v>0</v>
      </c>
      <c r="F211" s="154">
        <f t="shared" si="12"/>
        <v>0</v>
      </c>
      <c r="G211" s="154">
        <f>F211/((1+0.01+Skaičiuoklė!$E$29)^(A211/12))</f>
        <v>0</v>
      </c>
    </row>
    <row r="212" spans="1:7" x14ac:dyDescent="0.35">
      <c r="A212" s="11">
        <f t="shared" si="10"/>
        <v>208</v>
      </c>
      <c r="B212" s="155">
        <f t="shared" si="11"/>
        <v>0</v>
      </c>
      <c r="C212" s="288">
        <f>ROUND(IF(Skaičiuoklė!$E$61&gt;0,Skaičiuoklė!E270,IF(A212&lt;=Skaičiuoklė!$E$10,0,IF(A212&gt;Skaičiuoklė!$E$8,0,1/(Skaičiuoklė!$E$8-Skaičiuoklė!$E$10)*(Skaičiuoklė!$E$7)))),2)</f>
        <v>0</v>
      </c>
      <c r="D212" s="154">
        <f>B212*Skaičiuoklė!$E$30/12</f>
        <v>0</v>
      </c>
      <c r="E212" s="154">
        <f>B212*IF(A212&lt;=Skaičiuoklė!$E$38,Skaičiuoklė!$E$37,Skaičiuoklė!$E$40)/12</f>
        <v>0</v>
      </c>
      <c r="F212" s="154">
        <f t="shared" si="12"/>
        <v>0</v>
      </c>
      <c r="G212" s="154">
        <f>F212/((1+0.01+Skaičiuoklė!$E$29)^(A212/12))</f>
        <v>0</v>
      </c>
    </row>
    <row r="213" spans="1:7" x14ac:dyDescent="0.35">
      <c r="A213" s="11">
        <f t="shared" si="10"/>
        <v>209</v>
      </c>
      <c r="B213" s="155">
        <f t="shared" si="11"/>
        <v>0</v>
      </c>
      <c r="C213" s="288">
        <f>ROUND(IF(Skaičiuoklė!$E$61&gt;0,Skaičiuoklė!E271,IF(A213&lt;=Skaičiuoklė!$E$10,0,IF(A213&gt;Skaičiuoklė!$E$8,0,1/(Skaičiuoklė!$E$8-Skaičiuoklė!$E$10)*(Skaičiuoklė!$E$7)))),2)</f>
        <v>0</v>
      </c>
      <c r="D213" s="154">
        <f>B213*Skaičiuoklė!$E$30/12</f>
        <v>0</v>
      </c>
      <c r="E213" s="154">
        <f>B213*IF(A213&lt;=Skaičiuoklė!$E$38,Skaičiuoklė!$E$37,Skaičiuoklė!$E$40)/12</f>
        <v>0</v>
      </c>
      <c r="F213" s="154">
        <f t="shared" si="12"/>
        <v>0</v>
      </c>
      <c r="G213" s="154">
        <f>F213/((1+0.01+Skaičiuoklė!$E$29)^(A213/12))</f>
        <v>0</v>
      </c>
    </row>
    <row r="214" spans="1:7" x14ac:dyDescent="0.35">
      <c r="A214" s="11">
        <f t="shared" si="10"/>
        <v>210</v>
      </c>
      <c r="B214" s="155">
        <f t="shared" si="11"/>
        <v>0</v>
      </c>
      <c r="C214" s="288">
        <f>ROUND(IF(Skaičiuoklė!$E$61&gt;0,Skaičiuoklė!E272,IF(A214&lt;=Skaičiuoklė!$E$10,0,IF(A214&gt;Skaičiuoklė!$E$8,0,1/(Skaičiuoklė!$E$8-Skaičiuoklė!$E$10)*(Skaičiuoklė!$E$7)))),2)</f>
        <v>0</v>
      </c>
      <c r="D214" s="154">
        <f>B214*Skaičiuoklė!$E$30/12</f>
        <v>0</v>
      </c>
      <c r="E214" s="154">
        <f>B214*IF(A214&lt;=Skaičiuoklė!$E$38,Skaičiuoklė!$E$37,Skaičiuoklė!$E$40)/12</f>
        <v>0</v>
      </c>
      <c r="F214" s="154">
        <f t="shared" si="12"/>
        <v>0</v>
      </c>
      <c r="G214" s="154">
        <f>F214/((1+0.01+Skaičiuoklė!$E$29)^(A214/12))</f>
        <v>0</v>
      </c>
    </row>
    <row r="215" spans="1:7" x14ac:dyDescent="0.35">
      <c r="A215" s="11">
        <f t="shared" si="10"/>
        <v>211</v>
      </c>
      <c r="B215" s="155">
        <f t="shared" si="11"/>
        <v>0</v>
      </c>
      <c r="C215" s="288">
        <f>ROUND(IF(Skaičiuoklė!$E$61&gt;0,Skaičiuoklė!E273,IF(A215&lt;=Skaičiuoklė!$E$10,0,IF(A215&gt;Skaičiuoklė!$E$8,0,1/(Skaičiuoklė!$E$8-Skaičiuoklė!$E$10)*(Skaičiuoklė!$E$7)))),2)</f>
        <v>0</v>
      </c>
      <c r="D215" s="154">
        <f>B215*Skaičiuoklė!$E$30/12</f>
        <v>0</v>
      </c>
      <c r="E215" s="154">
        <f>B215*IF(A215&lt;=Skaičiuoklė!$E$38,Skaičiuoklė!$E$37,Skaičiuoklė!$E$40)/12</f>
        <v>0</v>
      </c>
      <c r="F215" s="154">
        <f t="shared" si="12"/>
        <v>0</v>
      </c>
      <c r="G215" s="154">
        <f>F215/((1+0.01+Skaičiuoklė!$E$29)^(A215/12))</f>
        <v>0</v>
      </c>
    </row>
    <row r="216" spans="1:7" x14ac:dyDescent="0.35">
      <c r="A216" s="11">
        <f t="shared" si="10"/>
        <v>212</v>
      </c>
      <c r="B216" s="155">
        <f t="shared" si="11"/>
        <v>0</v>
      </c>
      <c r="C216" s="288">
        <f>ROUND(IF(Skaičiuoklė!$E$61&gt;0,Skaičiuoklė!E274,IF(A216&lt;=Skaičiuoklė!$E$10,0,IF(A216&gt;Skaičiuoklė!$E$8,0,1/(Skaičiuoklė!$E$8-Skaičiuoklė!$E$10)*(Skaičiuoklė!$E$7)))),2)</f>
        <v>0</v>
      </c>
      <c r="D216" s="154">
        <f>B216*Skaičiuoklė!$E$30/12</f>
        <v>0</v>
      </c>
      <c r="E216" s="154">
        <f>B216*IF(A216&lt;=Skaičiuoklė!$E$38,Skaičiuoklė!$E$37,Skaičiuoklė!$E$40)/12</f>
        <v>0</v>
      </c>
      <c r="F216" s="154">
        <f t="shared" si="12"/>
        <v>0</v>
      </c>
      <c r="G216" s="154">
        <f>F216/((1+0.01+Skaičiuoklė!$E$29)^(A216/12))</f>
        <v>0</v>
      </c>
    </row>
    <row r="217" spans="1:7" x14ac:dyDescent="0.35">
      <c r="A217" s="11">
        <f t="shared" si="10"/>
        <v>213</v>
      </c>
      <c r="B217" s="155">
        <f t="shared" si="11"/>
        <v>0</v>
      </c>
      <c r="C217" s="288">
        <f>ROUND(IF(Skaičiuoklė!$E$61&gt;0,Skaičiuoklė!E275,IF(A217&lt;=Skaičiuoklė!$E$10,0,IF(A217&gt;Skaičiuoklė!$E$8,0,1/(Skaičiuoklė!$E$8-Skaičiuoklė!$E$10)*(Skaičiuoklė!$E$7)))),2)</f>
        <v>0</v>
      </c>
      <c r="D217" s="154">
        <f>B217*Skaičiuoklė!$E$30/12</f>
        <v>0</v>
      </c>
      <c r="E217" s="154">
        <f>B217*IF(A217&lt;=Skaičiuoklė!$E$38,Skaičiuoklė!$E$37,Skaičiuoklė!$E$40)/12</f>
        <v>0</v>
      </c>
      <c r="F217" s="154">
        <f t="shared" si="12"/>
        <v>0</v>
      </c>
      <c r="G217" s="154">
        <f>F217/((1+0.01+Skaičiuoklė!$E$29)^(A217/12))</f>
        <v>0</v>
      </c>
    </row>
    <row r="218" spans="1:7" x14ac:dyDescent="0.35">
      <c r="A218" s="11">
        <f t="shared" si="10"/>
        <v>214</v>
      </c>
      <c r="B218" s="155">
        <f t="shared" si="11"/>
        <v>0</v>
      </c>
      <c r="C218" s="288">
        <f>ROUND(IF(Skaičiuoklė!$E$61&gt;0,Skaičiuoklė!E276,IF(A218&lt;=Skaičiuoklė!$E$10,0,IF(A218&gt;Skaičiuoklė!$E$8,0,1/(Skaičiuoklė!$E$8-Skaičiuoklė!$E$10)*(Skaičiuoklė!$E$7)))),2)</f>
        <v>0</v>
      </c>
      <c r="D218" s="154">
        <f>B218*Skaičiuoklė!$E$30/12</f>
        <v>0</v>
      </c>
      <c r="E218" s="154">
        <f>B218*IF(A218&lt;=Skaičiuoklė!$E$38,Skaičiuoklė!$E$37,Skaičiuoklė!$E$40)/12</f>
        <v>0</v>
      </c>
      <c r="F218" s="154">
        <f t="shared" si="12"/>
        <v>0</v>
      </c>
      <c r="G218" s="154">
        <f>F218/((1+0.01+Skaičiuoklė!$E$29)^(A218/12))</f>
        <v>0</v>
      </c>
    </row>
    <row r="219" spans="1:7" x14ac:dyDescent="0.35">
      <c r="A219" s="11">
        <f t="shared" si="10"/>
        <v>215</v>
      </c>
      <c r="B219" s="155">
        <f t="shared" si="11"/>
        <v>0</v>
      </c>
      <c r="C219" s="288">
        <f>ROUND(IF(Skaičiuoklė!$E$61&gt;0,Skaičiuoklė!E277,IF(A219&lt;=Skaičiuoklė!$E$10,0,IF(A219&gt;Skaičiuoklė!$E$8,0,1/(Skaičiuoklė!$E$8-Skaičiuoklė!$E$10)*(Skaičiuoklė!$E$7)))),2)</f>
        <v>0</v>
      </c>
      <c r="D219" s="154">
        <f>B219*Skaičiuoklė!$E$30/12</f>
        <v>0</v>
      </c>
      <c r="E219" s="154">
        <f>B219*IF(A219&lt;=Skaičiuoklė!$E$38,Skaičiuoklė!$E$37,Skaičiuoklė!$E$40)/12</f>
        <v>0</v>
      </c>
      <c r="F219" s="154">
        <f t="shared" si="12"/>
        <v>0</v>
      </c>
      <c r="G219" s="154">
        <f>F219/((1+0.01+Skaičiuoklė!$E$29)^(A219/12))</f>
        <v>0</v>
      </c>
    </row>
    <row r="220" spans="1:7" x14ac:dyDescent="0.35">
      <c r="A220" s="11">
        <f t="shared" si="10"/>
        <v>216</v>
      </c>
      <c r="B220" s="155">
        <f t="shared" si="11"/>
        <v>0</v>
      </c>
      <c r="C220" s="288">
        <f>ROUND(IF(Skaičiuoklė!$E$61&gt;0,Skaičiuoklė!E278,IF(A220&lt;=Skaičiuoklė!$E$10,0,IF(A220&gt;Skaičiuoklė!$E$8,0,1/(Skaičiuoklė!$E$8-Skaičiuoklė!$E$10)*(Skaičiuoklė!$E$7)))),2)</f>
        <v>0</v>
      </c>
      <c r="D220" s="154">
        <f>B220*Skaičiuoklė!$E$30/12</f>
        <v>0</v>
      </c>
      <c r="E220" s="154">
        <f>B220*IF(A220&lt;=Skaičiuoklė!$E$38,Skaičiuoklė!$E$37,Skaičiuoklė!$E$40)/12</f>
        <v>0</v>
      </c>
      <c r="F220" s="154">
        <f t="shared" si="12"/>
        <v>0</v>
      </c>
      <c r="G220" s="154">
        <f>F220/((1+0.01+Skaičiuoklė!$E$29)^(A220/12))</f>
        <v>0</v>
      </c>
    </row>
    <row r="221" spans="1:7" x14ac:dyDescent="0.35">
      <c r="A221" s="11">
        <f t="shared" si="10"/>
        <v>217</v>
      </c>
      <c r="B221" s="155">
        <f t="shared" si="11"/>
        <v>0</v>
      </c>
      <c r="C221" s="288">
        <f>ROUND(IF(Skaičiuoklė!$E$61&gt;0,Skaičiuoklė!E279,IF(A221&lt;=Skaičiuoklė!$E$10,0,IF(A221&gt;Skaičiuoklė!$E$8,0,1/(Skaičiuoklė!$E$8-Skaičiuoklė!$E$10)*(Skaičiuoklė!$E$7)))),2)</f>
        <v>0</v>
      </c>
      <c r="D221" s="154">
        <f>B221*Skaičiuoklė!$E$30/12</f>
        <v>0</v>
      </c>
      <c r="E221" s="154">
        <f>B221*IF(A221&lt;=Skaičiuoklė!$E$38,Skaičiuoklė!$E$37,Skaičiuoklė!$E$40)/12</f>
        <v>0</v>
      </c>
      <c r="F221" s="154">
        <f t="shared" si="12"/>
        <v>0</v>
      </c>
      <c r="G221" s="154">
        <f>F221/((1+0.01+Skaičiuoklė!$E$29)^(A221/12))</f>
        <v>0</v>
      </c>
    </row>
    <row r="222" spans="1:7" x14ac:dyDescent="0.35">
      <c r="A222" s="11">
        <f t="shared" si="10"/>
        <v>218</v>
      </c>
      <c r="B222" s="155">
        <f t="shared" si="11"/>
        <v>0</v>
      </c>
      <c r="C222" s="288">
        <f>ROUND(IF(Skaičiuoklė!$E$61&gt;0,Skaičiuoklė!E280,IF(A222&lt;=Skaičiuoklė!$E$10,0,IF(A222&gt;Skaičiuoklė!$E$8,0,1/(Skaičiuoklė!$E$8-Skaičiuoklė!$E$10)*(Skaičiuoklė!$E$7)))),2)</f>
        <v>0</v>
      </c>
      <c r="D222" s="154">
        <f>B222*Skaičiuoklė!$E$30/12</f>
        <v>0</v>
      </c>
      <c r="E222" s="154">
        <f>B222*IF(A222&lt;=Skaičiuoklė!$E$38,Skaičiuoklė!$E$37,Skaičiuoklė!$E$40)/12</f>
        <v>0</v>
      </c>
      <c r="F222" s="154">
        <f t="shared" si="12"/>
        <v>0</v>
      </c>
      <c r="G222" s="154">
        <f>F222/((1+0.01+Skaičiuoklė!$E$29)^(A222/12))</f>
        <v>0</v>
      </c>
    </row>
    <row r="223" spans="1:7" x14ac:dyDescent="0.35">
      <c r="A223" s="11">
        <f t="shared" si="10"/>
        <v>219</v>
      </c>
      <c r="B223" s="155">
        <f t="shared" si="11"/>
        <v>0</v>
      </c>
      <c r="C223" s="288">
        <f>ROUND(IF(Skaičiuoklė!$E$61&gt;0,Skaičiuoklė!E281,IF(A223&lt;=Skaičiuoklė!$E$10,0,IF(A223&gt;Skaičiuoklė!$E$8,0,1/(Skaičiuoklė!$E$8-Skaičiuoklė!$E$10)*(Skaičiuoklė!$E$7)))),2)</f>
        <v>0</v>
      </c>
      <c r="D223" s="154">
        <f>B223*Skaičiuoklė!$E$30/12</f>
        <v>0</v>
      </c>
      <c r="E223" s="154">
        <f>B223*IF(A223&lt;=Skaičiuoklė!$E$38,Skaičiuoklė!$E$37,Skaičiuoklė!$E$40)/12</f>
        <v>0</v>
      </c>
      <c r="F223" s="154">
        <f t="shared" si="12"/>
        <v>0</v>
      </c>
      <c r="G223" s="154">
        <f>F223/((1+0.01+Skaičiuoklė!$E$29)^(A223/12))</f>
        <v>0</v>
      </c>
    </row>
    <row r="224" spans="1:7" x14ac:dyDescent="0.35">
      <c r="A224" s="11">
        <f t="shared" si="10"/>
        <v>220</v>
      </c>
      <c r="B224" s="155">
        <f t="shared" si="11"/>
        <v>0</v>
      </c>
      <c r="C224" s="288">
        <f>ROUND(IF(Skaičiuoklė!$E$61&gt;0,Skaičiuoklė!E282,IF(A224&lt;=Skaičiuoklė!$E$10,0,IF(A224&gt;Skaičiuoklė!$E$8,0,1/(Skaičiuoklė!$E$8-Skaičiuoklė!$E$10)*(Skaičiuoklė!$E$7)))),2)</f>
        <v>0</v>
      </c>
      <c r="D224" s="154">
        <f>B224*Skaičiuoklė!$E$30/12</f>
        <v>0</v>
      </c>
      <c r="E224" s="154">
        <f>B224*IF(A224&lt;=Skaičiuoklė!$E$38,Skaičiuoklė!$E$37,Skaičiuoklė!$E$40)/12</f>
        <v>0</v>
      </c>
      <c r="F224" s="154">
        <f t="shared" si="12"/>
        <v>0</v>
      </c>
      <c r="G224" s="154">
        <f>F224/((1+0.01+Skaičiuoklė!$E$29)^(A224/12))</f>
        <v>0</v>
      </c>
    </row>
    <row r="225" spans="1:7" x14ac:dyDescent="0.35">
      <c r="A225" s="11">
        <f t="shared" si="10"/>
        <v>221</v>
      </c>
      <c r="B225" s="155">
        <f t="shared" si="11"/>
        <v>0</v>
      </c>
      <c r="C225" s="288">
        <f>ROUND(IF(Skaičiuoklė!$E$61&gt;0,Skaičiuoklė!E283,IF(A225&lt;=Skaičiuoklė!$E$10,0,IF(A225&gt;Skaičiuoklė!$E$8,0,1/(Skaičiuoklė!$E$8-Skaičiuoklė!$E$10)*(Skaičiuoklė!$E$7)))),2)</f>
        <v>0</v>
      </c>
      <c r="D225" s="154">
        <f>B225*Skaičiuoklė!$E$30/12</f>
        <v>0</v>
      </c>
      <c r="E225" s="154">
        <f>B225*IF(A225&lt;=Skaičiuoklė!$E$38,Skaičiuoklė!$E$37,Skaičiuoklė!$E$40)/12</f>
        <v>0</v>
      </c>
      <c r="F225" s="154">
        <f t="shared" si="12"/>
        <v>0</v>
      </c>
      <c r="G225" s="154">
        <f>F225/((1+0.01+Skaičiuoklė!$E$29)^(A225/12))</f>
        <v>0</v>
      </c>
    </row>
    <row r="226" spans="1:7" x14ac:dyDescent="0.35">
      <c r="A226" s="11">
        <f t="shared" si="10"/>
        <v>222</v>
      </c>
      <c r="B226" s="155">
        <f t="shared" si="11"/>
        <v>0</v>
      </c>
      <c r="C226" s="288">
        <f>ROUND(IF(Skaičiuoklė!$E$61&gt;0,Skaičiuoklė!E284,IF(A226&lt;=Skaičiuoklė!$E$10,0,IF(A226&gt;Skaičiuoklė!$E$8,0,1/(Skaičiuoklė!$E$8-Skaičiuoklė!$E$10)*(Skaičiuoklė!$E$7)))),2)</f>
        <v>0</v>
      </c>
      <c r="D226" s="154">
        <f>B226*Skaičiuoklė!$E$30/12</f>
        <v>0</v>
      </c>
      <c r="E226" s="154">
        <f>B226*IF(A226&lt;=Skaičiuoklė!$E$38,Skaičiuoklė!$E$37,Skaičiuoklė!$E$40)/12</f>
        <v>0</v>
      </c>
      <c r="F226" s="154">
        <f t="shared" si="12"/>
        <v>0</v>
      </c>
      <c r="G226" s="154">
        <f>F226/((1+0.01+Skaičiuoklė!$E$29)^(A226/12))</f>
        <v>0</v>
      </c>
    </row>
    <row r="227" spans="1:7" x14ac:dyDescent="0.35">
      <c r="A227" s="11">
        <f t="shared" si="10"/>
        <v>223</v>
      </c>
      <c r="B227" s="155">
        <f t="shared" si="11"/>
        <v>0</v>
      </c>
      <c r="C227" s="288">
        <f>ROUND(IF(Skaičiuoklė!$E$61&gt;0,Skaičiuoklė!E285,IF(A227&lt;=Skaičiuoklė!$E$10,0,IF(A227&gt;Skaičiuoklė!$E$8,0,1/(Skaičiuoklė!$E$8-Skaičiuoklė!$E$10)*(Skaičiuoklė!$E$7)))),2)</f>
        <v>0</v>
      </c>
      <c r="D227" s="154">
        <f>B227*Skaičiuoklė!$E$30/12</f>
        <v>0</v>
      </c>
      <c r="E227" s="154">
        <f>B227*IF(A227&lt;=Skaičiuoklė!$E$38,Skaičiuoklė!$E$37,Skaičiuoklė!$E$40)/12</f>
        <v>0</v>
      </c>
      <c r="F227" s="154">
        <f t="shared" si="12"/>
        <v>0</v>
      </c>
      <c r="G227" s="154">
        <f>F227/((1+0.01+Skaičiuoklė!$E$29)^(A227/12))</f>
        <v>0</v>
      </c>
    </row>
    <row r="228" spans="1:7" x14ac:dyDescent="0.35">
      <c r="A228" s="11">
        <f t="shared" si="10"/>
        <v>224</v>
      </c>
      <c r="B228" s="155">
        <f t="shared" si="11"/>
        <v>0</v>
      </c>
      <c r="C228" s="288">
        <f>ROUND(IF(Skaičiuoklė!$E$61&gt;0,Skaičiuoklė!E286,IF(A228&lt;=Skaičiuoklė!$E$10,0,IF(A228&gt;Skaičiuoklė!$E$8,0,1/(Skaičiuoklė!$E$8-Skaičiuoklė!$E$10)*(Skaičiuoklė!$E$7)))),2)</f>
        <v>0</v>
      </c>
      <c r="D228" s="154">
        <f>B228*Skaičiuoklė!$E$30/12</f>
        <v>0</v>
      </c>
      <c r="E228" s="154">
        <f>B228*IF(A228&lt;=Skaičiuoklė!$E$38,Skaičiuoklė!$E$37,Skaičiuoklė!$E$40)/12</f>
        <v>0</v>
      </c>
      <c r="F228" s="154">
        <f t="shared" si="12"/>
        <v>0</v>
      </c>
      <c r="G228" s="154">
        <f>F228/((1+0.01+Skaičiuoklė!$E$29)^(A228/12))</f>
        <v>0</v>
      </c>
    </row>
    <row r="229" spans="1:7" x14ac:dyDescent="0.35">
      <c r="A229" s="11">
        <f t="shared" si="10"/>
        <v>225</v>
      </c>
      <c r="B229" s="155">
        <f t="shared" si="11"/>
        <v>0</v>
      </c>
      <c r="C229" s="288">
        <f>ROUND(IF(Skaičiuoklė!$E$61&gt;0,Skaičiuoklė!E287,IF(A229&lt;=Skaičiuoklė!$E$10,0,IF(A229&gt;Skaičiuoklė!$E$8,0,1/(Skaičiuoklė!$E$8-Skaičiuoklė!$E$10)*(Skaičiuoklė!$E$7)))),2)</f>
        <v>0</v>
      </c>
      <c r="D229" s="154">
        <f>B229*Skaičiuoklė!$E$30/12</f>
        <v>0</v>
      </c>
      <c r="E229" s="154">
        <f>B229*IF(A229&lt;=Skaičiuoklė!$E$38,Skaičiuoklė!$E$37,Skaičiuoklė!$E$40)/12</f>
        <v>0</v>
      </c>
      <c r="F229" s="154">
        <f t="shared" si="12"/>
        <v>0</v>
      </c>
      <c r="G229" s="154">
        <f>F229/((1+0.01+Skaičiuoklė!$E$29)^(A229/12))</f>
        <v>0</v>
      </c>
    </row>
    <row r="230" spans="1:7" x14ac:dyDescent="0.35">
      <c r="A230" s="11">
        <f t="shared" si="10"/>
        <v>226</v>
      </c>
      <c r="B230" s="155">
        <f t="shared" si="11"/>
        <v>0</v>
      </c>
      <c r="C230" s="288">
        <f>ROUND(IF(Skaičiuoklė!$E$61&gt;0,Skaičiuoklė!E288,IF(A230&lt;=Skaičiuoklė!$E$10,0,IF(A230&gt;Skaičiuoklė!$E$8,0,1/(Skaičiuoklė!$E$8-Skaičiuoklė!$E$10)*(Skaičiuoklė!$E$7)))),2)</f>
        <v>0</v>
      </c>
      <c r="D230" s="154">
        <f>B230*Skaičiuoklė!$E$30/12</f>
        <v>0</v>
      </c>
      <c r="E230" s="154">
        <f>B230*IF(A230&lt;=Skaičiuoklė!$E$38,Skaičiuoklė!$E$37,Skaičiuoklė!$E$40)/12</f>
        <v>0</v>
      </c>
      <c r="F230" s="154">
        <f t="shared" si="12"/>
        <v>0</v>
      </c>
      <c r="G230" s="154">
        <f>F230/((1+0.01+Skaičiuoklė!$E$29)^(A230/12))</f>
        <v>0</v>
      </c>
    </row>
    <row r="231" spans="1:7" x14ac:dyDescent="0.35">
      <c r="A231" s="11">
        <f t="shared" si="10"/>
        <v>227</v>
      </c>
      <c r="B231" s="155">
        <f t="shared" si="11"/>
        <v>0</v>
      </c>
      <c r="C231" s="288">
        <f>ROUND(IF(Skaičiuoklė!$E$61&gt;0,Skaičiuoklė!E289,IF(A231&lt;=Skaičiuoklė!$E$10,0,IF(A231&gt;Skaičiuoklė!$E$8,0,1/(Skaičiuoklė!$E$8-Skaičiuoklė!$E$10)*(Skaičiuoklė!$E$7)))),2)</f>
        <v>0</v>
      </c>
      <c r="D231" s="154">
        <f>B231*Skaičiuoklė!$E$30/12</f>
        <v>0</v>
      </c>
      <c r="E231" s="154">
        <f>B231*IF(A231&lt;=Skaičiuoklė!$E$38,Skaičiuoklė!$E$37,Skaičiuoklė!$E$40)/12</f>
        <v>0</v>
      </c>
      <c r="F231" s="154">
        <f t="shared" si="12"/>
        <v>0</v>
      </c>
      <c r="G231" s="154">
        <f>F231/((1+0.01+Skaičiuoklė!$E$29)^(A231/12))</f>
        <v>0</v>
      </c>
    </row>
    <row r="232" spans="1:7" x14ac:dyDescent="0.35">
      <c r="A232" s="11">
        <f t="shared" si="10"/>
        <v>228</v>
      </c>
      <c r="B232" s="155">
        <f t="shared" si="11"/>
        <v>0</v>
      </c>
      <c r="C232" s="288">
        <f>ROUND(IF(Skaičiuoklė!$E$61&gt;0,Skaičiuoklė!E290,IF(A232&lt;=Skaičiuoklė!$E$10,0,IF(A232&gt;Skaičiuoklė!$E$8,0,1/(Skaičiuoklė!$E$8-Skaičiuoklė!$E$10)*(Skaičiuoklė!$E$7)))),2)</f>
        <v>0</v>
      </c>
      <c r="D232" s="154">
        <f>B232*Skaičiuoklė!$E$30/12</f>
        <v>0</v>
      </c>
      <c r="E232" s="154">
        <f>B232*IF(A232&lt;=Skaičiuoklė!$E$38,Skaičiuoklė!$E$37,Skaičiuoklė!$E$40)/12</f>
        <v>0</v>
      </c>
      <c r="F232" s="154">
        <f t="shared" si="12"/>
        <v>0</v>
      </c>
      <c r="G232" s="154">
        <f>F232/((1+0.01+Skaičiuoklė!$E$29)^(A232/12))</f>
        <v>0</v>
      </c>
    </row>
    <row r="233" spans="1:7" x14ac:dyDescent="0.35">
      <c r="A233" s="11">
        <f t="shared" si="10"/>
        <v>229</v>
      </c>
      <c r="B233" s="155">
        <f t="shared" si="11"/>
        <v>0</v>
      </c>
      <c r="C233" s="288">
        <f>ROUND(IF(Skaičiuoklė!$E$61&gt;0,Skaičiuoklė!E291,IF(A233&lt;=Skaičiuoklė!$E$10,0,IF(A233&gt;Skaičiuoklė!$E$8,0,1/(Skaičiuoklė!$E$8-Skaičiuoklė!$E$10)*(Skaičiuoklė!$E$7)))),2)</f>
        <v>0</v>
      </c>
      <c r="D233" s="154">
        <f>B233*Skaičiuoklė!$E$30/12</f>
        <v>0</v>
      </c>
      <c r="E233" s="154">
        <f>B233*IF(A233&lt;=Skaičiuoklė!$E$38,Skaičiuoklė!$E$37,Skaičiuoklė!$E$40)/12</f>
        <v>0</v>
      </c>
      <c r="F233" s="154">
        <f t="shared" si="12"/>
        <v>0</v>
      </c>
      <c r="G233" s="154">
        <f>F233/((1+0.01+Skaičiuoklė!$E$29)^(A233/12))</f>
        <v>0</v>
      </c>
    </row>
    <row r="234" spans="1:7" x14ac:dyDescent="0.35">
      <c r="A234" s="11">
        <f t="shared" si="10"/>
        <v>230</v>
      </c>
      <c r="B234" s="155">
        <f t="shared" si="11"/>
        <v>0</v>
      </c>
      <c r="C234" s="288">
        <f>ROUND(IF(Skaičiuoklė!$E$61&gt;0,Skaičiuoklė!E292,IF(A234&lt;=Skaičiuoklė!$E$10,0,IF(A234&gt;Skaičiuoklė!$E$8,0,1/(Skaičiuoklė!$E$8-Skaičiuoklė!$E$10)*(Skaičiuoklė!$E$7)))),2)</f>
        <v>0</v>
      </c>
      <c r="D234" s="154">
        <f>B234*Skaičiuoklė!$E$30/12</f>
        <v>0</v>
      </c>
      <c r="E234" s="154">
        <f>B234*IF(A234&lt;=Skaičiuoklė!$E$38,Skaičiuoklė!$E$37,Skaičiuoklė!$E$40)/12</f>
        <v>0</v>
      </c>
      <c r="F234" s="154">
        <f t="shared" si="12"/>
        <v>0</v>
      </c>
      <c r="G234" s="154">
        <f>F234/((1+0.01+Skaičiuoklė!$E$29)^(A234/12))</f>
        <v>0</v>
      </c>
    </row>
    <row r="235" spans="1:7" x14ac:dyDescent="0.35">
      <c r="A235" s="11">
        <f t="shared" si="10"/>
        <v>231</v>
      </c>
      <c r="B235" s="155">
        <f t="shared" si="11"/>
        <v>0</v>
      </c>
      <c r="C235" s="288">
        <f>ROUND(IF(Skaičiuoklė!$E$61&gt;0,Skaičiuoklė!E293,IF(A235&lt;=Skaičiuoklė!$E$10,0,IF(A235&gt;Skaičiuoklė!$E$8,0,1/(Skaičiuoklė!$E$8-Skaičiuoklė!$E$10)*(Skaičiuoklė!$E$7)))),2)</f>
        <v>0</v>
      </c>
      <c r="D235" s="154">
        <f>B235*Skaičiuoklė!$E$30/12</f>
        <v>0</v>
      </c>
      <c r="E235" s="154">
        <f>B235*IF(A235&lt;=Skaičiuoklė!$E$38,Skaičiuoklė!$E$37,Skaičiuoklė!$E$40)/12</f>
        <v>0</v>
      </c>
      <c r="F235" s="154">
        <f t="shared" si="12"/>
        <v>0</v>
      </c>
      <c r="G235" s="154">
        <f>F235/((1+0.01+Skaičiuoklė!$E$29)^(A235/12))</f>
        <v>0</v>
      </c>
    </row>
    <row r="236" spans="1:7" x14ac:dyDescent="0.35">
      <c r="A236" s="11">
        <f t="shared" si="10"/>
        <v>232</v>
      </c>
      <c r="B236" s="155">
        <f t="shared" si="11"/>
        <v>0</v>
      </c>
      <c r="C236" s="288">
        <f>ROUND(IF(Skaičiuoklė!$E$61&gt;0,Skaičiuoklė!E294,IF(A236&lt;=Skaičiuoklė!$E$10,0,IF(A236&gt;Skaičiuoklė!$E$8,0,1/(Skaičiuoklė!$E$8-Skaičiuoklė!$E$10)*(Skaičiuoklė!$E$7)))),2)</f>
        <v>0</v>
      </c>
      <c r="D236" s="154">
        <f>B236*Skaičiuoklė!$E$30/12</f>
        <v>0</v>
      </c>
      <c r="E236" s="154">
        <f>B236*IF(A236&lt;=Skaičiuoklė!$E$38,Skaičiuoklė!$E$37,Skaičiuoklė!$E$40)/12</f>
        <v>0</v>
      </c>
      <c r="F236" s="154">
        <f t="shared" si="12"/>
        <v>0</v>
      </c>
      <c r="G236" s="154">
        <f>F236/((1+0.01+Skaičiuoklė!$E$29)^(A236/12))</f>
        <v>0</v>
      </c>
    </row>
    <row r="237" spans="1:7" x14ac:dyDescent="0.35">
      <c r="A237" s="11">
        <f t="shared" si="10"/>
        <v>233</v>
      </c>
      <c r="B237" s="155">
        <f t="shared" si="11"/>
        <v>0</v>
      </c>
      <c r="C237" s="288">
        <f>ROUND(IF(Skaičiuoklė!$E$61&gt;0,Skaičiuoklė!E295,IF(A237&lt;=Skaičiuoklė!$E$10,0,IF(A237&gt;Skaičiuoklė!$E$8,0,1/(Skaičiuoklė!$E$8-Skaičiuoklė!$E$10)*(Skaičiuoklė!$E$7)))),2)</f>
        <v>0</v>
      </c>
      <c r="D237" s="154">
        <f>B237*Skaičiuoklė!$E$30/12</f>
        <v>0</v>
      </c>
      <c r="E237" s="154">
        <f>B237*IF(A237&lt;=Skaičiuoklė!$E$38,Skaičiuoklė!$E$37,Skaičiuoklė!$E$40)/12</f>
        <v>0</v>
      </c>
      <c r="F237" s="154">
        <f t="shared" si="12"/>
        <v>0</v>
      </c>
      <c r="G237" s="154">
        <f>F237/((1+0.01+Skaičiuoklė!$E$29)^(A237/12))</f>
        <v>0</v>
      </c>
    </row>
    <row r="238" spans="1:7" x14ac:dyDescent="0.35">
      <c r="A238" s="11">
        <f t="shared" si="10"/>
        <v>234</v>
      </c>
      <c r="B238" s="155">
        <f t="shared" si="11"/>
        <v>0</v>
      </c>
      <c r="C238" s="288">
        <f>ROUND(IF(Skaičiuoklė!$E$61&gt;0,Skaičiuoklė!E296,IF(A238&lt;=Skaičiuoklė!$E$10,0,IF(A238&gt;Skaičiuoklė!$E$8,0,1/(Skaičiuoklė!$E$8-Skaičiuoklė!$E$10)*(Skaičiuoklė!$E$7)))),2)</f>
        <v>0</v>
      </c>
      <c r="D238" s="154">
        <f>B238*Skaičiuoklė!$E$30/12</f>
        <v>0</v>
      </c>
      <c r="E238" s="154">
        <f>B238*IF(A238&lt;=Skaičiuoklė!$E$38,Skaičiuoklė!$E$37,Skaičiuoklė!$E$40)/12</f>
        <v>0</v>
      </c>
      <c r="F238" s="154">
        <f t="shared" si="12"/>
        <v>0</v>
      </c>
      <c r="G238" s="154">
        <f>F238/((1+0.01+Skaičiuoklė!$E$29)^(A238/12))</f>
        <v>0</v>
      </c>
    </row>
    <row r="239" spans="1:7" x14ac:dyDescent="0.35">
      <c r="A239" s="11">
        <f t="shared" si="10"/>
        <v>235</v>
      </c>
      <c r="B239" s="155">
        <f t="shared" si="11"/>
        <v>0</v>
      </c>
      <c r="C239" s="288">
        <f>ROUND(IF(Skaičiuoklė!$E$61&gt;0,Skaičiuoklė!E297,IF(A239&lt;=Skaičiuoklė!$E$10,0,IF(A239&gt;Skaičiuoklė!$E$8,0,1/(Skaičiuoklė!$E$8-Skaičiuoklė!$E$10)*(Skaičiuoklė!$E$7)))),2)</f>
        <v>0</v>
      </c>
      <c r="D239" s="154">
        <f>B239*Skaičiuoklė!$E$30/12</f>
        <v>0</v>
      </c>
      <c r="E239" s="154">
        <f>B239*IF(A239&lt;=Skaičiuoklė!$E$38,Skaičiuoklė!$E$37,Skaičiuoklė!$E$40)/12</f>
        <v>0</v>
      </c>
      <c r="F239" s="154">
        <f t="shared" si="12"/>
        <v>0</v>
      </c>
      <c r="G239" s="154">
        <f>F239/((1+0.01+Skaičiuoklė!$E$29)^(A239/12))</f>
        <v>0</v>
      </c>
    </row>
    <row r="240" spans="1:7" x14ac:dyDescent="0.35">
      <c r="A240" s="11">
        <f t="shared" si="10"/>
        <v>236</v>
      </c>
      <c r="B240" s="155">
        <f t="shared" si="11"/>
        <v>0</v>
      </c>
      <c r="C240" s="288">
        <f>ROUND(IF(Skaičiuoklė!$E$61&gt;0,Skaičiuoklė!E298,IF(A240&lt;=Skaičiuoklė!$E$10,0,IF(A240&gt;Skaičiuoklė!$E$8,0,1/(Skaičiuoklė!$E$8-Skaičiuoklė!$E$10)*(Skaičiuoklė!$E$7)))),2)</f>
        <v>0</v>
      </c>
      <c r="D240" s="154">
        <f>B240*Skaičiuoklė!$E$30/12</f>
        <v>0</v>
      </c>
      <c r="E240" s="154">
        <f>B240*IF(A240&lt;=Skaičiuoklė!$E$38,Skaičiuoklė!$E$37,Skaičiuoklė!$E$40)/12</f>
        <v>0</v>
      </c>
      <c r="F240" s="154">
        <f t="shared" si="12"/>
        <v>0</v>
      </c>
      <c r="G240" s="154">
        <f>F240/((1+0.01+Skaičiuoklė!$E$29)^(A240/12))</f>
        <v>0</v>
      </c>
    </row>
    <row r="241" spans="1:7" x14ac:dyDescent="0.35">
      <c r="A241" s="11">
        <f t="shared" si="10"/>
        <v>237</v>
      </c>
      <c r="B241" s="155">
        <f t="shared" si="11"/>
        <v>0</v>
      </c>
      <c r="C241" s="288">
        <f>ROUND(IF(Skaičiuoklė!$E$61&gt;0,Skaičiuoklė!E299,IF(A241&lt;=Skaičiuoklė!$E$10,0,IF(A241&gt;Skaičiuoklė!$E$8,0,1/(Skaičiuoklė!$E$8-Skaičiuoklė!$E$10)*(Skaičiuoklė!$E$7)))),2)</f>
        <v>0</v>
      </c>
      <c r="D241" s="154">
        <f>B241*Skaičiuoklė!$E$30/12</f>
        <v>0</v>
      </c>
      <c r="E241" s="154">
        <f>B241*IF(A241&lt;=Skaičiuoklė!$E$38,Skaičiuoklė!$E$37,Skaičiuoklė!$E$40)/12</f>
        <v>0</v>
      </c>
      <c r="F241" s="154">
        <f t="shared" si="12"/>
        <v>0</v>
      </c>
      <c r="G241" s="154">
        <f>F241/((1+0.01+Skaičiuoklė!$E$29)^(A241/12))</f>
        <v>0</v>
      </c>
    </row>
    <row r="242" spans="1:7" x14ac:dyDescent="0.35">
      <c r="A242" s="11">
        <f t="shared" si="10"/>
        <v>238</v>
      </c>
      <c r="B242" s="155">
        <f t="shared" si="11"/>
        <v>0</v>
      </c>
      <c r="C242" s="288">
        <f>ROUND(IF(Skaičiuoklė!$E$61&gt;0,Skaičiuoklė!E300,IF(A242&lt;=Skaičiuoklė!$E$10,0,IF(A242&gt;Skaičiuoklė!$E$8,0,1/(Skaičiuoklė!$E$8-Skaičiuoklė!$E$10)*(Skaičiuoklė!$E$7)))),2)</f>
        <v>0</v>
      </c>
      <c r="D242" s="154">
        <f>B242*Skaičiuoklė!$E$30/12</f>
        <v>0</v>
      </c>
      <c r="E242" s="154">
        <f>B242*IF(A242&lt;=Skaičiuoklė!$E$38,Skaičiuoklė!$E$37,Skaičiuoklė!$E$40)/12</f>
        <v>0</v>
      </c>
      <c r="F242" s="154">
        <f t="shared" si="12"/>
        <v>0</v>
      </c>
      <c r="G242" s="154">
        <f>F242/((1+0.01+Skaičiuoklė!$E$29)^(A242/12))</f>
        <v>0</v>
      </c>
    </row>
    <row r="243" spans="1:7" x14ac:dyDescent="0.35">
      <c r="A243" s="11">
        <f t="shared" si="10"/>
        <v>239</v>
      </c>
      <c r="B243" s="155">
        <f t="shared" si="11"/>
        <v>0</v>
      </c>
      <c r="C243" s="288">
        <f>ROUND(IF(Skaičiuoklė!$E$61&gt;0,Skaičiuoklė!E301,IF(A243&lt;=Skaičiuoklė!$E$10,0,IF(A243&gt;Skaičiuoklė!$E$8,0,1/(Skaičiuoklė!$E$8-Skaičiuoklė!$E$10)*(Skaičiuoklė!$E$7)))),2)</f>
        <v>0</v>
      </c>
      <c r="D243" s="154">
        <f>B243*Skaičiuoklė!$E$30/12</f>
        <v>0</v>
      </c>
      <c r="E243" s="154">
        <f>B243*IF(A243&lt;=Skaičiuoklė!$E$38,Skaičiuoklė!$E$37,Skaičiuoklė!$E$40)/12</f>
        <v>0</v>
      </c>
      <c r="F243" s="154">
        <f t="shared" si="12"/>
        <v>0</v>
      </c>
      <c r="G243" s="154">
        <f>F243/((1+0.01+Skaičiuoklė!$E$29)^(A243/12))</f>
        <v>0</v>
      </c>
    </row>
    <row r="244" spans="1:7" x14ac:dyDescent="0.35">
      <c r="A244" s="11">
        <f t="shared" si="10"/>
        <v>240</v>
      </c>
      <c r="B244" s="155">
        <f t="shared" si="11"/>
        <v>0</v>
      </c>
      <c r="C244" s="288">
        <f>ROUND(IF(Skaičiuoklė!$E$61&gt;0,Skaičiuoklė!E302,IF(A244&lt;=Skaičiuoklė!$E$10,0,IF(A244&gt;Skaičiuoklė!$E$8,0,1/(Skaičiuoklė!$E$8-Skaičiuoklė!$E$10)*(Skaičiuoklė!$E$7)))),2)</f>
        <v>0</v>
      </c>
      <c r="D244" s="154">
        <f>B244*Skaičiuoklė!$E$30/12</f>
        <v>0</v>
      </c>
      <c r="E244" s="154">
        <f>B244*IF(A244&lt;=Skaičiuoklė!$E$38,Skaičiuoklė!$E$37,Skaičiuoklė!$E$40)/12</f>
        <v>0</v>
      </c>
      <c r="F244" s="154">
        <f t="shared" si="12"/>
        <v>0</v>
      </c>
      <c r="G244" s="154">
        <f>F244/((1+0.01+Skaičiuoklė!$E$29)^(A244/12))</f>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EB478-4EB5-429E-8667-3F416D8C0208}">
  <dimension ref="A2:BE1513"/>
  <sheetViews>
    <sheetView showGridLines="0" zoomScaleNormal="100" workbookViewId="0">
      <pane xSplit="2" ySplit="4" topLeftCell="AA728" activePane="bottomRight" state="frozen"/>
      <selection pane="topRight" activeCell="C1" sqref="C1"/>
      <selection pane="bottomLeft" activeCell="A5" sqref="A5"/>
      <selection pane="bottomRight" activeCell="AS740" sqref="AS740"/>
    </sheetView>
  </sheetViews>
  <sheetFormatPr defaultRowHeight="14.5" x14ac:dyDescent="0.35"/>
  <cols>
    <col min="1" max="1" width="11.1796875" customWidth="1"/>
    <col min="2" max="2" width="10.81640625" style="196" customWidth="1"/>
    <col min="3" max="4" width="7" style="195" customWidth="1"/>
    <col min="5" max="6" width="5.81640625" style="195" customWidth="1"/>
    <col min="7" max="7" width="10.81640625" style="195" customWidth="1"/>
    <col min="8" max="16" width="5.81640625" style="195" customWidth="1"/>
    <col min="17" max="17" width="12.54296875" customWidth="1"/>
    <col min="18" max="26" width="8.81640625" customWidth="1"/>
    <col min="27" max="28" width="11.1796875" customWidth="1"/>
    <col min="29" max="31" width="8.81640625" customWidth="1"/>
    <col min="32" max="32" width="9.36328125" customWidth="1"/>
    <col min="33" max="33" width="8.81640625" customWidth="1"/>
    <col min="34" max="34" width="10.36328125" bestFit="1" customWidth="1"/>
    <col min="38" max="39" width="9" customWidth="1"/>
    <col min="49" max="49" width="5.1796875" customWidth="1"/>
    <col min="55" max="57" width="8.7265625" style="194"/>
  </cols>
  <sheetData>
    <row r="2" spans="2:57" x14ac:dyDescent="0.35">
      <c r="S2" s="279"/>
      <c r="T2" s="278" t="s">
        <v>298</v>
      </c>
      <c r="AF2" s="277"/>
      <c r="AI2" t="s">
        <v>297</v>
      </c>
      <c r="AJ2" s="276" t="s">
        <v>296</v>
      </c>
      <c r="AN2" s="276" t="s">
        <v>295</v>
      </c>
      <c r="AS2" s="275" t="s">
        <v>294</v>
      </c>
      <c r="AT2" s="274"/>
      <c r="AU2" s="274"/>
      <c r="AV2" s="274"/>
      <c r="AX2" s="275" t="s">
        <v>293</v>
      </c>
      <c r="AY2" s="274"/>
      <c r="AZ2" s="274"/>
      <c r="BA2" s="274"/>
    </row>
    <row r="3" spans="2:57" x14ac:dyDescent="0.35">
      <c r="B3" t="s">
        <v>292</v>
      </c>
      <c r="C3" s="196" t="s">
        <v>291</v>
      </c>
      <c r="R3" t="s">
        <v>290</v>
      </c>
      <c r="AS3" s="165">
        <v>0.5</v>
      </c>
      <c r="AT3" s="165">
        <v>1.5</v>
      </c>
      <c r="AU3" s="165">
        <v>2.5</v>
      </c>
      <c r="AV3" s="165">
        <v>3.5</v>
      </c>
      <c r="AX3" s="165">
        <f>AS3+[5]Hidden!T13</f>
        <v>1.75</v>
      </c>
      <c r="AY3" s="165">
        <f>AT3+[5]Hidden!T14</f>
        <v>3</v>
      </c>
      <c r="AZ3" s="165">
        <f>AU3+[5]Hidden!T15</f>
        <v>4.5</v>
      </c>
      <c r="BA3" s="165">
        <f>AV3+[5]Hidden!T16</f>
        <v>7</v>
      </c>
    </row>
    <row r="4" spans="2:57" ht="16.5" x14ac:dyDescent="0.35">
      <c r="B4" s="273" t="s">
        <v>289</v>
      </c>
      <c r="C4" s="272" t="s">
        <v>288</v>
      </c>
      <c r="D4" s="272" t="s">
        <v>287</v>
      </c>
      <c r="E4" s="272" t="s">
        <v>286</v>
      </c>
      <c r="F4" s="272" t="s">
        <v>285</v>
      </c>
      <c r="G4" s="272" t="s">
        <v>269</v>
      </c>
      <c r="H4" s="272" t="s">
        <v>275</v>
      </c>
      <c r="I4" s="272" t="s">
        <v>274</v>
      </c>
      <c r="J4" s="272" t="s">
        <v>273</v>
      </c>
      <c r="K4" s="272" t="s">
        <v>272</v>
      </c>
      <c r="L4" s="272"/>
      <c r="M4" s="272"/>
      <c r="N4" s="272" t="s">
        <v>284</v>
      </c>
      <c r="O4" s="272" t="s">
        <v>283</v>
      </c>
      <c r="P4" s="272" t="s">
        <v>282</v>
      </c>
      <c r="R4" s="271" t="s">
        <v>281</v>
      </c>
      <c r="S4" s="270">
        <v>0.25</v>
      </c>
      <c r="T4" s="269">
        <v>0.5</v>
      </c>
      <c r="U4" s="268">
        <v>1</v>
      </c>
      <c r="V4" s="268">
        <v>2</v>
      </c>
      <c r="W4" s="268">
        <v>3</v>
      </c>
      <c r="X4" s="268">
        <v>4</v>
      </c>
      <c r="Y4" s="268">
        <v>5</v>
      </c>
      <c r="Z4" s="268">
        <v>6</v>
      </c>
      <c r="AA4" s="268">
        <v>7</v>
      </c>
      <c r="AB4" s="268">
        <v>8</v>
      </c>
      <c r="AC4" s="268">
        <v>9</v>
      </c>
      <c r="AD4" s="268">
        <v>10</v>
      </c>
      <c r="AE4" s="268">
        <v>15</v>
      </c>
      <c r="AF4" s="268" t="s">
        <v>280</v>
      </c>
      <c r="AI4" s="267" t="s">
        <v>279</v>
      </c>
      <c r="AJ4" s="267" t="s">
        <v>278</v>
      </c>
      <c r="AK4" s="267" t="s">
        <v>277</v>
      </c>
      <c r="AL4" s="267" t="s">
        <v>276</v>
      </c>
      <c r="AM4" s="266"/>
      <c r="AN4" s="265" t="s">
        <v>275</v>
      </c>
      <c r="AO4" s="265" t="s">
        <v>274</v>
      </c>
      <c r="AP4" s="265" t="s">
        <v>273</v>
      </c>
      <c r="AQ4" s="265" t="s">
        <v>272</v>
      </c>
      <c r="AS4" s="265" t="s">
        <v>275</v>
      </c>
      <c r="AT4" s="265" t="s">
        <v>274</v>
      </c>
      <c r="AU4" s="265" t="s">
        <v>273</v>
      </c>
      <c r="AV4" s="265" t="s">
        <v>272</v>
      </c>
      <c r="AX4" s="265" t="s">
        <v>275</v>
      </c>
      <c r="AY4" s="265" t="s">
        <v>274</v>
      </c>
      <c r="AZ4" s="265" t="s">
        <v>273</v>
      </c>
      <c r="BA4" s="265" t="s">
        <v>272</v>
      </c>
      <c r="BC4" s="264" t="s">
        <v>271</v>
      </c>
      <c r="BD4" s="264" t="s">
        <v>270</v>
      </c>
      <c r="BE4" s="264" t="s">
        <v>269</v>
      </c>
    </row>
    <row r="5" spans="2:57" x14ac:dyDescent="0.35">
      <c r="B5" s="229">
        <v>44195</v>
      </c>
      <c r="C5" s="219">
        <v>0.16</v>
      </c>
      <c r="D5" s="219">
        <v>4.34</v>
      </c>
      <c r="E5" s="219">
        <v>1.56</v>
      </c>
      <c r="F5" s="219">
        <v>1.44</v>
      </c>
      <c r="G5" s="219">
        <v>1.53</v>
      </c>
      <c r="H5" s="219">
        <v>2.0499999999999998</v>
      </c>
      <c r="I5" s="219">
        <v>3.31</v>
      </c>
      <c r="J5" s="219">
        <v>4.55</v>
      </c>
      <c r="K5" s="219">
        <v>8.42</v>
      </c>
      <c r="L5" s="219"/>
      <c r="M5" s="219"/>
      <c r="N5" s="219">
        <v>1.2600000000000002</v>
      </c>
      <c r="O5" s="219">
        <v>1.2399999999999998</v>
      </c>
      <c r="P5" s="219">
        <v>3.87</v>
      </c>
      <c r="Q5" s="249"/>
      <c r="R5" s="246">
        <v>-0.28000000000000003</v>
      </c>
      <c r="S5" s="235">
        <v>-0.27</v>
      </c>
      <c r="T5" s="235">
        <v>-0.27</v>
      </c>
      <c r="U5" s="235">
        <v>-0.25</v>
      </c>
      <c r="V5" s="235">
        <v>-0.22999999999999998</v>
      </c>
      <c r="W5" s="235">
        <v>-0.20249999999999999</v>
      </c>
      <c r="X5" s="235">
        <v>-0.15000000000000002</v>
      </c>
      <c r="Y5" s="235">
        <v>-0.1</v>
      </c>
      <c r="Z5" s="235">
        <v>-0.06</v>
      </c>
      <c r="AA5" s="235">
        <v>0</v>
      </c>
      <c r="AB5" s="246">
        <v>3.0000000000000002E-2</v>
      </c>
      <c r="AC5" s="235">
        <v>0.05</v>
      </c>
      <c r="AD5" s="246">
        <v>0.12</v>
      </c>
      <c r="AE5" s="235">
        <v>0.19</v>
      </c>
      <c r="AF5" s="250">
        <v>-4.0000000000000008E-2</v>
      </c>
      <c r="AH5" s="248"/>
      <c r="AI5" s="241">
        <v>0.12</v>
      </c>
      <c r="AJ5" s="241">
        <v>0.17</v>
      </c>
      <c r="AK5" s="241">
        <v>0.37</v>
      </c>
      <c r="AL5" s="199">
        <v>0.22</v>
      </c>
      <c r="AM5" s="247"/>
      <c r="AN5" s="218">
        <v>1.8299999999999998</v>
      </c>
      <c r="AO5" s="218">
        <v>3.09</v>
      </c>
      <c r="AP5" s="218">
        <v>4.33</v>
      </c>
      <c r="AQ5" s="218">
        <v>8.1999999999999993</v>
      </c>
    </row>
    <row r="6" spans="2:57" x14ac:dyDescent="0.35">
      <c r="B6" s="229">
        <v>44200</v>
      </c>
      <c r="C6" s="219">
        <v>0.16</v>
      </c>
      <c r="D6" s="219">
        <v>4.4000000000000004</v>
      </c>
      <c r="E6" s="219">
        <v>1.56</v>
      </c>
      <c r="F6" s="219">
        <v>1.42</v>
      </c>
      <c r="G6" s="219">
        <v>1.53</v>
      </c>
      <c r="H6" s="219">
        <v>2.06</v>
      </c>
      <c r="I6" s="219">
        <v>3.37</v>
      </c>
      <c r="J6" s="219">
        <v>4.66</v>
      </c>
      <c r="K6" s="219">
        <v>8.42</v>
      </c>
      <c r="L6" s="219"/>
      <c r="M6" s="219"/>
      <c r="N6" s="219">
        <v>1.31</v>
      </c>
      <c r="O6" s="219">
        <v>1.29</v>
      </c>
      <c r="P6" s="219">
        <v>3.76</v>
      </c>
      <c r="Q6" s="249"/>
      <c r="R6" s="235">
        <v>-0.27</v>
      </c>
      <c r="S6" s="246">
        <v>-0.27</v>
      </c>
      <c r="T6" s="235">
        <v>-0.27</v>
      </c>
      <c r="U6" s="235">
        <v>-0.25</v>
      </c>
      <c r="V6" s="235">
        <v>-0.22999999999999998</v>
      </c>
      <c r="W6" s="235">
        <v>-0.20249999999999999</v>
      </c>
      <c r="X6" s="235">
        <v>-0.15000000000000002</v>
      </c>
      <c r="Y6" s="235">
        <v>-0.1</v>
      </c>
      <c r="Z6" s="235">
        <v>-0.06</v>
      </c>
      <c r="AA6" s="235">
        <v>0</v>
      </c>
      <c r="AB6" s="246">
        <v>3.0000000000000002E-2</v>
      </c>
      <c r="AC6" s="235">
        <v>0.05</v>
      </c>
      <c r="AD6" s="246">
        <v>0.12</v>
      </c>
      <c r="AE6" s="235">
        <v>0.19</v>
      </c>
      <c r="AF6" s="250">
        <v>-4.0000000000000008E-2</v>
      </c>
      <c r="AH6" s="248"/>
      <c r="AI6" s="241">
        <v>0.11</v>
      </c>
      <c r="AJ6" s="241">
        <v>0.16</v>
      </c>
      <c r="AK6" s="241">
        <v>0.36</v>
      </c>
      <c r="AL6" s="199">
        <v>0.21</v>
      </c>
      <c r="AM6" s="247"/>
      <c r="AN6" s="218">
        <v>1.85</v>
      </c>
      <c r="AO6" s="218">
        <v>3.16</v>
      </c>
      <c r="AP6" s="218">
        <v>4.45</v>
      </c>
      <c r="AQ6" s="218">
        <v>8.2099999999999991</v>
      </c>
    </row>
    <row r="7" spans="2:57" x14ac:dyDescent="0.35">
      <c r="B7" s="229">
        <v>44201</v>
      </c>
      <c r="C7" s="219">
        <v>0.16</v>
      </c>
      <c r="D7" s="219">
        <v>4.41</v>
      </c>
      <c r="E7" s="219">
        <v>1.61</v>
      </c>
      <c r="F7" s="219">
        <v>1.46</v>
      </c>
      <c r="G7" s="219">
        <v>1.57</v>
      </c>
      <c r="H7" s="219">
        <v>2.1</v>
      </c>
      <c r="I7" s="219">
        <v>3.38</v>
      </c>
      <c r="J7" s="219">
        <v>4.67</v>
      </c>
      <c r="K7" s="219">
        <v>8.4499999999999993</v>
      </c>
      <c r="L7" s="219"/>
      <c r="M7" s="219"/>
      <c r="N7" s="219">
        <v>1.2799999999999998</v>
      </c>
      <c r="O7" s="219">
        <v>1.29</v>
      </c>
      <c r="P7" s="219">
        <v>3.7799999999999994</v>
      </c>
      <c r="Q7" s="249"/>
      <c r="R7" s="235">
        <v>-0.32</v>
      </c>
      <c r="S7" s="246">
        <v>-0.31</v>
      </c>
      <c r="T7" s="235">
        <v>-0.31</v>
      </c>
      <c r="U7" s="235">
        <v>-0.29499999999999998</v>
      </c>
      <c r="V7" s="235">
        <v>-0.27</v>
      </c>
      <c r="W7" s="235">
        <v>-0.24</v>
      </c>
      <c r="X7" s="235">
        <v>-0.185</v>
      </c>
      <c r="Y7" s="235">
        <v>-0.14500000000000002</v>
      </c>
      <c r="Z7" s="235">
        <v>-0.1</v>
      </c>
      <c r="AA7" s="235">
        <v>-0.03</v>
      </c>
      <c r="AB7" s="246">
        <v>-0.01</v>
      </c>
      <c r="AC7" s="235">
        <v>0.01</v>
      </c>
      <c r="AD7" s="246">
        <v>8.5000000000000006E-2</v>
      </c>
      <c r="AE7" s="235">
        <v>0.16</v>
      </c>
      <c r="AF7" s="250">
        <v>-7.4999999999999997E-2</v>
      </c>
      <c r="AH7" s="248"/>
      <c r="AI7" s="241">
        <v>0.13</v>
      </c>
      <c r="AJ7" s="241">
        <v>0.17</v>
      </c>
      <c r="AK7" s="241">
        <v>0.38</v>
      </c>
      <c r="AL7" s="199">
        <v>0.22666666666666668</v>
      </c>
      <c r="AM7" s="247"/>
      <c r="AN7" s="218">
        <v>1.8733333333333335</v>
      </c>
      <c r="AO7" s="218">
        <v>3.1533333333333333</v>
      </c>
      <c r="AP7" s="218">
        <v>4.4433333333333334</v>
      </c>
      <c r="AQ7" s="218">
        <v>8.2233333333333327</v>
      </c>
    </row>
    <row r="8" spans="2:57" x14ac:dyDescent="0.35">
      <c r="B8" s="229">
        <v>44202</v>
      </c>
      <c r="C8" s="219">
        <v>0.16</v>
      </c>
      <c r="D8" s="219">
        <v>4.3600000000000003</v>
      </c>
      <c r="E8" s="219">
        <v>1.69</v>
      </c>
      <c r="F8" s="219">
        <v>1.52</v>
      </c>
      <c r="G8" s="219">
        <v>1.63</v>
      </c>
      <c r="H8" s="219">
        <v>2.16</v>
      </c>
      <c r="I8" s="219">
        <v>3.34</v>
      </c>
      <c r="J8" s="219">
        <v>4.6100000000000003</v>
      </c>
      <c r="K8" s="219">
        <v>8.31</v>
      </c>
      <c r="L8" s="219"/>
      <c r="M8" s="219"/>
      <c r="N8" s="219">
        <v>1.1799999999999997</v>
      </c>
      <c r="O8" s="219">
        <v>1.2700000000000005</v>
      </c>
      <c r="P8" s="219">
        <v>3.7</v>
      </c>
      <c r="Q8" s="249"/>
      <c r="R8" s="235">
        <v>-0.32</v>
      </c>
      <c r="S8" s="246">
        <v>-0.31</v>
      </c>
      <c r="T8" s="235">
        <v>-0.31</v>
      </c>
      <c r="U8" s="235">
        <v>-0.29499999999999998</v>
      </c>
      <c r="V8" s="235">
        <v>-0.27</v>
      </c>
      <c r="W8" s="235">
        <v>-0.24</v>
      </c>
      <c r="X8" s="235">
        <v>-0.185</v>
      </c>
      <c r="Y8" s="235">
        <v>-0.14500000000000002</v>
      </c>
      <c r="Z8" s="235">
        <v>-0.1</v>
      </c>
      <c r="AA8" s="235">
        <v>-0.03</v>
      </c>
      <c r="AB8" s="246">
        <v>-0.01</v>
      </c>
      <c r="AC8" s="235">
        <v>0.01</v>
      </c>
      <c r="AD8" s="246">
        <v>8.5000000000000006E-2</v>
      </c>
      <c r="AE8" s="235">
        <v>0.16</v>
      </c>
      <c r="AF8" s="250">
        <v>-7.4999999999999997E-2</v>
      </c>
      <c r="AH8" s="248"/>
      <c r="AI8" s="241">
        <v>0.14000000000000001</v>
      </c>
      <c r="AJ8" s="241">
        <v>0.2</v>
      </c>
      <c r="AK8" s="241">
        <v>0.43</v>
      </c>
      <c r="AL8" s="199">
        <v>0.25666666666666665</v>
      </c>
      <c r="AM8" s="247"/>
      <c r="AN8" s="218">
        <v>1.9033333333333335</v>
      </c>
      <c r="AO8" s="218">
        <v>3.083333333333333</v>
      </c>
      <c r="AP8" s="218">
        <v>4.3533333333333335</v>
      </c>
      <c r="AQ8" s="218">
        <v>8.0533333333333346</v>
      </c>
    </row>
    <row r="9" spans="2:57" x14ac:dyDescent="0.35">
      <c r="B9" s="229">
        <v>44203</v>
      </c>
      <c r="C9" s="219">
        <v>0.16</v>
      </c>
      <c r="D9" s="219">
        <v>4.3600000000000003</v>
      </c>
      <c r="E9" s="219">
        <v>1.7</v>
      </c>
      <c r="F9" s="219">
        <v>1.53</v>
      </c>
      <c r="G9" s="219">
        <v>1.64</v>
      </c>
      <c r="H9" s="219">
        <v>2.16</v>
      </c>
      <c r="I9" s="219">
        <v>3.33</v>
      </c>
      <c r="J9" s="219">
        <v>4.62</v>
      </c>
      <c r="K9" s="219">
        <v>8.34</v>
      </c>
      <c r="L9" s="219"/>
      <c r="M9" s="219"/>
      <c r="N9" s="219">
        <v>1.17</v>
      </c>
      <c r="O9" s="219">
        <v>1.29</v>
      </c>
      <c r="P9" s="219">
        <v>3.7199999999999998</v>
      </c>
      <c r="Q9" s="249"/>
      <c r="R9" s="235">
        <v>-0.32</v>
      </c>
      <c r="S9" s="246">
        <v>-0.31</v>
      </c>
      <c r="T9" s="235">
        <v>-0.31</v>
      </c>
      <c r="U9" s="235">
        <v>-0.29499999999999998</v>
      </c>
      <c r="V9" s="235">
        <v>-0.27</v>
      </c>
      <c r="W9" s="235">
        <v>-0.24</v>
      </c>
      <c r="X9" s="235">
        <v>-0.185</v>
      </c>
      <c r="Y9" s="235">
        <v>-0.14500000000000002</v>
      </c>
      <c r="Z9" s="235">
        <v>-0.1</v>
      </c>
      <c r="AA9" s="235">
        <v>-0.03</v>
      </c>
      <c r="AB9" s="246">
        <v>-0.01</v>
      </c>
      <c r="AC9" s="235">
        <v>0.01</v>
      </c>
      <c r="AD9" s="246">
        <v>8.5000000000000006E-2</v>
      </c>
      <c r="AE9" s="235">
        <v>0.16</v>
      </c>
      <c r="AF9" s="250">
        <v>-7.4999999999999997E-2</v>
      </c>
      <c r="AH9" s="248"/>
      <c r="AI9" s="241">
        <v>0.14000000000000001</v>
      </c>
      <c r="AJ9" s="241">
        <v>0.22</v>
      </c>
      <c r="AK9" s="241">
        <v>0.46</v>
      </c>
      <c r="AL9" s="199">
        <v>0.27333333333333337</v>
      </c>
      <c r="AM9" s="247"/>
      <c r="AN9" s="218">
        <v>1.8866666666666667</v>
      </c>
      <c r="AO9" s="218">
        <v>3.0566666666666666</v>
      </c>
      <c r="AP9" s="218">
        <v>4.3466666666666667</v>
      </c>
      <c r="AQ9" s="218">
        <v>8.0666666666666664</v>
      </c>
    </row>
    <row r="10" spans="2:57" x14ac:dyDescent="0.35">
      <c r="B10" s="229">
        <v>44204</v>
      </c>
      <c r="C10" s="219">
        <v>0.16</v>
      </c>
      <c r="D10" s="219">
        <v>4.3499999999999996</v>
      </c>
      <c r="E10" s="219">
        <v>1.72</v>
      </c>
      <c r="F10" s="219">
        <v>1.53</v>
      </c>
      <c r="G10" s="219">
        <v>1.65</v>
      </c>
      <c r="H10" s="219">
        <v>2.17</v>
      </c>
      <c r="I10" s="219">
        <v>3.35</v>
      </c>
      <c r="J10" s="219">
        <v>4.63</v>
      </c>
      <c r="K10" s="219">
        <v>8.19</v>
      </c>
      <c r="L10" s="219"/>
      <c r="M10" s="219"/>
      <c r="N10" s="219">
        <v>1.1800000000000002</v>
      </c>
      <c r="O10" s="219">
        <v>1.2799999999999998</v>
      </c>
      <c r="P10" s="219">
        <v>3.5599999999999996</v>
      </c>
      <c r="Q10" s="249"/>
      <c r="R10" s="235">
        <v>-0.32</v>
      </c>
      <c r="S10" s="246">
        <v>-0.31</v>
      </c>
      <c r="T10" s="235">
        <v>-0.31</v>
      </c>
      <c r="U10" s="235">
        <v>-0.29499999999999998</v>
      </c>
      <c r="V10" s="235">
        <v>-0.27</v>
      </c>
      <c r="W10" s="235">
        <v>-0.24</v>
      </c>
      <c r="X10" s="235">
        <v>-0.185</v>
      </c>
      <c r="Y10" s="235">
        <v>-0.14500000000000002</v>
      </c>
      <c r="Z10" s="235">
        <v>-0.1</v>
      </c>
      <c r="AA10" s="235">
        <v>-0.03</v>
      </c>
      <c r="AB10" s="246">
        <v>-0.01</v>
      </c>
      <c r="AC10" s="235">
        <v>0.01</v>
      </c>
      <c r="AD10" s="246">
        <v>8.5000000000000006E-2</v>
      </c>
      <c r="AE10" s="235">
        <v>0.16</v>
      </c>
      <c r="AF10" s="250">
        <v>-7.4999999999999997E-2</v>
      </c>
      <c r="AH10" s="248"/>
      <c r="AI10" s="241">
        <v>0.14000000000000001</v>
      </c>
      <c r="AJ10" s="241">
        <v>0.24</v>
      </c>
      <c r="AK10" s="241">
        <v>0.49</v>
      </c>
      <c r="AL10" s="199">
        <v>0.28999999999999998</v>
      </c>
      <c r="AM10" s="247"/>
      <c r="AN10" s="218">
        <v>1.88</v>
      </c>
      <c r="AO10" s="218">
        <v>3.06</v>
      </c>
      <c r="AP10" s="218">
        <v>4.34</v>
      </c>
      <c r="AQ10" s="218">
        <v>7.8999999999999995</v>
      </c>
    </row>
    <row r="11" spans="2:57" x14ac:dyDescent="0.35">
      <c r="B11" s="229">
        <v>44207</v>
      </c>
      <c r="C11" s="219">
        <v>0.16</v>
      </c>
      <c r="D11" s="219">
        <v>4.43</v>
      </c>
      <c r="E11" s="219">
        <v>1.72</v>
      </c>
      <c r="F11" s="219">
        <v>1.54</v>
      </c>
      <c r="G11" s="219">
        <v>1.66</v>
      </c>
      <c r="H11" s="219">
        <v>2.1800000000000002</v>
      </c>
      <c r="I11" s="219">
        <v>3.42</v>
      </c>
      <c r="J11" s="219">
        <v>4.71</v>
      </c>
      <c r="K11" s="219">
        <v>8.2899999999999991</v>
      </c>
      <c r="L11" s="219"/>
      <c r="M11" s="219"/>
      <c r="N11" s="219">
        <v>1.2399999999999998</v>
      </c>
      <c r="O11" s="219">
        <v>1.29</v>
      </c>
      <c r="P11" s="219">
        <v>3.5799999999999992</v>
      </c>
      <c r="Q11" s="249"/>
      <c r="R11" s="235">
        <v>-0.32</v>
      </c>
      <c r="S11" s="246">
        <v>-0.31</v>
      </c>
      <c r="T11" s="235">
        <v>-0.31</v>
      </c>
      <c r="U11" s="235">
        <v>-0.29499999999999998</v>
      </c>
      <c r="V11" s="235">
        <v>-0.26750000000000002</v>
      </c>
      <c r="W11" s="235">
        <v>-0.23333333333333331</v>
      </c>
      <c r="X11" s="235">
        <v>-0.185</v>
      </c>
      <c r="Y11" s="235">
        <v>-0.14500000000000002</v>
      </c>
      <c r="Z11" s="235">
        <v>-0.1</v>
      </c>
      <c r="AA11" s="235">
        <v>-0.03</v>
      </c>
      <c r="AB11" s="246">
        <v>-0.01</v>
      </c>
      <c r="AC11" s="235">
        <v>0.01</v>
      </c>
      <c r="AD11" s="246">
        <v>8.5000000000000006E-2</v>
      </c>
      <c r="AE11" s="235">
        <v>0.16</v>
      </c>
      <c r="AF11" s="250">
        <v>-7.4999999999999997E-2</v>
      </c>
      <c r="AH11" s="248"/>
      <c r="AI11" s="241">
        <v>0.14000000000000001</v>
      </c>
      <c r="AJ11" s="241">
        <v>0.22</v>
      </c>
      <c r="AK11" s="241">
        <v>0.5</v>
      </c>
      <c r="AL11" s="199">
        <v>0.28666666666666668</v>
      </c>
      <c r="AM11" s="247"/>
      <c r="AN11" s="218">
        <v>1.8933333333333335</v>
      </c>
      <c r="AO11" s="218">
        <v>3.1333333333333333</v>
      </c>
      <c r="AP11" s="218">
        <v>4.4233333333333329</v>
      </c>
      <c r="AQ11" s="218">
        <v>8.0033333333333321</v>
      </c>
    </row>
    <row r="12" spans="2:57" x14ac:dyDescent="0.35">
      <c r="B12" s="229">
        <v>44208</v>
      </c>
      <c r="C12" s="219">
        <v>0.16</v>
      </c>
      <c r="D12" s="219">
        <v>4.47</v>
      </c>
      <c r="E12" s="219">
        <v>1.74</v>
      </c>
      <c r="F12" s="219">
        <v>1.55</v>
      </c>
      <c r="G12" s="219">
        <v>1.66</v>
      </c>
      <c r="H12" s="219">
        <v>2.1800000000000002</v>
      </c>
      <c r="I12" s="219">
        <v>3.46</v>
      </c>
      <c r="J12" s="219">
        <v>4.7699999999999996</v>
      </c>
      <c r="K12" s="219">
        <v>8.26</v>
      </c>
      <c r="L12" s="219"/>
      <c r="M12" s="219"/>
      <c r="N12" s="219">
        <v>1.2799999999999998</v>
      </c>
      <c r="O12" s="219">
        <v>1.3099999999999996</v>
      </c>
      <c r="P12" s="219">
        <v>3.49</v>
      </c>
      <c r="Q12" s="249"/>
      <c r="R12" s="235">
        <v>-0.32</v>
      </c>
      <c r="S12" s="246">
        <v>-0.31</v>
      </c>
      <c r="T12" s="235">
        <v>-0.31</v>
      </c>
      <c r="U12" s="235">
        <v>-0.29499999999999998</v>
      </c>
      <c r="V12" s="235">
        <v>-0.26750000000000002</v>
      </c>
      <c r="W12" s="235">
        <v>-0.23333333333333331</v>
      </c>
      <c r="X12" s="235">
        <v>-0.185</v>
      </c>
      <c r="Y12" s="235">
        <v>-0.14500000000000002</v>
      </c>
      <c r="Z12" s="235">
        <v>-0.1</v>
      </c>
      <c r="AA12" s="235">
        <v>-0.03</v>
      </c>
      <c r="AB12" s="246">
        <v>-0.01</v>
      </c>
      <c r="AC12" s="235">
        <v>0.01</v>
      </c>
      <c r="AD12" s="246">
        <v>8.5000000000000006E-2</v>
      </c>
      <c r="AE12" s="235">
        <v>0.16</v>
      </c>
      <c r="AF12" s="250">
        <v>-7.4999999999999997E-2</v>
      </c>
      <c r="AH12" s="248"/>
      <c r="AI12" s="241">
        <v>0.14000000000000001</v>
      </c>
      <c r="AJ12" s="241">
        <v>0.23</v>
      </c>
      <c r="AK12" s="241">
        <v>0.5</v>
      </c>
      <c r="AL12" s="199">
        <v>0.28999999999999998</v>
      </c>
      <c r="AM12" s="247"/>
      <c r="AN12" s="218">
        <v>1.8900000000000001</v>
      </c>
      <c r="AO12" s="218">
        <v>3.17</v>
      </c>
      <c r="AP12" s="218">
        <v>4.4799999999999995</v>
      </c>
      <c r="AQ12" s="218">
        <v>7.97</v>
      </c>
    </row>
    <row r="13" spans="2:57" x14ac:dyDescent="0.35">
      <c r="B13" s="229">
        <v>44209</v>
      </c>
      <c r="C13" s="219">
        <v>0.16</v>
      </c>
      <c r="D13" s="219">
        <v>4.41</v>
      </c>
      <c r="E13" s="219">
        <v>1.68</v>
      </c>
      <c r="F13" s="219">
        <v>1.51</v>
      </c>
      <c r="G13" s="219">
        <v>1.63</v>
      </c>
      <c r="H13" s="219">
        <v>2.13</v>
      </c>
      <c r="I13" s="219">
        <v>3.42</v>
      </c>
      <c r="J13" s="219">
        <v>4.68</v>
      </c>
      <c r="K13" s="219">
        <v>8.17</v>
      </c>
      <c r="L13" s="219"/>
      <c r="M13" s="219"/>
      <c r="N13" s="219">
        <v>1.29</v>
      </c>
      <c r="O13" s="219">
        <v>1.2599999999999998</v>
      </c>
      <c r="P13" s="219">
        <v>3.49</v>
      </c>
      <c r="Q13" s="249"/>
      <c r="R13" s="235">
        <v>-0.32</v>
      </c>
      <c r="S13" s="246">
        <v>-0.31</v>
      </c>
      <c r="T13" s="235">
        <v>-0.31</v>
      </c>
      <c r="U13" s="235">
        <v>-0.29499999999999998</v>
      </c>
      <c r="V13" s="235">
        <v>-0.26750000000000002</v>
      </c>
      <c r="W13" s="235">
        <v>-0.24</v>
      </c>
      <c r="X13" s="235">
        <v>-0.19</v>
      </c>
      <c r="Y13" s="235">
        <v>-0.15000000000000002</v>
      </c>
      <c r="Z13" s="235">
        <v>-0.1</v>
      </c>
      <c r="AA13" s="235">
        <v>-0.03</v>
      </c>
      <c r="AB13" s="246">
        <v>-0.01</v>
      </c>
      <c r="AC13" s="235">
        <v>0.01</v>
      </c>
      <c r="AD13" s="246">
        <v>8.5000000000000006E-2</v>
      </c>
      <c r="AE13" s="235">
        <v>0.16</v>
      </c>
      <c r="AF13" s="250">
        <v>-7.4999999999999997E-2</v>
      </c>
      <c r="AH13" s="248"/>
      <c r="AI13" s="241">
        <v>0.14000000000000001</v>
      </c>
      <c r="AJ13" s="241">
        <v>0.22</v>
      </c>
      <c r="AK13" s="241">
        <v>0.48</v>
      </c>
      <c r="AL13" s="199">
        <v>0.27999999999999997</v>
      </c>
      <c r="AM13" s="247"/>
      <c r="AN13" s="218">
        <v>1.8499999999999999</v>
      </c>
      <c r="AO13" s="218">
        <v>3.14</v>
      </c>
      <c r="AP13" s="218">
        <v>4.3999999999999995</v>
      </c>
      <c r="AQ13" s="218">
        <v>7.89</v>
      </c>
    </row>
    <row r="14" spans="2:57" x14ac:dyDescent="0.35">
      <c r="B14" s="229">
        <v>44210</v>
      </c>
      <c r="C14" s="219">
        <v>0.16</v>
      </c>
      <c r="D14" s="219">
        <v>4.33</v>
      </c>
      <c r="E14" s="219">
        <v>1.69</v>
      </c>
      <c r="F14" s="219">
        <v>1.53</v>
      </c>
      <c r="G14" s="219">
        <v>1.64</v>
      </c>
      <c r="H14" s="219">
        <v>2.15</v>
      </c>
      <c r="I14" s="219">
        <v>3.37</v>
      </c>
      <c r="J14" s="219">
        <v>4.58</v>
      </c>
      <c r="K14" s="219">
        <v>8.0399999999999991</v>
      </c>
      <c r="L14" s="219"/>
      <c r="M14" s="219"/>
      <c r="N14" s="219">
        <v>1.2200000000000002</v>
      </c>
      <c r="O14" s="219">
        <v>1.21</v>
      </c>
      <c r="P14" s="219">
        <v>3.4599999999999991</v>
      </c>
      <c r="Q14" s="249"/>
      <c r="R14" s="235">
        <v>-0.32</v>
      </c>
      <c r="S14" s="246">
        <v>-0.31</v>
      </c>
      <c r="T14" s="235">
        <v>-0.31</v>
      </c>
      <c r="U14" s="235">
        <v>-0.29499999999999998</v>
      </c>
      <c r="V14" s="235">
        <v>-0.26750000000000002</v>
      </c>
      <c r="W14" s="235">
        <v>-0.24</v>
      </c>
      <c r="X14" s="235">
        <v>-0.19</v>
      </c>
      <c r="Y14" s="235">
        <v>-0.15000000000000002</v>
      </c>
      <c r="Z14" s="235">
        <v>-0.1</v>
      </c>
      <c r="AA14" s="235">
        <v>-0.03</v>
      </c>
      <c r="AB14" s="246">
        <v>-0.01</v>
      </c>
      <c r="AC14" s="235">
        <v>0.01</v>
      </c>
      <c r="AD14" s="246">
        <v>8.5000000000000006E-2</v>
      </c>
      <c r="AE14" s="235">
        <v>0.16</v>
      </c>
      <c r="AF14" s="250">
        <v>-7.4999999999999997E-2</v>
      </c>
      <c r="AH14" s="248"/>
      <c r="AI14" s="241">
        <v>0.16</v>
      </c>
      <c r="AJ14" s="241">
        <v>0.23</v>
      </c>
      <c r="AK14" s="241">
        <v>0.49</v>
      </c>
      <c r="AL14" s="199">
        <v>0.29333333333333333</v>
      </c>
      <c r="AM14" s="247"/>
      <c r="AN14" s="218">
        <v>1.8566666666666665</v>
      </c>
      <c r="AO14" s="218">
        <v>3.0766666666666667</v>
      </c>
      <c r="AP14" s="218">
        <v>4.2866666666666671</v>
      </c>
      <c r="AQ14" s="218">
        <v>7.7466666666666661</v>
      </c>
    </row>
    <row r="15" spans="2:57" x14ac:dyDescent="0.35">
      <c r="B15" s="229">
        <v>44211</v>
      </c>
      <c r="C15" s="219">
        <v>0.16</v>
      </c>
      <c r="D15" s="219">
        <v>4.32</v>
      </c>
      <c r="E15" s="219">
        <v>1.68</v>
      </c>
      <c r="F15" s="219">
        <v>1.51</v>
      </c>
      <c r="G15" s="219">
        <v>1.63</v>
      </c>
      <c r="H15" s="219">
        <v>2.12</v>
      </c>
      <c r="I15" s="219">
        <v>3.34</v>
      </c>
      <c r="J15" s="219">
        <v>4.5999999999999996</v>
      </c>
      <c r="K15" s="219">
        <v>7.97</v>
      </c>
      <c r="L15" s="219"/>
      <c r="M15" s="219"/>
      <c r="N15" s="219">
        <v>1.2199999999999998</v>
      </c>
      <c r="O15" s="219">
        <v>1.2599999999999998</v>
      </c>
      <c r="P15" s="219">
        <v>3.37</v>
      </c>
      <c r="Q15" s="249"/>
      <c r="R15" s="235">
        <v>-0.32</v>
      </c>
      <c r="S15" s="246">
        <v>-0.31</v>
      </c>
      <c r="T15" s="235">
        <v>-0.31</v>
      </c>
      <c r="U15" s="235">
        <v>-0.29499999999999998</v>
      </c>
      <c r="V15" s="235">
        <v>-0.26750000000000002</v>
      </c>
      <c r="W15" s="235">
        <v>-0.24</v>
      </c>
      <c r="X15" s="235">
        <v>-0.19</v>
      </c>
      <c r="Y15" s="235">
        <v>-0.15000000000000002</v>
      </c>
      <c r="Z15" s="235">
        <v>-0.1</v>
      </c>
      <c r="AA15" s="235">
        <v>-0.03</v>
      </c>
      <c r="AB15" s="246">
        <v>-0.01</v>
      </c>
      <c r="AC15" s="235">
        <v>0.01</v>
      </c>
      <c r="AD15" s="246">
        <v>8.5000000000000006E-2</v>
      </c>
      <c r="AE15" s="235">
        <v>0.16</v>
      </c>
      <c r="AF15" s="250">
        <v>-7.4999999999999997E-2</v>
      </c>
      <c r="AH15" s="248"/>
      <c r="AI15" s="241">
        <v>0.13</v>
      </c>
      <c r="AJ15" s="241">
        <v>0.2</v>
      </c>
      <c r="AK15" s="241">
        <v>0.46</v>
      </c>
      <c r="AL15" s="199">
        <v>0.26333333333333336</v>
      </c>
      <c r="AM15" s="247"/>
      <c r="AN15" s="218">
        <v>1.8566666666666667</v>
      </c>
      <c r="AO15" s="218">
        <v>3.0766666666666667</v>
      </c>
      <c r="AP15" s="218">
        <v>4.336666666666666</v>
      </c>
      <c r="AQ15" s="218">
        <v>7.7066666666666661</v>
      </c>
    </row>
    <row r="16" spans="2:57" x14ac:dyDescent="0.35">
      <c r="B16" s="229">
        <v>44215</v>
      </c>
      <c r="C16" s="219">
        <v>0.16</v>
      </c>
      <c r="D16" s="219">
        <v>4.28</v>
      </c>
      <c r="E16" s="219">
        <v>1.66</v>
      </c>
      <c r="F16" s="219">
        <v>1.5</v>
      </c>
      <c r="G16" s="219">
        <v>1.61</v>
      </c>
      <c r="H16" s="219">
        <v>2.11</v>
      </c>
      <c r="I16" s="219">
        <v>3.33</v>
      </c>
      <c r="J16" s="219">
        <v>4.5599999999999996</v>
      </c>
      <c r="K16" s="219">
        <v>7.88</v>
      </c>
      <c r="L16" s="219"/>
      <c r="M16" s="219"/>
      <c r="N16" s="219">
        <v>1.2200000000000002</v>
      </c>
      <c r="O16" s="219">
        <v>1.2299999999999995</v>
      </c>
      <c r="P16" s="219">
        <v>3.3200000000000003</v>
      </c>
      <c r="Q16" s="249"/>
      <c r="R16" s="235">
        <v>-0.32</v>
      </c>
      <c r="S16" s="246">
        <v>-0.31</v>
      </c>
      <c r="T16" s="235">
        <v>-0.31</v>
      </c>
      <c r="U16" s="235">
        <v>-0.29499999999999998</v>
      </c>
      <c r="V16" s="235">
        <v>-0.26750000000000002</v>
      </c>
      <c r="W16" s="235">
        <v>-0.24</v>
      </c>
      <c r="X16" s="235">
        <v>-0.19</v>
      </c>
      <c r="Y16" s="235">
        <v>-0.15500000000000003</v>
      </c>
      <c r="Z16" s="235">
        <v>-0.10500000000000001</v>
      </c>
      <c r="AA16" s="235">
        <v>-0.03</v>
      </c>
      <c r="AB16" s="246">
        <v>-0.01</v>
      </c>
      <c r="AC16" s="235">
        <v>0.01</v>
      </c>
      <c r="AD16" s="246">
        <v>8.5000000000000006E-2</v>
      </c>
      <c r="AE16" s="235">
        <v>0.16</v>
      </c>
      <c r="AF16" s="250">
        <v>-7.4999999999999997E-2</v>
      </c>
      <c r="AH16" s="248"/>
      <c r="AI16" s="241">
        <v>0.14000000000000001</v>
      </c>
      <c r="AJ16" s="241">
        <v>0.21</v>
      </c>
      <c r="AK16" s="241">
        <v>0.45</v>
      </c>
      <c r="AL16" s="199">
        <v>0.26666666666666666</v>
      </c>
      <c r="AM16" s="247"/>
      <c r="AN16" s="218">
        <v>1.8433333333333333</v>
      </c>
      <c r="AO16" s="218">
        <v>3.0633333333333335</v>
      </c>
      <c r="AP16" s="218">
        <v>4.293333333333333</v>
      </c>
      <c r="AQ16" s="218">
        <v>7.6133333333333333</v>
      </c>
    </row>
    <row r="17" spans="2:43" x14ac:dyDescent="0.35">
      <c r="B17" s="229">
        <v>44216</v>
      </c>
      <c r="C17" s="219">
        <v>0.16</v>
      </c>
      <c r="D17" s="219">
        <v>4.24</v>
      </c>
      <c r="E17" s="219">
        <v>1.67</v>
      </c>
      <c r="F17" s="219">
        <v>1.5</v>
      </c>
      <c r="G17" s="219">
        <v>1.61</v>
      </c>
      <c r="H17" s="219">
        <v>2.1</v>
      </c>
      <c r="I17" s="219">
        <v>3.3</v>
      </c>
      <c r="J17" s="219">
        <v>4.5</v>
      </c>
      <c r="K17" s="219">
        <v>7.81</v>
      </c>
      <c r="L17" s="219"/>
      <c r="M17" s="219"/>
      <c r="N17" s="219">
        <v>1.1999999999999997</v>
      </c>
      <c r="O17" s="219">
        <v>1.2000000000000002</v>
      </c>
      <c r="P17" s="219">
        <v>3.3099999999999996</v>
      </c>
      <c r="Q17" s="249"/>
      <c r="R17" s="235">
        <v>-0.32</v>
      </c>
      <c r="S17" s="246">
        <v>-0.31</v>
      </c>
      <c r="T17" s="235">
        <v>-0.31</v>
      </c>
      <c r="U17" s="235">
        <v>-0.29499999999999998</v>
      </c>
      <c r="V17" s="235">
        <v>-0.26750000000000002</v>
      </c>
      <c r="W17" s="235">
        <v>-0.24</v>
      </c>
      <c r="X17" s="235">
        <v>-0.19</v>
      </c>
      <c r="Y17" s="235">
        <v>-0.15500000000000003</v>
      </c>
      <c r="Z17" s="235">
        <v>-0.10500000000000001</v>
      </c>
      <c r="AA17" s="235">
        <v>-0.03</v>
      </c>
      <c r="AB17" s="246">
        <v>-0.01</v>
      </c>
      <c r="AC17" s="235">
        <v>0.01</v>
      </c>
      <c r="AD17" s="246">
        <v>8.5000000000000006E-2</v>
      </c>
      <c r="AE17" s="235">
        <v>0.16</v>
      </c>
      <c r="AF17" s="250">
        <v>-7.4999999999999997E-2</v>
      </c>
      <c r="AH17" s="248"/>
      <c r="AI17" s="241">
        <v>0.13</v>
      </c>
      <c r="AJ17" s="241">
        <v>0.19</v>
      </c>
      <c r="AK17" s="241">
        <v>0.45</v>
      </c>
      <c r="AL17" s="199">
        <v>0.25666666666666665</v>
      </c>
      <c r="AM17" s="247"/>
      <c r="AN17" s="218">
        <v>1.8433333333333335</v>
      </c>
      <c r="AO17" s="218">
        <v>3.043333333333333</v>
      </c>
      <c r="AP17" s="218">
        <v>4.2433333333333332</v>
      </c>
      <c r="AQ17" s="218">
        <v>7.5533333333333328</v>
      </c>
    </row>
    <row r="18" spans="2:43" x14ac:dyDescent="0.35">
      <c r="B18" s="229">
        <v>44217</v>
      </c>
      <c r="C18" s="219">
        <v>0.16</v>
      </c>
      <c r="D18" s="219">
        <v>4.22</v>
      </c>
      <c r="E18" s="219">
        <v>1.7</v>
      </c>
      <c r="F18" s="219">
        <v>1.51</v>
      </c>
      <c r="G18" s="219">
        <v>1.63</v>
      </c>
      <c r="H18" s="219">
        <v>2.12</v>
      </c>
      <c r="I18" s="219">
        <v>3.28</v>
      </c>
      <c r="J18" s="219">
        <v>4.5</v>
      </c>
      <c r="K18" s="219">
        <v>7.71</v>
      </c>
      <c r="L18" s="219"/>
      <c r="M18" s="219"/>
      <c r="N18" s="219">
        <v>1.1599999999999997</v>
      </c>
      <c r="O18" s="219">
        <v>1.2200000000000002</v>
      </c>
      <c r="P18" s="219">
        <v>3.21</v>
      </c>
      <c r="Q18" s="249"/>
      <c r="R18" s="235">
        <v>-0.32</v>
      </c>
      <c r="S18" s="246">
        <v>-0.31</v>
      </c>
      <c r="T18" s="235">
        <v>-0.31</v>
      </c>
      <c r="U18" s="235">
        <v>-0.29499999999999998</v>
      </c>
      <c r="V18" s="235">
        <v>-0.26750000000000002</v>
      </c>
      <c r="W18" s="235">
        <v>-0.24</v>
      </c>
      <c r="X18" s="235">
        <v>-0.19</v>
      </c>
      <c r="Y18" s="235">
        <v>-0.15500000000000003</v>
      </c>
      <c r="Z18" s="235">
        <v>-0.10500000000000001</v>
      </c>
      <c r="AA18" s="235">
        <v>-0.03</v>
      </c>
      <c r="AB18" s="246">
        <v>-0.01</v>
      </c>
      <c r="AC18" s="235">
        <v>0.01</v>
      </c>
      <c r="AD18" s="246">
        <v>8.5000000000000006E-2</v>
      </c>
      <c r="AE18" s="235">
        <v>0.16</v>
      </c>
      <c r="AF18" s="250">
        <v>-7.4999999999999997E-2</v>
      </c>
      <c r="AH18" s="248"/>
      <c r="AI18" s="241">
        <v>0.13</v>
      </c>
      <c r="AJ18" s="241">
        <v>0.19</v>
      </c>
      <c r="AK18" s="241">
        <v>0.45</v>
      </c>
      <c r="AL18" s="199">
        <v>0.25666666666666665</v>
      </c>
      <c r="AM18" s="247"/>
      <c r="AN18" s="218">
        <v>1.8633333333333335</v>
      </c>
      <c r="AO18" s="218">
        <v>3.023333333333333</v>
      </c>
      <c r="AP18" s="218">
        <v>4.2433333333333332</v>
      </c>
      <c r="AQ18" s="218">
        <v>7.4533333333333331</v>
      </c>
    </row>
    <row r="19" spans="2:43" x14ac:dyDescent="0.35">
      <c r="B19" s="229">
        <v>44218</v>
      </c>
      <c r="C19" s="219">
        <v>0.16</v>
      </c>
      <c r="D19" s="219">
        <v>4.32</v>
      </c>
      <c r="E19" s="219">
        <v>1.7</v>
      </c>
      <c r="F19" s="219">
        <v>1.51</v>
      </c>
      <c r="G19" s="219">
        <v>1.63</v>
      </c>
      <c r="H19" s="219">
        <v>2.12</v>
      </c>
      <c r="I19" s="219">
        <v>3.36</v>
      </c>
      <c r="J19" s="219">
        <v>4.5999999999999996</v>
      </c>
      <c r="K19" s="219">
        <v>7.83</v>
      </c>
      <c r="L19" s="219"/>
      <c r="M19" s="219"/>
      <c r="N19" s="219">
        <v>1.2399999999999998</v>
      </c>
      <c r="O19" s="219">
        <v>1.2399999999999998</v>
      </c>
      <c r="P19" s="219">
        <v>3.2300000000000004</v>
      </c>
      <c r="Q19" s="249"/>
      <c r="R19" s="235">
        <v>-0.32</v>
      </c>
      <c r="S19" s="246">
        <v>-0.31</v>
      </c>
      <c r="T19" s="235">
        <v>-0.31</v>
      </c>
      <c r="U19" s="235">
        <v>-0.29499999999999998</v>
      </c>
      <c r="V19" s="235">
        <v>-0.26750000000000002</v>
      </c>
      <c r="W19" s="235">
        <v>-0.24</v>
      </c>
      <c r="X19" s="235">
        <v>-0.19</v>
      </c>
      <c r="Y19" s="235">
        <v>-0.15500000000000003</v>
      </c>
      <c r="Z19" s="235">
        <v>-0.10500000000000001</v>
      </c>
      <c r="AA19" s="235">
        <v>-0.03</v>
      </c>
      <c r="AB19" s="246">
        <v>-0.01</v>
      </c>
      <c r="AC19" s="235">
        <v>0.01</v>
      </c>
      <c r="AD19" s="246">
        <v>8.5000000000000006E-2</v>
      </c>
      <c r="AE19" s="235">
        <v>0.16</v>
      </c>
      <c r="AF19" s="250">
        <v>-7.4999999999999997E-2</v>
      </c>
      <c r="AH19" s="248"/>
      <c r="AI19" s="241">
        <v>0.13</v>
      </c>
      <c r="AJ19" s="241">
        <v>0.19</v>
      </c>
      <c r="AK19" s="241">
        <v>0.44</v>
      </c>
      <c r="AL19" s="199">
        <v>0.25333333333333335</v>
      </c>
      <c r="AM19" s="247"/>
      <c r="AN19" s="218">
        <v>1.8666666666666667</v>
      </c>
      <c r="AO19" s="218">
        <v>3.1066666666666665</v>
      </c>
      <c r="AP19" s="218">
        <v>4.3466666666666667</v>
      </c>
      <c r="AQ19" s="218">
        <v>7.5766666666666671</v>
      </c>
    </row>
    <row r="20" spans="2:43" x14ac:dyDescent="0.35">
      <c r="B20" s="229">
        <v>44221</v>
      </c>
      <c r="C20" s="219">
        <v>0.16</v>
      </c>
      <c r="D20" s="219">
        <v>4.29</v>
      </c>
      <c r="E20" s="219">
        <v>1.66</v>
      </c>
      <c r="F20" s="219">
        <v>1.49</v>
      </c>
      <c r="G20" s="219">
        <v>1.6</v>
      </c>
      <c r="H20" s="219">
        <v>2.1</v>
      </c>
      <c r="I20" s="219">
        <v>3.34</v>
      </c>
      <c r="J20" s="219">
        <v>4.5599999999999996</v>
      </c>
      <c r="K20" s="219">
        <v>7.81</v>
      </c>
      <c r="L20" s="219"/>
      <c r="M20" s="219"/>
      <c r="N20" s="219">
        <v>1.2399999999999998</v>
      </c>
      <c r="O20" s="219">
        <v>1.2199999999999998</v>
      </c>
      <c r="P20" s="219">
        <v>3.25</v>
      </c>
      <c r="Q20" s="249"/>
      <c r="R20" s="235">
        <v>-0.32</v>
      </c>
      <c r="S20" s="246">
        <v>-0.31</v>
      </c>
      <c r="T20" s="235">
        <v>-0.31</v>
      </c>
      <c r="U20" s="235">
        <v>-0.29499999999999998</v>
      </c>
      <c r="V20" s="235">
        <v>-0.26750000000000002</v>
      </c>
      <c r="W20" s="235">
        <v>-0.24</v>
      </c>
      <c r="X20" s="235">
        <v>-0.19</v>
      </c>
      <c r="Y20" s="235">
        <v>-0.16</v>
      </c>
      <c r="Z20" s="235">
        <v>-0.10500000000000001</v>
      </c>
      <c r="AA20" s="235">
        <v>-0.03</v>
      </c>
      <c r="AB20" s="246">
        <v>-0.01</v>
      </c>
      <c r="AC20" s="235">
        <v>0.01</v>
      </c>
      <c r="AD20" s="246">
        <v>8.5000000000000006E-2</v>
      </c>
      <c r="AE20" s="235">
        <v>0.16</v>
      </c>
      <c r="AF20" s="250">
        <v>-7.4999999999999997E-2</v>
      </c>
      <c r="AH20" s="248"/>
      <c r="AI20" s="241">
        <v>0.13</v>
      </c>
      <c r="AJ20" s="241">
        <v>0.17</v>
      </c>
      <c r="AK20" s="241">
        <v>0.42</v>
      </c>
      <c r="AL20" s="199">
        <v>0.24</v>
      </c>
      <c r="AM20" s="247"/>
      <c r="AN20" s="218">
        <v>1.86</v>
      </c>
      <c r="AO20" s="218">
        <v>3.0999999999999996</v>
      </c>
      <c r="AP20" s="218">
        <v>4.3199999999999994</v>
      </c>
      <c r="AQ20" s="218">
        <v>7.5699999999999994</v>
      </c>
    </row>
    <row r="21" spans="2:43" x14ac:dyDescent="0.35">
      <c r="B21" s="229">
        <v>44222</v>
      </c>
      <c r="C21" s="219">
        <v>0.16</v>
      </c>
      <c r="D21" s="219">
        <v>4.28</v>
      </c>
      <c r="E21" s="219">
        <v>1.66</v>
      </c>
      <c r="F21" s="219">
        <v>1.5</v>
      </c>
      <c r="G21" s="219">
        <v>1.6</v>
      </c>
      <c r="H21" s="219">
        <v>2.1</v>
      </c>
      <c r="I21" s="219">
        <v>3.33</v>
      </c>
      <c r="J21" s="219">
        <v>4.5599999999999996</v>
      </c>
      <c r="K21" s="219">
        <v>7.79</v>
      </c>
      <c r="L21" s="219"/>
      <c r="M21" s="219"/>
      <c r="N21" s="219">
        <v>1.23</v>
      </c>
      <c r="O21" s="219">
        <v>1.2299999999999995</v>
      </c>
      <c r="P21" s="219">
        <v>3.2300000000000004</v>
      </c>
      <c r="Q21" s="249"/>
      <c r="R21" s="235">
        <v>-0.32</v>
      </c>
      <c r="S21" s="246">
        <v>-0.31</v>
      </c>
      <c r="T21" s="235">
        <v>-0.31</v>
      </c>
      <c r="U21" s="235">
        <v>-0.29499999999999998</v>
      </c>
      <c r="V21" s="235">
        <v>-0.26750000000000002</v>
      </c>
      <c r="W21" s="235">
        <v>-0.24</v>
      </c>
      <c r="X21" s="235">
        <v>-0.19</v>
      </c>
      <c r="Y21" s="235">
        <v>-0.16</v>
      </c>
      <c r="Z21" s="235">
        <v>-0.10500000000000001</v>
      </c>
      <c r="AA21" s="235">
        <v>-0.03</v>
      </c>
      <c r="AB21" s="246">
        <v>-0.01</v>
      </c>
      <c r="AC21" s="235">
        <v>0.01</v>
      </c>
      <c r="AD21" s="246">
        <v>8.5000000000000006E-2</v>
      </c>
      <c r="AE21" s="235">
        <v>0.16</v>
      </c>
      <c r="AF21" s="250">
        <v>-7.4999999999999997E-2</v>
      </c>
      <c r="AH21" s="248"/>
      <c r="AI21" s="241">
        <v>0.11</v>
      </c>
      <c r="AJ21" s="241">
        <v>0.18</v>
      </c>
      <c r="AK21" s="241">
        <v>0.42</v>
      </c>
      <c r="AL21" s="199">
        <v>0.23666666666666666</v>
      </c>
      <c r="AM21" s="247"/>
      <c r="AN21" s="218">
        <v>1.8633333333333335</v>
      </c>
      <c r="AO21" s="218">
        <v>3.0933333333333333</v>
      </c>
      <c r="AP21" s="218">
        <v>4.3233333333333333</v>
      </c>
      <c r="AQ21" s="218">
        <v>7.5533333333333337</v>
      </c>
    </row>
    <row r="22" spans="2:43" x14ac:dyDescent="0.35">
      <c r="B22" s="229">
        <v>44223</v>
      </c>
      <c r="C22" s="219">
        <v>0.16</v>
      </c>
      <c r="D22" s="219">
        <v>4.38</v>
      </c>
      <c r="E22" s="219">
        <v>1.65</v>
      </c>
      <c r="F22" s="219">
        <v>1.49</v>
      </c>
      <c r="G22" s="219">
        <v>1.59</v>
      </c>
      <c r="H22" s="219">
        <v>2.1</v>
      </c>
      <c r="I22" s="219">
        <v>3.42</v>
      </c>
      <c r="J22" s="219">
        <v>4.6900000000000004</v>
      </c>
      <c r="K22" s="219">
        <v>7.9</v>
      </c>
      <c r="L22" s="219"/>
      <c r="M22" s="219"/>
      <c r="N22" s="219">
        <v>1.3199999999999998</v>
      </c>
      <c r="O22" s="219">
        <v>1.2700000000000005</v>
      </c>
      <c r="P22" s="219">
        <v>3.21</v>
      </c>
      <c r="Q22" s="249"/>
      <c r="R22" s="235">
        <v>-0.32</v>
      </c>
      <c r="S22" s="246">
        <v>-0.31</v>
      </c>
      <c r="T22" s="235">
        <v>-0.31</v>
      </c>
      <c r="U22" s="235">
        <v>-0.29499999999999998</v>
      </c>
      <c r="V22" s="235">
        <v>-0.26750000000000002</v>
      </c>
      <c r="W22" s="235">
        <v>-0.24</v>
      </c>
      <c r="X22" s="235">
        <v>-0.19</v>
      </c>
      <c r="Y22" s="235">
        <v>-0.16</v>
      </c>
      <c r="Z22" s="235">
        <v>-0.10500000000000001</v>
      </c>
      <c r="AA22" s="235">
        <v>-0.03</v>
      </c>
      <c r="AB22" s="246">
        <v>-0.01</v>
      </c>
      <c r="AC22" s="235">
        <v>0.01</v>
      </c>
      <c r="AD22" s="246">
        <v>8.5000000000000006E-2</v>
      </c>
      <c r="AE22" s="235">
        <v>0.16</v>
      </c>
      <c r="AF22" s="250">
        <v>-7.4999999999999997E-2</v>
      </c>
      <c r="AH22" s="248"/>
      <c r="AI22" s="241">
        <v>0.12</v>
      </c>
      <c r="AJ22" s="241">
        <v>0.18</v>
      </c>
      <c r="AK22" s="241">
        <v>0.41</v>
      </c>
      <c r="AL22" s="199">
        <v>0.23666666666666666</v>
      </c>
      <c r="AM22" s="247"/>
      <c r="AN22" s="218">
        <v>1.8633333333333335</v>
      </c>
      <c r="AO22" s="218">
        <v>3.1833333333333331</v>
      </c>
      <c r="AP22" s="218">
        <v>4.453333333333334</v>
      </c>
      <c r="AQ22" s="218">
        <v>7.663333333333334</v>
      </c>
    </row>
    <row r="23" spans="2:43" x14ac:dyDescent="0.35">
      <c r="B23" s="229">
        <v>44224</v>
      </c>
      <c r="C23" s="219">
        <v>0.16</v>
      </c>
      <c r="D23" s="219">
        <v>4.3099999999999996</v>
      </c>
      <c r="E23" s="219">
        <v>1.68</v>
      </c>
      <c r="F23" s="219">
        <v>1.51</v>
      </c>
      <c r="G23" s="219">
        <v>1.62</v>
      </c>
      <c r="H23" s="219">
        <v>2.12</v>
      </c>
      <c r="I23" s="219">
        <v>3.36</v>
      </c>
      <c r="J23" s="219">
        <v>4.58</v>
      </c>
      <c r="K23" s="219">
        <v>7.82</v>
      </c>
      <c r="L23" s="219"/>
      <c r="M23" s="219"/>
      <c r="N23" s="219">
        <v>1.2399999999999998</v>
      </c>
      <c r="O23" s="219">
        <v>1.2200000000000002</v>
      </c>
      <c r="P23" s="219">
        <v>3.24</v>
      </c>
      <c r="Q23" s="249"/>
      <c r="R23" s="235">
        <v>-0.35</v>
      </c>
      <c r="S23" s="246">
        <v>-0.31</v>
      </c>
      <c r="T23" s="235">
        <v>-0.31</v>
      </c>
      <c r="U23" s="235">
        <v>-0.29499999999999998</v>
      </c>
      <c r="V23" s="235">
        <v>-0.26750000000000002</v>
      </c>
      <c r="W23" s="235">
        <v>-0.24</v>
      </c>
      <c r="X23" s="235">
        <v>-0.19</v>
      </c>
      <c r="Y23" s="235">
        <v>-0.16</v>
      </c>
      <c r="Z23" s="235">
        <v>-0.10500000000000001</v>
      </c>
      <c r="AA23" s="235">
        <v>-0.03</v>
      </c>
      <c r="AB23" s="246">
        <v>-0.01</v>
      </c>
      <c r="AC23" s="235">
        <v>0.01</v>
      </c>
      <c r="AD23" s="246">
        <v>8.5000000000000006E-2</v>
      </c>
      <c r="AE23" s="235">
        <v>0.16</v>
      </c>
      <c r="AF23" s="250">
        <v>-7.4999999999999997E-2</v>
      </c>
      <c r="AH23" s="248"/>
      <c r="AI23" s="241">
        <v>0.12</v>
      </c>
      <c r="AJ23" s="241">
        <v>0.18</v>
      </c>
      <c r="AK23" s="241">
        <v>0.42</v>
      </c>
      <c r="AL23" s="199">
        <v>0.24</v>
      </c>
      <c r="AM23" s="247"/>
      <c r="AN23" s="218">
        <v>1.8800000000000001</v>
      </c>
      <c r="AO23" s="218">
        <v>3.12</v>
      </c>
      <c r="AP23" s="218">
        <v>4.34</v>
      </c>
      <c r="AQ23" s="218">
        <v>7.58</v>
      </c>
    </row>
    <row r="24" spans="2:43" x14ac:dyDescent="0.35">
      <c r="B24" s="229">
        <v>44225</v>
      </c>
      <c r="C24" s="219">
        <v>0.16</v>
      </c>
      <c r="D24" s="219">
        <v>4.3499999999999996</v>
      </c>
      <c r="E24" s="219">
        <v>1.69</v>
      </c>
      <c r="F24" s="219">
        <v>1.53</v>
      </c>
      <c r="G24" s="219">
        <v>1.63</v>
      </c>
      <c r="H24" s="219">
        <v>2.14</v>
      </c>
      <c r="I24" s="219">
        <v>3.4</v>
      </c>
      <c r="J24" s="219">
        <v>4.63</v>
      </c>
      <c r="K24" s="219">
        <v>7.89</v>
      </c>
      <c r="L24" s="219"/>
      <c r="M24" s="219"/>
      <c r="N24" s="219">
        <v>1.2599999999999998</v>
      </c>
      <c r="O24" s="219">
        <v>1.23</v>
      </c>
      <c r="P24" s="219">
        <v>3.26</v>
      </c>
      <c r="Q24" s="249"/>
      <c r="R24" s="235">
        <v>-0.33</v>
      </c>
      <c r="S24" s="246">
        <v>-0.31</v>
      </c>
      <c r="T24" s="235">
        <v>-0.31</v>
      </c>
      <c r="U24" s="235">
        <v>-0.29499999999999998</v>
      </c>
      <c r="V24" s="235">
        <v>-0.26750000000000002</v>
      </c>
      <c r="W24" s="235">
        <v>-0.24</v>
      </c>
      <c r="X24" s="235">
        <v>-0.19</v>
      </c>
      <c r="Y24" s="235">
        <v>-0.16</v>
      </c>
      <c r="Z24" s="235">
        <v>-0.10500000000000001</v>
      </c>
      <c r="AA24" s="235">
        <v>-0.03</v>
      </c>
      <c r="AB24" s="246">
        <v>-0.01</v>
      </c>
      <c r="AC24" s="235">
        <v>0.01</v>
      </c>
      <c r="AD24" s="246">
        <v>8.5000000000000006E-2</v>
      </c>
      <c r="AE24" s="235">
        <v>0.16</v>
      </c>
      <c r="AF24" s="250">
        <v>-7.4999999999999997E-2</v>
      </c>
      <c r="AH24" s="248"/>
      <c r="AI24" s="241">
        <v>0.11</v>
      </c>
      <c r="AJ24" s="241">
        <v>0.19</v>
      </c>
      <c r="AK24" s="241">
        <v>0.45</v>
      </c>
      <c r="AL24" s="199">
        <v>0.25</v>
      </c>
      <c r="AM24" s="247"/>
      <c r="AN24" s="218">
        <v>1.8900000000000001</v>
      </c>
      <c r="AO24" s="218">
        <v>3.15</v>
      </c>
      <c r="AP24" s="218">
        <v>4.38</v>
      </c>
      <c r="AQ24" s="218">
        <v>7.64</v>
      </c>
    </row>
    <row r="25" spans="2:43" x14ac:dyDescent="0.35">
      <c r="B25" s="229">
        <v>44228</v>
      </c>
      <c r="C25" s="219">
        <v>0.16</v>
      </c>
      <c r="D25" s="219">
        <v>4.3899999999999997</v>
      </c>
      <c r="E25" s="219">
        <v>1.68</v>
      </c>
      <c r="F25" s="219">
        <v>1.54</v>
      </c>
      <c r="G25" s="219">
        <v>1.63</v>
      </c>
      <c r="H25" s="219">
        <v>2.15</v>
      </c>
      <c r="I25" s="219">
        <v>3.42</v>
      </c>
      <c r="J25" s="219">
        <v>4.75</v>
      </c>
      <c r="K25" s="219">
        <v>7.72</v>
      </c>
      <c r="L25" s="219"/>
      <c r="M25" s="219"/>
      <c r="N25" s="219">
        <v>1.27</v>
      </c>
      <c r="O25" s="219">
        <v>1.33</v>
      </c>
      <c r="P25" s="219">
        <v>2.9699999999999998</v>
      </c>
      <c r="Q25" s="249"/>
      <c r="R25" s="246">
        <v>-0.32</v>
      </c>
      <c r="S25" s="246">
        <v>-0.31</v>
      </c>
      <c r="T25" s="235">
        <v>-0.31</v>
      </c>
      <c r="U25" s="235">
        <v>-0.29499999999999998</v>
      </c>
      <c r="V25" s="235">
        <v>-0.26750000000000002</v>
      </c>
      <c r="W25" s="235">
        <v>-0.24</v>
      </c>
      <c r="X25" s="235">
        <v>-0.19</v>
      </c>
      <c r="Y25" s="235">
        <v>-0.16</v>
      </c>
      <c r="Z25" s="235">
        <v>-0.10500000000000001</v>
      </c>
      <c r="AA25" s="235">
        <v>-0.03</v>
      </c>
      <c r="AB25" s="246">
        <v>-0.01</v>
      </c>
      <c r="AC25" s="235">
        <v>0.01</v>
      </c>
      <c r="AD25" s="246">
        <v>8.5000000000000006E-2</v>
      </c>
      <c r="AE25" s="235">
        <v>0.16</v>
      </c>
      <c r="AF25" s="250">
        <v>-7.4999999999999997E-2</v>
      </c>
      <c r="AH25" s="248"/>
      <c r="AI25" s="241">
        <v>0.11</v>
      </c>
      <c r="AJ25" s="241">
        <v>0.17</v>
      </c>
      <c r="AK25" s="241">
        <v>0.42</v>
      </c>
      <c r="AL25" s="199">
        <v>0.23333333333333331</v>
      </c>
      <c r="AM25" s="247"/>
      <c r="AN25" s="218">
        <v>1.9166666666666665</v>
      </c>
      <c r="AO25" s="218">
        <v>3.1866666666666665</v>
      </c>
      <c r="AP25" s="218">
        <v>4.5166666666666666</v>
      </c>
      <c r="AQ25" s="218">
        <v>7.4866666666666664</v>
      </c>
    </row>
    <row r="26" spans="2:43" x14ac:dyDescent="0.35">
      <c r="B26" s="229">
        <v>44229</v>
      </c>
      <c r="C26" s="219">
        <v>0.16</v>
      </c>
      <c r="D26" s="219">
        <v>4.33</v>
      </c>
      <c r="E26" s="219">
        <v>1.7</v>
      </c>
      <c r="F26" s="219">
        <v>1.56</v>
      </c>
      <c r="G26" s="219">
        <v>1.64</v>
      </c>
      <c r="H26" s="219">
        <v>2.16</v>
      </c>
      <c r="I26" s="219">
        <v>3.37</v>
      </c>
      <c r="J26" s="219">
        <v>4.7</v>
      </c>
      <c r="K26" s="219">
        <v>7.62</v>
      </c>
      <c r="L26" s="219"/>
      <c r="M26" s="219"/>
      <c r="N26" s="219">
        <v>1.21</v>
      </c>
      <c r="O26" s="219">
        <v>1.33</v>
      </c>
      <c r="P26" s="219">
        <v>2.92</v>
      </c>
      <c r="Q26" s="249"/>
      <c r="R26" s="246">
        <v>-0.32</v>
      </c>
      <c r="S26" s="246">
        <v>-0.31</v>
      </c>
      <c r="T26" s="235">
        <v>-0.31</v>
      </c>
      <c r="U26" s="235">
        <v>-0.29499999999999998</v>
      </c>
      <c r="V26" s="235">
        <v>-0.26750000000000002</v>
      </c>
      <c r="W26" s="235">
        <v>-0.24</v>
      </c>
      <c r="X26" s="235">
        <v>-0.19</v>
      </c>
      <c r="Y26" s="235">
        <v>-0.16</v>
      </c>
      <c r="Z26" s="235">
        <v>-0.10500000000000001</v>
      </c>
      <c r="AA26" s="235">
        <v>-0.03</v>
      </c>
      <c r="AB26" s="246">
        <v>-0.01</v>
      </c>
      <c r="AC26" s="235">
        <v>0.01</v>
      </c>
      <c r="AD26" s="246">
        <v>8.5000000000000006E-2</v>
      </c>
      <c r="AE26" s="235">
        <v>0.16</v>
      </c>
      <c r="AF26" s="250">
        <v>-7.4999999999999997E-2</v>
      </c>
      <c r="AH26" s="248"/>
      <c r="AI26" s="241">
        <v>0.11</v>
      </c>
      <c r="AJ26" s="241">
        <v>0.18</v>
      </c>
      <c r="AK26" s="241">
        <v>0.45</v>
      </c>
      <c r="AL26" s="199">
        <v>0.24666666666666667</v>
      </c>
      <c r="AM26" s="247"/>
      <c r="AN26" s="218">
        <v>1.9133333333333336</v>
      </c>
      <c r="AO26" s="218">
        <v>3.1233333333333335</v>
      </c>
      <c r="AP26" s="218">
        <v>4.4533333333333331</v>
      </c>
      <c r="AQ26" s="218">
        <v>7.3733333333333331</v>
      </c>
    </row>
    <row r="27" spans="2:43" x14ac:dyDescent="0.35">
      <c r="B27" s="229">
        <v>44230</v>
      </c>
      <c r="C27" s="219">
        <v>0.16</v>
      </c>
      <c r="D27" s="219">
        <v>4.2699999999999996</v>
      </c>
      <c r="E27" s="219">
        <v>1.71</v>
      </c>
      <c r="F27" s="219">
        <v>1.57</v>
      </c>
      <c r="G27" s="219">
        <v>1.66</v>
      </c>
      <c r="H27" s="219">
        <v>2.17</v>
      </c>
      <c r="I27" s="219">
        <v>3.33</v>
      </c>
      <c r="J27" s="219">
        <v>4.6399999999999997</v>
      </c>
      <c r="K27" s="219">
        <v>7.52</v>
      </c>
      <c r="L27" s="219"/>
      <c r="M27" s="219"/>
      <c r="N27" s="219">
        <v>1.1600000000000001</v>
      </c>
      <c r="O27" s="219">
        <v>1.3099999999999996</v>
      </c>
      <c r="P27" s="219">
        <v>2.88</v>
      </c>
      <c r="Q27" s="249"/>
      <c r="R27" s="246">
        <v>-0.32</v>
      </c>
      <c r="S27" s="235">
        <v>-0.31</v>
      </c>
      <c r="T27" s="235">
        <v>-0.31</v>
      </c>
      <c r="U27" s="235">
        <v>-0.29499999999999998</v>
      </c>
      <c r="V27" s="235">
        <v>-0.26750000000000002</v>
      </c>
      <c r="W27" s="235">
        <v>-0.24</v>
      </c>
      <c r="X27" s="235">
        <v>-0.19</v>
      </c>
      <c r="Y27" s="235">
        <v>-0.16</v>
      </c>
      <c r="Z27" s="235">
        <v>-0.10500000000000001</v>
      </c>
      <c r="AA27" s="235">
        <v>-0.03</v>
      </c>
      <c r="AB27" s="246">
        <v>-0.01</v>
      </c>
      <c r="AC27" s="235">
        <v>0.01</v>
      </c>
      <c r="AD27" s="246">
        <v>8.5000000000000006E-2</v>
      </c>
      <c r="AE27" s="235">
        <v>0.16</v>
      </c>
      <c r="AF27" s="250">
        <v>-7.4999999999999997E-2</v>
      </c>
      <c r="AH27" s="248"/>
      <c r="AI27" s="241">
        <v>0.11</v>
      </c>
      <c r="AJ27" s="241">
        <v>0.19</v>
      </c>
      <c r="AK27" s="241">
        <v>0.46</v>
      </c>
      <c r="AL27" s="199">
        <v>0.25333333333333335</v>
      </c>
      <c r="AM27" s="247"/>
      <c r="AN27" s="218">
        <v>1.9166666666666665</v>
      </c>
      <c r="AO27" s="218">
        <v>3.0766666666666667</v>
      </c>
      <c r="AP27" s="218">
        <v>4.3866666666666667</v>
      </c>
      <c r="AQ27" s="218">
        <v>7.2666666666666666</v>
      </c>
    </row>
    <row r="28" spans="2:43" x14ac:dyDescent="0.35">
      <c r="B28" s="229">
        <v>44231</v>
      </c>
      <c r="C28" s="219">
        <v>0.16</v>
      </c>
      <c r="D28" s="219">
        <v>4.2300000000000004</v>
      </c>
      <c r="E28" s="219">
        <v>1.71</v>
      </c>
      <c r="F28" s="219">
        <v>1.58</v>
      </c>
      <c r="G28" s="219">
        <v>1.66</v>
      </c>
      <c r="H28" s="219">
        <v>2.16</v>
      </c>
      <c r="I28" s="219">
        <v>3.29</v>
      </c>
      <c r="J28" s="219">
        <v>4.58</v>
      </c>
      <c r="K28" s="219">
        <v>7.5</v>
      </c>
      <c r="L28" s="219"/>
      <c r="M28" s="219"/>
      <c r="N28" s="219">
        <v>1.1299999999999999</v>
      </c>
      <c r="O28" s="219">
        <v>1.29</v>
      </c>
      <c r="P28" s="219">
        <v>2.92</v>
      </c>
      <c r="Q28" s="249"/>
      <c r="R28" s="246">
        <v>-0.32</v>
      </c>
      <c r="S28" s="235">
        <v>-0.31</v>
      </c>
      <c r="T28" s="235">
        <v>-0.31</v>
      </c>
      <c r="U28" s="235">
        <v>-0.29499999999999998</v>
      </c>
      <c r="V28" s="235">
        <v>-0.26750000000000002</v>
      </c>
      <c r="W28" s="235">
        <v>-0.24</v>
      </c>
      <c r="X28" s="235">
        <v>-0.19</v>
      </c>
      <c r="Y28" s="235">
        <v>-0.16</v>
      </c>
      <c r="Z28" s="235">
        <v>-0.10500000000000001</v>
      </c>
      <c r="AA28" s="235">
        <v>-0.03</v>
      </c>
      <c r="AB28" s="246">
        <v>-0.01</v>
      </c>
      <c r="AC28" s="235">
        <v>0.01</v>
      </c>
      <c r="AD28" s="246">
        <v>8.5000000000000006E-2</v>
      </c>
      <c r="AE28" s="235">
        <v>0.16</v>
      </c>
      <c r="AF28" s="250">
        <v>-7.4999999999999997E-2</v>
      </c>
      <c r="AH28" s="248"/>
      <c r="AI28" s="241">
        <v>0.11</v>
      </c>
      <c r="AJ28" s="241">
        <v>0.18</v>
      </c>
      <c r="AK28" s="241">
        <v>0.46</v>
      </c>
      <c r="AL28" s="199">
        <v>0.25</v>
      </c>
      <c r="AM28" s="247"/>
      <c r="AN28" s="218">
        <v>1.9100000000000001</v>
      </c>
      <c r="AO28" s="218">
        <v>3.04</v>
      </c>
      <c r="AP28" s="218">
        <v>4.33</v>
      </c>
      <c r="AQ28" s="218">
        <v>7.25</v>
      </c>
    </row>
    <row r="29" spans="2:43" x14ac:dyDescent="0.35">
      <c r="B29" s="229">
        <v>44232</v>
      </c>
      <c r="C29" s="219">
        <v>0.16</v>
      </c>
      <c r="D29" s="219">
        <v>4.18</v>
      </c>
      <c r="E29" s="219">
        <v>1.73</v>
      </c>
      <c r="F29" s="219">
        <v>1.59</v>
      </c>
      <c r="G29" s="219">
        <v>1.66</v>
      </c>
      <c r="H29" s="219">
        <v>2.16</v>
      </c>
      <c r="I29" s="219">
        <v>3.26</v>
      </c>
      <c r="J29" s="219">
        <v>4.54</v>
      </c>
      <c r="K29" s="219">
        <v>7.33</v>
      </c>
      <c r="L29" s="219"/>
      <c r="M29" s="219"/>
      <c r="N29" s="219">
        <v>1.0999999999999996</v>
      </c>
      <c r="O29" s="219">
        <v>1.2800000000000002</v>
      </c>
      <c r="P29" s="219">
        <v>2.79</v>
      </c>
      <c r="Q29" s="249"/>
      <c r="R29" s="246">
        <v>-0.32</v>
      </c>
      <c r="S29" s="235">
        <v>-0.31</v>
      </c>
      <c r="T29" s="235">
        <v>-0.31</v>
      </c>
      <c r="U29" s="235">
        <v>-0.29499999999999998</v>
      </c>
      <c r="V29" s="235">
        <v>-0.26750000000000002</v>
      </c>
      <c r="W29" s="235">
        <v>-0.24</v>
      </c>
      <c r="X29" s="235">
        <v>-0.19</v>
      </c>
      <c r="Y29" s="235">
        <v>-0.16</v>
      </c>
      <c r="Z29" s="235">
        <v>-0.10500000000000001</v>
      </c>
      <c r="AA29" s="235">
        <v>-0.03</v>
      </c>
      <c r="AB29" s="246">
        <v>-0.01</v>
      </c>
      <c r="AC29" s="235">
        <v>0.01</v>
      </c>
      <c r="AD29" s="246">
        <v>8.5000000000000006E-2</v>
      </c>
      <c r="AE29" s="235">
        <v>0.16</v>
      </c>
      <c r="AF29" s="250">
        <v>-7.4999999999999997E-2</v>
      </c>
      <c r="AH29" s="248"/>
      <c r="AI29" s="241">
        <v>0.09</v>
      </c>
      <c r="AJ29" s="241">
        <v>0.19</v>
      </c>
      <c r="AK29" s="241">
        <v>0.47</v>
      </c>
      <c r="AL29" s="199">
        <v>0.25</v>
      </c>
      <c r="AM29" s="247"/>
      <c r="AN29" s="218">
        <v>1.9100000000000001</v>
      </c>
      <c r="AO29" s="218">
        <v>3.01</v>
      </c>
      <c r="AP29" s="218">
        <v>4.29</v>
      </c>
      <c r="AQ29" s="218">
        <v>7.08</v>
      </c>
    </row>
    <row r="30" spans="2:43" x14ac:dyDescent="0.35">
      <c r="B30" s="229">
        <v>44235</v>
      </c>
      <c r="C30" s="219">
        <v>0.16</v>
      </c>
      <c r="D30" s="219">
        <v>4.1500000000000004</v>
      </c>
      <c r="E30" s="219">
        <v>1.7</v>
      </c>
      <c r="F30" s="219">
        <v>1.57</v>
      </c>
      <c r="G30" s="219">
        <v>1.65</v>
      </c>
      <c r="H30" s="219">
        <v>2.14</v>
      </c>
      <c r="I30" s="219">
        <v>3.24</v>
      </c>
      <c r="J30" s="219">
        <v>4.49</v>
      </c>
      <c r="K30" s="219">
        <v>7.27</v>
      </c>
      <c r="L30" s="219"/>
      <c r="M30" s="219"/>
      <c r="N30" s="219">
        <v>1.1000000000000001</v>
      </c>
      <c r="O30" s="219">
        <v>1.25</v>
      </c>
      <c r="P30" s="219">
        <v>2.7799999999999994</v>
      </c>
      <c r="Q30" s="249"/>
      <c r="R30" s="246">
        <v>-0.32</v>
      </c>
      <c r="S30" s="235">
        <v>-0.31</v>
      </c>
      <c r="T30" s="235">
        <v>-0.31</v>
      </c>
      <c r="U30" s="235">
        <v>-0.29499999999999998</v>
      </c>
      <c r="V30" s="235">
        <v>-0.26750000000000002</v>
      </c>
      <c r="W30" s="235">
        <v>-0.24</v>
      </c>
      <c r="X30" s="235">
        <v>-0.19</v>
      </c>
      <c r="Y30" s="235">
        <v>-0.16</v>
      </c>
      <c r="Z30" s="235">
        <v>-0.10500000000000001</v>
      </c>
      <c r="AA30" s="235">
        <v>-0.03</v>
      </c>
      <c r="AB30" s="246">
        <v>-0.01</v>
      </c>
      <c r="AC30" s="235">
        <v>0.01</v>
      </c>
      <c r="AD30" s="246">
        <v>8.5000000000000006E-2</v>
      </c>
      <c r="AE30" s="235">
        <v>0.16</v>
      </c>
      <c r="AF30" s="250">
        <v>-7.4999999999999997E-2</v>
      </c>
      <c r="AH30" s="248"/>
      <c r="AI30" s="241">
        <v>0.11</v>
      </c>
      <c r="AJ30" s="241">
        <v>0.2</v>
      </c>
      <c r="AK30" s="241">
        <v>0.48</v>
      </c>
      <c r="AL30" s="199">
        <v>0.26333333333333336</v>
      </c>
      <c r="AM30" s="247"/>
      <c r="AN30" s="218">
        <v>1.8766666666666667</v>
      </c>
      <c r="AO30" s="218">
        <v>2.976666666666667</v>
      </c>
      <c r="AP30" s="218">
        <v>4.2266666666666666</v>
      </c>
      <c r="AQ30" s="218">
        <v>7.0066666666666659</v>
      </c>
    </row>
    <row r="31" spans="2:43" x14ac:dyDescent="0.35">
      <c r="B31" s="229">
        <v>44236</v>
      </c>
      <c r="C31" s="219">
        <v>0.16</v>
      </c>
      <c r="D31" s="219">
        <v>4.12</v>
      </c>
      <c r="E31" s="219">
        <v>1.71</v>
      </c>
      <c r="F31" s="219">
        <v>1.57</v>
      </c>
      <c r="G31" s="219">
        <v>1.64</v>
      </c>
      <c r="H31" s="219">
        <v>2.14</v>
      </c>
      <c r="I31" s="219">
        <v>3.23</v>
      </c>
      <c r="J31" s="219">
        <v>4.45</v>
      </c>
      <c r="K31" s="219">
        <v>7.24</v>
      </c>
      <c r="L31" s="219"/>
      <c r="M31" s="219"/>
      <c r="N31" s="219">
        <v>1.0899999999999999</v>
      </c>
      <c r="O31" s="219">
        <v>1.2200000000000002</v>
      </c>
      <c r="P31" s="219">
        <v>2.79</v>
      </c>
      <c r="Q31" s="249"/>
      <c r="R31" s="246">
        <v>-0.32</v>
      </c>
      <c r="S31" s="235">
        <v>-0.31</v>
      </c>
      <c r="T31" s="235">
        <v>-0.31</v>
      </c>
      <c r="U31" s="235">
        <v>-0.29499999999999998</v>
      </c>
      <c r="V31" s="235">
        <v>-0.26750000000000002</v>
      </c>
      <c r="W31" s="235">
        <v>-0.24</v>
      </c>
      <c r="X31" s="235">
        <v>-0.19</v>
      </c>
      <c r="Y31" s="235">
        <v>-0.16</v>
      </c>
      <c r="Z31" s="235">
        <v>-0.10500000000000001</v>
      </c>
      <c r="AA31" s="235">
        <v>-0.03</v>
      </c>
      <c r="AB31" s="246">
        <v>-0.01</v>
      </c>
      <c r="AC31" s="235">
        <v>0.01</v>
      </c>
      <c r="AD31" s="246">
        <v>8.5000000000000006E-2</v>
      </c>
      <c r="AE31" s="235">
        <v>0.16</v>
      </c>
      <c r="AF31" s="250">
        <v>-7.4999999999999997E-2</v>
      </c>
      <c r="AH31" s="248"/>
      <c r="AI31" s="241">
        <v>0.11</v>
      </c>
      <c r="AJ31" s="241">
        <v>0.19</v>
      </c>
      <c r="AK31" s="241">
        <v>0.48</v>
      </c>
      <c r="AL31" s="199">
        <v>0.26</v>
      </c>
      <c r="AM31" s="247"/>
      <c r="AN31" s="218">
        <v>1.8800000000000001</v>
      </c>
      <c r="AO31" s="218">
        <v>2.9699999999999998</v>
      </c>
      <c r="AP31" s="218">
        <v>4.1900000000000004</v>
      </c>
      <c r="AQ31" s="218">
        <v>6.98</v>
      </c>
    </row>
    <row r="32" spans="2:43" x14ac:dyDescent="0.35">
      <c r="B32" s="229">
        <v>44237</v>
      </c>
      <c r="C32" s="219">
        <v>0.16</v>
      </c>
      <c r="D32" s="219">
        <v>4.0999999999999996</v>
      </c>
      <c r="E32" s="219">
        <v>1.69</v>
      </c>
      <c r="F32" s="219">
        <v>1.55</v>
      </c>
      <c r="G32" s="219">
        <v>1.63</v>
      </c>
      <c r="H32" s="219">
        <v>2.12</v>
      </c>
      <c r="I32" s="219">
        <v>3.2</v>
      </c>
      <c r="J32" s="219">
        <v>4.41</v>
      </c>
      <c r="K32" s="219">
        <v>7.23</v>
      </c>
      <c r="L32" s="219"/>
      <c r="M32" s="219"/>
      <c r="N32" s="219">
        <v>1.08</v>
      </c>
      <c r="O32" s="219">
        <v>1.21</v>
      </c>
      <c r="P32" s="219">
        <v>2.8200000000000003</v>
      </c>
      <c r="Q32" s="249"/>
      <c r="R32" s="246">
        <v>-0.32</v>
      </c>
      <c r="S32" s="235">
        <v>-0.31</v>
      </c>
      <c r="T32" s="235">
        <v>-0.31</v>
      </c>
      <c r="U32" s="235">
        <v>-0.29499999999999998</v>
      </c>
      <c r="V32" s="235">
        <v>-0.26750000000000002</v>
      </c>
      <c r="W32" s="235">
        <v>-0.24</v>
      </c>
      <c r="X32" s="235">
        <v>-0.19</v>
      </c>
      <c r="Y32" s="235">
        <v>-0.16</v>
      </c>
      <c r="Z32" s="235">
        <v>-0.10500000000000001</v>
      </c>
      <c r="AA32" s="235">
        <v>-0.03</v>
      </c>
      <c r="AB32" s="246">
        <v>-0.01</v>
      </c>
      <c r="AC32" s="235">
        <v>0.01</v>
      </c>
      <c r="AD32" s="246">
        <v>8.5000000000000006E-2</v>
      </c>
      <c r="AE32" s="235">
        <v>0.16</v>
      </c>
      <c r="AF32" s="250">
        <v>-7.4999999999999997E-2</v>
      </c>
      <c r="AH32" s="248"/>
      <c r="AI32" s="241">
        <v>0.11</v>
      </c>
      <c r="AJ32" s="241">
        <v>0.19</v>
      </c>
      <c r="AK32" s="241">
        <v>0.46</v>
      </c>
      <c r="AL32" s="199">
        <v>0.25333333333333335</v>
      </c>
      <c r="AM32" s="247"/>
      <c r="AN32" s="218">
        <v>1.8666666666666667</v>
      </c>
      <c r="AO32" s="218">
        <v>2.9466666666666668</v>
      </c>
      <c r="AP32" s="218">
        <v>4.1566666666666672</v>
      </c>
      <c r="AQ32" s="218">
        <v>6.9766666666666675</v>
      </c>
    </row>
    <row r="33" spans="2:43" x14ac:dyDescent="0.35">
      <c r="B33" s="229">
        <v>44238</v>
      </c>
      <c r="C33" s="219">
        <v>0.16</v>
      </c>
      <c r="D33" s="219">
        <v>4.09</v>
      </c>
      <c r="E33" s="219">
        <v>1.7</v>
      </c>
      <c r="F33" s="219">
        <v>1.57</v>
      </c>
      <c r="G33" s="219">
        <v>1.64</v>
      </c>
      <c r="H33" s="219">
        <v>2.13</v>
      </c>
      <c r="I33" s="219">
        <v>3.19</v>
      </c>
      <c r="J33" s="219">
        <v>4.42</v>
      </c>
      <c r="K33" s="219">
        <v>7.2</v>
      </c>
      <c r="L33" s="219"/>
      <c r="M33" s="219"/>
      <c r="N33" s="219">
        <v>1.06</v>
      </c>
      <c r="O33" s="219">
        <v>1.23</v>
      </c>
      <c r="P33" s="219">
        <v>2.7800000000000002</v>
      </c>
      <c r="Q33" s="249"/>
      <c r="R33" s="246">
        <v>-0.32</v>
      </c>
      <c r="S33" s="235">
        <v>-0.31</v>
      </c>
      <c r="T33" s="235">
        <v>-0.31</v>
      </c>
      <c r="U33" s="235">
        <v>-0.29499999999999998</v>
      </c>
      <c r="V33" s="235">
        <v>-0.26750000000000002</v>
      </c>
      <c r="W33" s="235">
        <v>-0.24</v>
      </c>
      <c r="X33" s="235">
        <v>-0.19</v>
      </c>
      <c r="Y33" s="235">
        <v>-0.16</v>
      </c>
      <c r="Z33" s="235">
        <v>-0.10500000000000001</v>
      </c>
      <c r="AA33" s="235">
        <v>-0.03</v>
      </c>
      <c r="AB33" s="246">
        <v>-0.01</v>
      </c>
      <c r="AC33" s="235">
        <v>0.01</v>
      </c>
      <c r="AD33" s="246">
        <v>8.5000000000000006E-2</v>
      </c>
      <c r="AE33" s="235">
        <v>0.16</v>
      </c>
      <c r="AF33" s="250">
        <v>-7.4999999999999997E-2</v>
      </c>
      <c r="AH33" s="248"/>
      <c r="AI33" s="241">
        <v>0.11</v>
      </c>
      <c r="AJ33" s="241">
        <v>0.19</v>
      </c>
      <c r="AK33" s="241">
        <v>0.46</v>
      </c>
      <c r="AL33" s="199">
        <v>0.25333333333333335</v>
      </c>
      <c r="AM33" s="247"/>
      <c r="AN33" s="218">
        <v>1.8766666666666665</v>
      </c>
      <c r="AO33" s="218">
        <v>2.9366666666666665</v>
      </c>
      <c r="AP33" s="218">
        <v>4.166666666666667</v>
      </c>
      <c r="AQ33" s="218">
        <v>6.9466666666666672</v>
      </c>
    </row>
    <row r="34" spans="2:43" x14ac:dyDescent="0.35">
      <c r="B34" s="229">
        <v>44239</v>
      </c>
      <c r="C34" s="219">
        <v>0.16</v>
      </c>
      <c r="D34" s="219">
        <v>4.0999999999999996</v>
      </c>
      <c r="E34" s="219">
        <v>1.74</v>
      </c>
      <c r="F34" s="219">
        <v>1.59</v>
      </c>
      <c r="G34" s="219">
        <v>1.66</v>
      </c>
      <c r="H34" s="219">
        <v>2.16</v>
      </c>
      <c r="I34" s="219">
        <v>3.21</v>
      </c>
      <c r="J34" s="219">
        <v>4.41</v>
      </c>
      <c r="K34" s="219">
        <v>7.23</v>
      </c>
      <c r="L34" s="219"/>
      <c r="M34" s="219"/>
      <c r="N34" s="219">
        <v>1.0499999999999998</v>
      </c>
      <c r="O34" s="219">
        <v>1.2000000000000002</v>
      </c>
      <c r="P34" s="219">
        <v>2.8200000000000003</v>
      </c>
      <c r="Q34" s="249"/>
      <c r="R34" s="246">
        <v>-0.32</v>
      </c>
      <c r="S34" s="235">
        <v>-0.31</v>
      </c>
      <c r="T34" s="235">
        <v>-0.31</v>
      </c>
      <c r="U34" s="235">
        <v>-0.29499999999999998</v>
      </c>
      <c r="V34" s="235">
        <v>-0.26750000000000002</v>
      </c>
      <c r="W34" s="235">
        <v>-0.24</v>
      </c>
      <c r="X34" s="235">
        <v>-0.19</v>
      </c>
      <c r="Y34" s="235">
        <v>-0.16</v>
      </c>
      <c r="Z34" s="235">
        <v>-0.10500000000000001</v>
      </c>
      <c r="AA34" s="235">
        <v>-0.03</v>
      </c>
      <c r="AB34" s="246">
        <v>-0.01</v>
      </c>
      <c r="AC34" s="235">
        <v>0.01</v>
      </c>
      <c r="AD34" s="246">
        <v>8.5000000000000006E-2</v>
      </c>
      <c r="AE34" s="235">
        <v>0.16</v>
      </c>
      <c r="AF34" s="250">
        <v>-7.4999999999999997E-2</v>
      </c>
      <c r="AH34" s="248"/>
      <c r="AI34" s="241">
        <v>0.11</v>
      </c>
      <c r="AJ34" s="241">
        <v>0.2</v>
      </c>
      <c r="AK34" s="241">
        <v>0.5</v>
      </c>
      <c r="AL34" s="199">
        <v>0.27</v>
      </c>
      <c r="AM34" s="247"/>
      <c r="AN34" s="218">
        <v>1.8900000000000001</v>
      </c>
      <c r="AO34" s="218">
        <v>2.94</v>
      </c>
      <c r="AP34" s="218">
        <v>4.1400000000000006</v>
      </c>
      <c r="AQ34" s="218">
        <v>6.9600000000000009</v>
      </c>
    </row>
    <row r="35" spans="2:43" x14ac:dyDescent="0.35">
      <c r="B35" s="229">
        <v>44244</v>
      </c>
      <c r="C35" s="219">
        <v>0.16</v>
      </c>
      <c r="D35" s="219">
        <v>4.12</v>
      </c>
      <c r="E35" s="219">
        <v>1.77</v>
      </c>
      <c r="F35" s="219">
        <v>1.63</v>
      </c>
      <c r="G35" s="219">
        <v>1.7</v>
      </c>
      <c r="H35" s="219">
        <v>2.2000000000000002</v>
      </c>
      <c r="I35" s="219">
        <v>3.24</v>
      </c>
      <c r="J35" s="219">
        <v>4.4400000000000004</v>
      </c>
      <c r="K35" s="219">
        <v>7.17</v>
      </c>
      <c r="L35" s="219"/>
      <c r="M35" s="219"/>
      <c r="N35" s="219">
        <v>1.04</v>
      </c>
      <c r="O35" s="219">
        <v>1.2000000000000002</v>
      </c>
      <c r="P35" s="219">
        <v>2.7299999999999995</v>
      </c>
      <c r="Q35" s="249"/>
      <c r="R35" s="246">
        <v>-0.31</v>
      </c>
      <c r="S35" s="235">
        <v>-0.3</v>
      </c>
      <c r="T35" s="235">
        <v>-0.3</v>
      </c>
      <c r="U35" s="235">
        <v>-0.29499999999999998</v>
      </c>
      <c r="V35" s="235">
        <v>-0.25</v>
      </c>
      <c r="W35" s="235">
        <v>-0.22666666666666666</v>
      </c>
      <c r="X35" s="235">
        <v>-0.19</v>
      </c>
      <c r="Y35" s="235">
        <v>-0.15500000000000003</v>
      </c>
      <c r="Z35" s="235">
        <v>-9.5000000000000001E-2</v>
      </c>
      <c r="AA35" s="235">
        <v>-0.03</v>
      </c>
      <c r="AB35" s="246">
        <v>0</v>
      </c>
      <c r="AC35" s="235">
        <v>0.02</v>
      </c>
      <c r="AD35" s="246">
        <v>9.9999999999999992E-2</v>
      </c>
      <c r="AE35" s="235">
        <v>0.18</v>
      </c>
      <c r="AF35" s="250">
        <v>-6.0000000000000012E-2</v>
      </c>
      <c r="AH35" s="248"/>
      <c r="AI35" s="241">
        <v>0.11</v>
      </c>
      <c r="AJ35" s="241">
        <v>0.21</v>
      </c>
      <c r="AK35" s="241">
        <v>0.56999999999999995</v>
      </c>
      <c r="AL35" s="199">
        <v>0.29666666666666663</v>
      </c>
      <c r="AM35" s="247"/>
      <c r="AN35" s="218">
        <v>1.9033333333333335</v>
      </c>
      <c r="AO35" s="218">
        <v>2.9433333333333334</v>
      </c>
      <c r="AP35" s="218">
        <v>4.1433333333333335</v>
      </c>
      <c r="AQ35" s="218">
        <v>6.8733333333333331</v>
      </c>
    </row>
    <row r="36" spans="2:43" x14ac:dyDescent="0.35">
      <c r="B36" s="229">
        <v>44245</v>
      </c>
      <c r="C36" s="219">
        <v>0.16</v>
      </c>
      <c r="D36" s="219">
        <v>4.13</v>
      </c>
      <c r="E36" s="219">
        <v>1.77</v>
      </c>
      <c r="F36" s="219">
        <v>1.62</v>
      </c>
      <c r="G36" s="219">
        <v>1.69</v>
      </c>
      <c r="H36" s="219">
        <v>2.19</v>
      </c>
      <c r="I36" s="219">
        <v>3.26</v>
      </c>
      <c r="J36" s="219">
        <v>4.45</v>
      </c>
      <c r="K36" s="219">
        <v>7.2</v>
      </c>
      <c r="L36" s="219"/>
      <c r="M36" s="219"/>
      <c r="N36" s="219">
        <v>1.0699999999999998</v>
      </c>
      <c r="O36" s="219">
        <v>1.1900000000000004</v>
      </c>
      <c r="P36" s="219">
        <v>2.75</v>
      </c>
      <c r="Q36" s="249"/>
      <c r="R36" s="246">
        <v>-0.31</v>
      </c>
      <c r="S36" s="235">
        <v>-0.3</v>
      </c>
      <c r="T36" s="235">
        <v>-0.3</v>
      </c>
      <c r="U36" s="235">
        <v>-0.29499999999999998</v>
      </c>
      <c r="V36" s="235">
        <v>-0.25</v>
      </c>
      <c r="W36" s="235">
        <v>-0.22666666666666666</v>
      </c>
      <c r="X36" s="235">
        <v>-0.19</v>
      </c>
      <c r="Y36" s="235">
        <v>-0.15500000000000003</v>
      </c>
      <c r="Z36" s="235">
        <v>-9.5000000000000001E-2</v>
      </c>
      <c r="AA36" s="235">
        <v>-0.03</v>
      </c>
      <c r="AB36" s="246">
        <v>0</v>
      </c>
      <c r="AC36" s="235">
        <v>0.02</v>
      </c>
      <c r="AD36" s="246">
        <v>9.9999999999999992E-2</v>
      </c>
      <c r="AE36" s="235">
        <v>0.18</v>
      </c>
      <c r="AF36" s="250">
        <v>-6.0000000000000012E-2</v>
      </c>
      <c r="AH36" s="248"/>
      <c r="AI36" s="241">
        <v>0.11</v>
      </c>
      <c r="AJ36" s="241">
        <v>0.21</v>
      </c>
      <c r="AK36" s="241">
        <v>0.56000000000000005</v>
      </c>
      <c r="AL36" s="199">
        <v>0.29333333333333339</v>
      </c>
      <c r="AM36" s="247"/>
      <c r="AN36" s="218">
        <v>1.8966666666666665</v>
      </c>
      <c r="AO36" s="218">
        <v>2.9666666666666663</v>
      </c>
      <c r="AP36" s="218">
        <v>4.1566666666666672</v>
      </c>
      <c r="AQ36" s="218">
        <v>6.9066666666666672</v>
      </c>
    </row>
    <row r="37" spans="2:43" x14ac:dyDescent="0.35">
      <c r="B37" s="229">
        <v>44246</v>
      </c>
      <c r="C37" s="219">
        <v>0.16</v>
      </c>
      <c r="D37" s="219">
        <v>4.12</v>
      </c>
      <c r="E37" s="219">
        <v>1.81</v>
      </c>
      <c r="F37" s="219">
        <v>1.66</v>
      </c>
      <c r="G37" s="219">
        <v>1.72</v>
      </c>
      <c r="H37" s="219">
        <v>2.2200000000000002</v>
      </c>
      <c r="I37" s="219">
        <v>3.25</v>
      </c>
      <c r="J37" s="219">
        <v>4.43</v>
      </c>
      <c r="K37" s="219">
        <v>7.17</v>
      </c>
      <c r="L37" s="219"/>
      <c r="M37" s="219"/>
      <c r="N37" s="219">
        <v>1.0299999999999998</v>
      </c>
      <c r="O37" s="219">
        <v>1.1799999999999997</v>
      </c>
      <c r="P37" s="219">
        <v>2.74</v>
      </c>
      <c r="Q37" s="249"/>
      <c r="R37" s="246">
        <v>-0.31</v>
      </c>
      <c r="S37" s="235">
        <v>-0.3</v>
      </c>
      <c r="T37" s="235">
        <v>-0.3</v>
      </c>
      <c r="U37" s="235">
        <v>-0.29499999999999998</v>
      </c>
      <c r="V37" s="235">
        <v>-0.25</v>
      </c>
      <c r="W37" s="235">
        <v>-0.22666666666666666</v>
      </c>
      <c r="X37" s="235">
        <v>-0.19</v>
      </c>
      <c r="Y37" s="235">
        <v>-0.15500000000000003</v>
      </c>
      <c r="Z37" s="235">
        <v>-9.5000000000000001E-2</v>
      </c>
      <c r="AA37" s="235">
        <v>-0.03</v>
      </c>
      <c r="AB37" s="246">
        <v>0</v>
      </c>
      <c r="AC37" s="235">
        <v>0.02</v>
      </c>
      <c r="AD37" s="246">
        <v>9.9999999999999992E-2</v>
      </c>
      <c r="AE37" s="235">
        <v>0.18</v>
      </c>
      <c r="AF37" s="250">
        <v>-6.0000000000000012E-2</v>
      </c>
      <c r="AH37" s="248"/>
      <c r="AI37" s="241">
        <v>0.11</v>
      </c>
      <c r="AJ37" s="241">
        <v>0.22</v>
      </c>
      <c r="AK37" s="241">
        <v>0.59</v>
      </c>
      <c r="AL37" s="199">
        <v>0.30666666666666664</v>
      </c>
      <c r="AM37" s="247"/>
      <c r="AN37" s="218">
        <v>1.9133333333333336</v>
      </c>
      <c r="AO37" s="218">
        <v>2.9433333333333334</v>
      </c>
      <c r="AP37" s="218">
        <v>4.1233333333333331</v>
      </c>
      <c r="AQ37" s="218">
        <v>6.8633333333333333</v>
      </c>
    </row>
    <row r="38" spans="2:43" x14ac:dyDescent="0.35">
      <c r="B38" s="229">
        <v>44249</v>
      </c>
      <c r="C38" s="219">
        <v>0.16</v>
      </c>
      <c r="D38" s="219">
        <v>4.17</v>
      </c>
      <c r="E38" s="219">
        <v>1.85</v>
      </c>
      <c r="F38" s="219">
        <v>1.68</v>
      </c>
      <c r="G38" s="219">
        <v>1.75</v>
      </c>
      <c r="H38" s="219">
        <v>2.2599999999999998</v>
      </c>
      <c r="I38" s="219">
        <v>3.3</v>
      </c>
      <c r="J38" s="219">
        <v>4.47</v>
      </c>
      <c r="K38" s="219">
        <v>7.21</v>
      </c>
      <c r="L38" s="219"/>
      <c r="M38" s="219"/>
      <c r="N38" s="219">
        <v>1.04</v>
      </c>
      <c r="O38" s="219">
        <v>1.17</v>
      </c>
      <c r="P38" s="219">
        <v>2.74</v>
      </c>
      <c r="Q38" s="249"/>
      <c r="R38" s="246">
        <v>-0.31</v>
      </c>
      <c r="S38" s="235">
        <v>-0.3</v>
      </c>
      <c r="T38" s="235">
        <v>-0.3</v>
      </c>
      <c r="U38" s="235">
        <v>-0.29499999999999998</v>
      </c>
      <c r="V38" s="235">
        <v>-0.25</v>
      </c>
      <c r="W38" s="235">
        <v>-0.22666666666666666</v>
      </c>
      <c r="X38" s="235">
        <v>-0.19500000000000001</v>
      </c>
      <c r="Y38" s="235">
        <v>-0.16499999999999998</v>
      </c>
      <c r="Z38" s="235">
        <v>-0.1</v>
      </c>
      <c r="AA38" s="235">
        <v>-0.02</v>
      </c>
      <c r="AB38" s="246">
        <v>9.9999999999999985E-3</v>
      </c>
      <c r="AC38" s="235">
        <v>0.03</v>
      </c>
      <c r="AD38" s="246">
        <v>0.11</v>
      </c>
      <c r="AE38" s="235">
        <v>0.19</v>
      </c>
      <c r="AF38" s="250">
        <v>-0.05</v>
      </c>
      <c r="AH38" s="248"/>
      <c r="AI38" s="241">
        <v>0.11</v>
      </c>
      <c r="AJ38" s="241">
        <v>0.22</v>
      </c>
      <c r="AK38" s="241">
        <v>0.61</v>
      </c>
      <c r="AL38" s="199">
        <v>0.3133333333333333</v>
      </c>
      <c r="AM38" s="247"/>
      <c r="AN38" s="218">
        <v>1.9466666666666665</v>
      </c>
      <c r="AO38" s="218">
        <v>2.9866666666666664</v>
      </c>
      <c r="AP38" s="218">
        <v>4.1566666666666663</v>
      </c>
      <c r="AQ38" s="218">
        <v>6.8966666666666665</v>
      </c>
    </row>
    <row r="39" spans="2:43" x14ac:dyDescent="0.35">
      <c r="B39" s="229">
        <v>44250</v>
      </c>
      <c r="C39" s="219">
        <v>0.16</v>
      </c>
      <c r="D39" s="219">
        <v>4.1900000000000004</v>
      </c>
      <c r="E39" s="219">
        <v>1.86</v>
      </c>
      <c r="F39" s="219">
        <v>1.7</v>
      </c>
      <c r="G39" s="219">
        <v>1.77</v>
      </c>
      <c r="H39" s="219">
        <v>2.27</v>
      </c>
      <c r="I39" s="219">
        <v>3.31</v>
      </c>
      <c r="J39" s="219">
        <v>4.51</v>
      </c>
      <c r="K39" s="219">
        <v>7.22</v>
      </c>
      <c r="L39" s="219"/>
      <c r="M39" s="219"/>
      <c r="N39" s="219">
        <v>1.04</v>
      </c>
      <c r="O39" s="219">
        <v>1.1999999999999997</v>
      </c>
      <c r="P39" s="219">
        <v>2.71</v>
      </c>
      <c r="Q39" s="249"/>
      <c r="R39" s="246">
        <v>-0.31</v>
      </c>
      <c r="S39" s="235">
        <v>-0.3</v>
      </c>
      <c r="T39" s="235">
        <v>-0.3</v>
      </c>
      <c r="U39" s="235">
        <v>-0.29499999999999998</v>
      </c>
      <c r="V39" s="235">
        <v>-0.25</v>
      </c>
      <c r="W39" s="235">
        <v>-0.22666666666666666</v>
      </c>
      <c r="X39" s="235">
        <v>-0.19500000000000001</v>
      </c>
      <c r="Y39" s="235">
        <v>-0.16499999999999998</v>
      </c>
      <c r="Z39" s="235">
        <v>-0.1</v>
      </c>
      <c r="AA39" s="235">
        <v>0</v>
      </c>
      <c r="AB39" s="246">
        <v>3.0000000000000002E-2</v>
      </c>
      <c r="AC39" s="235">
        <v>0.05</v>
      </c>
      <c r="AD39" s="246">
        <v>0.13</v>
      </c>
      <c r="AE39" s="235">
        <v>0.21</v>
      </c>
      <c r="AF39" s="250">
        <v>-0.03</v>
      </c>
      <c r="AH39" s="248"/>
      <c r="AI39" s="241">
        <v>0.11</v>
      </c>
      <c r="AJ39" s="241">
        <v>0.22</v>
      </c>
      <c r="AK39" s="241">
        <v>0.59</v>
      </c>
      <c r="AL39" s="199">
        <v>0.30666666666666664</v>
      </c>
      <c r="AM39" s="247"/>
      <c r="AN39" s="218">
        <v>1.9633333333333334</v>
      </c>
      <c r="AO39" s="218">
        <v>3.0033333333333334</v>
      </c>
      <c r="AP39" s="218">
        <v>4.2033333333333331</v>
      </c>
      <c r="AQ39" s="218">
        <v>6.9133333333333331</v>
      </c>
    </row>
    <row r="40" spans="2:43" x14ac:dyDescent="0.35">
      <c r="B40" s="229">
        <v>44251</v>
      </c>
      <c r="C40" s="219">
        <v>0.16</v>
      </c>
      <c r="D40" s="219">
        <v>4.16</v>
      </c>
      <c r="E40" s="219">
        <v>1.88</v>
      </c>
      <c r="F40" s="219">
        <v>1.72</v>
      </c>
      <c r="G40" s="219">
        <v>1.79</v>
      </c>
      <c r="H40" s="219">
        <v>2.29</v>
      </c>
      <c r="I40" s="219">
        <v>3.31</v>
      </c>
      <c r="J40" s="219">
        <v>4.45</v>
      </c>
      <c r="K40" s="219">
        <v>7.16</v>
      </c>
      <c r="L40" s="219"/>
      <c r="M40" s="219"/>
      <c r="N40" s="219">
        <v>1.02</v>
      </c>
      <c r="O40" s="219">
        <v>1.1400000000000001</v>
      </c>
      <c r="P40" s="219">
        <v>2.71</v>
      </c>
      <c r="Q40" s="249"/>
      <c r="R40" s="246">
        <v>-0.31</v>
      </c>
      <c r="S40" s="235">
        <v>-0.3</v>
      </c>
      <c r="T40" s="235">
        <v>-0.3</v>
      </c>
      <c r="U40" s="235">
        <v>-0.29499999999999998</v>
      </c>
      <c r="V40" s="235">
        <v>-0.25</v>
      </c>
      <c r="W40" s="235">
        <v>-0.22666666666666666</v>
      </c>
      <c r="X40" s="235">
        <v>-0.19500000000000001</v>
      </c>
      <c r="Y40" s="235">
        <v>-0.16499999999999998</v>
      </c>
      <c r="Z40" s="235">
        <v>-0.1</v>
      </c>
      <c r="AA40" s="235">
        <v>0</v>
      </c>
      <c r="AB40" s="246">
        <v>3.0000000000000002E-2</v>
      </c>
      <c r="AC40" s="235">
        <v>0.05</v>
      </c>
      <c r="AD40" s="246">
        <v>0.13</v>
      </c>
      <c r="AE40" s="235">
        <v>0.21</v>
      </c>
      <c r="AF40" s="250">
        <v>-0.03</v>
      </c>
      <c r="AH40" s="248"/>
      <c r="AI40" s="241">
        <v>0.12</v>
      </c>
      <c r="AJ40" s="241">
        <v>0.24</v>
      </c>
      <c r="AK40" s="241">
        <v>0.62</v>
      </c>
      <c r="AL40" s="199">
        <v>0.32666666666666666</v>
      </c>
      <c r="AM40" s="247"/>
      <c r="AN40" s="218">
        <v>1.9633333333333334</v>
      </c>
      <c r="AO40" s="218">
        <v>2.9833333333333334</v>
      </c>
      <c r="AP40" s="218">
        <v>4.1233333333333331</v>
      </c>
      <c r="AQ40" s="218">
        <v>6.8333333333333339</v>
      </c>
    </row>
    <row r="41" spans="2:43" x14ac:dyDescent="0.35">
      <c r="B41" s="229">
        <v>44252</v>
      </c>
      <c r="C41" s="219">
        <v>0.16</v>
      </c>
      <c r="D41" s="219">
        <v>4.3</v>
      </c>
      <c r="E41" s="219">
        <v>1.97</v>
      </c>
      <c r="F41" s="219">
        <v>1.81</v>
      </c>
      <c r="G41" s="219">
        <v>1.88</v>
      </c>
      <c r="H41" s="219">
        <v>2.39</v>
      </c>
      <c r="I41" s="219">
        <v>3.45</v>
      </c>
      <c r="J41" s="219">
        <v>4.5999999999999996</v>
      </c>
      <c r="K41" s="219">
        <v>7.27</v>
      </c>
      <c r="L41" s="219"/>
      <c r="M41" s="219"/>
      <c r="N41" s="219">
        <v>1.06</v>
      </c>
      <c r="O41" s="219">
        <v>1.1499999999999995</v>
      </c>
      <c r="P41" s="219">
        <v>2.67</v>
      </c>
      <c r="Q41" s="249"/>
      <c r="R41" s="246">
        <v>-0.31</v>
      </c>
      <c r="S41" s="235">
        <v>-0.3</v>
      </c>
      <c r="T41" s="235">
        <v>-0.3</v>
      </c>
      <c r="U41" s="235">
        <v>-0.29499999999999998</v>
      </c>
      <c r="V41" s="235">
        <v>-0.25</v>
      </c>
      <c r="W41" s="235">
        <v>-0.22666666666666666</v>
      </c>
      <c r="X41" s="235">
        <v>-0.19500000000000001</v>
      </c>
      <c r="Y41" s="235">
        <v>-0.16499999999999998</v>
      </c>
      <c r="Z41" s="235">
        <v>-0.1</v>
      </c>
      <c r="AA41" s="235">
        <v>0</v>
      </c>
      <c r="AB41" s="246">
        <v>3.0000000000000002E-2</v>
      </c>
      <c r="AC41" s="235">
        <v>0.05</v>
      </c>
      <c r="AD41" s="246">
        <v>0.13</v>
      </c>
      <c r="AE41" s="235">
        <v>0.21</v>
      </c>
      <c r="AF41" s="250">
        <v>-0.03</v>
      </c>
      <c r="AH41" s="248"/>
      <c r="AI41" s="241">
        <v>0.17</v>
      </c>
      <c r="AJ41" s="241">
        <v>0.34</v>
      </c>
      <c r="AK41" s="241">
        <v>0.81</v>
      </c>
      <c r="AL41" s="199">
        <v>0.44</v>
      </c>
      <c r="AM41" s="247"/>
      <c r="AN41" s="218">
        <v>1.9500000000000002</v>
      </c>
      <c r="AO41" s="218">
        <v>3.0100000000000002</v>
      </c>
      <c r="AP41" s="218">
        <v>4.1599999999999993</v>
      </c>
      <c r="AQ41" s="218">
        <v>6.8299999999999992</v>
      </c>
    </row>
    <row r="42" spans="2:43" x14ac:dyDescent="0.35">
      <c r="B42" s="229">
        <v>44253</v>
      </c>
      <c r="C42" s="219">
        <v>0.16</v>
      </c>
      <c r="D42" s="219">
        <v>4.37</v>
      </c>
      <c r="E42" s="219">
        <v>1.92</v>
      </c>
      <c r="F42" s="219">
        <v>1.77</v>
      </c>
      <c r="G42" s="219">
        <v>1.85</v>
      </c>
      <c r="H42" s="219">
        <v>2.36</v>
      </c>
      <c r="I42" s="219">
        <v>3.51</v>
      </c>
      <c r="J42" s="219">
        <v>4.6900000000000004</v>
      </c>
      <c r="K42" s="219">
        <v>7.33</v>
      </c>
      <c r="L42" s="219"/>
      <c r="M42" s="219"/>
      <c r="N42" s="219">
        <v>1.1499999999999999</v>
      </c>
      <c r="O42" s="219">
        <v>1.1800000000000006</v>
      </c>
      <c r="P42" s="219">
        <v>2.6399999999999997</v>
      </c>
      <c r="Q42" s="249"/>
      <c r="R42" s="246">
        <v>-0.31</v>
      </c>
      <c r="S42" s="235">
        <v>-0.3</v>
      </c>
      <c r="T42" s="235">
        <v>-0.3</v>
      </c>
      <c r="U42" s="235">
        <v>-0.29499999999999998</v>
      </c>
      <c r="V42" s="235">
        <v>-0.25</v>
      </c>
      <c r="W42" s="235">
        <v>-0.22999999999999998</v>
      </c>
      <c r="X42" s="235">
        <v>-0.2</v>
      </c>
      <c r="Y42" s="235">
        <v>-0.16499999999999998</v>
      </c>
      <c r="Z42" s="235">
        <v>-9.5000000000000001E-2</v>
      </c>
      <c r="AA42" s="235">
        <v>0</v>
      </c>
      <c r="AB42" s="246">
        <v>0.05</v>
      </c>
      <c r="AC42" s="235">
        <v>7.0000000000000007E-2</v>
      </c>
      <c r="AD42" s="246">
        <v>0.15000000000000002</v>
      </c>
      <c r="AE42" s="235">
        <v>0.23</v>
      </c>
      <c r="AF42" s="250">
        <v>-9.9999999999999811E-3</v>
      </c>
      <c r="AH42" s="248"/>
      <c r="AI42" s="241">
        <v>0.14000000000000001</v>
      </c>
      <c r="AJ42" s="241">
        <v>0.3</v>
      </c>
      <c r="AK42" s="241">
        <v>0.75</v>
      </c>
      <c r="AL42" s="199">
        <v>0.39666666666666667</v>
      </c>
      <c r="AM42" s="247"/>
      <c r="AN42" s="218">
        <v>1.9633333333333332</v>
      </c>
      <c r="AO42" s="218">
        <v>3.1133333333333333</v>
      </c>
      <c r="AP42" s="218">
        <v>4.2933333333333339</v>
      </c>
      <c r="AQ42" s="218">
        <v>6.9333333333333336</v>
      </c>
    </row>
    <row r="43" spans="2:43" x14ac:dyDescent="0.35">
      <c r="B43" s="229">
        <v>44256</v>
      </c>
      <c r="C43" s="219">
        <v>0.16</v>
      </c>
      <c r="D43" s="219">
        <v>4.38</v>
      </c>
      <c r="E43" s="219">
        <v>1.96</v>
      </c>
      <c r="F43" s="219">
        <v>1.78</v>
      </c>
      <c r="G43" s="219">
        <v>1.84</v>
      </c>
      <c r="H43" s="219">
        <v>2.35</v>
      </c>
      <c r="I43" s="219">
        <v>3.45</v>
      </c>
      <c r="J43" s="219">
        <v>4.6900000000000004</v>
      </c>
      <c r="K43" s="219">
        <v>7.58</v>
      </c>
      <c r="L43" s="219"/>
      <c r="M43" s="219"/>
      <c r="N43" s="219">
        <v>1.1000000000000001</v>
      </c>
      <c r="O43" s="219">
        <v>1.2400000000000002</v>
      </c>
      <c r="P43" s="219">
        <v>2.8899999999999997</v>
      </c>
      <c r="Q43" s="249"/>
      <c r="R43" s="246">
        <v>-0.31</v>
      </c>
      <c r="S43" s="235">
        <v>-0.3</v>
      </c>
      <c r="T43" s="235">
        <v>-0.3</v>
      </c>
      <c r="U43" s="235">
        <v>-0.29499999999999998</v>
      </c>
      <c r="V43" s="235">
        <v>-0.248</v>
      </c>
      <c r="W43" s="235">
        <v>-0.22500000000000001</v>
      </c>
      <c r="X43" s="235">
        <v>-0.2</v>
      </c>
      <c r="Y43" s="235">
        <v>-0.16499999999999998</v>
      </c>
      <c r="Z43" s="235">
        <v>-9.5000000000000001E-2</v>
      </c>
      <c r="AA43" s="235">
        <v>0</v>
      </c>
      <c r="AB43" s="246">
        <v>0.05</v>
      </c>
      <c r="AC43" s="235">
        <v>7.0000000000000007E-2</v>
      </c>
      <c r="AD43" s="246">
        <v>0.15000000000000002</v>
      </c>
      <c r="AE43" s="235">
        <v>0.23</v>
      </c>
      <c r="AF43" s="250">
        <v>-9.9999999999999811E-3</v>
      </c>
      <c r="AH43" s="248"/>
      <c r="AI43" s="241">
        <v>0.13</v>
      </c>
      <c r="AJ43" s="241">
        <v>0.27</v>
      </c>
      <c r="AK43" s="241">
        <v>0.71</v>
      </c>
      <c r="AL43" s="199">
        <v>0.36999999999999994</v>
      </c>
      <c r="AM43" s="247"/>
      <c r="AN43" s="218">
        <v>1.9800000000000002</v>
      </c>
      <c r="AO43" s="218">
        <v>3.08</v>
      </c>
      <c r="AP43" s="218">
        <v>4.32</v>
      </c>
      <c r="AQ43" s="218">
        <v>7.21</v>
      </c>
    </row>
    <row r="44" spans="2:43" x14ac:dyDescent="0.35">
      <c r="B44" s="229">
        <v>44257</v>
      </c>
      <c r="C44" s="219">
        <v>0.16</v>
      </c>
      <c r="D44" s="219">
        <v>4.34</v>
      </c>
      <c r="E44" s="219">
        <v>1.95</v>
      </c>
      <c r="F44" s="219">
        <v>1.76</v>
      </c>
      <c r="G44" s="219">
        <v>1.82</v>
      </c>
      <c r="H44" s="219">
        <v>2.33</v>
      </c>
      <c r="I44" s="219">
        <v>3.42</v>
      </c>
      <c r="J44" s="219">
        <v>4.6500000000000004</v>
      </c>
      <c r="K44" s="219">
        <v>7.55</v>
      </c>
      <c r="L44" s="219"/>
      <c r="M44" s="219"/>
      <c r="N44" s="219">
        <v>1.0899999999999999</v>
      </c>
      <c r="O44" s="219">
        <v>1.2300000000000004</v>
      </c>
      <c r="P44" s="219">
        <v>2.8999999999999995</v>
      </c>
      <c r="Q44" s="249"/>
      <c r="R44" s="246">
        <v>-0.31</v>
      </c>
      <c r="S44" s="235">
        <v>-0.3</v>
      </c>
      <c r="T44" s="235">
        <v>-0.3</v>
      </c>
      <c r="U44" s="235">
        <v>-0.29499999999999998</v>
      </c>
      <c r="V44" s="235">
        <v>-0.248</v>
      </c>
      <c r="W44" s="235">
        <v>-0.22500000000000001</v>
      </c>
      <c r="X44" s="235">
        <v>-0.2</v>
      </c>
      <c r="Y44" s="235">
        <v>-0.16499999999999998</v>
      </c>
      <c r="Z44" s="235">
        <v>-9.5000000000000001E-2</v>
      </c>
      <c r="AA44" s="235">
        <v>0</v>
      </c>
      <c r="AB44" s="246">
        <v>0.04</v>
      </c>
      <c r="AC44" s="235">
        <v>7.0000000000000007E-2</v>
      </c>
      <c r="AD44" s="246">
        <v>0.15000000000000002</v>
      </c>
      <c r="AE44" s="235">
        <v>0.23</v>
      </c>
      <c r="AF44" s="250">
        <v>-9.9999999999999811E-3</v>
      </c>
      <c r="AH44" s="248"/>
      <c r="AI44" s="241">
        <v>0.13</v>
      </c>
      <c r="AJ44" s="241">
        <v>0.26</v>
      </c>
      <c r="AK44" s="241">
        <v>0.67</v>
      </c>
      <c r="AL44" s="199">
        <v>0.35333333333333333</v>
      </c>
      <c r="AM44" s="247"/>
      <c r="AN44" s="218">
        <v>1.9766666666666668</v>
      </c>
      <c r="AO44" s="218">
        <v>3.0666666666666664</v>
      </c>
      <c r="AP44" s="218">
        <v>4.2966666666666669</v>
      </c>
      <c r="AQ44" s="218">
        <v>7.1966666666666663</v>
      </c>
    </row>
    <row r="45" spans="2:43" x14ac:dyDescent="0.35">
      <c r="B45" s="229">
        <v>44258</v>
      </c>
      <c r="C45" s="219">
        <v>0.16</v>
      </c>
      <c r="D45" s="219">
        <v>4.3600000000000003</v>
      </c>
      <c r="E45" s="219">
        <v>1.98</v>
      </c>
      <c r="F45" s="219">
        <v>1.8</v>
      </c>
      <c r="G45" s="219">
        <v>1.86</v>
      </c>
      <c r="H45" s="219">
        <v>2.37</v>
      </c>
      <c r="I45" s="219">
        <v>3.45</v>
      </c>
      <c r="J45" s="219">
        <v>4.67</v>
      </c>
      <c r="K45" s="219">
        <v>7.5</v>
      </c>
      <c r="L45" s="219"/>
      <c r="M45" s="219"/>
      <c r="N45" s="219">
        <v>1.08</v>
      </c>
      <c r="O45" s="219">
        <v>1.2199999999999998</v>
      </c>
      <c r="P45" s="219">
        <v>2.83</v>
      </c>
      <c r="Q45" s="249"/>
      <c r="R45" s="246">
        <v>-0.31</v>
      </c>
      <c r="S45" s="235">
        <v>-0.3</v>
      </c>
      <c r="T45" s="235">
        <v>-0.3</v>
      </c>
      <c r="U45" s="235">
        <v>-0.29499999999999998</v>
      </c>
      <c r="V45" s="235">
        <v>-0.248</v>
      </c>
      <c r="W45" s="235">
        <v>-0.22500000000000001</v>
      </c>
      <c r="X45" s="235">
        <v>-0.2</v>
      </c>
      <c r="Y45" s="235">
        <v>-0.16499999999999998</v>
      </c>
      <c r="Z45" s="235">
        <v>-9.5000000000000001E-2</v>
      </c>
      <c r="AA45" s="235">
        <v>0</v>
      </c>
      <c r="AB45" s="246">
        <v>0.04</v>
      </c>
      <c r="AC45" s="235">
        <v>7.0000000000000007E-2</v>
      </c>
      <c r="AD45" s="246">
        <v>0.15000000000000002</v>
      </c>
      <c r="AE45" s="235">
        <v>0.23</v>
      </c>
      <c r="AF45" s="250">
        <v>-9.9999999999999811E-3</v>
      </c>
      <c r="AH45" s="248"/>
      <c r="AI45" s="241">
        <v>0.14000000000000001</v>
      </c>
      <c r="AJ45" s="241">
        <v>0.28999999999999998</v>
      </c>
      <c r="AK45" s="241">
        <v>0.73</v>
      </c>
      <c r="AL45" s="199">
        <v>0.38666666666666666</v>
      </c>
      <c r="AM45" s="247"/>
      <c r="AN45" s="218">
        <v>1.9833333333333334</v>
      </c>
      <c r="AO45" s="218">
        <v>3.0633333333333335</v>
      </c>
      <c r="AP45" s="218">
        <v>4.2833333333333332</v>
      </c>
      <c r="AQ45" s="218">
        <v>7.1133333333333333</v>
      </c>
    </row>
    <row r="46" spans="2:43" x14ac:dyDescent="0.35">
      <c r="B46" s="229">
        <v>44259</v>
      </c>
      <c r="C46" s="219">
        <v>0.16</v>
      </c>
      <c r="D46" s="219">
        <v>4.45</v>
      </c>
      <c r="E46" s="219">
        <v>2.0499999999999998</v>
      </c>
      <c r="F46" s="219">
        <v>1.85</v>
      </c>
      <c r="G46" s="219">
        <v>1.92</v>
      </c>
      <c r="H46" s="219">
        <v>2.4300000000000002</v>
      </c>
      <c r="I46" s="219">
        <v>3.52</v>
      </c>
      <c r="J46" s="219">
        <v>4.7699999999999996</v>
      </c>
      <c r="K46" s="219">
        <v>7.56</v>
      </c>
      <c r="L46" s="219"/>
      <c r="M46" s="219"/>
      <c r="N46" s="219">
        <v>1.0899999999999999</v>
      </c>
      <c r="O46" s="219">
        <v>1.2499999999999996</v>
      </c>
      <c r="P46" s="219">
        <v>2.79</v>
      </c>
      <c r="Q46" s="249"/>
      <c r="R46" s="246">
        <v>-0.31</v>
      </c>
      <c r="S46" s="235">
        <v>-0.3</v>
      </c>
      <c r="T46" s="235">
        <v>-0.3</v>
      </c>
      <c r="U46" s="235">
        <v>-0.29499999999999998</v>
      </c>
      <c r="V46" s="235">
        <v>-0.248</v>
      </c>
      <c r="W46" s="235">
        <v>-0.22500000000000001</v>
      </c>
      <c r="X46" s="235">
        <v>-0.2</v>
      </c>
      <c r="Y46" s="235">
        <v>-0.16499999999999998</v>
      </c>
      <c r="Z46" s="235">
        <v>-9.5000000000000001E-2</v>
      </c>
      <c r="AA46" s="235">
        <v>0</v>
      </c>
      <c r="AB46" s="246">
        <v>0.04</v>
      </c>
      <c r="AC46" s="235">
        <v>7.0000000000000007E-2</v>
      </c>
      <c r="AD46" s="246">
        <v>0.15000000000000002</v>
      </c>
      <c r="AE46" s="235">
        <v>0.23</v>
      </c>
      <c r="AF46" s="250">
        <v>-9.9999999999999811E-3</v>
      </c>
      <c r="AH46" s="248"/>
      <c r="AI46" s="241">
        <v>0.14000000000000001</v>
      </c>
      <c r="AJ46" s="241">
        <v>0.32</v>
      </c>
      <c r="AK46" s="241">
        <v>0.77</v>
      </c>
      <c r="AL46" s="199">
        <v>0.41</v>
      </c>
      <c r="AM46" s="247"/>
      <c r="AN46" s="218">
        <v>2.02</v>
      </c>
      <c r="AO46" s="218">
        <v>3.11</v>
      </c>
      <c r="AP46" s="218">
        <v>4.3599999999999994</v>
      </c>
      <c r="AQ46" s="218">
        <v>7.1499999999999995</v>
      </c>
    </row>
    <row r="47" spans="2:43" x14ac:dyDescent="0.35">
      <c r="B47" s="229">
        <v>44260</v>
      </c>
      <c r="C47" s="219">
        <v>0.16</v>
      </c>
      <c r="D47" s="219">
        <v>4.5199999999999996</v>
      </c>
      <c r="E47" s="219">
        <v>2.0499999999999998</v>
      </c>
      <c r="F47" s="219">
        <v>1.87</v>
      </c>
      <c r="G47" s="219">
        <v>1.95</v>
      </c>
      <c r="H47" s="219">
        <v>2.46</v>
      </c>
      <c r="I47" s="219">
        <v>3.59</v>
      </c>
      <c r="J47" s="219">
        <v>4.8499999999999996</v>
      </c>
      <c r="K47" s="219">
        <v>7.62</v>
      </c>
      <c r="L47" s="219"/>
      <c r="M47" s="219"/>
      <c r="N47" s="219">
        <v>1.1299999999999999</v>
      </c>
      <c r="O47" s="219">
        <v>1.2599999999999998</v>
      </c>
      <c r="P47" s="219">
        <v>2.7700000000000005</v>
      </c>
      <c r="Q47" s="249"/>
      <c r="R47" s="246">
        <v>-0.31</v>
      </c>
      <c r="S47" s="235">
        <v>-0.3</v>
      </c>
      <c r="T47" s="235">
        <v>-0.3</v>
      </c>
      <c r="U47" s="235">
        <v>-0.29499999999999998</v>
      </c>
      <c r="V47" s="235">
        <v>-0.248</v>
      </c>
      <c r="W47" s="235">
        <v>-0.22500000000000001</v>
      </c>
      <c r="X47" s="235">
        <v>-0.2</v>
      </c>
      <c r="Y47" s="235">
        <v>-0.16499999999999998</v>
      </c>
      <c r="Z47" s="235">
        <v>-9.5000000000000001E-2</v>
      </c>
      <c r="AA47" s="235">
        <v>0</v>
      </c>
      <c r="AB47" s="246">
        <v>0.04</v>
      </c>
      <c r="AC47" s="235">
        <v>7.0000000000000007E-2</v>
      </c>
      <c r="AD47" s="246">
        <v>0.15000000000000002</v>
      </c>
      <c r="AE47" s="235">
        <v>0.23</v>
      </c>
      <c r="AF47" s="250">
        <v>-9.9999999999999811E-3</v>
      </c>
      <c r="AH47" s="248"/>
      <c r="AI47" s="241">
        <v>0.14000000000000001</v>
      </c>
      <c r="AJ47" s="241">
        <v>0.32</v>
      </c>
      <c r="AK47" s="241">
        <v>0.79</v>
      </c>
      <c r="AL47" s="199">
        <v>0.41666666666666669</v>
      </c>
      <c r="AM47" s="247"/>
      <c r="AN47" s="218">
        <v>2.0433333333333334</v>
      </c>
      <c r="AO47" s="218">
        <v>3.1733333333333333</v>
      </c>
      <c r="AP47" s="218">
        <v>4.4333333333333327</v>
      </c>
      <c r="AQ47" s="218">
        <v>7.2033333333333331</v>
      </c>
    </row>
    <row r="48" spans="2:43" x14ac:dyDescent="0.35">
      <c r="B48" s="229">
        <v>44263</v>
      </c>
      <c r="C48" s="219">
        <v>0.16</v>
      </c>
      <c r="D48" s="219">
        <v>4.53</v>
      </c>
      <c r="E48" s="219">
        <v>2.11</v>
      </c>
      <c r="F48" s="219">
        <v>1.91</v>
      </c>
      <c r="G48" s="219">
        <v>2</v>
      </c>
      <c r="H48" s="219">
        <v>2.5099999999999998</v>
      </c>
      <c r="I48" s="219">
        <v>3.6</v>
      </c>
      <c r="J48" s="219">
        <v>4.88</v>
      </c>
      <c r="K48" s="219">
        <v>7.58</v>
      </c>
      <c r="L48" s="219"/>
      <c r="M48" s="219"/>
      <c r="N48" s="219">
        <v>1.0900000000000003</v>
      </c>
      <c r="O48" s="219">
        <v>1.2799999999999998</v>
      </c>
      <c r="P48" s="219">
        <v>2.7</v>
      </c>
      <c r="Q48" s="249"/>
      <c r="R48" s="246">
        <v>-0.31</v>
      </c>
      <c r="S48" s="235">
        <v>-0.3</v>
      </c>
      <c r="T48" s="235">
        <v>-0.3</v>
      </c>
      <c r="U48" s="235">
        <v>-0.29499999999999998</v>
      </c>
      <c r="V48" s="235">
        <v>-0.248</v>
      </c>
      <c r="W48" s="235">
        <v>-0.22500000000000001</v>
      </c>
      <c r="X48" s="235">
        <v>-0.2</v>
      </c>
      <c r="Y48" s="235">
        <v>-0.16499999999999998</v>
      </c>
      <c r="Z48" s="235">
        <v>-9.5000000000000001E-2</v>
      </c>
      <c r="AA48" s="235">
        <v>0</v>
      </c>
      <c r="AB48" s="246">
        <v>0.04</v>
      </c>
      <c r="AC48" s="235">
        <v>7.0000000000000007E-2</v>
      </c>
      <c r="AD48" s="246">
        <v>0.15000000000000002</v>
      </c>
      <c r="AE48" s="235">
        <v>0.23</v>
      </c>
      <c r="AF48" s="250">
        <v>-9.9999999999999811E-3</v>
      </c>
      <c r="AH48" s="248"/>
      <c r="AI48" s="241">
        <v>0.17</v>
      </c>
      <c r="AJ48" s="241">
        <v>0.34</v>
      </c>
      <c r="AK48" s="241">
        <v>0.86</v>
      </c>
      <c r="AL48" s="199">
        <v>0.45666666666666672</v>
      </c>
      <c r="AM48" s="247"/>
      <c r="AN48" s="218">
        <v>2.0533333333333332</v>
      </c>
      <c r="AO48" s="218">
        <v>3.1433333333333335</v>
      </c>
      <c r="AP48" s="218">
        <v>4.4233333333333329</v>
      </c>
      <c r="AQ48" s="218">
        <v>7.1233333333333331</v>
      </c>
    </row>
    <row r="49" spans="2:43" x14ac:dyDescent="0.35">
      <c r="B49" s="229">
        <v>44264</v>
      </c>
      <c r="C49" s="219">
        <v>0.16</v>
      </c>
      <c r="D49" s="219">
        <v>4.54</v>
      </c>
      <c r="E49" s="219">
        <v>2.09</v>
      </c>
      <c r="F49" s="219">
        <v>1.9</v>
      </c>
      <c r="G49" s="219">
        <v>2</v>
      </c>
      <c r="H49" s="219">
        <v>2.5099999999999998</v>
      </c>
      <c r="I49" s="219">
        <v>3.64</v>
      </c>
      <c r="J49" s="219">
        <v>4.88</v>
      </c>
      <c r="K49" s="219">
        <v>7.56</v>
      </c>
      <c r="L49" s="219"/>
      <c r="M49" s="219"/>
      <c r="N49" s="219">
        <v>1.1300000000000003</v>
      </c>
      <c r="O49" s="219">
        <v>1.2399999999999998</v>
      </c>
      <c r="P49" s="219">
        <v>2.6799999999999997</v>
      </c>
      <c r="Q49" s="249"/>
      <c r="R49" s="246">
        <v>-0.31</v>
      </c>
      <c r="S49" s="235">
        <v>-0.3</v>
      </c>
      <c r="T49" s="235">
        <v>-0.3</v>
      </c>
      <c r="U49" s="235">
        <v>-0.29499999999999998</v>
      </c>
      <c r="V49" s="235">
        <v>-0.248</v>
      </c>
      <c r="W49" s="235">
        <v>-0.22500000000000001</v>
      </c>
      <c r="X49" s="235">
        <v>-0.2</v>
      </c>
      <c r="Y49" s="235">
        <v>-0.16499999999999998</v>
      </c>
      <c r="Z49" s="235">
        <v>-9.5000000000000001E-2</v>
      </c>
      <c r="AA49" s="235">
        <v>0</v>
      </c>
      <c r="AB49" s="246">
        <v>0.04</v>
      </c>
      <c r="AC49" s="235">
        <v>7.0000000000000007E-2</v>
      </c>
      <c r="AD49" s="246">
        <v>0.15000000000000002</v>
      </c>
      <c r="AE49" s="235">
        <v>0.23</v>
      </c>
      <c r="AF49" s="250">
        <v>-9.9999999999999811E-3</v>
      </c>
      <c r="AH49" s="248"/>
      <c r="AI49" s="241">
        <v>0.17</v>
      </c>
      <c r="AJ49" s="241">
        <v>0.35</v>
      </c>
      <c r="AK49" s="241">
        <v>0.83</v>
      </c>
      <c r="AL49" s="199">
        <v>0.45</v>
      </c>
      <c r="AM49" s="247"/>
      <c r="AN49" s="218">
        <v>2.0599999999999996</v>
      </c>
      <c r="AO49" s="218">
        <v>3.19</v>
      </c>
      <c r="AP49" s="218">
        <v>4.43</v>
      </c>
      <c r="AQ49" s="218">
        <v>7.1099999999999994</v>
      </c>
    </row>
    <row r="50" spans="2:43" x14ac:dyDescent="0.35">
      <c r="B50" s="229">
        <v>44265</v>
      </c>
      <c r="C50" s="219">
        <v>0.16</v>
      </c>
      <c r="D50" s="219">
        <v>4.53</v>
      </c>
      <c r="E50" s="219">
        <v>2.0699999999999998</v>
      </c>
      <c r="F50" s="219">
        <v>1.88</v>
      </c>
      <c r="G50" s="219">
        <v>1.97</v>
      </c>
      <c r="H50" s="219">
        <v>2.48</v>
      </c>
      <c r="I50" s="219">
        <v>3.63</v>
      </c>
      <c r="J50" s="219">
        <v>4.8499999999999996</v>
      </c>
      <c r="K50" s="219">
        <v>7.55</v>
      </c>
      <c r="L50" s="219"/>
      <c r="M50" s="219"/>
      <c r="N50" s="219">
        <v>1.1499999999999999</v>
      </c>
      <c r="O50" s="219">
        <v>1.2199999999999998</v>
      </c>
      <c r="P50" s="219">
        <v>2.7</v>
      </c>
      <c r="Q50" s="249"/>
      <c r="R50" s="246">
        <v>-0.31</v>
      </c>
      <c r="S50" s="235">
        <v>-0.3</v>
      </c>
      <c r="T50" s="235">
        <v>-0.3</v>
      </c>
      <c r="U50" s="235">
        <v>-0.29499999999999998</v>
      </c>
      <c r="V50" s="235">
        <v>-0.248</v>
      </c>
      <c r="W50" s="235">
        <v>-0.22500000000000001</v>
      </c>
      <c r="X50" s="235">
        <v>-0.2</v>
      </c>
      <c r="Y50" s="235">
        <v>-0.16499999999999998</v>
      </c>
      <c r="Z50" s="235">
        <v>-9.5000000000000001E-2</v>
      </c>
      <c r="AA50" s="235">
        <v>0</v>
      </c>
      <c r="AB50" s="246">
        <v>0.04</v>
      </c>
      <c r="AC50" s="235">
        <v>7.0000000000000007E-2</v>
      </c>
      <c r="AD50" s="246">
        <v>0.15000000000000002</v>
      </c>
      <c r="AE50" s="235">
        <v>0.23</v>
      </c>
      <c r="AF50" s="250">
        <v>-9.9999999999999811E-3</v>
      </c>
      <c r="AH50" s="248"/>
      <c r="AI50" s="241">
        <v>0.16</v>
      </c>
      <c r="AJ50" s="241">
        <v>0.32</v>
      </c>
      <c r="AK50" s="241">
        <v>0.8</v>
      </c>
      <c r="AL50" s="199">
        <v>0.42666666666666669</v>
      </c>
      <c r="AM50" s="247"/>
      <c r="AN50" s="218">
        <v>2.0533333333333332</v>
      </c>
      <c r="AO50" s="218">
        <v>3.2033333333333331</v>
      </c>
      <c r="AP50" s="218">
        <v>4.4233333333333329</v>
      </c>
      <c r="AQ50" s="218">
        <v>7.1233333333333331</v>
      </c>
    </row>
    <row r="51" spans="2:43" x14ac:dyDescent="0.35">
      <c r="B51" s="229">
        <v>44267</v>
      </c>
      <c r="C51" s="219">
        <v>0.16</v>
      </c>
      <c r="D51" s="219">
        <v>4.51</v>
      </c>
      <c r="E51" s="219">
        <v>2.13</v>
      </c>
      <c r="F51" s="219">
        <v>1.93</v>
      </c>
      <c r="G51" s="219">
        <v>2.0299999999999998</v>
      </c>
      <c r="H51" s="219">
        <v>2.54</v>
      </c>
      <c r="I51" s="219">
        <v>3.63</v>
      </c>
      <c r="J51" s="219">
        <v>4.82</v>
      </c>
      <c r="K51" s="219">
        <v>7.47</v>
      </c>
      <c r="L51" s="219"/>
      <c r="M51" s="219"/>
      <c r="N51" s="219">
        <v>1.0899999999999999</v>
      </c>
      <c r="O51" s="219">
        <v>1.1900000000000004</v>
      </c>
      <c r="P51" s="219">
        <v>2.6499999999999995</v>
      </c>
      <c r="Q51" s="249"/>
      <c r="R51" s="246">
        <v>-0.31</v>
      </c>
      <c r="S51" s="235">
        <v>-0.3</v>
      </c>
      <c r="T51" s="235">
        <v>-0.3</v>
      </c>
      <c r="U51" s="235">
        <v>-0.29499999999999998</v>
      </c>
      <c r="V51" s="235">
        <v>-0.248</v>
      </c>
      <c r="W51" s="235">
        <v>-0.22</v>
      </c>
      <c r="X51" s="235">
        <v>-0.19</v>
      </c>
      <c r="Y51" s="235">
        <v>-0.16499999999999998</v>
      </c>
      <c r="Z51" s="235">
        <v>-9.5000000000000001E-2</v>
      </c>
      <c r="AA51" s="235">
        <v>5.0000000000000001E-3</v>
      </c>
      <c r="AB51" s="246">
        <v>4.4999999999999998E-2</v>
      </c>
      <c r="AC51" s="235">
        <v>0.08</v>
      </c>
      <c r="AD51" s="246">
        <v>0.155</v>
      </c>
      <c r="AE51" s="235">
        <v>0.23</v>
      </c>
      <c r="AF51" s="250">
        <v>-5.0000000000000044E-3</v>
      </c>
      <c r="AH51" s="248"/>
      <c r="AI51" s="241">
        <v>0.14000000000000001</v>
      </c>
      <c r="AJ51" s="241">
        <v>0.34</v>
      </c>
      <c r="AK51" s="241">
        <v>0.85</v>
      </c>
      <c r="AL51" s="199">
        <v>0.44333333333333336</v>
      </c>
      <c r="AM51" s="247"/>
      <c r="AN51" s="218">
        <v>2.0966666666666667</v>
      </c>
      <c r="AO51" s="218">
        <v>3.1866666666666665</v>
      </c>
      <c r="AP51" s="218">
        <v>4.3766666666666669</v>
      </c>
      <c r="AQ51" s="218">
        <v>7.0266666666666664</v>
      </c>
    </row>
    <row r="52" spans="2:43" x14ac:dyDescent="0.35">
      <c r="B52" s="229">
        <v>44270</v>
      </c>
      <c r="C52" s="219">
        <v>0.16</v>
      </c>
      <c r="D52" s="219">
        <v>4.5</v>
      </c>
      <c r="E52" s="219">
        <v>2.11</v>
      </c>
      <c r="F52" s="219">
        <v>1.92</v>
      </c>
      <c r="G52" s="219">
        <v>2.0099999999999998</v>
      </c>
      <c r="H52" s="219">
        <v>2.52</v>
      </c>
      <c r="I52" s="219">
        <v>3.62</v>
      </c>
      <c r="J52" s="219">
        <v>4.8099999999999996</v>
      </c>
      <c r="K52" s="219">
        <v>7.42</v>
      </c>
      <c r="L52" s="219"/>
      <c r="M52" s="219"/>
      <c r="N52" s="219">
        <v>1.1000000000000001</v>
      </c>
      <c r="O52" s="219">
        <v>1.1899999999999995</v>
      </c>
      <c r="P52" s="219">
        <v>2.6100000000000003</v>
      </c>
      <c r="Q52" s="249"/>
      <c r="R52" s="246">
        <v>-0.31</v>
      </c>
      <c r="S52" s="235">
        <v>-0.3</v>
      </c>
      <c r="T52" s="235">
        <v>-0.3</v>
      </c>
      <c r="U52" s="235">
        <v>-0.29499999999999998</v>
      </c>
      <c r="V52" s="235">
        <v>-0.248</v>
      </c>
      <c r="W52" s="235">
        <v>-0.22</v>
      </c>
      <c r="X52" s="235">
        <v>-0.19</v>
      </c>
      <c r="Y52" s="235">
        <v>-0.16499999999999998</v>
      </c>
      <c r="Z52" s="235">
        <v>-9.5000000000000001E-2</v>
      </c>
      <c r="AA52" s="235">
        <v>5.0000000000000001E-3</v>
      </c>
      <c r="AB52" s="246">
        <v>4.4999999999999998E-2</v>
      </c>
      <c r="AC52" s="235">
        <v>0.08</v>
      </c>
      <c r="AD52" s="246">
        <v>0.155</v>
      </c>
      <c r="AE52" s="235">
        <v>0.23</v>
      </c>
      <c r="AF52" s="250">
        <v>-5.0000000000000044E-3</v>
      </c>
      <c r="AH52" s="248"/>
      <c r="AI52" s="241">
        <v>0.14000000000000001</v>
      </c>
      <c r="AJ52" s="241">
        <v>0.33</v>
      </c>
      <c r="AK52" s="241">
        <v>0.84</v>
      </c>
      <c r="AL52" s="199">
        <v>0.4366666666666667</v>
      </c>
      <c r="AM52" s="247"/>
      <c r="AN52" s="218">
        <v>2.0833333333333335</v>
      </c>
      <c r="AO52" s="218">
        <v>3.1833333333333336</v>
      </c>
      <c r="AP52" s="218">
        <v>4.3733333333333331</v>
      </c>
      <c r="AQ52" s="218">
        <v>6.9833333333333334</v>
      </c>
    </row>
    <row r="53" spans="2:43" x14ac:dyDescent="0.35">
      <c r="B53" s="229">
        <v>44271</v>
      </c>
      <c r="C53" s="219">
        <v>0.16</v>
      </c>
      <c r="D53" s="219">
        <v>4.49</v>
      </c>
      <c r="E53" s="219">
        <v>2.12</v>
      </c>
      <c r="F53" s="219">
        <v>1.92</v>
      </c>
      <c r="G53" s="219">
        <v>2.02</v>
      </c>
      <c r="H53" s="219">
        <v>2.52</v>
      </c>
      <c r="I53" s="219">
        <v>3.63</v>
      </c>
      <c r="J53" s="219">
        <v>4.79</v>
      </c>
      <c r="K53" s="219">
        <v>7.34</v>
      </c>
      <c r="L53" s="219"/>
      <c r="M53" s="219"/>
      <c r="N53" s="219">
        <v>1.1099999999999999</v>
      </c>
      <c r="O53" s="219">
        <v>1.1600000000000001</v>
      </c>
      <c r="P53" s="219">
        <v>2.5499999999999998</v>
      </c>
      <c r="Q53" s="249"/>
      <c r="R53" s="246">
        <v>-0.31</v>
      </c>
      <c r="S53" s="235">
        <v>-0.3</v>
      </c>
      <c r="T53" s="235">
        <v>-0.3</v>
      </c>
      <c r="U53" s="235">
        <v>-0.29499999999999998</v>
      </c>
      <c r="V53" s="235">
        <v>-0.248</v>
      </c>
      <c r="W53" s="235">
        <v>-0.22</v>
      </c>
      <c r="X53" s="235">
        <v>-0.19</v>
      </c>
      <c r="Y53" s="235">
        <v>-0.16499999999999998</v>
      </c>
      <c r="Z53" s="235">
        <v>-9.5000000000000001E-2</v>
      </c>
      <c r="AA53" s="235">
        <v>5.0000000000000001E-3</v>
      </c>
      <c r="AB53" s="246">
        <v>4.4999999999999998E-2</v>
      </c>
      <c r="AC53" s="235">
        <v>0.08</v>
      </c>
      <c r="AD53" s="246">
        <v>0.155</v>
      </c>
      <c r="AE53" s="235">
        <v>0.23</v>
      </c>
      <c r="AF53" s="250">
        <v>-5.0000000000000044E-3</v>
      </c>
      <c r="AH53" s="248"/>
      <c r="AI53" s="241">
        <v>0.15</v>
      </c>
      <c r="AJ53" s="241">
        <v>0.33</v>
      </c>
      <c r="AK53" s="241">
        <v>0.83</v>
      </c>
      <c r="AL53" s="199">
        <v>0.4366666666666667</v>
      </c>
      <c r="AM53" s="247"/>
      <c r="AN53" s="218">
        <v>2.0833333333333335</v>
      </c>
      <c r="AO53" s="218">
        <v>3.1933333333333334</v>
      </c>
      <c r="AP53" s="218">
        <v>4.3533333333333335</v>
      </c>
      <c r="AQ53" s="218">
        <v>6.9033333333333333</v>
      </c>
    </row>
    <row r="54" spans="2:43" x14ac:dyDescent="0.35">
      <c r="B54" s="229">
        <v>44272</v>
      </c>
      <c r="C54" s="219">
        <v>0.16</v>
      </c>
      <c r="D54" s="219">
        <v>4.57</v>
      </c>
      <c r="E54" s="219">
        <v>2.14</v>
      </c>
      <c r="F54" s="219">
        <v>1.92</v>
      </c>
      <c r="G54" s="219">
        <v>2.02</v>
      </c>
      <c r="H54" s="219">
        <v>2.52</v>
      </c>
      <c r="I54" s="219">
        <v>3.7</v>
      </c>
      <c r="J54" s="219">
        <v>4.8600000000000003</v>
      </c>
      <c r="K54" s="219">
        <v>7.54</v>
      </c>
      <c r="L54" s="219"/>
      <c r="M54" s="219"/>
      <c r="N54" s="219">
        <v>1.1800000000000002</v>
      </c>
      <c r="O54" s="219">
        <v>1.1600000000000001</v>
      </c>
      <c r="P54" s="219">
        <v>2.6799999999999997</v>
      </c>
      <c r="Q54" s="249"/>
      <c r="R54" s="246">
        <v>-0.31</v>
      </c>
      <c r="S54" s="235">
        <v>-0.3</v>
      </c>
      <c r="T54" s="235">
        <v>-0.3</v>
      </c>
      <c r="U54" s="235">
        <v>-0.29499999999999998</v>
      </c>
      <c r="V54" s="235">
        <v>-0.248</v>
      </c>
      <c r="W54" s="235">
        <v>-0.22</v>
      </c>
      <c r="X54" s="235">
        <v>-0.19</v>
      </c>
      <c r="Y54" s="235">
        <v>-0.16499999999999998</v>
      </c>
      <c r="Z54" s="235">
        <v>-9.5000000000000001E-2</v>
      </c>
      <c r="AA54" s="235">
        <v>5.0000000000000001E-3</v>
      </c>
      <c r="AB54" s="246">
        <v>4.4999999999999998E-2</v>
      </c>
      <c r="AC54" s="235">
        <v>0.08</v>
      </c>
      <c r="AD54" s="246">
        <v>0.155</v>
      </c>
      <c r="AE54" s="235">
        <v>0.23</v>
      </c>
      <c r="AF54" s="250">
        <v>-5.0000000000000044E-3</v>
      </c>
      <c r="AH54" s="248"/>
      <c r="AI54" s="241">
        <v>0.13</v>
      </c>
      <c r="AJ54" s="241">
        <v>0.28999999999999998</v>
      </c>
      <c r="AK54" s="241">
        <v>0.8</v>
      </c>
      <c r="AL54" s="199">
        <v>0.40666666666666668</v>
      </c>
      <c r="AM54" s="247"/>
      <c r="AN54" s="218">
        <v>2.1133333333333333</v>
      </c>
      <c r="AO54" s="218">
        <v>3.2933333333333334</v>
      </c>
      <c r="AP54" s="218">
        <v>4.453333333333334</v>
      </c>
      <c r="AQ54" s="218">
        <v>7.1333333333333337</v>
      </c>
    </row>
    <row r="55" spans="2:43" x14ac:dyDescent="0.35">
      <c r="B55" s="229">
        <v>44273</v>
      </c>
      <c r="C55" s="219">
        <v>0.16</v>
      </c>
      <c r="D55" s="219">
        <v>4.66</v>
      </c>
      <c r="E55" s="219">
        <v>2.17</v>
      </c>
      <c r="F55" s="219">
        <v>1.96</v>
      </c>
      <c r="G55" s="219">
        <v>2.06</v>
      </c>
      <c r="H55" s="219">
        <v>2.57</v>
      </c>
      <c r="I55" s="219">
        <v>3.77</v>
      </c>
      <c r="J55" s="219">
        <v>4.95</v>
      </c>
      <c r="K55" s="219">
        <v>7.66</v>
      </c>
      <c r="L55" s="219"/>
      <c r="M55" s="219"/>
      <c r="N55" s="219">
        <v>1.2000000000000002</v>
      </c>
      <c r="O55" s="219">
        <v>1.1800000000000002</v>
      </c>
      <c r="P55" s="219">
        <v>2.71</v>
      </c>
      <c r="Q55" s="249"/>
      <c r="R55" s="246">
        <v>-0.31</v>
      </c>
      <c r="S55" s="235">
        <v>-0.3</v>
      </c>
      <c r="T55" s="235">
        <v>-0.3</v>
      </c>
      <c r="U55" s="235">
        <v>-0.29499999999999998</v>
      </c>
      <c r="V55" s="235">
        <v>-0.248</v>
      </c>
      <c r="W55" s="235">
        <v>-0.22</v>
      </c>
      <c r="X55" s="235">
        <v>-0.19</v>
      </c>
      <c r="Y55" s="235">
        <v>-0.16499999999999998</v>
      </c>
      <c r="Z55" s="235">
        <v>-9.5000000000000001E-2</v>
      </c>
      <c r="AA55" s="235">
        <v>5.0000000000000001E-3</v>
      </c>
      <c r="AB55" s="246">
        <v>4.4999999999999998E-2</v>
      </c>
      <c r="AC55" s="235">
        <v>0.08</v>
      </c>
      <c r="AD55" s="246">
        <v>0.155</v>
      </c>
      <c r="AE55" s="235">
        <v>0.23</v>
      </c>
      <c r="AF55" s="250">
        <v>-5.0000000000000044E-3</v>
      </c>
      <c r="AH55" s="248"/>
      <c r="AI55" s="241">
        <v>0.16</v>
      </c>
      <c r="AJ55" s="241">
        <v>0.33</v>
      </c>
      <c r="AK55" s="241">
        <v>0.86</v>
      </c>
      <c r="AL55" s="199">
        <v>0.45</v>
      </c>
      <c r="AM55" s="247"/>
      <c r="AN55" s="218">
        <v>2.1199999999999997</v>
      </c>
      <c r="AO55" s="218">
        <v>3.32</v>
      </c>
      <c r="AP55" s="218">
        <v>4.5</v>
      </c>
      <c r="AQ55" s="218">
        <v>7.21</v>
      </c>
    </row>
    <row r="56" spans="2:43" x14ac:dyDescent="0.35">
      <c r="B56" s="229">
        <v>44274</v>
      </c>
      <c r="C56" s="219">
        <v>0.16</v>
      </c>
      <c r="D56" s="219">
        <v>4.67</v>
      </c>
      <c r="E56" s="219">
        <v>2.15</v>
      </c>
      <c r="F56" s="219">
        <v>1.95</v>
      </c>
      <c r="G56" s="219">
        <v>2.06</v>
      </c>
      <c r="H56" s="219">
        <v>2.57</v>
      </c>
      <c r="I56" s="219">
        <v>3.78</v>
      </c>
      <c r="J56" s="219">
        <v>4.9400000000000004</v>
      </c>
      <c r="K56" s="219">
        <v>7.69</v>
      </c>
      <c r="L56" s="219"/>
      <c r="M56" s="219"/>
      <c r="N56" s="219">
        <v>1.21</v>
      </c>
      <c r="O56" s="219">
        <v>1.1600000000000006</v>
      </c>
      <c r="P56" s="219">
        <v>2.75</v>
      </c>
      <c r="Q56" s="249"/>
      <c r="R56" s="246">
        <v>-0.3</v>
      </c>
      <c r="S56" s="235">
        <v>-0.28999999999999998</v>
      </c>
      <c r="T56" s="235">
        <v>-0.28999999999999998</v>
      </c>
      <c r="U56" s="235">
        <v>-0.28500000000000003</v>
      </c>
      <c r="V56" s="235">
        <v>-0.23799999999999999</v>
      </c>
      <c r="W56" s="235">
        <v>-0.21</v>
      </c>
      <c r="X56" s="235">
        <v>-0.18</v>
      </c>
      <c r="Y56" s="235">
        <v>-0.15500000000000003</v>
      </c>
      <c r="Z56" s="235">
        <v>-9.5000000000000001E-2</v>
      </c>
      <c r="AA56" s="235">
        <v>0.03</v>
      </c>
      <c r="AB56" s="246">
        <v>7.0000000000000007E-2</v>
      </c>
      <c r="AC56" s="235">
        <v>0.1</v>
      </c>
      <c r="AD56" s="246">
        <v>0.17499999999999999</v>
      </c>
      <c r="AE56" s="235">
        <v>0.25</v>
      </c>
      <c r="AF56" s="250">
        <v>1.4999999999999986E-2</v>
      </c>
      <c r="AH56" s="248"/>
      <c r="AI56" s="241">
        <v>0.16</v>
      </c>
      <c r="AJ56" s="241">
        <v>0.33</v>
      </c>
      <c r="AK56" s="241">
        <v>0.9</v>
      </c>
      <c r="AL56" s="199">
        <v>0.46333333333333337</v>
      </c>
      <c r="AM56" s="247"/>
      <c r="AN56" s="218">
        <v>2.1066666666666665</v>
      </c>
      <c r="AO56" s="218">
        <v>3.3166666666666664</v>
      </c>
      <c r="AP56" s="218">
        <v>4.4766666666666666</v>
      </c>
      <c r="AQ56" s="218">
        <v>7.2266666666666666</v>
      </c>
    </row>
    <row r="57" spans="2:43" x14ac:dyDescent="0.35">
      <c r="B57" s="229">
        <v>44277</v>
      </c>
      <c r="C57" s="219">
        <v>0.16</v>
      </c>
      <c r="D57" s="219">
        <v>4.55</v>
      </c>
      <c r="E57" s="219">
        <v>2.11</v>
      </c>
      <c r="F57" s="219">
        <v>1.92</v>
      </c>
      <c r="G57" s="219">
        <v>2.02</v>
      </c>
      <c r="H57" s="219">
        <v>2.5299999999999998</v>
      </c>
      <c r="I57" s="219">
        <v>3.68</v>
      </c>
      <c r="J57" s="219">
        <v>4.84</v>
      </c>
      <c r="K57" s="219">
        <v>7.49</v>
      </c>
      <c r="L57" s="219"/>
      <c r="M57" s="219"/>
      <c r="N57" s="219">
        <v>1.1500000000000004</v>
      </c>
      <c r="O57" s="219">
        <v>1.1599999999999997</v>
      </c>
      <c r="P57" s="219">
        <v>2.6500000000000004</v>
      </c>
      <c r="Q57" s="249"/>
      <c r="R57" s="246">
        <v>-0.3</v>
      </c>
      <c r="S57" s="235">
        <v>-0.28999999999999998</v>
      </c>
      <c r="T57" s="235">
        <v>-0.28999999999999998</v>
      </c>
      <c r="U57" s="235">
        <v>-0.28500000000000003</v>
      </c>
      <c r="V57" s="235">
        <v>-0.23799999999999999</v>
      </c>
      <c r="W57" s="235">
        <v>-0.21666666666666667</v>
      </c>
      <c r="X57" s="235">
        <v>-0.18</v>
      </c>
      <c r="Y57" s="235">
        <v>-0.15500000000000003</v>
      </c>
      <c r="Z57" s="235">
        <v>-9.5000000000000001E-2</v>
      </c>
      <c r="AA57" s="235">
        <v>0.03</v>
      </c>
      <c r="AB57" s="246">
        <v>7.0000000000000007E-2</v>
      </c>
      <c r="AC57" s="235">
        <v>0.1</v>
      </c>
      <c r="AD57" s="246">
        <v>0.18</v>
      </c>
      <c r="AE57" s="235">
        <v>0.26</v>
      </c>
      <c r="AF57" s="250">
        <v>1.999999999999999E-2</v>
      </c>
      <c r="AH57" s="248"/>
      <c r="AI57" s="241">
        <v>0.15</v>
      </c>
      <c r="AJ57" s="241">
        <v>0.32</v>
      </c>
      <c r="AK57" s="241">
        <v>0.87</v>
      </c>
      <c r="AL57" s="199">
        <v>0.4466666666666666</v>
      </c>
      <c r="AM57" s="247"/>
      <c r="AN57" s="218">
        <v>2.083333333333333</v>
      </c>
      <c r="AO57" s="218">
        <v>3.2333333333333334</v>
      </c>
      <c r="AP57" s="218">
        <v>4.3933333333333335</v>
      </c>
      <c r="AQ57" s="218">
        <v>7.0433333333333339</v>
      </c>
    </row>
    <row r="58" spans="2:43" x14ac:dyDescent="0.35">
      <c r="B58" s="229">
        <v>44278</v>
      </c>
      <c r="C58" s="219">
        <v>0.16</v>
      </c>
      <c r="D58" s="219">
        <v>4.51</v>
      </c>
      <c r="E58" s="219">
        <v>2.09</v>
      </c>
      <c r="F58" s="219">
        <v>1.9</v>
      </c>
      <c r="G58" s="219">
        <v>2</v>
      </c>
      <c r="H58" s="219">
        <v>2.5099999999999998</v>
      </c>
      <c r="I58" s="219">
        <v>3.64</v>
      </c>
      <c r="J58" s="219">
        <v>4.79</v>
      </c>
      <c r="K58" s="219">
        <v>7.45</v>
      </c>
      <c r="L58" s="219"/>
      <c r="M58" s="219"/>
      <c r="N58" s="219">
        <v>1.1300000000000003</v>
      </c>
      <c r="O58" s="219">
        <v>1.1499999999999999</v>
      </c>
      <c r="P58" s="219">
        <v>2.66</v>
      </c>
      <c r="Q58" s="249"/>
      <c r="R58" s="246">
        <v>-0.31</v>
      </c>
      <c r="S58" s="235">
        <v>-0.3</v>
      </c>
      <c r="T58" s="235">
        <v>-0.3</v>
      </c>
      <c r="U58" s="235">
        <v>-0.29499999999999998</v>
      </c>
      <c r="V58" s="235">
        <v>-0.25600000000000001</v>
      </c>
      <c r="W58" s="235">
        <v>-0.23333333333333331</v>
      </c>
      <c r="X58" s="235">
        <v>-0.2</v>
      </c>
      <c r="Y58" s="235">
        <v>-0.16499999999999998</v>
      </c>
      <c r="Z58" s="235">
        <v>-9.5000000000000001E-2</v>
      </c>
      <c r="AA58" s="235">
        <v>0.03</v>
      </c>
      <c r="AB58" s="246">
        <v>7.0000000000000007E-2</v>
      </c>
      <c r="AC58" s="235">
        <v>0.1</v>
      </c>
      <c r="AD58" s="246">
        <v>0.18</v>
      </c>
      <c r="AE58" s="235">
        <v>0.26</v>
      </c>
      <c r="AF58" s="250">
        <v>1.999999999999999E-2</v>
      </c>
      <c r="AH58" s="248"/>
      <c r="AI58" s="241">
        <v>0.15</v>
      </c>
      <c r="AJ58" s="241">
        <v>0.31</v>
      </c>
      <c r="AK58" s="241">
        <v>0.83</v>
      </c>
      <c r="AL58" s="199">
        <v>0.43</v>
      </c>
      <c r="AM58" s="247"/>
      <c r="AN58" s="218">
        <v>2.0799999999999996</v>
      </c>
      <c r="AO58" s="218">
        <v>3.21</v>
      </c>
      <c r="AP58" s="218">
        <v>4.3600000000000003</v>
      </c>
      <c r="AQ58" s="218">
        <v>7.0200000000000005</v>
      </c>
    </row>
    <row r="59" spans="2:43" x14ac:dyDescent="0.35">
      <c r="B59" s="229">
        <v>44279</v>
      </c>
      <c r="C59" s="219">
        <v>0.16</v>
      </c>
      <c r="D59" s="219">
        <v>4.43</v>
      </c>
      <c r="E59" s="219">
        <v>2.08</v>
      </c>
      <c r="F59" s="219">
        <v>1.89</v>
      </c>
      <c r="G59" s="219">
        <v>1.99</v>
      </c>
      <c r="H59" s="219">
        <v>2.4900000000000002</v>
      </c>
      <c r="I59" s="219">
        <v>3.58</v>
      </c>
      <c r="J59" s="219">
        <v>4.7</v>
      </c>
      <c r="K59" s="219">
        <v>7.36</v>
      </c>
      <c r="L59" s="219"/>
      <c r="M59" s="219"/>
      <c r="N59" s="219">
        <v>1.0899999999999999</v>
      </c>
      <c r="O59" s="219">
        <v>1.1200000000000001</v>
      </c>
      <c r="P59" s="219">
        <v>2.66</v>
      </c>
      <c r="Q59" s="249"/>
      <c r="R59" s="246">
        <v>-0.31</v>
      </c>
      <c r="S59" s="235">
        <v>-0.3</v>
      </c>
      <c r="T59" s="235">
        <v>-0.3</v>
      </c>
      <c r="U59" s="235">
        <v>-0.29499999999999998</v>
      </c>
      <c r="V59" s="235">
        <v>-0.25600000000000001</v>
      </c>
      <c r="W59" s="235">
        <v>-0.23333333333333331</v>
      </c>
      <c r="X59" s="235">
        <v>-0.2</v>
      </c>
      <c r="Y59" s="235">
        <v>-0.16499999999999998</v>
      </c>
      <c r="Z59" s="235">
        <v>-9.5000000000000001E-2</v>
      </c>
      <c r="AA59" s="235">
        <v>0.03</v>
      </c>
      <c r="AB59" s="246">
        <v>7.0000000000000007E-2</v>
      </c>
      <c r="AC59" s="235">
        <v>0.09</v>
      </c>
      <c r="AD59" s="246">
        <v>0.18</v>
      </c>
      <c r="AE59" s="235">
        <v>0.27</v>
      </c>
      <c r="AF59" s="250">
        <v>1.999999999999999E-2</v>
      </c>
      <c r="AH59" s="248"/>
      <c r="AI59" s="241">
        <v>0.14000000000000001</v>
      </c>
      <c r="AJ59" s="241">
        <v>0.31</v>
      </c>
      <c r="AK59" s="241">
        <v>0.83</v>
      </c>
      <c r="AL59" s="199">
        <v>0.42666666666666669</v>
      </c>
      <c r="AM59" s="247"/>
      <c r="AN59" s="218">
        <v>2.0633333333333335</v>
      </c>
      <c r="AO59" s="218">
        <v>3.1533333333333333</v>
      </c>
      <c r="AP59" s="218">
        <v>4.2733333333333334</v>
      </c>
      <c r="AQ59" s="218">
        <v>6.9333333333333336</v>
      </c>
    </row>
    <row r="60" spans="2:43" x14ac:dyDescent="0.35">
      <c r="B60" s="229">
        <v>44280</v>
      </c>
      <c r="C60" s="219">
        <v>0.16</v>
      </c>
      <c r="D60" s="219">
        <v>4.45</v>
      </c>
      <c r="E60" s="219">
        <v>2.09</v>
      </c>
      <c r="F60" s="219">
        <v>1.89</v>
      </c>
      <c r="G60" s="219">
        <v>1.99</v>
      </c>
      <c r="H60" s="219">
        <v>2.4900000000000002</v>
      </c>
      <c r="I60" s="219">
        <v>3.59</v>
      </c>
      <c r="J60" s="219">
        <v>4.71</v>
      </c>
      <c r="K60" s="219">
        <v>7.42</v>
      </c>
      <c r="L60" s="219"/>
      <c r="M60" s="219"/>
      <c r="N60" s="219">
        <v>1.0999999999999996</v>
      </c>
      <c r="O60" s="219">
        <v>1.1200000000000001</v>
      </c>
      <c r="P60" s="219">
        <v>2.71</v>
      </c>
      <c r="Q60" s="249"/>
      <c r="R60" s="246">
        <v>-0.31</v>
      </c>
      <c r="S60" s="235">
        <v>-0.3</v>
      </c>
      <c r="T60" s="235">
        <v>-0.3</v>
      </c>
      <c r="U60" s="235">
        <v>-0.29499999999999998</v>
      </c>
      <c r="V60" s="235">
        <v>-0.25600000000000001</v>
      </c>
      <c r="W60" s="235">
        <v>-0.23333333333333331</v>
      </c>
      <c r="X60" s="235">
        <v>-0.2</v>
      </c>
      <c r="Y60" s="235">
        <v>-0.16499999999999998</v>
      </c>
      <c r="Z60" s="235">
        <v>-9.5000000000000001E-2</v>
      </c>
      <c r="AA60" s="235">
        <v>0.03</v>
      </c>
      <c r="AB60" s="246">
        <v>7.0000000000000007E-2</v>
      </c>
      <c r="AC60" s="235">
        <v>0.09</v>
      </c>
      <c r="AD60" s="246">
        <v>0.18</v>
      </c>
      <c r="AE60" s="235">
        <v>0.27</v>
      </c>
      <c r="AF60" s="250">
        <v>1.999999999999999E-2</v>
      </c>
      <c r="AH60" s="248"/>
      <c r="AI60" s="241">
        <v>0.14000000000000001</v>
      </c>
      <c r="AJ60" s="241">
        <v>0.3</v>
      </c>
      <c r="AK60" s="241">
        <v>0.82</v>
      </c>
      <c r="AL60" s="199">
        <v>0.42</v>
      </c>
      <c r="AM60" s="247"/>
      <c r="AN60" s="218">
        <v>2.0700000000000003</v>
      </c>
      <c r="AO60" s="218">
        <v>3.17</v>
      </c>
      <c r="AP60" s="218">
        <v>4.29</v>
      </c>
      <c r="AQ60" s="218">
        <v>7</v>
      </c>
    </row>
    <row r="61" spans="2:43" x14ac:dyDescent="0.35">
      <c r="B61" s="229">
        <v>44281</v>
      </c>
      <c r="C61" s="219">
        <v>0.16</v>
      </c>
      <c r="D61" s="219">
        <v>4.4400000000000004</v>
      </c>
      <c r="E61" s="219">
        <v>2.11</v>
      </c>
      <c r="F61" s="219">
        <v>1.91</v>
      </c>
      <c r="G61" s="219">
        <v>2.0099999999999998</v>
      </c>
      <c r="H61" s="219">
        <v>2.5099999999999998</v>
      </c>
      <c r="I61" s="219">
        <v>3.57</v>
      </c>
      <c r="J61" s="219">
        <v>4.71</v>
      </c>
      <c r="K61" s="219">
        <v>7.41</v>
      </c>
      <c r="L61" s="219"/>
      <c r="M61" s="219"/>
      <c r="N61" s="219">
        <v>1.06</v>
      </c>
      <c r="O61" s="219">
        <v>1.1400000000000001</v>
      </c>
      <c r="P61" s="219">
        <v>2.7</v>
      </c>
      <c r="Q61" s="249"/>
      <c r="R61" s="246">
        <v>-0.31</v>
      </c>
      <c r="S61" s="235">
        <v>-0.3</v>
      </c>
      <c r="T61" s="235">
        <v>-0.3</v>
      </c>
      <c r="U61" s="235">
        <v>-0.29499999999999998</v>
      </c>
      <c r="V61" s="235">
        <v>-0.25600000000000001</v>
      </c>
      <c r="W61" s="235">
        <v>-0.23333333333333331</v>
      </c>
      <c r="X61" s="235">
        <v>-0.2</v>
      </c>
      <c r="Y61" s="235">
        <v>-0.16499999999999998</v>
      </c>
      <c r="Z61" s="235">
        <v>-9.5000000000000001E-2</v>
      </c>
      <c r="AA61" s="235">
        <v>0.03</v>
      </c>
      <c r="AB61" s="246">
        <v>7.0000000000000007E-2</v>
      </c>
      <c r="AC61" s="235">
        <v>0.09</v>
      </c>
      <c r="AD61" s="246">
        <v>0.18</v>
      </c>
      <c r="AE61" s="235">
        <v>0.27</v>
      </c>
      <c r="AF61" s="250">
        <v>1.999999999999999E-2</v>
      </c>
      <c r="AH61" s="248"/>
      <c r="AI61" s="241">
        <v>0.14000000000000001</v>
      </c>
      <c r="AJ61" s="241">
        <v>0.31</v>
      </c>
      <c r="AK61" s="241">
        <v>0.85</v>
      </c>
      <c r="AL61" s="199">
        <v>0.43333333333333335</v>
      </c>
      <c r="AM61" s="247"/>
      <c r="AN61" s="218">
        <v>2.0766666666666662</v>
      </c>
      <c r="AO61" s="218">
        <v>3.1366666666666667</v>
      </c>
      <c r="AP61" s="218">
        <v>4.2766666666666664</v>
      </c>
      <c r="AQ61" s="218">
        <v>6.9766666666666666</v>
      </c>
    </row>
    <row r="62" spans="2:43" x14ac:dyDescent="0.35">
      <c r="B62" s="229">
        <v>44284</v>
      </c>
      <c r="C62" s="219">
        <v>0.16</v>
      </c>
      <c r="D62" s="219">
        <v>4.42</v>
      </c>
      <c r="E62" s="219">
        <v>2.14</v>
      </c>
      <c r="F62" s="219">
        <v>1.93</v>
      </c>
      <c r="G62" s="219">
        <v>2.04</v>
      </c>
      <c r="H62" s="219">
        <v>2.54</v>
      </c>
      <c r="I62" s="219">
        <v>3.57</v>
      </c>
      <c r="J62" s="219">
        <v>4.6900000000000004</v>
      </c>
      <c r="K62" s="219">
        <v>7.34</v>
      </c>
      <c r="L62" s="219"/>
      <c r="M62" s="219"/>
      <c r="N62" s="219">
        <v>1.0299999999999998</v>
      </c>
      <c r="O62" s="219">
        <v>1.1200000000000006</v>
      </c>
      <c r="P62" s="219">
        <v>2.6499999999999995</v>
      </c>
      <c r="Q62" s="249"/>
      <c r="R62" s="246">
        <v>-0.31</v>
      </c>
      <c r="S62" s="235">
        <v>-0.3</v>
      </c>
      <c r="T62" s="235">
        <v>-0.3</v>
      </c>
      <c r="U62" s="235">
        <v>-0.29499999999999998</v>
      </c>
      <c r="V62" s="235">
        <v>-0.25600000000000001</v>
      </c>
      <c r="W62" s="235">
        <v>-0.23333333333333331</v>
      </c>
      <c r="X62" s="235">
        <v>-0.2</v>
      </c>
      <c r="Y62" s="235">
        <v>-0.16499999999999998</v>
      </c>
      <c r="Z62" s="235">
        <v>-9.5000000000000001E-2</v>
      </c>
      <c r="AA62" s="235">
        <v>0.03</v>
      </c>
      <c r="AB62" s="246">
        <v>7.0000000000000007E-2</v>
      </c>
      <c r="AC62" s="235">
        <v>0.09</v>
      </c>
      <c r="AD62" s="246">
        <v>0.18</v>
      </c>
      <c r="AE62" s="235">
        <v>0.27</v>
      </c>
      <c r="AF62" s="250">
        <v>1.999999999999999E-2</v>
      </c>
      <c r="AH62" s="248"/>
      <c r="AI62" s="241">
        <v>0.14000000000000001</v>
      </c>
      <c r="AJ62" s="241">
        <v>0.32</v>
      </c>
      <c r="AK62" s="241">
        <v>0.89</v>
      </c>
      <c r="AL62" s="199">
        <v>0.45</v>
      </c>
      <c r="AM62" s="247"/>
      <c r="AN62" s="218">
        <v>2.09</v>
      </c>
      <c r="AO62" s="218">
        <v>3.1199999999999997</v>
      </c>
      <c r="AP62" s="218">
        <v>4.24</v>
      </c>
      <c r="AQ62" s="218">
        <v>6.89</v>
      </c>
    </row>
    <row r="63" spans="2:43" x14ac:dyDescent="0.35">
      <c r="B63" s="229">
        <v>44285</v>
      </c>
      <c r="C63" s="219">
        <v>0.16</v>
      </c>
      <c r="D63" s="219">
        <v>4.43</v>
      </c>
      <c r="E63" s="219">
        <v>2.12</v>
      </c>
      <c r="F63" s="219">
        <v>1.92</v>
      </c>
      <c r="G63" s="219">
        <v>2.0299999999999998</v>
      </c>
      <c r="H63" s="219">
        <v>2.5299999999999998</v>
      </c>
      <c r="I63" s="219">
        <v>3.57</v>
      </c>
      <c r="J63" s="219">
        <v>4.7</v>
      </c>
      <c r="K63" s="219">
        <v>7.4</v>
      </c>
      <c r="L63" s="219"/>
      <c r="M63" s="219"/>
      <c r="N63" s="219">
        <v>1.04</v>
      </c>
      <c r="O63" s="219">
        <v>1.1300000000000003</v>
      </c>
      <c r="P63" s="219">
        <v>2.7</v>
      </c>
      <c r="Q63" s="249"/>
      <c r="R63" s="246">
        <v>-0.31</v>
      </c>
      <c r="S63" s="235">
        <v>-0.3</v>
      </c>
      <c r="T63" s="235">
        <v>-0.3</v>
      </c>
      <c r="U63" s="235">
        <v>-0.29499999999999998</v>
      </c>
      <c r="V63" s="235">
        <v>-0.25600000000000001</v>
      </c>
      <c r="W63" s="235">
        <v>-0.23333333333333331</v>
      </c>
      <c r="X63" s="235">
        <v>-0.2</v>
      </c>
      <c r="Y63" s="235">
        <v>-0.16499999999999998</v>
      </c>
      <c r="Z63" s="235">
        <v>-9.5000000000000001E-2</v>
      </c>
      <c r="AA63" s="235">
        <v>0.03</v>
      </c>
      <c r="AB63" s="246">
        <v>7.0000000000000007E-2</v>
      </c>
      <c r="AC63" s="235">
        <v>0.09</v>
      </c>
      <c r="AD63" s="246">
        <v>0.18</v>
      </c>
      <c r="AE63" s="235">
        <v>0.27</v>
      </c>
      <c r="AF63" s="250">
        <v>1.999999999999999E-2</v>
      </c>
      <c r="AH63" s="248"/>
      <c r="AI63" s="241">
        <v>0.16</v>
      </c>
      <c r="AJ63" s="241">
        <v>0.33</v>
      </c>
      <c r="AK63" s="241">
        <v>0.9</v>
      </c>
      <c r="AL63" s="199">
        <v>0.46333333333333337</v>
      </c>
      <c r="AM63" s="247"/>
      <c r="AN63" s="218">
        <v>2.0666666666666664</v>
      </c>
      <c r="AO63" s="218">
        <v>3.1066666666666665</v>
      </c>
      <c r="AP63" s="218">
        <v>4.2366666666666664</v>
      </c>
      <c r="AQ63" s="218">
        <v>6.9366666666666674</v>
      </c>
    </row>
    <row r="64" spans="2:43" ht="15" thickBot="1" x14ac:dyDescent="0.4">
      <c r="B64" s="229">
        <v>44286</v>
      </c>
      <c r="C64" s="219">
        <v>0.16</v>
      </c>
      <c r="D64" s="219">
        <v>4.42</v>
      </c>
      <c r="E64" s="219">
        <v>2.11</v>
      </c>
      <c r="F64" s="219">
        <v>1.96</v>
      </c>
      <c r="G64" s="219">
        <v>2.04</v>
      </c>
      <c r="H64" s="219">
        <v>2.5499999999999998</v>
      </c>
      <c r="I64" s="219">
        <v>3.58</v>
      </c>
      <c r="J64" s="219">
        <v>4.7</v>
      </c>
      <c r="K64" s="219">
        <v>7.41</v>
      </c>
      <c r="L64" s="219"/>
      <c r="M64" s="219"/>
      <c r="N64" s="219">
        <v>1.0300000000000002</v>
      </c>
      <c r="O64" s="219">
        <v>1.1200000000000001</v>
      </c>
      <c r="P64" s="219">
        <v>2.71</v>
      </c>
      <c r="Q64" s="249"/>
      <c r="R64" s="246">
        <v>-0.31</v>
      </c>
      <c r="S64" s="235">
        <v>-0.3</v>
      </c>
      <c r="T64" s="235">
        <v>-0.3</v>
      </c>
      <c r="U64" s="235">
        <v>-0.29499999999999998</v>
      </c>
      <c r="V64" s="235">
        <v>-0.25600000000000001</v>
      </c>
      <c r="W64" s="235">
        <v>-0.23666666666666666</v>
      </c>
      <c r="X64" s="235">
        <v>-0.21</v>
      </c>
      <c r="Y64" s="235">
        <v>-0.16499999999999998</v>
      </c>
      <c r="Z64" s="235">
        <v>-9.5000000000000001E-2</v>
      </c>
      <c r="AA64" s="235">
        <v>0.03</v>
      </c>
      <c r="AB64" s="246">
        <v>7.0000000000000007E-2</v>
      </c>
      <c r="AC64" s="235">
        <v>0.09</v>
      </c>
      <c r="AD64" s="246">
        <v>0.18</v>
      </c>
      <c r="AE64" s="235">
        <v>0.27</v>
      </c>
      <c r="AF64" s="250">
        <v>1.999999999999999E-2</v>
      </c>
      <c r="AH64" s="248"/>
      <c r="AI64" s="241">
        <v>0.16</v>
      </c>
      <c r="AJ64" s="241">
        <v>0.35</v>
      </c>
      <c r="AK64" s="241">
        <v>0.92</v>
      </c>
      <c r="AL64" s="199">
        <v>0.47666666666666674</v>
      </c>
      <c r="AM64" s="247"/>
      <c r="AN64" s="218">
        <v>2.0733333333333333</v>
      </c>
      <c r="AO64" s="218">
        <v>3.1033333333333335</v>
      </c>
      <c r="AP64" s="218">
        <v>4.2233333333333336</v>
      </c>
      <c r="AQ64" s="218">
        <v>6.9333333333333336</v>
      </c>
    </row>
    <row r="65" spans="2:57" ht="15" thickBot="1" x14ac:dyDescent="0.4">
      <c r="B65" s="262">
        <v>44287</v>
      </c>
      <c r="C65" s="261">
        <v>0.16</v>
      </c>
      <c r="D65" s="261">
        <v>4.3499999999999996</v>
      </c>
      <c r="E65" s="261">
        <v>2.0499999999999998</v>
      </c>
      <c r="F65" s="261">
        <v>1.9</v>
      </c>
      <c r="G65" s="261">
        <v>1.98</v>
      </c>
      <c r="H65" s="261">
        <v>2.4900000000000002</v>
      </c>
      <c r="I65" s="261">
        <v>3.5</v>
      </c>
      <c r="J65" s="261">
        <v>4.6399999999999997</v>
      </c>
      <c r="K65" s="261">
        <v>7.32</v>
      </c>
      <c r="L65" s="261"/>
      <c r="M65" s="261"/>
      <c r="N65" s="261">
        <v>1.0099999999999998</v>
      </c>
      <c r="O65" s="261">
        <v>1.1399999999999997</v>
      </c>
      <c r="P65" s="261">
        <v>2.6800000000000006</v>
      </c>
      <c r="Q65" s="260"/>
      <c r="R65" s="259">
        <v>-0.31</v>
      </c>
      <c r="S65" s="259">
        <v>-0.3</v>
      </c>
      <c r="T65" s="259">
        <v>-0.3</v>
      </c>
      <c r="U65" s="259">
        <v>-0.29499999999999998</v>
      </c>
      <c r="V65" s="259">
        <v>-0.25600000000000001</v>
      </c>
      <c r="W65" s="259">
        <v>-0.23666666666666666</v>
      </c>
      <c r="X65" s="259">
        <v>-0.21</v>
      </c>
      <c r="Y65" s="259">
        <v>-0.16499999999999998</v>
      </c>
      <c r="Z65" s="259">
        <v>-9.5000000000000001E-2</v>
      </c>
      <c r="AA65" s="259">
        <v>0.03</v>
      </c>
      <c r="AB65" s="259">
        <v>7.0000000000000007E-2</v>
      </c>
      <c r="AC65" s="259">
        <v>0.09</v>
      </c>
      <c r="AD65" s="259">
        <v>0.18</v>
      </c>
      <c r="AE65" s="259">
        <v>0.27</v>
      </c>
      <c r="AF65" s="258">
        <v>1.999999999999999E-2</v>
      </c>
      <c r="AG65" s="194"/>
      <c r="AH65" s="257"/>
      <c r="AI65" s="256">
        <v>0.17</v>
      </c>
      <c r="AJ65" s="256">
        <v>0.35</v>
      </c>
      <c r="AK65" s="256">
        <v>0.9</v>
      </c>
      <c r="AL65" s="263">
        <v>0.47333333333333333</v>
      </c>
      <c r="AM65" s="254"/>
      <c r="AN65" s="253">
        <v>2.0166666666666671</v>
      </c>
      <c r="AO65" s="252">
        <v>3.0266666666666668</v>
      </c>
      <c r="AP65" s="252">
        <v>4.1666666666666661</v>
      </c>
      <c r="AQ65" s="251">
        <v>6.8466666666666667</v>
      </c>
      <c r="AS65" s="220">
        <f>$BC$65*EXP($BD$65*AS3)</f>
        <v>1.6365926870894221</v>
      </c>
      <c r="AT65" s="220">
        <f>$BC$65*EXP($BD$65*AT3)</f>
        <v>2.4383374905530646</v>
      </c>
      <c r="AU65" s="220">
        <f>$BC$65*EXP($BD$65*AU3)</f>
        <v>3.6328463182921209</v>
      </c>
      <c r="AV65" s="220">
        <f>$BC$65*EXP($BD$65*AV3)</f>
        <v>5.4125289970975841</v>
      </c>
      <c r="AW65" s="220"/>
      <c r="AX65" s="220">
        <f>$BC$65*EXP($BD$65*AX3)</f>
        <v>2.6939040219184576</v>
      </c>
      <c r="AY65" s="220">
        <f>$BC$65*EXP($BD$65*AY3)</f>
        <v>4.4342852907492656</v>
      </c>
      <c r="AZ65" s="220">
        <f>$BC$65*EXP($BD$65*AZ3)</f>
        <v>8.0640543468391481</v>
      </c>
      <c r="BA65" s="220">
        <f>$BC$65*EXP($BD$65*BA3)</f>
        <v>21.849246826090532</v>
      </c>
      <c r="BC65" s="245">
        <v>1.3408</v>
      </c>
      <c r="BD65" s="245">
        <v>0.3987</v>
      </c>
      <c r="BE65" s="245"/>
    </row>
    <row r="66" spans="2:57" x14ac:dyDescent="0.35">
      <c r="B66" s="229">
        <v>44292</v>
      </c>
      <c r="C66" s="219">
        <v>0.16</v>
      </c>
      <c r="D66" s="219">
        <v>4.25</v>
      </c>
      <c r="E66" s="219">
        <v>2.0299999999999998</v>
      </c>
      <c r="F66" s="219">
        <v>1.88</v>
      </c>
      <c r="G66" s="219">
        <v>1.96</v>
      </c>
      <c r="H66" s="219">
        <v>2.4700000000000002</v>
      </c>
      <c r="I66" s="219">
        <v>3.42</v>
      </c>
      <c r="J66" s="219">
        <v>4.54</v>
      </c>
      <c r="K66" s="219">
        <v>7.16</v>
      </c>
      <c r="L66" s="219"/>
      <c r="M66" s="219"/>
      <c r="N66" s="219">
        <v>0.94999999999999973</v>
      </c>
      <c r="O66" s="219">
        <v>1.1200000000000001</v>
      </c>
      <c r="P66" s="219">
        <v>2.62</v>
      </c>
      <c r="Q66" s="249"/>
      <c r="R66" s="235">
        <v>-0.3</v>
      </c>
      <c r="S66" s="246">
        <v>-0.3</v>
      </c>
      <c r="T66" s="235">
        <v>-0.3</v>
      </c>
      <c r="U66" s="235">
        <v>-0.29000000000000004</v>
      </c>
      <c r="V66" s="235">
        <v>-0.25</v>
      </c>
      <c r="W66" s="235">
        <v>-0.23666666666666666</v>
      </c>
      <c r="X66" s="235">
        <v>-0.21</v>
      </c>
      <c r="Y66" s="235">
        <v>-0.16499999999999998</v>
      </c>
      <c r="Z66" s="235">
        <v>-9.5000000000000001E-2</v>
      </c>
      <c r="AA66" s="235">
        <v>0.01</v>
      </c>
      <c r="AB66" s="246">
        <v>0.05</v>
      </c>
      <c r="AC66" s="235">
        <v>0.08</v>
      </c>
      <c r="AD66" s="246">
        <v>0.17500000000000002</v>
      </c>
      <c r="AE66" s="235">
        <v>0.27</v>
      </c>
      <c r="AF66" s="250">
        <v>1.5000000000000013E-2</v>
      </c>
      <c r="AH66" s="248"/>
      <c r="AI66" s="241">
        <v>0.16</v>
      </c>
      <c r="AJ66" s="241">
        <v>0.35</v>
      </c>
      <c r="AK66" s="241">
        <v>0.88</v>
      </c>
      <c r="AL66" s="199">
        <v>0.46333333333333337</v>
      </c>
      <c r="AM66" s="247"/>
      <c r="AN66" s="218">
        <v>2.0066666666666668</v>
      </c>
      <c r="AO66" s="218">
        <v>2.9566666666666666</v>
      </c>
      <c r="AP66" s="218">
        <v>4.0766666666666662</v>
      </c>
      <c r="AQ66" s="218">
        <v>6.6966666666666672</v>
      </c>
    </row>
    <row r="67" spans="2:57" x14ac:dyDescent="0.35">
      <c r="B67" s="229">
        <v>44293</v>
      </c>
      <c r="C67" s="219">
        <v>0.16</v>
      </c>
      <c r="D67" s="219">
        <v>4.21</v>
      </c>
      <c r="E67" s="219">
        <v>2.04</v>
      </c>
      <c r="F67" s="219">
        <v>1.87</v>
      </c>
      <c r="G67" s="219">
        <v>1.95</v>
      </c>
      <c r="H67" s="219">
        <v>2.46</v>
      </c>
      <c r="I67" s="219">
        <v>3.39</v>
      </c>
      <c r="J67" s="219">
        <v>4.46</v>
      </c>
      <c r="K67" s="219">
        <v>7.14</v>
      </c>
      <c r="L67" s="219"/>
      <c r="M67" s="219"/>
      <c r="N67" s="219">
        <v>0.93000000000000016</v>
      </c>
      <c r="O67" s="219">
        <v>1.0699999999999998</v>
      </c>
      <c r="P67" s="219">
        <v>2.6799999999999997</v>
      </c>
      <c r="Q67" s="249"/>
      <c r="R67" s="235">
        <v>-0.3</v>
      </c>
      <c r="S67" s="246">
        <v>-0.3</v>
      </c>
      <c r="T67" s="235">
        <v>-0.3</v>
      </c>
      <c r="U67" s="235">
        <v>-0.29000000000000004</v>
      </c>
      <c r="V67" s="235">
        <v>-0.25</v>
      </c>
      <c r="W67" s="235">
        <v>-0.23666666666666666</v>
      </c>
      <c r="X67" s="235">
        <v>-0.21</v>
      </c>
      <c r="Y67" s="235">
        <v>-0.16499999999999998</v>
      </c>
      <c r="Z67" s="235">
        <v>-9.5000000000000001E-2</v>
      </c>
      <c r="AA67" s="235">
        <v>0.01</v>
      </c>
      <c r="AB67" s="246">
        <v>0.05</v>
      </c>
      <c r="AC67" s="235">
        <v>0.08</v>
      </c>
      <c r="AD67" s="246">
        <v>0.17500000000000002</v>
      </c>
      <c r="AE67" s="235">
        <v>0.27</v>
      </c>
      <c r="AF67" s="250">
        <v>1.5000000000000013E-2</v>
      </c>
      <c r="AH67" s="248"/>
      <c r="AI67" s="241">
        <v>0.16</v>
      </c>
      <c r="AJ67" s="241">
        <v>0.34</v>
      </c>
      <c r="AK67" s="241">
        <v>0.87</v>
      </c>
      <c r="AL67" s="199">
        <v>0.45666666666666672</v>
      </c>
      <c r="AM67" s="247"/>
      <c r="AN67" s="218">
        <v>2.0033333333333334</v>
      </c>
      <c r="AO67" s="218">
        <v>2.9333333333333336</v>
      </c>
      <c r="AP67" s="218">
        <v>4.003333333333333</v>
      </c>
      <c r="AQ67" s="218">
        <v>6.6833333333333327</v>
      </c>
    </row>
    <row r="68" spans="2:57" x14ac:dyDescent="0.35">
      <c r="B68" s="229">
        <v>44294</v>
      </c>
      <c r="C68" s="219">
        <v>0.16</v>
      </c>
      <c r="D68" s="219">
        <v>4.18</v>
      </c>
      <c r="E68" s="219">
        <v>2.02</v>
      </c>
      <c r="F68" s="219">
        <v>1.86</v>
      </c>
      <c r="G68" s="219">
        <v>1.94</v>
      </c>
      <c r="H68" s="219">
        <v>2.4500000000000002</v>
      </c>
      <c r="I68" s="219">
        <v>3.37</v>
      </c>
      <c r="J68" s="219">
        <v>4.45</v>
      </c>
      <c r="K68" s="219">
        <v>7.09</v>
      </c>
      <c r="L68" s="219"/>
      <c r="M68" s="219"/>
      <c r="N68" s="219">
        <v>0.91999999999999993</v>
      </c>
      <c r="O68" s="219">
        <v>1.08</v>
      </c>
      <c r="P68" s="219">
        <v>2.6399999999999997</v>
      </c>
      <c r="Q68" s="249"/>
      <c r="R68" s="235">
        <v>-0.3</v>
      </c>
      <c r="S68" s="246">
        <v>-0.3</v>
      </c>
      <c r="T68" s="235">
        <v>-0.3</v>
      </c>
      <c r="U68" s="235">
        <v>-0.29000000000000004</v>
      </c>
      <c r="V68" s="235">
        <v>-0.25</v>
      </c>
      <c r="W68" s="235">
        <v>-0.23666666666666666</v>
      </c>
      <c r="X68" s="235">
        <v>-0.21</v>
      </c>
      <c r="Y68" s="235">
        <v>-0.16499999999999998</v>
      </c>
      <c r="Z68" s="235">
        <v>-9.5000000000000001E-2</v>
      </c>
      <c r="AA68" s="235">
        <v>0.01</v>
      </c>
      <c r="AB68" s="246">
        <v>0.05</v>
      </c>
      <c r="AC68" s="235">
        <v>0.08</v>
      </c>
      <c r="AD68" s="246">
        <v>0.17500000000000002</v>
      </c>
      <c r="AE68" s="235">
        <v>0.27</v>
      </c>
      <c r="AF68" s="250">
        <v>1.5000000000000013E-2</v>
      </c>
      <c r="AH68" s="248"/>
      <c r="AI68" s="241">
        <v>0.14000000000000001</v>
      </c>
      <c r="AJ68" s="241">
        <v>0.33</v>
      </c>
      <c r="AK68" s="241">
        <v>0.85</v>
      </c>
      <c r="AL68" s="199">
        <v>0.44</v>
      </c>
      <c r="AM68" s="247"/>
      <c r="AN68" s="218">
        <v>2.0100000000000002</v>
      </c>
      <c r="AO68" s="218">
        <v>2.93</v>
      </c>
      <c r="AP68" s="218">
        <v>4.01</v>
      </c>
      <c r="AQ68" s="218">
        <v>6.6499999999999995</v>
      </c>
      <c r="AS68" s="220">
        <f>$BC$68*EXP($BD$68*AS3)</f>
        <v>1.6217111566047513</v>
      </c>
      <c r="AT68" s="220">
        <f>$BC$68*EXP($BD$68*AT3)</f>
        <v>2.3959549101962931</v>
      </c>
      <c r="AU68" s="220">
        <f>$BC$68*EXP($BD$68*AU3)</f>
        <v>3.5398411784453443</v>
      </c>
      <c r="AV68" s="220">
        <f>$BC$68*EXP($BD$68*AV3)</f>
        <v>5.2298461524848756</v>
      </c>
      <c r="AW68" s="220"/>
      <c r="AX68" s="220">
        <f>$BC$68*EXP($BD$68*AX3)</f>
        <v>2.6415262135071313</v>
      </c>
      <c r="AY68" s="220">
        <f>$BC$68*EXP($BD$68*AY3)</f>
        <v>4.3026532241745814</v>
      </c>
      <c r="AZ68" s="220">
        <f>$BC$68*EXP($BD$68*AZ3)</f>
        <v>7.7266999845098159</v>
      </c>
      <c r="BA68" s="220">
        <f>$BC$68*EXP($BD$68*BA3)</f>
        <v>20.500142991051462</v>
      </c>
      <c r="BC68" s="194">
        <v>1.3342000000000001</v>
      </c>
      <c r="BD68" s="194">
        <v>0.39029999999999998</v>
      </c>
    </row>
    <row r="69" spans="2:57" x14ac:dyDescent="0.35">
      <c r="B69" s="229">
        <v>44295</v>
      </c>
      <c r="C69" s="219">
        <v>0.16</v>
      </c>
      <c r="D69" s="219">
        <v>4.2300000000000004</v>
      </c>
      <c r="E69" s="219">
        <v>2.0299999999999998</v>
      </c>
      <c r="F69" s="219">
        <v>1.87</v>
      </c>
      <c r="G69" s="219">
        <v>1.95</v>
      </c>
      <c r="H69" s="219">
        <v>2.46</v>
      </c>
      <c r="I69" s="219">
        <v>3.41</v>
      </c>
      <c r="J69" s="219">
        <v>4.49</v>
      </c>
      <c r="K69" s="219">
        <v>7.18</v>
      </c>
      <c r="L69" s="219"/>
      <c r="M69" s="219"/>
      <c r="N69" s="219">
        <v>0.95000000000000018</v>
      </c>
      <c r="O69" s="219">
        <v>1.08</v>
      </c>
      <c r="P69" s="219">
        <v>2.6899999999999995</v>
      </c>
      <c r="Q69" s="249"/>
      <c r="R69" s="235">
        <v>-0.3</v>
      </c>
      <c r="S69" s="246">
        <v>-0.3</v>
      </c>
      <c r="T69" s="235">
        <v>-0.3</v>
      </c>
      <c r="U69" s="235">
        <v>-0.29000000000000004</v>
      </c>
      <c r="V69" s="235">
        <v>-0.25</v>
      </c>
      <c r="W69" s="235">
        <v>-0.23666666666666666</v>
      </c>
      <c r="X69" s="235">
        <v>-0.21</v>
      </c>
      <c r="Y69" s="235">
        <v>-0.16499999999999998</v>
      </c>
      <c r="Z69" s="235">
        <v>-9.5000000000000001E-2</v>
      </c>
      <c r="AA69" s="235">
        <v>0.01</v>
      </c>
      <c r="AB69" s="246">
        <v>6.0000000000000005E-2</v>
      </c>
      <c r="AC69" s="235">
        <v>0.08</v>
      </c>
      <c r="AD69" s="246">
        <v>0.17500000000000002</v>
      </c>
      <c r="AE69" s="235">
        <v>0.27</v>
      </c>
      <c r="AF69" s="250">
        <v>1.5000000000000013E-2</v>
      </c>
      <c r="AH69" s="248"/>
      <c r="AI69" s="241">
        <v>0.16</v>
      </c>
      <c r="AJ69" s="241">
        <v>0.35</v>
      </c>
      <c r="AK69" s="241">
        <v>0.87</v>
      </c>
      <c r="AL69" s="199">
        <v>0.45999999999999996</v>
      </c>
      <c r="AM69" s="247"/>
      <c r="AN69" s="218">
        <v>2</v>
      </c>
      <c r="AO69" s="218">
        <v>2.95</v>
      </c>
      <c r="AP69" s="218">
        <v>4.03</v>
      </c>
      <c r="AQ69" s="218">
        <v>6.72</v>
      </c>
    </row>
    <row r="70" spans="2:57" x14ac:dyDescent="0.35">
      <c r="B70" s="229">
        <v>44298</v>
      </c>
      <c r="C70" s="219">
        <v>0.16</v>
      </c>
      <c r="D70" s="219">
        <v>4.25</v>
      </c>
      <c r="E70" s="219">
        <v>2.04</v>
      </c>
      <c r="F70" s="219">
        <v>1.88</v>
      </c>
      <c r="G70" s="219">
        <v>1.96</v>
      </c>
      <c r="H70" s="219">
        <v>2.4700000000000002</v>
      </c>
      <c r="I70" s="219">
        <v>3.41</v>
      </c>
      <c r="J70" s="219">
        <v>4.53</v>
      </c>
      <c r="K70" s="219">
        <v>7.2</v>
      </c>
      <c r="L70" s="219"/>
      <c r="M70" s="219"/>
      <c r="N70" s="219">
        <v>0.94</v>
      </c>
      <c r="O70" s="219">
        <v>1.1200000000000001</v>
      </c>
      <c r="P70" s="219">
        <v>2.67</v>
      </c>
      <c r="Q70" s="249"/>
      <c r="R70" s="235">
        <v>-0.3</v>
      </c>
      <c r="S70" s="246">
        <v>-0.3</v>
      </c>
      <c r="T70" s="235">
        <v>-0.3</v>
      </c>
      <c r="U70" s="235">
        <v>-0.29000000000000004</v>
      </c>
      <c r="V70" s="235">
        <v>-0.25</v>
      </c>
      <c r="W70" s="235">
        <v>-0.23666666666666666</v>
      </c>
      <c r="X70" s="235">
        <v>-0.21</v>
      </c>
      <c r="Y70" s="235">
        <v>-0.16499999999999998</v>
      </c>
      <c r="Z70" s="235">
        <v>-9.5000000000000001E-2</v>
      </c>
      <c r="AA70" s="235">
        <v>0.01</v>
      </c>
      <c r="AB70" s="235">
        <v>0.09</v>
      </c>
      <c r="AC70" s="246">
        <v>0.11</v>
      </c>
      <c r="AD70" s="246">
        <v>0.19</v>
      </c>
      <c r="AE70" s="235">
        <v>0.27</v>
      </c>
      <c r="AF70" s="250">
        <v>0.03</v>
      </c>
      <c r="AH70" s="248"/>
      <c r="AI70" s="241">
        <v>0.18</v>
      </c>
      <c r="AJ70" s="241">
        <v>0.38</v>
      </c>
      <c r="AK70" s="241">
        <v>0.89</v>
      </c>
      <c r="AL70" s="199">
        <v>0.48333333333333339</v>
      </c>
      <c r="AM70" s="247"/>
      <c r="AN70" s="218">
        <v>1.9866666666666668</v>
      </c>
      <c r="AO70" s="218">
        <v>2.9266666666666667</v>
      </c>
      <c r="AP70" s="218">
        <v>4.0466666666666669</v>
      </c>
      <c r="AQ70" s="218">
        <v>6.7166666666666668</v>
      </c>
    </row>
    <row r="71" spans="2:57" x14ac:dyDescent="0.35">
      <c r="B71" s="229">
        <v>44299</v>
      </c>
      <c r="C71" s="219">
        <v>0.16</v>
      </c>
      <c r="D71" s="219">
        <v>4.28</v>
      </c>
      <c r="E71" s="219">
        <v>2</v>
      </c>
      <c r="F71" s="219">
        <v>1.85</v>
      </c>
      <c r="G71" s="219">
        <v>1.93</v>
      </c>
      <c r="H71" s="219">
        <v>2.44</v>
      </c>
      <c r="I71" s="219">
        <v>3.44</v>
      </c>
      <c r="J71" s="219">
        <v>4.57</v>
      </c>
      <c r="K71" s="219">
        <v>7.24</v>
      </c>
      <c r="L71" s="219"/>
      <c r="M71" s="219"/>
      <c r="N71" s="219">
        <v>1</v>
      </c>
      <c r="O71" s="219">
        <v>1.1300000000000003</v>
      </c>
      <c r="P71" s="219">
        <v>2.67</v>
      </c>
      <c r="Q71" s="249"/>
      <c r="R71" s="235">
        <v>-0.3</v>
      </c>
      <c r="S71" s="246">
        <v>-0.3</v>
      </c>
      <c r="T71" s="235">
        <v>-0.3</v>
      </c>
      <c r="U71" s="235">
        <v>-0.29000000000000004</v>
      </c>
      <c r="V71" s="235">
        <v>-0.25</v>
      </c>
      <c r="W71" s="235">
        <v>-0.23666666666666666</v>
      </c>
      <c r="X71" s="235">
        <v>-0.21</v>
      </c>
      <c r="Y71" s="235">
        <v>-0.16499999999999998</v>
      </c>
      <c r="Z71" s="235">
        <v>-9.5000000000000001E-2</v>
      </c>
      <c r="AA71" s="235">
        <v>0.01</v>
      </c>
      <c r="AB71" s="235">
        <v>0.09</v>
      </c>
      <c r="AC71" s="246">
        <v>0.11</v>
      </c>
      <c r="AD71" s="246">
        <v>0.19</v>
      </c>
      <c r="AE71" s="235">
        <v>0.27</v>
      </c>
      <c r="AF71" s="250">
        <v>0.03</v>
      </c>
      <c r="AH71" s="248"/>
      <c r="AI71" s="241">
        <v>0.16</v>
      </c>
      <c r="AJ71" s="241">
        <v>0.35</v>
      </c>
      <c r="AK71" s="241">
        <v>0.85</v>
      </c>
      <c r="AL71" s="199">
        <v>0.45333333333333331</v>
      </c>
      <c r="AM71" s="247"/>
      <c r="AN71" s="218">
        <v>1.9866666666666666</v>
      </c>
      <c r="AO71" s="218">
        <v>2.9866666666666668</v>
      </c>
      <c r="AP71" s="218">
        <v>4.1166666666666671</v>
      </c>
      <c r="AQ71" s="218">
        <v>6.7866666666666671</v>
      </c>
    </row>
    <row r="72" spans="2:57" x14ac:dyDescent="0.35">
      <c r="B72" s="229">
        <v>44300</v>
      </c>
      <c r="C72" s="219">
        <v>0.16</v>
      </c>
      <c r="D72" s="219">
        <v>4.2300000000000004</v>
      </c>
      <c r="E72" s="219">
        <v>2.02</v>
      </c>
      <c r="F72" s="219">
        <v>1.85</v>
      </c>
      <c r="G72" s="219">
        <v>1.93</v>
      </c>
      <c r="H72" s="219">
        <v>2.44</v>
      </c>
      <c r="I72" s="219">
        <v>3.39</v>
      </c>
      <c r="J72" s="219">
        <v>4.51</v>
      </c>
      <c r="K72" s="219">
        <v>7.16</v>
      </c>
      <c r="L72" s="219"/>
      <c r="M72" s="219"/>
      <c r="N72" s="219">
        <v>0.95000000000000018</v>
      </c>
      <c r="O72" s="219">
        <v>1.1199999999999997</v>
      </c>
      <c r="P72" s="219">
        <v>2.6500000000000004</v>
      </c>
      <c r="Q72" s="249"/>
      <c r="R72" s="235">
        <v>-0.3</v>
      </c>
      <c r="S72" s="246">
        <v>-0.3</v>
      </c>
      <c r="T72" s="235">
        <v>-0.3</v>
      </c>
      <c r="U72" s="235">
        <v>-0.29000000000000004</v>
      </c>
      <c r="V72" s="235">
        <v>-0.25</v>
      </c>
      <c r="W72" s="235">
        <v>-0.23666666666666666</v>
      </c>
      <c r="X72" s="235">
        <v>-0.21</v>
      </c>
      <c r="Y72" s="235">
        <v>-0.16499999999999998</v>
      </c>
      <c r="Z72" s="235">
        <v>-9.5000000000000001E-2</v>
      </c>
      <c r="AA72" s="235">
        <v>0.01</v>
      </c>
      <c r="AB72" s="235">
        <v>0.09</v>
      </c>
      <c r="AC72" s="246">
        <v>0.11</v>
      </c>
      <c r="AD72" s="246">
        <v>0.19</v>
      </c>
      <c r="AE72" s="235">
        <v>0.27</v>
      </c>
      <c r="AF72" s="250">
        <v>0.03</v>
      </c>
      <c r="AH72" s="248"/>
      <c r="AI72" s="241">
        <v>0.16</v>
      </c>
      <c r="AJ72" s="241">
        <v>0.35</v>
      </c>
      <c r="AK72" s="241">
        <v>0.87</v>
      </c>
      <c r="AL72" s="199">
        <v>0.45999999999999996</v>
      </c>
      <c r="AM72" s="247"/>
      <c r="AN72" s="218">
        <v>1.98</v>
      </c>
      <c r="AO72" s="218">
        <v>2.93</v>
      </c>
      <c r="AP72" s="218">
        <v>4.05</v>
      </c>
      <c r="AQ72" s="218">
        <v>6.7</v>
      </c>
    </row>
    <row r="73" spans="2:57" ht="15" thickBot="1" x14ac:dyDescent="0.4">
      <c r="B73" s="229">
        <v>44301</v>
      </c>
      <c r="C73" s="219">
        <v>0.16</v>
      </c>
      <c r="D73" s="219">
        <v>4.16</v>
      </c>
      <c r="E73" s="219">
        <v>1.95</v>
      </c>
      <c r="F73" s="219">
        <v>1.79</v>
      </c>
      <c r="G73" s="219">
        <v>1.87</v>
      </c>
      <c r="H73" s="219">
        <v>2.37</v>
      </c>
      <c r="I73" s="219">
        <v>3.33</v>
      </c>
      <c r="J73" s="219">
        <v>4.4400000000000004</v>
      </c>
      <c r="K73" s="219">
        <v>7.13</v>
      </c>
      <c r="L73" s="219"/>
      <c r="M73" s="219"/>
      <c r="N73" s="219">
        <v>0.96</v>
      </c>
      <c r="O73" s="219">
        <v>1.1100000000000003</v>
      </c>
      <c r="P73" s="219">
        <v>2.6899999999999995</v>
      </c>
      <c r="Q73" s="249"/>
      <c r="R73" s="235">
        <v>-0.3</v>
      </c>
      <c r="S73" s="246">
        <v>-0.3</v>
      </c>
      <c r="T73" s="235">
        <v>-0.3</v>
      </c>
      <c r="U73" s="235">
        <v>-0.29000000000000004</v>
      </c>
      <c r="V73" s="235">
        <v>-0.25</v>
      </c>
      <c r="W73" s="235">
        <v>-0.23666666666666666</v>
      </c>
      <c r="X73" s="235">
        <v>-0.21</v>
      </c>
      <c r="Y73" s="235">
        <v>-0.16499999999999998</v>
      </c>
      <c r="Z73" s="235">
        <v>-9.5000000000000001E-2</v>
      </c>
      <c r="AA73" s="235">
        <v>0.01</v>
      </c>
      <c r="AB73" s="235">
        <v>0.09</v>
      </c>
      <c r="AC73" s="246">
        <v>0.11</v>
      </c>
      <c r="AD73" s="246">
        <v>0.19</v>
      </c>
      <c r="AE73" s="235">
        <v>0.27</v>
      </c>
      <c r="AF73" s="250">
        <v>0.03</v>
      </c>
      <c r="AH73" s="248"/>
      <c r="AI73" s="241">
        <v>0.16</v>
      </c>
      <c r="AJ73" s="241">
        <v>0.32</v>
      </c>
      <c r="AK73" s="241">
        <v>0.81</v>
      </c>
      <c r="AL73" s="199">
        <v>0.43</v>
      </c>
      <c r="AM73" s="247"/>
      <c r="AN73" s="218">
        <v>1.9400000000000002</v>
      </c>
      <c r="AO73" s="218">
        <v>2.9</v>
      </c>
      <c r="AP73" s="218">
        <v>4.0100000000000007</v>
      </c>
      <c r="AQ73" s="218">
        <v>6.7</v>
      </c>
    </row>
    <row r="74" spans="2:57" ht="15" thickBot="1" x14ac:dyDescent="0.4">
      <c r="B74" s="229">
        <v>44302</v>
      </c>
      <c r="C74" s="219">
        <v>0.16</v>
      </c>
      <c r="D74" s="219">
        <v>4.16</v>
      </c>
      <c r="E74" s="219">
        <v>1.98</v>
      </c>
      <c r="F74" s="219">
        <v>1.82</v>
      </c>
      <c r="G74" s="219">
        <v>1.91</v>
      </c>
      <c r="H74" s="219">
        <v>2.41</v>
      </c>
      <c r="I74" s="219">
        <v>3.32</v>
      </c>
      <c r="J74" s="219">
        <v>4.45</v>
      </c>
      <c r="K74" s="219">
        <v>7.13</v>
      </c>
      <c r="L74" s="219"/>
      <c r="M74" s="219"/>
      <c r="N74" s="219">
        <v>0.9099999999999997</v>
      </c>
      <c r="O74" s="219">
        <v>1.1300000000000003</v>
      </c>
      <c r="P74" s="219">
        <v>2.6799999999999997</v>
      </c>
      <c r="Q74" s="249"/>
      <c r="R74" s="235">
        <v>-0.3</v>
      </c>
      <c r="S74" s="246">
        <v>-0.3</v>
      </c>
      <c r="T74" s="235">
        <v>-0.3</v>
      </c>
      <c r="U74" s="235">
        <v>-0.29000000000000004</v>
      </c>
      <c r="V74" s="235">
        <v>-0.25</v>
      </c>
      <c r="W74" s="235">
        <v>-0.23666666666666666</v>
      </c>
      <c r="X74" s="235">
        <v>-0.21</v>
      </c>
      <c r="Y74" s="235">
        <v>-0.16999999999999998</v>
      </c>
      <c r="Z74" s="235">
        <v>-9.5000000000000001E-2</v>
      </c>
      <c r="AA74" s="235">
        <v>0.01</v>
      </c>
      <c r="AB74" s="235">
        <v>0.09</v>
      </c>
      <c r="AC74" s="246">
        <v>0.11</v>
      </c>
      <c r="AD74" s="246">
        <v>0.19</v>
      </c>
      <c r="AE74" s="235">
        <v>0.27</v>
      </c>
      <c r="AF74" s="250">
        <v>0.03</v>
      </c>
      <c r="AH74" s="248"/>
      <c r="AI74" s="241">
        <v>0.16</v>
      </c>
      <c r="AJ74" s="241">
        <v>0.34</v>
      </c>
      <c r="AK74" s="241">
        <v>0.84</v>
      </c>
      <c r="AL74" s="199">
        <v>0.4466666666666666</v>
      </c>
      <c r="AM74" s="247"/>
      <c r="AN74" s="253">
        <v>1.96333333333333</v>
      </c>
      <c r="AO74" s="252">
        <v>2.8733333333333331</v>
      </c>
      <c r="AP74" s="252">
        <v>4.0033333333333339</v>
      </c>
      <c r="AQ74" s="251">
        <v>6.6833333333333336</v>
      </c>
      <c r="AS74" s="220">
        <f>$BC$74*EXP($BD$74*AS3)</f>
        <v>1.572862176014622</v>
      </c>
      <c r="AT74" s="220">
        <f>$BC$74*EXP($BD$74*AT3)</f>
        <v>2.3480777194231672</v>
      </c>
      <c r="AU74" s="220">
        <f>$BC$74*EXP($BD$74*AU3)</f>
        <v>3.5053732364661085</v>
      </c>
      <c r="AV74" s="220">
        <f>$BC$74*EXP($BD$74*AV3)</f>
        <v>5.2330642317714613</v>
      </c>
      <c r="AW74" s="220"/>
      <c r="AX74" s="220">
        <f>$BC$74*EXP($BD$74*AX3)</f>
        <v>2.5954813783881021</v>
      </c>
      <c r="AY74" s="220">
        <f>$BC$74*EXP($BD$74*AY3)</f>
        <v>4.2829713170601265</v>
      </c>
      <c r="AZ74" s="220">
        <f>$BC$74*EXP($BD$74*AZ3)</f>
        <v>7.8122811485414294</v>
      </c>
      <c r="BA74" s="220">
        <f>$BC$74*EXP($BD$74*BA3)</f>
        <v>21.273177389766051</v>
      </c>
      <c r="BC74" s="245">
        <v>1.2873000000000001</v>
      </c>
      <c r="BD74" s="245">
        <v>0.4007</v>
      </c>
      <c r="BE74" s="245"/>
    </row>
    <row r="75" spans="2:57" x14ac:dyDescent="0.35">
      <c r="B75" s="229">
        <v>44305</v>
      </c>
      <c r="C75" s="219">
        <v>0.16</v>
      </c>
      <c r="D75" s="219">
        <v>4.2</v>
      </c>
      <c r="E75" s="219">
        <v>2.02</v>
      </c>
      <c r="F75" s="219">
        <v>1.84</v>
      </c>
      <c r="G75" s="219">
        <v>1.93</v>
      </c>
      <c r="H75" s="219">
        <v>2.4300000000000002</v>
      </c>
      <c r="I75" s="219">
        <v>3.36</v>
      </c>
      <c r="J75" s="219">
        <v>4.4800000000000004</v>
      </c>
      <c r="K75" s="219">
        <v>7.16</v>
      </c>
      <c r="L75" s="219"/>
      <c r="M75" s="219"/>
      <c r="N75" s="219">
        <v>0.92999999999999972</v>
      </c>
      <c r="O75" s="219">
        <v>1.1200000000000006</v>
      </c>
      <c r="P75" s="219">
        <v>2.6799999999999997</v>
      </c>
      <c r="Q75" s="249"/>
      <c r="R75" s="235">
        <v>-0.3</v>
      </c>
      <c r="S75" s="246">
        <v>-0.3</v>
      </c>
      <c r="T75" s="235">
        <v>-0.3</v>
      </c>
      <c r="U75" s="235">
        <v>-0.29000000000000004</v>
      </c>
      <c r="V75" s="235">
        <v>-0.25</v>
      </c>
      <c r="W75" s="235">
        <v>-0.23666666666666666</v>
      </c>
      <c r="X75" s="235">
        <v>-0.21</v>
      </c>
      <c r="Y75" s="235">
        <v>-0.16999999999999998</v>
      </c>
      <c r="Z75" s="235">
        <v>-9.5000000000000001E-2</v>
      </c>
      <c r="AA75" s="235">
        <v>0.01</v>
      </c>
      <c r="AB75" s="235">
        <v>0.09</v>
      </c>
      <c r="AC75" s="246">
        <v>0.11</v>
      </c>
      <c r="AD75" s="246">
        <v>0.19</v>
      </c>
      <c r="AE75" s="235">
        <v>0.27</v>
      </c>
      <c r="AF75" s="250">
        <v>0.03</v>
      </c>
      <c r="AH75" s="248"/>
      <c r="AI75" s="241">
        <v>0.16</v>
      </c>
      <c r="AJ75" s="241">
        <v>0.34</v>
      </c>
      <c r="AK75" s="241">
        <v>0.85</v>
      </c>
      <c r="AL75" s="199">
        <v>0.45</v>
      </c>
      <c r="AM75" s="247"/>
      <c r="AN75" s="218">
        <v>1.9800000000000002</v>
      </c>
      <c r="AO75" s="218">
        <v>2.9099999999999997</v>
      </c>
      <c r="AP75" s="218">
        <v>4.03</v>
      </c>
      <c r="AQ75" s="218">
        <v>6.71</v>
      </c>
    </row>
    <row r="76" spans="2:57" x14ac:dyDescent="0.35">
      <c r="B76" s="229">
        <v>44306</v>
      </c>
      <c r="C76" s="219">
        <v>0.16</v>
      </c>
      <c r="D76" s="219">
        <v>4.2699999999999996</v>
      </c>
      <c r="E76" s="219">
        <v>1.99</v>
      </c>
      <c r="F76" s="219">
        <v>1.82</v>
      </c>
      <c r="G76" s="219">
        <v>1.91</v>
      </c>
      <c r="H76" s="219">
        <v>2.41</v>
      </c>
      <c r="I76" s="219">
        <v>3.42</v>
      </c>
      <c r="J76" s="219">
        <v>4.58</v>
      </c>
      <c r="K76" s="219">
        <v>7.21</v>
      </c>
      <c r="L76" s="219"/>
      <c r="M76" s="219"/>
      <c r="N76" s="219">
        <v>1.0099999999999998</v>
      </c>
      <c r="O76" s="219">
        <v>1.1600000000000001</v>
      </c>
      <c r="P76" s="219">
        <v>2.63</v>
      </c>
      <c r="Q76" s="249"/>
      <c r="R76" s="235">
        <v>-0.3</v>
      </c>
      <c r="S76" s="246">
        <v>-0.3</v>
      </c>
      <c r="T76" s="235">
        <v>-0.3</v>
      </c>
      <c r="U76" s="235">
        <v>-0.29000000000000004</v>
      </c>
      <c r="V76" s="235">
        <v>-0.25</v>
      </c>
      <c r="W76" s="235">
        <v>-0.23666666666666666</v>
      </c>
      <c r="X76" s="235">
        <v>-0.21</v>
      </c>
      <c r="Y76" s="235">
        <v>-0.16999999999999998</v>
      </c>
      <c r="Z76" s="235">
        <v>-0.09</v>
      </c>
      <c r="AA76" s="235">
        <v>0.02</v>
      </c>
      <c r="AB76" s="235">
        <v>0.09</v>
      </c>
      <c r="AC76" s="246">
        <v>0.11</v>
      </c>
      <c r="AD76" s="246">
        <v>0.19500000000000001</v>
      </c>
      <c r="AE76" s="235">
        <v>0.28000000000000003</v>
      </c>
      <c r="AF76" s="250">
        <v>3.5000000000000003E-2</v>
      </c>
      <c r="AH76" s="248"/>
      <c r="AI76" s="241">
        <v>0.15</v>
      </c>
      <c r="AJ76" s="241">
        <v>0.31</v>
      </c>
      <c r="AK76" s="241">
        <v>0.81</v>
      </c>
      <c r="AL76" s="199">
        <v>0.42333333333333334</v>
      </c>
      <c r="AM76" s="247"/>
      <c r="AN76" s="218">
        <v>1.9866666666666668</v>
      </c>
      <c r="AO76" s="218">
        <v>2.9966666666666666</v>
      </c>
      <c r="AP76" s="218">
        <v>4.1566666666666663</v>
      </c>
      <c r="AQ76" s="218">
        <v>6.7866666666666671</v>
      </c>
    </row>
    <row r="77" spans="2:57" x14ac:dyDescent="0.35">
      <c r="B77" s="229">
        <v>44307</v>
      </c>
      <c r="C77" s="219">
        <v>0.16</v>
      </c>
      <c r="D77" s="219">
        <v>4.26</v>
      </c>
      <c r="E77" s="219">
        <v>1.99</v>
      </c>
      <c r="F77" s="219">
        <v>1.82</v>
      </c>
      <c r="G77" s="219">
        <v>1.91</v>
      </c>
      <c r="H77" s="219">
        <v>2.42</v>
      </c>
      <c r="I77" s="219">
        <v>3.4</v>
      </c>
      <c r="J77" s="219">
        <v>4.57</v>
      </c>
      <c r="K77" s="219">
        <v>7.24</v>
      </c>
      <c r="L77" s="219"/>
      <c r="M77" s="219"/>
      <c r="N77" s="219">
        <v>0.98</v>
      </c>
      <c r="O77" s="219">
        <v>1.1700000000000004</v>
      </c>
      <c r="P77" s="219">
        <v>2.67</v>
      </c>
      <c r="Q77" s="249"/>
      <c r="R77" s="235">
        <v>-0.3</v>
      </c>
      <c r="S77" s="246">
        <v>-0.3</v>
      </c>
      <c r="T77" s="235">
        <v>-0.3</v>
      </c>
      <c r="U77" s="235">
        <v>-0.29000000000000004</v>
      </c>
      <c r="V77" s="235">
        <v>-0.25</v>
      </c>
      <c r="W77" s="235">
        <v>-0.23666666666666666</v>
      </c>
      <c r="X77" s="235">
        <v>-0.21</v>
      </c>
      <c r="Y77" s="235">
        <v>-0.16999999999999998</v>
      </c>
      <c r="Z77" s="235">
        <v>-0.09</v>
      </c>
      <c r="AA77" s="235">
        <v>0.02</v>
      </c>
      <c r="AB77" s="235">
        <v>0.09</v>
      </c>
      <c r="AC77" s="246">
        <v>0.11</v>
      </c>
      <c r="AD77" s="246">
        <v>0.19500000000000001</v>
      </c>
      <c r="AE77" s="235">
        <v>0.28000000000000003</v>
      </c>
      <c r="AF77" s="250">
        <v>3.5000000000000003E-2</v>
      </c>
      <c r="AH77" s="248"/>
      <c r="AI77" s="241">
        <v>0.15</v>
      </c>
      <c r="AJ77" s="241">
        <v>0.32</v>
      </c>
      <c r="AK77" s="241">
        <v>0.81</v>
      </c>
      <c r="AL77" s="199">
        <v>0.42666666666666669</v>
      </c>
      <c r="AM77" s="247"/>
      <c r="AN77" s="218">
        <v>1.9933333333333332</v>
      </c>
      <c r="AO77" s="218">
        <v>2.9733333333333332</v>
      </c>
      <c r="AP77" s="218">
        <v>4.1433333333333335</v>
      </c>
      <c r="AQ77" s="218">
        <v>6.8133333333333335</v>
      </c>
    </row>
    <row r="78" spans="2:57" x14ac:dyDescent="0.35">
      <c r="B78" s="229">
        <v>44308</v>
      </c>
      <c r="C78" s="219">
        <v>0.16</v>
      </c>
      <c r="D78" s="219">
        <v>4.26</v>
      </c>
      <c r="E78" s="219">
        <v>1.98</v>
      </c>
      <c r="F78" s="219">
        <v>1.81</v>
      </c>
      <c r="G78" s="219">
        <v>1.9</v>
      </c>
      <c r="H78" s="219">
        <v>2.4</v>
      </c>
      <c r="I78" s="219">
        <v>3.41</v>
      </c>
      <c r="J78" s="219">
        <v>4.5599999999999996</v>
      </c>
      <c r="K78" s="219">
        <v>7.23</v>
      </c>
      <c r="L78" s="219"/>
      <c r="M78" s="219"/>
      <c r="N78" s="219">
        <v>1.0100000000000002</v>
      </c>
      <c r="O78" s="219">
        <v>1.1499999999999995</v>
      </c>
      <c r="P78" s="219">
        <v>2.6700000000000008</v>
      </c>
      <c r="Q78" s="249"/>
      <c r="R78" s="235">
        <v>-0.3</v>
      </c>
      <c r="S78" s="246">
        <v>-0.3</v>
      </c>
      <c r="T78" s="235">
        <v>-0.3</v>
      </c>
      <c r="U78" s="235">
        <v>-0.29000000000000004</v>
      </c>
      <c r="V78" s="235">
        <v>-0.25</v>
      </c>
      <c r="W78" s="235">
        <v>-0.23666666666666666</v>
      </c>
      <c r="X78" s="235">
        <v>-0.21</v>
      </c>
      <c r="Y78" s="235">
        <v>-0.16999999999999998</v>
      </c>
      <c r="Z78" s="235">
        <v>-0.09</v>
      </c>
      <c r="AA78" s="235">
        <v>0.02</v>
      </c>
      <c r="AB78" s="235">
        <v>0.09</v>
      </c>
      <c r="AC78" s="246">
        <v>0.11</v>
      </c>
      <c r="AD78" s="246">
        <v>0.19500000000000001</v>
      </c>
      <c r="AE78" s="235">
        <v>0.28000000000000003</v>
      </c>
      <c r="AF78" s="250">
        <v>3.5000000000000003E-2</v>
      </c>
      <c r="AH78" s="248"/>
      <c r="AI78" s="241">
        <v>0.16</v>
      </c>
      <c r="AJ78" s="241">
        <v>0.32</v>
      </c>
      <c r="AK78" s="241">
        <v>0.81</v>
      </c>
      <c r="AL78" s="199">
        <v>0.43</v>
      </c>
      <c r="AM78" s="247"/>
      <c r="AN78" s="218">
        <v>1.97</v>
      </c>
      <c r="AO78" s="218">
        <v>2.98</v>
      </c>
      <c r="AP78" s="218">
        <v>4.13</v>
      </c>
      <c r="AQ78" s="218">
        <v>6.8000000000000007</v>
      </c>
    </row>
    <row r="79" spans="2:57" x14ac:dyDescent="0.35">
      <c r="B79" s="229">
        <v>44309</v>
      </c>
      <c r="C79" s="219">
        <v>0.16</v>
      </c>
      <c r="D79" s="219">
        <v>4.22</v>
      </c>
      <c r="E79" s="219">
        <v>1.99</v>
      </c>
      <c r="F79" s="219">
        <v>1.82</v>
      </c>
      <c r="G79" s="219">
        <v>1.9</v>
      </c>
      <c r="H79" s="219">
        <v>2.41</v>
      </c>
      <c r="I79" s="219">
        <v>3.38</v>
      </c>
      <c r="J79" s="219">
        <v>4.51</v>
      </c>
      <c r="K79" s="219">
        <v>7.19</v>
      </c>
      <c r="L79" s="219"/>
      <c r="M79" s="219"/>
      <c r="N79" s="219">
        <v>0.96999999999999975</v>
      </c>
      <c r="O79" s="219">
        <v>1.1299999999999999</v>
      </c>
      <c r="P79" s="219">
        <v>2.6800000000000006</v>
      </c>
      <c r="Q79" s="249"/>
      <c r="R79" s="235">
        <v>-0.3</v>
      </c>
      <c r="S79" s="246">
        <v>-0.3</v>
      </c>
      <c r="T79" s="235">
        <v>-0.3</v>
      </c>
      <c r="U79" s="235">
        <v>-0.29000000000000004</v>
      </c>
      <c r="V79" s="235">
        <v>-0.25</v>
      </c>
      <c r="W79" s="235">
        <v>-0.23666666666666666</v>
      </c>
      <c r="X79" s="235">
        <v>-0.21</v>
      </c>
      <c r="Y79" s="235">
        <v>-0.16999999999999998</v>
      </c>
      <c r="Z79" s="235">
        <v>-0.09</v>
      </c>
      <c r="AA79" s="235">
        <v>0.02</v>
      </c>
      <c r="AB79" s="235">
        <v>0.09</v>
      </c>
      <c r="AC79" s="246">
        <v>0.11</v>
      </c>
      <c r="AD79" s="246">
        <v>0.19500000000000001</v>
      </c>
      <c r="AE79" s="235">
        <v>0.28000000000000003</v>
      </c>
      <c r="AF79" s="250">
        <v>3.5000000000000003E-2</v>
      </c>
      <c r="AH79" s="248"/>
      <c r="AI79" s="241">
        <v>0.16</v>
      </c>
      <c r="AJ79" s="241">
        <v>0.34</v>
      </c>
      <c r="AK79" s="241">
        <v>0.83</v>
      </c>
      <c r="AL79" s="199">
        <v>0.44333333333333336</v>
      </c>
      <c r="AM79" s="247"/>
      <c r="AN79" s="218">
        <v>1.9666666666666668</v>
      </c>
      <c r="AO79" s="218">
        <v>2.9366666666666665</v>
      </c>
      <c r="AP79" s="218">
        <v>4.0666666666666664</v>
      </c>
      <c r="AQ79" s="218">
        <v>6.746666666666667</v>
      </c>
    </row>
    <row r="80" spans="2:57" x14ac:dyDescent="0.35">
      <c r="B80" s="229">
        <v>44312</v>
      </c>
      <c r="C80" s="219">
        <v>0.16</v>
      </c>
      <c r="D80" s="219">
        <v>4.1900000000000004</v>
      </c>
      <c r="E80" s="219">
        <v>1.98</v>
      </c>
      <c r="F80" s="219">
        <v>1.82</v>
      </c>
      <c r="G80" s="219">
        <v>1.9</v>
      </c>
      <c r="H80" s="219">
        <v>2.4</v>
      </c>
      <c r="I80" s="219">
        <v>3.35</v>
      </c>
      <c r="J80" s="219">
        <v>4.4800000000000004</v>
      </c>
      <c r="K80" s="219">
        <v>7.15</v>
      </c>
      <c r="L80" s="219"/>
      <c r="M80" s="219"/>
      <c r="N80" s="219">
        <v>0.95000000000000018</v>
      </c>
      <c r="O80" s="219">
        <v>1.1300000000000003</v>
      </c>
      <c r="P80" s="219">
        <v>2.67</v>
      </c>
      <c r="Q80" s="249"/>
      <c r="R80" s="235">
        <v>-0.31</v>
      </c>
      <c r="S80" s="246">
        <v>-0.31</v>
      </c>
      <c r="T80" s="235">
        <v>-0.31</v>
      </c>
      <c r="U80" s="235">
        <v>-0.3</v>
      </c>
      <c r="V80" s="235">
        <v>-0.26</v>
      </c>
      <c r="W80" s="235">
        <v>-0.24666666666666667</v>
      </c>
      <c r="X80" s="235">
        <v>-0.22</v>
      </c>
      <c r="Y80" s="235">
        <v>-0.17499999999999999</v>
      </c>
      <c r="Z80" s="235">
        <v>-0.09</v>
      </c>
      <c r="AA80" s="235">
        <v>0.02</v>
      </c>
      <c r="AB80" s="235">
        <v>0.09</v>
      </c>
      <c r="AC80" s="246">
        <v>0.11</v>
      </c>
      <c r="AD80" s="246">
        <v>0.19500000000000001</v>
      </c>
      <c r="AE80" s="235">
        <v>0.28000000000000003</v>
      </c>
      <c r="AF80" s="250">
        <v>3.5000000000000003E-2</v>
      </c>
      <c r="AH80" s="248"/>
      <c r="AI80" s="241">
        <v>0.18</v>
      </c>
      <c r="AJ80" s="241">
        <v>0.35</v>
      </c>
      <c r="AK80" s="241">
        <v>0.85</v>
      </c>
      <c r="AL80" s="199">
        <v>0.45999999999999996</v>
      </c>
      <c r="AM80" s="247"/>
      <c r="AN80" s="218">
        <v>1.94</v>
      </c>
      <c r="AO80" s="218">
        <v>2.89</v>
      </c>
      <c r="AP80" s="218">
        <v>4.0200000000000005</v>
      </c>
      <c r="AQ80" s="218">
        <v>6.69</v>
      </c>
    </row>
    <row r="81" spans="2:57" x14ac:dyDescent="0.35">
      <c r="B81" s="229">
        <v>44313</v>
      </c>
      <c r="C81" s="219">
        <v>0.16</v>
      </c>
      <c r="D81" s="219">
        <v>4.22</v>
      </c>
      <c r="E81" s="219">
        <v>2.02</v>
      </c>
      <c r="F81" s="219">
        <v>1.85</v>
      </c>
      <c r="G81" s="219">
        <v>1.93</v>
      </c>
      <c r="H81" s="219">
        <v>2.4300000000000002</v>
      </c>
      <c r="I81" s="219">
        <v>3.38</v>
      </c>
      <c r="J81" s="219">
        <v>4.51</v>
      </c>
      <c r="K81" s="219">
        <v>7.18</v>
      </c>
      <c r="L81" s="219"/>
      <c r="M81" s="219"/>
      <c r="N81" s="219">
        <v>0.94999999999999973</v>
      </c>
      <c r="O81" s="219">
        <v>1.1299999999999999</v>
      </c>
      <c r="P81" s="219">
        <v>2.67</v>
      </c>
      <c r="Q81" s="249"/>
      <c r="R81" s="235">
        <v>-0.31</v>
      </c>
      <c r="S81" s="246">
        <v>-0.31</v>
      </c>
      <c r="T81" s="235">
        <v>-0.31</v>
      </c>
      <c r="U81" s="235">
        <v>-0.3</v>
      </c>
      <c r="V81" s="235">
        <v>-0.26</v>
      </c>
      <c r="W81" s="235">
        <v>-0.24666666666666667</v>
      </c>
      <c r="X81" s="235">
        <v>-0.22</v>
      </c>
      <c r="Y81" s="235">
        <v>-0.17499999999999999</v>
      </c>
      <c r="Z81" s="235">
        <v>-0.09</v>
      </c>
      <c r="AA81" s="235">
        <v>0.02</v>
      </c>
      <c r="AB81" s="235">
        <v>0.09</v>
      </c>
      <c r="AC81" s="246">
        <v>0.11</v>
      </c>
      <c r="AD81" s="246">
        <v>0.19500000000000001</v>
      </c>
      <c r="AE81" s="235">
        <v>0.28000000000000003</v>
      </c>
      <c r="AF81" s="250">
        <v>3.5000000000000003E-2</v>
      </c>
      <c r="AH81" s="248"/>
      <c r="AI81" s="241">
        <v>0.17</v>
      </c>
      <c r="AJ81" s="241">
        <v>0.36</v>
      </c>
      <c r="AK81" s="241">
        <v>0.88</v>
      </c>
      <c r="AL81" s="199">
        <v>0.47000000000000003</v>
      </c>
      <c r="AM81" s="247"/>
      <c r="AN81" s="218">
        <v>1.9600000000000002</v>
      </c>
      <c r="AO81" s="218">
        <v>2.9099999999999997</v>
      </c>
      <c r="AP81" s="218">
        <v>4.04</v>
      </c>
      <c r="AQ81" s="218">
        <v>6.71</v>
      </c>
    </row>
    <row r="82" spans="2:57" x14ac:dyDescent="0.35">
      <c r="B82" s="229">
        <v>44314</v>
      </c>
      <c r="C82" s="219">
        <v>0.16</v>
      </c>
      <c r="D82" s="219">
        <v>4.22</v>
      </c>
      <c r="E82" s="219">
        <v>2.02</v>
      </c>
      <c r="F82" s="219">
        <v>1.84</v>
      </c>
      <c r="G82" s="219">
        <v>1.92</v>
      </c>
      <c r="H82" s="219">
        <v>2.4300000000000002</v>
      </c>
      <c r="I82" s="219">
        <v>3.37</v>
      </c>
      <c r="J82" s="219">
        <v>4.53</v>
      </c>
      <c r="K82" s="219">
        <v>7.13</v>
      </c>
      <c r="L82" s="219"/>
      <c r="M82" s="219"/>
      <c r="N82" s="219">
        <v>0.94</v>
      </c>
      <c r="O82" s="219">
        <v>1.1600000000000001</v>
      </c>
      <c r="P82" s="219">
        <v>2.5999999999999996</v>
      </c>
      <c r="Q82" s="249"/>
      <c r="R82" s="235">
        <v>-0.31</v>
      </c>
      <c r="S82" s="246">
        <v>-0.31</v>
      </c>
      <c r="T82" s="235">
        <v>-0.31</v>
      </c>
      <c r="U82" s="235">
        <v>-0.3</v>
      </c>
      <c r="V82" s="235">
        <v>-0.28000000000000003</v>
      </c>
      <c r="W82" s="235">
        <v>-0.26333333333333336</v>
      </c>
      <c r="X82" s="235">
        <v>-0.23</v>
      </c>
      <c r="Y82" s="235">
        <v>-0.17499999999999999</v>
      </c>
      <c r="Z82" s="235">
        <v>-0.09</v>
      </c>
      <c r="AA82" s="235">
        <v>0.02</v>
      </c>
      <c r="AB82" s="235">
        <v>0.11</v>
      </c>
      <c r="AC82" s="246">
        <v>0.14000000000000001</v>
      </c>
      <c r="AD82" s="246">
        <v>0.22</v>
      </c>
      <c r="AE82" s="235">
        <v>0.3</v>
      </c>
      <c r="AF82" s="250">
        <v>0.06</v>
      </c>
      <c r="AH82" s="248"/>
      <c r="AI82" s="241">
        <v>0.17</v>
      </c>
      <c r="AJ82" s="241">
        <v>0.35</v>
      </c>
      <c r="AK82" s="241">
        <v>0.86</v>
      </c>
      <c r="AL82" s="199">
        <v>0.45999999999999996</v>
      </c>
      <c r="AM82" s="247"/>
      <c r="AN82" s="218">
        <v>1.9700000000000002</v>
      </c>
      <c r="AO82" s="218">
        <v>2.91</v>
      </c>
      <c r="AP82" s="218">
        <v>4.07</v>
      </c>
      <c r="AQ82" s="218">
        <v>6.67</v>
      </c>
    </row>
    <row r="83" spans="2:57" x14ac:dyDescent="0.35">
      <c r="B83" s="229">
        <v>44315</v>
      </c>
      <c r="C83" s="219">
        <v>0.16</v>
      </c>
      <c r="D83" s="219">
        <v>4.2</v>
      </c>
      <c r="E83" s="219">
        <v>2.02</v>
      </c>
      <c r="F83" s="219">
        <v>1.85</v>
      </c>
      <c r="G83" s="219">
        <v>1.92</v>
      </c>
      <c r="H83" s="219">
        <v>2.4300000000000002</v>
      </c>
      <c r="I83" s="219">
        <v>3.38</v>
      </c>
      <c r="J83" s="219">
        <v>4.49</v>
      </c>
      <c r="K83" s="219">
        <v>7.1</v>
      </c>
      <c r="L83" s="219"/>
      <c r="M83" s="219"/>
      <c r="N83" s="219">
        <v>0.94999999999999973</v>
      </c>
      <c r="O83" s="219">
        <v>1.1100000000000003</v>
      </c>
      <c r="P83" s="219">
        <v>2.6099999999999994</v>
      </c>
      <c r="Q83" s="249"/>
      <c r="R83" s="235">
        <v>-0.33</v>
      </c>
      <c r="S83" s="246">
        <v>-0.31</v>
      </c>
      <c r="T83" s="235">
        <v>-0.31</v>
      </c>
      <c r="U83" s="235">
        <v>-0.3</v>
      </c>
      <c r="V83" s="235">
        <v>-0.28000000000000003</v>
      </c>
      <c r="W83" s="235">
        <v>-0.26333333333333336</v>
      </c>
      <c r="X83" s="235">
        <v>-0.23</v>
      </c>
      <c r="Y83" s="235">
        <v>-0.17499999999999999</v>
      </c>
      <c r="Z83" s="235">
        <v>-0.09</v>
      </c>
      <c r="AA83" s="235">
        <v>0.02</v>
      </c>
      <c r="AB83" s="235">
        <v>0.11</v>
      </c>
      <c r="AC83" s="246">
        <v>0.14000000000000001</v>
      </c>
      <c r="AD83" s="246">
        <v>0.22</v>
      </c>
      <c r="AE83" s="235">
        <v>0.3</v>
      </c>
      <c r="AF83" s="250">
        <v>0.06</v>
      </c>
      <c r="AH83" s="248"/>
      <c r="AI83" s="241">
        <v>0.16</v>
      </c>
      <c r="AJ83" s="241">
        <v>0.35</v>
      </c>
      <c r="AK83" s="241">
        <v>0.86</v>
      </c>
      <c r="AL83" s="199">
        <v>0.45666666666666672</v>
      </c>
      <c r="AM83" s="247"/>
      <c r="AN83" s="218">
        <v>1.9733333333333334</v>
      </c>
      <c r="AO83" s="218">
        <v>2.9233333333333333</v>
      </c>
      <c r="AP83" s="218">
        <v>4.0333333333333332</v>
      </c>
      <c r="AQ83" s="218">
        <v>6.6433333333333326</v>
      </c>
    </row>
    <row r="84" spans="2:57" x14ac:dyDescent="0.35">
      <c r="B84" s="229">
        <v>44316</v>
      </c>
      <c r="C84" s="219">
        <v>0.16</v>
      </c>
      <c r="D84" s="219">
        <v>4.28</v>
      </c>
      <c r="E84" s="219">
        <v>2.04</v>
      </c>
      <c r="F84" s="219">
        <v>1.86</v>
      </c>
      <c r="G84" s="219">
        <v>1.94</v>
      </c>
      <c r="H84" s="219">
        <v>2.4500000000000002</v>
      </c>
      <c r="I84" s="219">
        <v>3.43</v>
      </c>
      <c r="J84" s="219">
        <v>4.57</v>
      </c>
      <c r="K84" s="219">
        <v>7.31</v>
      </c>
      <c r="L84" s="219"/>
      <c r="M84" s="219"/>
      <c r="N84" s="219">
        <v>0.98</v>
      </c>
      <c r="O84" s="219">
        <v>1.1400000000000001</v>
      </c>
      <c r="P84" s="219">
        <v>2.7399999999999993</v>
      </c>
      <c r="Q84" s="249"/>
      <c r="R84" s="235">
        <v>-0.33</v>
      </c>
      <c r="S84" s="246">
        <v>-0.32</v>
      </c>
      <c r="T84" s="235">
        <v>-0.32</v>
      </c>
      <c r="U84" s="235">
        <v>-0.3</v>
      </c>
      <c r="V84" s="235">
        <v>-0.28000000000000003</v>
      </c>
      <c r="W84" s="235">
        <v>-0.26333333333333336</v>
      </c>
      <c r="X84" s="235">
        <v>-0.23</v>
      </c>
      <c r="Y84" s="235">
        <v>-0.17499999999999999</v>
      </c>
      <c r="Z84" s="235">
        <v>-0.09</v>
      </c>
      <c r="AA84" s="235">
        <v>0.02</v>
      </c>
      <c r="AB84" s="235">
        <v>0.11</v>
      </c>
      <c r="AC84" s="246">
        <v>0.14000000000000001</v>
      </c>
      <c r="AD84" s="246">
        <v>0.22</v>
      </c>
      <c r="AE84" s="235">
        <v>0.3</v>
      </c>
      <c r="AF84" s="250">
        <v>0.06</v>
      </c>
      <c r="AH84" s="248"/>
      <c r="AI84" s="241">
        <v>0.16</v>
      </c>
      <c r="AJ84" s="241">
        <v>0.35</v>
      </c>
      <c r="AK84" s="241">
        <v>0.86</v>
      </c>
      <c r="AL84" s="199">
        <v>0.45666666666666672</v>
      </c>
      <c r="AM84" s="247"/>
      <c r="AN84" s="218">
        <v>1.9933333333333334</v>
      </c>
      <c r="AO84" s="218">
        <v>2.9733333333333336</v>
      </c>
      <c r="AP84" s="218">
        <v>4.1133333333333333</v>
      </c>
      <c r="AQ84" s="218">
        <v>6.8533333333333326</v>
      </c>
    </row>
    <row r="85" spans="2:57" ht="15" thickBot="1" x14ac:dyDescent="0.4">
      <c r="B85" s="229">
        <v>44319</v>
      </c>
      <c r="C85" s="219">
        <v>0.16</v>
      </c>
      <c r="D85" s="219">
        <v>4.24</v>
      </c>
      <c r="E85" s="219">
        <v>2.0099999999999998</v>
      </c>
      <c r="F85" s="219">
        <v>1.83</v>
      </c>
      <c r="G85" s="219">
        <v>1.92</v>
      </c>
      <c r="H85" s="219">
        <v>2.42</v>
      </c>
      <c r="I85" s="219">
        <v>3.41</v>
      </c>
      <c r="J85" s="219">
        <v>4.53</v>
      </c>
      <c r="K85" s="219">
        <v>7.2</v>
      </c>
      <c r="L85" s="219"/>
      <c r="M85" s="219"/>
      <c r="N85" s="219">
        <v>0.99000000000000021</v>
      </c>
      <c r="O85" s="219">
        <v>1.1200000000000001</v>
      </c>
      <c r="P85" s="219">
        <v>2.67</v>
      </c>
      <c r="Q85" s="249"/>
      <c r="R85" s="235">
        <v>-0.35</v>
      </c>
      <c r="S85" s="246">
        <v>-0.32</v>
      </c>
      <c r="T85" s="235">
        <v>-0.32</v>
      </c>
      <c r="U85" s="235">
        <v>-0.3</v>
      </c>
      <c r="V85" s="235">
        <v>-0.28000000000000003</v>
      </c>
      <c r="W85" s="235">
        <v>-0.26333333333333336</v>
      </c>
      <c r="X85" s="235">
        <v>-0.23</v>
      </c>
      <c r="Y85" s="235">
        <v>-0.17499999999999999</v>
      </c>
      <c r="Z85" s="235">
        <v>-0.09</v>
      </c>
      <c r="AA85" s="235">
        <v>0.02</v>
      </c>
      <c r="AB85" s="235">
        <v>0.12</v>
      </c>
      <c r="AC85" s="246">
        <v>0.15</v>
      </c>
      <c r="AD85" s="246">
        <v>0.22999999999999998</v>
      </c>
      <c r="AE85" s="235">
        <v>0.31</v>
      </c>
      <c r="AF85" s="250">
        <v>6.9999999999999979E-2</v>
      </c>
      <c r="AH85" s="248"/>
      <c r="AI85" s="241">
        <v>0.16</v>
      </c>
      <c r="AJ85" s="241">
        <v>0.33</v>
      </c>
      <c r="AK85" s="241">
        <v>0.84</v>
      </c>
      <c r="AL85" s="199">
        <v>0.44333333333333336</v>
      </c>
      <c r="AM85" s="247"/>
      <c r="AN85" s="218">
        <v>1.9766666666666666</v>
      </c>
      <c r="AO85" s="218">
        <v>2.9666666666666668</v>
      </c>
      <c r="AP85" s="218">
        <v>4.0866666666666669</v>
      </c>
      <c r="AQ85" s="218">
        <v>6.7566666666666668</v>
      </c>
    </row>
    <row r="86" spans="2:57" s="194" customFormat="1" ht="15" thickBot="1" x14ac:dyDescent="0.4">
      <c r="B86" s="262">
        <v>44320</v>
      </c>
      <c r="C86" s="261">
        <v>0.16</v>
      </c>
      <c r="D86" s="261">
        <v>4.2699999999999996</v>
      </c>
      <c r="E86" s="261">
        <v>2.0099999999999998</v>
      </c>
      <c r="F86" s="261">
        <v>1.83</v>
      </c>
      <c r="G86" s="261">
        <v>1.91</v>
      </c>
      <c r="H86" s="261">
        <v>2.41</v>
      </c>
      <c r="I86" s="261">
        <v>3.43</v>
      </c>
      <c r="J86" s="261">
        <v>4.5999999999999996</v>
      </c>
      <c r="K86" s="261">
        <v>7.21</v>
      </c>
      <c r="L86" s="261"/>
      <c r="M86" s="261"/>
      <c r="N86" s="261">
        <v>1.02</v>
      </c>
      <c r="O86" s="261">
        <v>1.1699999999999995</v>
      </c>
      <c r="P86" s="261">
        <v>2.6100000000000003</v>
      </c>
      <c r="Q86" s="260"/>
      <c r="R86" s="259">
        <v>-0.33</v>
      </c>
      <c r="S86" s="259">
        <v>-0.32</v>
      </c>
      <c r="T86" s="259">
        <v>-0.32</v>
      </c>
      <c r="U86" s="259">
        <v>-0.3</v>
      </c>
      <c r="V86" s="259">
        <v>-0.28000000000000003</v>
      </c>
      <c r="W86" s="259">
        <v>-0.26333333333333336</v>
      </c>
      <c r="X86" s="259">
        <v>-0.23</v>
      </c>
      <c r="Y86" s="259">
        <v>-0.17499999999999999</v>
      </c>
      <c r="Z86" s="259">
        <v>-0.09</v>
      </c>
      <c r="AA86" s="259">
        <v>0.03</v>
      </c>
      <c r="AB86" s="259">
        <v>0.12</v>
      </c>
      <c r="AC86" s="259">
        <v>0.15</v>
      </c>
      <c r="AD86" s="259">
        <v>0.245</v>
      </c>
      <c r="AE86" s="259">
        <v>0.34</v>
      </c>
      <c r="AF86" s="258">
        <v>8.4999999999999992E-2</v>
      </c>
      <c r="AH86" s="257"/>
      <c r="AI86" s="256">
        <v>0.16</v>
      </c>
      <c r="AJ86" s="256">
        <v>0.33</v>
      </c>
      <c r="AK86" s="256">
        <v>0.82</v>
      </c>
      <c r="AL86" s="263">
        <v>0.4366666666666667</v>
      </c>
      <c r="AM86" s="254"/>
      <c r="AN86" s="253">
        <v>1.9733333333333334</v>
      </c>
      <c r="AO86" s="252">
        <v>2.9933333333333336</v>
      </c>
      <c r="AP86" s="252">
        <v>4.1633333333333331</v>
      </c>
      <c r="AQ86" s="251">
        <v>6.7733333333333334</v>
      </c>
      <c r="AS86" s="220">
        <f>$BC$86*EXP($BD$86*AS3)</f>
        <v>1.6046412957789939</v>
      </c>
      <c r="AT86" s="220">
        <f>$BC$86*EXP($BD$86*AT3)</f>
        <v>2.4010358295220899</v>
      </c>
      <c r="AU86" s="220">
        <f>$BC$86*EXP($BD$86*AU3)</f>
        <v>3.59268645884509</v>
      </c>
      <c r="AV86" s="220">
        <f>$BC$86*EXP($BD$86*AV3)</f>
        <v>5.3757615079563408</v>
      </c>
      <c r="AW86" s="220"/>
      <c r="AX86" s="220">
        <f>$BC$86*EXP($BD$86*AX3)</f>
        <v>2.6555458847734354</v>
      </c>
      <c r="AY86" s="220">
        <f>$BC$86*EXP($BD$86*AY3)</f>
        <v>4.3947042648641794</v>
      </c>
      <c r="AZ86" s="220">
        <f>$BC$86*EXP($BD$86*AZ3)</f>
        <v>8.0437889922948855</v>
      </c>
      <c r="BA86" s="220">
        <f>$BC$86*EXP($BD$86*BA3)</f>
        <v>22.029891592030058</v>
      </c>
      <c r="BC86" s="245">
        <v>1.3118000000000001</v>
      </c>
      <c r="BD86" s="245">
        <v>0.40300000000000002</v>
      </c>
      <c r="BE86" s="245"/>
    </row>
    <row r="87" spans="2:57" x14ac:dyDescent="0.35">
      <c r="B87" s="229">
        <v>44321</v>
      </c>
      <c r="C87" s="219">
        <v>0.16</v>
      </c>
      <c r="D87" s="219">
        <v>4.2300000000000004</v>
      </c>
      <c r="E87" s="219">
        <v>1.99</v>
      </c>
      <c r="F87" s="219">
        <v>1.82</v>
      </c>
      <c r="G87" s="219">
        <v>1.9</v>
      </c>
      <c r="H87" s="219">
        <v>2.4</v>
      </c>
      <c r="I87" s="219">
        <v>3.39</v>
      </c>
      <c r="J87" s="219">
        <v>4.55</v>
      </c>
      <c r="K87" s="219">
        <v>7.15</v>
      </c>
      <c r="L87" s="219"/>
      <c r="M87" s="219"/>
      <c r="N87" s="219">
        <v>0.99000000000000021</v>
      </c>
      <c r="O87" s="219">
        <v>1.1599999999999997</v>
      </c>
      <c r="P87" s="219">
        <v>2.6000000000000005</v>
      </c>
      <c r="Q87" s="249"/>
      <c r="R87" s="246">
        <v>-0.33</v>
      </c>
      <c r="S87" s="246">
        <v>-0.32</v>
      </c>
      <c r="T87" s="235">
        <v>-0.32</v>
      </c>
      <c r="U87" s="235">
        <v>-0.3</v>
      </c>
      <c r="V87" s="235">
        <v>-0.28000000000000003</v>
      </c>
      <c r="W87" s="235">
        <v>-0.26333333333333336</v>
      </c>
      <c r="X87" s="235">
        <v>-0.23</v>
      </c>
      <c r="Y87" s="235">
        <v>-0.16999999999999998</v>
      </c>
      <c r="Z87" s="235">
        <v>-0.09</v>
      </c>
      <c r="AA87" s="235">
        <v>0.03</v>
      </c>
      <c r="AB87" s="235">
        <v>0.12</v>
      </c>
      <c r="AC87" s="246">
        <v>0.15</v>
      </c>
      <c r="AD87" s="246">
        <v>0.245</v>
      </c>
      <c r="AE87" s="235">
        <v>0.34</v>
      </c>
      <c r="AF87" s="250">
        <v>8.4999999999999992E-2</v>
      </c>
      <c r="AH87" s="248"/>
      <c r="AI87" s="241">
        <v>0.16</v>
      </c>
      <c r="AJ87" s="241">
        <v>0.32</v>
      </c>
      <c r="AK87" s="241">
        <v>0.8</v>
      </c>
      <c r="AL87" s="199">
        <v>0.42666666666666669</v>
      </c>
      <c r="AM87" s="247"/>
      <c r="AN87" s="218">
        <v>1.9733333333333332</v>
      </c>
      <c r="AO87" s="218">
        <v>2.9633333333333334</v>
      </c>
      <c r="AP87" s="218">
        <v>4.1233333333333331</v>
      </c>
      <c r="AQ87" s="218">
        <v>6.7233333333333336</v>
      </c>
    </row>
    <row r="88" spans="2:57" x14ac:dyDescent="0.35">
      <c r="B88" s="229">
        <v>44322</v>
      </c>
      <c r="C88" s="219">
        <v>0.16</v>
      </c>
      <c r="D88" s="219">
        <v>4.2300000000000004</v>
      </c>
      <c r="E88" s="219">
        <v>1.98</v>
      </c>
      <c r="F88" s="219">
        <v>1.8</v>
      </c>
      <c r="G88" s="219">
        <v>1.89</v>
      </c>
      <c r="H88" s="219">
        <v>2.39</v>
      </c>
      <c r="I88" s="219">
        <v>3.41</v>
      </c>
      <c r="J88" s="219">
        <v>4.55</v>
      </c>
      <c r="K88" s="219">
        <v>7.12</v>
      </c>
      <c r="L88" s="219"/>
      <c r="M88" s="219"/>
      <c r="N88" s="219">
        <v>1.02</v>
      </c>
      <c r="O88" s="219">
        <v>1.1399999999999997</v>
      </c>
      <c r="P88" s="219">
        <v>2.5700000000000003</v>
      </c>
      <c r="Q88" s="249"/>
      <c r="R88" s="246">
        <v>-0.33</v>
      </c>
      <c r="S88" s="246">
        <v>-0.32</v>
      </c>
      <c r="T88" s="235">
        <v>-0.32</v>
      </c>
      <c r="U88" s="235">
        <v>-0.3</v>
      </c>
      <c r="V88" s="235">
        <v>-0.28000000000000003</v>
      </c>
      <c r="W88" s="235">
        <v>-0.26333333333333336</v>
      </c>
      <c r="X88" s="235">
        <v>-0.23</v>
      </c>
      <c r="Y88" s="235">
        <v>-0.16999999999999998</v>
      </c>
      <c r="Z88" s="235">
        <v>-0.09</v>
      </c>
      <c r="AA88" s="235">
        <v>0.03</v>
      </c>
      <c r="AB88" s="235">
        <v>0.12</v>
      </c>
      <c r="AC88" s="246">
        <v>0.15</v>
      </c>
      <c r="AD88" s="246">
        <v>0.245</v>
      </c>
      <c r="AE88" s="235">
        <v>0.34</v>
      </c>
      <c r="AF88" s="250">
        <v>8.4999999999999992E-2</v>
      </c>
      <c r="AH88" s="248"/>
      <c r="AI88" s="241">
        <v>0.16</v>
      </c>
      <c r="AJ88" s="241">
        <v>0.32</v>
      </c>
      <c r="AK88" s="241">
        <v>0.81</v>
      </c>
      <c r="AL88" s="199">
        <v>0.43</v>
      </c>
      <c r="AM88" s="247"/>
      <c r="AN88" s="218">
        <v>1.9600000000000002</v>
      </c>
      <c r="AO88" s="218">
        <v>2.98</v>
      </c>
      <c r="AP88" s="218">
        <v>4.12</v>
      </c>
      <c r="AQ88" s="218">
        <v>6.69</v>
      </c>
    </row>
    <row r="89" spans="2:57" x14ac:dyDescent="0.35">
      <c r="B89" s="229">
        <v>44323</v>
      </c>
      <c r="C89" s="219">
        <v>0.16</v>
      </c>
      <c r="D89" s="219">
        <v>4.2</v>
      </c>
      <c r="E89" s="219">
        <v>1.98</v>
      </c>
      <c r="F89" s="219">
        <v>1.8</v>
      </c>
      <c r="G89" s="219">
        <v>1.89</v>
      </c>
      <c r="H89" s="219">
        <v>2.38</v>
      </c>
      <c r="I89" s="219">
        <v>3.37</v>
      </c>
      <c r="J89" s="219">
        <v>4.51</v>
      </c>
      <c r="K89" s="219">
        <v>7.11</v>
      </c>
      <c r="L89" s="219"/>
      <c r="M89" s="219"/>
      <c r="N89" s="219">
        <v>0.99000000000000021</v>
      </c>
      <c r="O89" s="219">
        <v>1.1399999999999997</v>
      </c>
      <c r="P89" s="219">
        <v>2.6000000000000005</v>
      </c>
      <c r="Q89" s="249"/>
      <c r="R89" s="246">
        <v>-0.33</v>
      </c>
      <c r="S89" s="246">
        <v>-0.32</v>
      </c>
      <c r="T89" s="235">
        <v>-0.32</v>
      </c>
      <c r="U89" s="235">
        <v>-0.3</v>
      </c>
      <c r="V89" s="235">
        <v>-0.28000000000000003</v>
      </c>
      <c r="W89" s="235">
        <v>-0.26333333333333336</v>
      </c>
      <c r="X89" s="235">
        <v>-0.23</v>
      </c>
      <c r="Y89" s="235">
        <v>-0.16999999999999998</v>
      </c>
      <c r="Z89" s="235">
        <v>-0.09</v>
      </c>
      <c r="AA89" s="235">
        <v>0.03</v>
      </c>
      <c r="AB89" s="235">
        <v>0.12</v>
      </c>
      <c r="AC89" s="246">
        <v>0.15</v>
      </c>
      <c r="AD89" s="246">
        <v>0.245</v>
      </c>
      <c r="AE89" s="235">
        <v>0.34</v>
      </c>
      <c r="AF89" s="250">
        <v>8.4999999999999992E-2</v>
      </c>
      <c r="AH89" s="248"/>
      <c r="AI89" s="241">
        <v>0.14000000000000001</v>
      </c>
      <c r="AJ89" s="241">
        <v>0.28999999999999998</v>
      </c>
      <c r="AK89" s="241">
        <v>0.77</v>
      </c>
      <c r="AL89" s="199">
        <v>0.39999999999999997</v>
      </c>
      <c r="AM89" s="247"/>
      <c r="AN89" s="218">
        <v>1.98</v>
      </c>
      <c r="AO89" s="218">
        <v>2.97</v>
      </c>
      <c r="AP89" s="218">
        <v>4.1099999999999994</v>
      </c>
      <c r="AQ89" s="218">
        <v>6.71</v>
      </c>
    </row>
    <row r="90" spans="2:57" x14ac:dyDescent="0.35">
      <c r="B90" s="229">
        <v>44326</v>
      </c>
      <c r="C90" s="219">
        <v>0.16</v>
      </c>
      <c r="D90" s="219">
        <v>4.2</v>
      </c>
      <c r="E90" s="219">
        <v>2.0099999999999998</v>
      </c>
      <c r="F90" s="219">
        <v>1.81</v>
      </c>
      <c r="G90" s="219">
        <v>1.9</v>
      </c>
      <c r="H90" s="219">
        <v>2.4</v>
      </c>
      <c r="I90" s="219">
        <v>3.37</v>
      </c>
      <c r="J90" s="219">
        <v>4.49</v>
      </c>
      <c r="K90" s="219">
        <v>7.13</v>
      </c>
      <c r="L90" s="219"/>
      <c r="M90" s="219"/>
      <c r="N90" s="219">
        <v>0.9700000000000002</v>
      </c>
      <c r="O90" s="219">
        <v>1.1200000000000001</v>
      </c>
      <c r="P90" s="219">
        <v>2.6399999999999997</v>
      </c>
      <c r="Q90" s="249"/>
      <c r="R90" s="246">
        <v>-0.33</v>
      </c>
      <c r="S90" s="246">
        <v>-0.32</v>
      </c>
      <c r="T90" s="235">
        <v>-0.32</v>
      </c>
      <c r="U90" s="235">
        <v>-0.3</v>
      </c>
      <c r="V90" s="235">
        <v>-0.28000000000000003</v>
      </c>
      <c r="W90" s="235">
        <v>-0.26333333333333336</v>
      </c>
      <c r="X90" s="235">
        <v>-0.23</v>
      </c>
      <c r="Y90" s="235">
        <v>-0.16999999999999998</v>
      </c>
      <c r="Z90" s="235">
        <v>-0.09</v>
      </c>
      <c r="AA90" s="235">
        <v>0.03</v>
      </c>
      <c r="AB90" s="235">
        <v>0.12</v>
      </c>
      <c r="AC90" s="246">
        <v>0.15</v>
      </c>
      <c r="AD90" s="246">
        <v>0.245</v>
      </c>
      <c r="AE90" s="235">
        <v>0.34</v>
      </c>
      <c r="AF90" s="250">
        <v>8.4999999999999992E-2</v>
      </c>
      <c r="AH90" s="248"/>
      <c r="AI90" s="241">
        <v>0.16</v>
      </c>
      <c r="AJ90" s="241">
        <v>0.32</v>
      </c>
      <c r="AK90" s="241">
        <v>0.8</v>
      </c>
      <c r="AL90" s="199">
        <v>0.42666666666666669</v>
      </c>
      <c r="AM90" s="247"/>
      <c r="AN90" s="218">
        <v>1.9733333333333332</v>
      </c>
      <c r="AO90" s="218">
        <v>2.9433333333333334</v>
      </c>
      <c r="AP90" s="218">
        <v>4.0633333333333335</v>
      </c>
      <c r="AQ90" s="218">
        <v>6.7033333333333331</v>
      </c>
    </row>
    <row r="91" spans="2:57" x14ac:dyDescent="0.35">
      <c r="B91" s="229">
        <v>44327</v>
      </c>
      <c r="C91" s="219">
        <v>0.16</v>
      </c>
      <c r="D91" s="219">
        <v>4.3099999999999996</v>
      </c>
      <c r="E91" s="219">
        <v>2.04</v>
      </c>
      <c r="F91" s="219">
        <v>1.84</v>
      </c>
      <c r="G91" s="219">
        <v>1.93</v>
      </c>
      <c r="H91" s="219">
        <v>2.42</v>
      </c>
      <c r="I91" s="219">
        <v>3.47</v>
      </c>
      <c r="J91" s="219">
        <v>4.6399999999999997</v>
      </c>
      <c r="K91" s="219">
        <v>7.26</v>
      </c>
      <c r="L91" s="219"/>
      <c r="M91" s="219"/>
      <c r="N91" s="219">
        <v>1.0500000000000003</v>
      </c>
      <c r="O91" s="219">
        <v>1.1699999999999995</v>
      </c>
      <c r="P91" s="219">
        <v>2.62</v>
      </c>
      <c r="Q91" s="249"/>
      <c r="R91" s="246">
        <v>-0.33</v>
      </c>
      <c r="S91" s="246">
        <v>-0.32</v>
      </c>
      <c r="T91" s="235">
        <v>-0.32</v>
      </c>
      <c r="U91" s="235">
        <v>-0.3</v>
      </c>
      <c r="V91" s="235">
        <v>-0.28000000000000003</v>
      </c>
      <c r="W91" s="235">
        <v>-0.26333333333333336</v>
      </c>
      <c r="X91" s="235">
        <v>-0.23</v>
      </c>
      <c r="Y91" s="235">
        <v>-0.16999999999999998</v>
      </c>
      <c r="Z91" s="235">
        <v>-0.09</v>
      </c>
      <c r="AA91" s="235">
        <v>0.03</v>
      </c>
      <c r="AB91" s="235">
        <v>0.13</v>
      </c>
      <c r="AC91" s="246">
        <v>0.16</v>
      </c>
      <c r="AD91" s="246">
        <v>0.255</v>
      </c>
      <c r="AE91" s="235">
        <v>0.35</v>
      </c>
      <c r="AF91" s="250">
        <v>9.5000000000000001E-2</v>
      </c>
      <c r="AH91" s="248"/>
      <c r="AI91" s="241">
        <v>0.16</v>
      </c>
      <c r="AJ91" s="241">
        <v>0.31</v>
      </c>
      <c r="AK91" s="241">
        <v>0.8</v>
      </c>
      <c r="AL91" s="199">
        <v>0.42333333333333334</v>
      </c>
      <c r="AM91" s="247"/>
      <c r="AN91" s="218">
        <v>1.9966666666666666</v>
      </c>
      <c r="AO91" s="218">
        <v>3.0466666666666669</v>
      </c>
      <c r="AP91" s="218">
        <v>4.2166666666666668</v>
      </c>
      <c r="AQ91" s="218">
        <v>6.836666666666666</v>
      </c>
    </row>
    <row r="92" spans="2:57" x14ac:dyDescent="0.35">
      <c r="B92" s="229">
        <v>44328</v>
      </c>
      <c r="C92" s="219">
        <v>0.16</v>
      </c>
      <c r="D92" s="219">
        <v>4.3499999999999996</v>
      </c>
      <c r="E92" s="219">
        <v>2.1</v>
      </c>
      <c r="F92" s="219">
        <v>1.88</v>
      </c>
      <c r="G92" s="219">
        <v>1.97</v>
      </c>
      <c r="H92" s="219">
        <v>2.4700000000000002</v>
      </c>
      <c r="I92" s="219">
        <v>3.5</v>
      </c>
      <c r="J92" s="219">
        <v>4.6900000000000004</v>
      </c>
      <c r="K92" s="219">
        <v>7.31</v>
      </c>
      <c r="L92" s="219"/>
      <c r="M92" s="219"/>
      <c r="N92" s="219">
        <v>1.0299999999999998</v>
      </c>
      <c r="O92" s="219">
        <v>1.1900000000000004</v>
      </c>
      <c r="P92" s="219">
        <v>2.6199999999999992</v>
      </c>
      <c r="Q92" s="249"/>
      <c r="R92" s="246">
        <v>-0.33</v>
      </c>
      <c r="S92" s="246">
        <v>-0.32</v>
      </c>
      <c r="T92" s="235">
        <v>-0.32</v>
      </c>
      <c r="U92" s="235">
        <v>-0.3</v>
      </c>
      <c r="V92" s="235">
        <v>-0.28000000000000003</v>
      </c>
      <c r="W92" s="235">
        <v>-0.26333333333333336</v>
      </c>
      <c r="X92" s="235">
        <v>-0.23</v>
      </c>
      <c r="Y92" s="235">
        <v>-0.16999999999999998</v>
      </c>
      <c r="Z92" s="235">
        <v>-0.09</v>
      </c>
      <c r="AA92" s="235">
        <v>0.03</v>
      </c>
      <c r="AB92" s="235">
        <v>0.13</v>
      </c>
      <c r="AC92" s="246">
        <v>0.17</v>
      </c>
      <c r="AD92" s="246">
        <v>0.26</v>
      </c>
      <c r="AE92" s="235">
        <v>0.35</v>
      </c>
      <c r="AF92" s="250">
        <v>0.1</v>
      </c>
      <c r="AH92" s="248"/>
      <c r="AI92" s="241">
        <v>0.16</v>
      </c>
      <c r="AJ92" s="241">
        <v>0.35</v>
      </c>
      <c r="AK92" s="241">
        <v>0.87</v>
      </c>
      <c r="AL92" s="199">
        <v>0.45999999999999996</v>
      </c>
      <c r="AM92" s="247"/>
      <c r="AN92" s="218">
        <v>2.0100000000000002</v>
      </c>
      <c r="AO92" s="218">
        <v>3.04</v>
      </c>
      <c r="AP92" s="218">
        <v>4.2300000000000004</v>
      </c>
      <c r="AQ92" s="218">
        <v>6.85</v>
      </c>
    </row>
    <row r="93" spans="2:57" x14ac:dyDescent="0.35">
      <c r="B93" s="229">
        <v>44329</v>
      </c>
      <c r="C93" s="219">
        <v>0.16</v>
      </c>
      <c r="D93" s="219">
        <v>4.3600000000000003</v>
      </c>
      <c r="E93" s="219">
        <v>2.0699999999999998</v>
      </c>
      <c r="F93" s="219">
        <v>1.87</v>
      </c>
      <c r="G93" s="219">
        <v>1.95</v>
      </c>
      <c r="H93" s="219">
        <v>2.4500000000000002</v>
      </c>
      <c r="I93" s="219">
        <v>3.5</v>
      </c>
      <c r="J93" s="219">
        <v>4.7</v>
      </c>
      <c r="K93" s="219">
        <v>7.31</v>
      </c>
      <c r="L93" s="219"/>
      <c r="M93" s="219"/>
      <c r="N93" s="219">
        <v>1.0499999999999998</v>
      </c>
      <c r="O93" s="219">
        <v>1.2000000000000002</v>
      </c>
      <c r="P93" s="219">
        <v>2.6099999999999994</v>
      </c>
      <c r="Q93" s="249"/>
      <c r="R93" s="246">
        <v>-0.33</v>
      </c>
      <c r="S93" s="246">
        <v>-0.32</v>
      </c>
      <c r="T93" s="235">
        <v>-0.32</v>
      </c>
      <c r="U93" s="235">
        <v>-0.3</v>
      </c>
      <c r="V93" s="235">
        <v>-0.28000000000000003</v>
      </c>
      <c r="W93" s="235">
        <v>-0.26333333333333336</v>
      </c>
      <c r="X93" s="235">
        <v>-0.23</v>
      </c>
      <c r="Y93" s="235">
        <v>-0.16999999999999998</v>
      </c>
      <c r="Z93" s="235">
        <v>-0.09</v>
      </c>
      <c r="AA93" s="235">
        <v>3.5000000000000003E-2</v>
      </c>
      <c r="AB93" s="235">
        <v>0.16</v>
      </c>
      <c r="AC93" s="246">
        <v>0.2</v>
      </c>
      <c r="AD93" s="246">
        <v>0.27500000000000002</v>
      </c>
      <c r="AE93" s="235">
        <v>0.35</v>
      </c>
      <c r="AF93" s="250">
        <v>0.11500000000000002</v>
      </c>
      <c r="AH93" s="248"/>
      <c r="AI93" s="241">
        <v>0.16</v>
      </c>
      <c r="AJ93" s="241">
        <v>0.33</v>
      </c>
      <c r="AK93" s="241">
        <v>0.84</v>
      </c>
      <c r="AL93" s="199">
        <v>0.44333333333333336</v>
      </c>
      <c r="AM93" s="247"/>
      <c r="AN93" s="218">
        <v>2.0066666666666668</v>
      </c>
      <c r="AO93" s="218">
        <v>3.0566666666666666</v>
      </c>
      <c r="AP93" s="218">
        <v>4.2566666666666668</v>
      </c>
      <c r="AQ93" s="218">
        <v>6.8666666666666663</v>
      </c>
    </row>
    <row r="94" spans="2:57" x14ac:dyDescent="0.35">
      <c r="B94" s="229">
        <v>44330</v>
      </c>
      <c r="C94" s="219">
        <v>0.16</v>
      </c>
      <c r="D94" s="219">
        <v>4.32</v>
      </c>
      <c r="E94" s="219">
        <v>2.0299999999999998</v>
      </c>
      <c r="F94" s="219">
        <v>1.84</v>
      </c>
      <c r="G94" s="219">
        <v>1.92</v>
      </c>
      <c r="H94" s="219">
        <v>2.42</v>
      </c>
      <c r="I94" s="219">
        <v>3.47</v>
      </c>
      <c r="J94" s="219">
        <v>4.6399999999999997</v>
      </c>
      <c r="K94" s="219">
        <v>7.23</v>
      </c>
      <c r="L94" s="219"/>
      <c r="M94" s="219"/>
      <c r="N94" s="219">
        <v>1.0500000000000003</v>
      </c>
      <c r="O94" s="219">
        <v>1.1699999999999995</v>
      </c>
      <c r="P94" s="219">
        <v>2.5900000000000007</v>
      </c>
      <c r="Q94" s="249"/>
      <c r="R94" s="246">
        <v>-0.32</v>
      </c>
      <c r="S94" s="246">
        <v>-0.31</v>
      </c>
      <c r="T94" s="235">
        <v>-0.31</v>
      </c>
      <c r="U94" s="235">
        <v>-0.28999999999999998</v>
      </c>
      <c r="V94" s="235">
        <v>-0.27</v>
      </c>
      <c r="W94" s="235">
        <v>-0.25333333333333335</v>
      </c>
      <c r="X94" s="235">
        <v>-0.22</v>
      </c>
      <c r="Y94" s="235">
        <v>-0.16</v>
      </c>
      <c r="Z94" s="235">
        <v>-0.08</v>
      </c>
      <c r="AA94" s="235">
        <v>0.06</v>
      </c>
      <c r="AB94" s="235">
        <v>0.2</v>
      </c>
      <c r="AC94" s="246">
        <v>0.24000000000000002</v>
      </c>
      <c r="AD94" s="246">
        <v>0.30499999999999999</v>
      </c>
      <c r="AE94" s="235">
        <v>0.37</v>
      </c>
      <c r="AF94" s="250">
        <v>0.14499999999999999</v>
      </c>
      <c r="AH94" s="248"/>
      <c r="AI94" s="241">
        <v>0.16</v>
      </c>
      <c r="AJ94" s="241">
        <v>0.33</v>
      </c>
      <c r="AK94" s="241">
        <v>0.82</v>
      </c>
      <c r="AL94" s="199">
        <v>0.4366666666666667</v>
      </c>
      <c r="AM94" s="247"/>
      <c r="AN94" s="218">
        <v>1.9833333333333332</v>
      </c>
      <c r="AO94" s="218">
        <v>3.0333333333333337</v>
      </c>
      <c r="AP94" s="218">
        <v>4.2033333333333331</v>
      </c>
      <c r="AQ94" s="218">
        <v>6.7933333333333339</v>
      </c>
    </row>
    <row r="95" spans="2:57" ht="15" thickBot="1" x14ac:dyDescent="0.4">
      <c r="B95" s="229">
        <v>44333</v>
      </c>
      <c r="C95" s="219">
        <v>0.16</v>
      </c>
      <c r="D95" s="219">
        <v>4.32</v>
      </c>
      <c r="E95" s="219">
        <v>2.0299999999999998</v>
      </c>
      <c r="F95" s="219">
        <v>1.84</v>
      </c>
      <c r="G95" s="219">
        <v>1.92</v>
      </c>
      <c r="H95" s="219">
        <v>2.42</v>
      </c>
      <c r="I95" s="219">
        <v>3.47</v>
      </c>
      <c r="J95" s="219">
        <v>4.66</v>
      </c>
      <c r="K95" s="219">
        <v>7.22</v>
      </c>
      <c r="L95" s="219"/>
      <c r="M95" s="219"/>
      <c r="N95" s="219">
        <v>1.0500000000000003</v>
      </c>
      <c r="O95" s="219">
        <v>1.19</v>
      </c>
      <c r="P95" s="219">
        <v>2.5599999999999996</v>
      </c>
      <c r="Q95" s="249"/>
      <c r="R95" s="246">
        <v>-0.32</v>
      </c>
      <c r="S95" s="246">
        <v>-0.31</v>
      </c>
      <c r="T95" s="235">
        <v>-0.31</v>
      </c>
      <c r="U95" s="235">
        <v>-0.28999999999999998</v>
      </c>
      <c r="V95" s="235">
        <v>-0.27</v>
      </c>
      <c r="W95" s="235">
        <v>-0.25333333333333335</v>
      </c>
      <c r="X95" s="235">
        <v>-0.22</v>
      </c>
      <c r="Y95" s="235">
        <v>-0.16</v>
      </c>
      <c r="Z95" s="235">
        <v>-0.08</v>
      </c>
      <c r="AA95" s="235">
        <v>0.06</v>
      </c>
      <c r="AB95" s="235">
        <v>0.2</v>
      </c>
      <c r="AC95" s="246">
        <v>0.24000000000000002</v>
      </c>
      <c r="AD95" s="246">
        <v>0.30499999999999999</v>
      </c>
      <c r="AE95" s="235">
        <v>0.37</v>
      </c>
      <c r="AF95" s="250">
        <v>0.14499999999999999</v>
      </c>
      <c r="AH95" s="248"/>
      <c r="AI95" s="241">
        <v>0.16</v>
      </c>
      <c r="AJ95" s="241">
        <v>0.34</v>
      </c>
      <c r="AK95" s="241">
        <v>0.84</v>
      </c>
      <c r="AL95" s="199">
        <v>0.4466666666666666</v>
      </c>
      <c r="AM95" s="247"/>
      <c r="AN95" s="218">
        <v>1.9733333333333334</v>
      </c>
      <c r="AO95" s="218">
        <v>3.0233333333333334</v>
      </c>
      <c r="AP95" s="218">
        <v>4.2133333333333338</v>
      </c>
      <c r="AQ95" s="218">
        <v>6.7733333333333334</v>
      </c>
    </row>
    <row r="96" spans="2:57" s="194" customFormat="1" ht="15" thickBot="1" x14ac:dyDescent="0.4">
      <c r="B96" s="262">
        <v>44334</v>
      </c>
      <c r="C96" s="261">
        <v>0.16</v>
      </c>
      <c r="D96" s="261">
        <v>4.3099999999999996</v>
      </c>
      <c r="E96" s="261">
        <v>2.04</v>
      </c>
      <c r="F96" s="261">
        <v>1.84</v>
      </c>
      <c r="G96" s="261">
        <v>1.92</v>
      </c>
      <c r="H96" s="261">
        <v>2.42</v>
      </c>
      <c r="I96" s="261">
        <v>3.47</v>
      </c>
      <c r="J96" s="261">
        <v>4.6500000000000004</v>
      </c>
      <c r="K96" s="261">
        <v>7.19</v>
      </c>
      <c r="L96" s="261"/>
      <c r="M96" s="261"/>
      <c r="N96" s="261">
        <v>1.0500000000000003</v>
      </c>
      <c r="O96" s="261">
        <v>1.1800000000000002</v>
      </c>
      <c r="P96" s="261">
        <v>2.54</v>
      </c>
      <c r="Q96" s="260"/>
      <c r="R96" s="259">
        <v>-0.32</v>
      </c>
      <c r="S96" s="259">
        <v>-0.31</v>
      </c>
      <c r="T96" s="259">
        <v>-0.31</v>
      </c>
      <c r="U96" s="259">
        <v>-0.28999999999999998</v>
      </c>
      <c r="V96" s="259">
        <v>-0.27</v>
      </c>
      <c r="W96" s="259">
        <v>-0.25333333333333335</v>
      </c>
      <c r="X96" s="259">
        <v>-0.22</v>
      </c>
      <c r="Y96" s="259">
        <v>-0.16</v>
      </c>
      <c r="Z96" s="259">
        <v>-0.08</v>
      </c>
      <c r="AA96" s="259">
        <v>0.06</v>
      </c>
      <c r="AB96" s="259">
        <v>0.2</v>
      </c>
      <c r="AC96" s="259">
        <v>0.24000000000000002</v>
      </c>
      <c r="AD96" s="259">
        <v>0.30499999999999999</v>
      </c>
      <c r="AE96" s="259">
        <v>0.37</v>
      </c>
      <c r="AF96" s="258">
        <v>0.14499999999999999</v>
      </c>
      <c r="AH96" s="257"/>
      <c r="AI96" s="256">
        <v>0.16</v>
      </c>
      <c r="AJ96" s="256">
        <v>0.34</v>
      </c>
      <c r="AK96" s="256">
        <v>0.83</v>
      </c>
      <c r="AL96" s="263">
        <v>0.44333333333333336</v>
      </c>
      <c r="AM96" s="254"/>
      <c r="AN96" s="253">
        <v>1.9766666666666666</v>
      </c>
      <c r="AO96" s="252">
        <v>3.0266666666666668</v>
      </c>
      <c r="AP96" s="252">
        <v>4.206666666666667</v>
      </c>
      <c r="AQ96" s="251">
        <v>6.746666666666667</v>
      </c>
      <c r="AS96" s="220">
        <f>$BC$96*EXP($BD$96*AS3)</f>
        <v>1.6179856117161073</v>
      </c>
      <c r="AT96" s="220">
        <f>$BC$96*EXP($BD$96*AT3)</f>
        <v>2.4166491356575048</v>
      </c>
      <c r="AU96" s="220">
        <f>$BC$96*EXP($BD$96*AU3)</f>
        <v>3.6095457231413812</v>
      </c>
      <c r="AV96" s="220">
        <f>$BC$96*EXP($BD$96*AV3)</f>
        <v>5.391275107010288</v>
      </c>
      <c r="AW96" s="220"/>
      <c r="AX96" s="220">
        <f>$BC$96*EXP($BD$96*AX3)</f>
        <v>2.6716117072229864</v>
      </c>
      <c r="AY96" s="220">
        <f>$BC$96*EXP($BD$96*AY3)</f>
        <v>4.4113551211376736</v>
      </c>
      <c r="AZ96" s="220">
        <f>$BC$96*EXP($BD$96*AZ3)</f>
        <v>8.0524945544041593</v>
      </c>
      <c r="BA96" s="220">
        <f>$BC$96*EXP($BD$96*BA3)</f>
        <v>21.95471506871273</v>
      </c>
      <c r="BC96" s="245">
        <v>1.3239000000000001</v>
      </c>
      <c r="BD96" s="245">
        <v>0.4012</v>
      </c>
      <c r="BE96" s="245"/>
    </row>
    <row r="97" spans="2:43" x14ac:dyDescent="0.35">
      <c r="B97" s="229">
        <v>44335</v>
      </c>
      <c r="C97" s="219">
        <v>0.16</v>
      </c>
      <c r="D97" s="219">
        <v>4.4000000000000004</v>
      </c>
      <c r="E97" s="219">
        <v>2.08</v>
      </c>
      <c r="F97" s="219">
        <v>1.87</v>
      </c>
      <c r="G97" s="219">
        <v>1.95</v>
      </c>
      <c r="H97" s="219">
        <v>2.4500000000000002</v>
      </c>
      <c r="I97" s="219">
        <v>3.54</v>
      </c>
      <c r="J97" s="219">
        <v>4.76</v>
      </c>
      <c r="K97" s="219">
        <v>7.33</v>
      </c>
      <c r="L97" s="219"/>
      <c r="M97" s="219"/>
      <c r="N97" s="219">
        <v>1.0899999999999999</v>
      </c>
      <c r="O97" s="219">
        <v>1.2199999999999998</v>
      </c>
      <c r="P97" s="219">
        <v>2.5700000000000003</v>
      </c>
      <c r="Q97" s="249"/>
      <c r="R97" s="246">
        <v>-0.32</v>
      </c>
      <c r="S97" s="246">
        <v>-0.31</v>
      </c>
      <c r="T97" s="235">
        <v>-0.31</v>
      </c>
      <c r="U97" s="235">
        <v>-0.28999999999999998</v>
      </c>
      <c r="V97" s="235">
        <v>-0.27</v>
      </c>
      <c r="W97" s="235">
        <v>-0.25333333333333335</v>
      </c>
      <c r="X97" s="235">
        <v>-0.22</v>
      </c>
      <c r="Y97" s="235">
        <v>-0.16</v>
      </c>
      <c r="Z97" s="235">
        <v>-0.08</v>
      </c>
      <c r="AA97" s="235">
        <v>6.5000000000000002E-2</v>
      </c>
      <c r="AB97" s="235">
        <v>0.2</v>
      </c>
      <c r="AC97" s="246">
        <v>0.24000000000000002</v>
      </c>
      <c r="AD97" s="246">
        <v>0.30499999999999999</v>
      </c>
      <c r="AE97" s="235">
        <v>0.37</v>
      </c>
      <c r="AF97" s="250">
        <v>0.14499999999999999</v>
      </c>
      <c r="AH97" s="248"/>
      <c r="AI97" s="241">
        <v>0.16</v>
      </c>
      <c r="AJ97" s="241">
        <v>0.35</v>
      </c>
      <c r="AK97" s="241">
        <v>0.87</v>
      </c>
      <c r="AL97" s="199">
        <v>0.45999999999999996</v>
      </c>
      <c r="AM97" s="247"/>
      <c r="AN97" s="218">
        <v>1.9900000000000002</v>
      </c>
      <c r="AO97" s="218">
        <v>3.08</v>
      </c>
      <c r="AP97" s="218">
        <v>4.3</v>
      </c>
      <c r="AQ97" s="218">
        <v>6.87</v>
      </c>
    </row>
    <row r="98" spans="2:43" x14ac:dyDescent="0.35">
      <c r="B98" s="229">
        <v>44336</v>
      </c>
      <c r="C98" s="219">
        <v>0.16</v>
      </c>
      <c r="D98" s="219">
        <v>4.38</v>
      </c>
      <c r="E98" s="219">
        <v>2.0299999999999998</v>
      </c>
      <c r="F98" s="219">
        <v>1.83</v>
      </c>
      <c r="G98" s="219">
        <v>1.91</v>
      </c>
      <c r="H98" s="219">
        <v>2.41</v>
      </c>
      <c r="I98" s="219">
        <v>3.53</v>
      </c>
      <c r="J98" s="219">
        <v>4.72</v>
      </c>
      <c r="K98" s="219">
        <v>7.28</v>
      </c>
      <c r="L98" s="219"/>
      <c r="M98" s="219"/>
      <c r="N98" s="219">
        <v>1.1199999999999997</v>
      </c>
      <c r="O98" s="219">
        <v>1.19</v>
      </c>
      <c r="P98" s="219">
        <v>2.5600000000000005</v>
      </c>
      <c r="Q98" s="249"/>
      <c r="R98" s="246">
        <v>-0.32</v>
      </c>
      <c r="S98" s="246">
        <v>-0.31</v>
      </c>
      <c r="T98" s="235">
        <v>-0.31</v>
      </c>
      <c r="U98" s="235">
        <v>-0.28999999999999998</v>
      </c>
      <c r="V98" s="235">
        <v>-0.27</v>
      </c>
      <c r="W98" s="235">
        <v>-0.25333333333333335</v>
      </c>
      <c r="X98" s="235">
        <v>-0.22</v>
      </c>
      <c r="Y98" s="235">
        <v>-0.16</v>
      </c>
      <c r="Z98" s="235">
        <v>-0.08</v>
      </c>
      <c r="AA98" s="235">
        <v>6.5000000000000002E-2</v>
      </c>
      <c r="AB98" s="235">
        <v>0.2</v>
      </c>
      <c r="AC98" s="246">
        <v>0.24000000000000002</v>
      </c>
      <c r="AD98" s="246">
        <v>0.30499999999999999</v>
      </c>
      <c r="AE98" s="235">
        <v>0.37</v>
      </c>
      <c r="AF98" s="250">
        <v>0.14499999999999999</v>
      </c>
      <c r="AH98" s="248"/>
      <c r="AI98" s="241">
        <v>0.15</v>
      </c>
      <c r="AJ98" s="241">
        <v>0.34</v>
      </c>
      <c r="AK98" s="241">
        <v>0.83</v>
      </c>
      <c r="AL98" s="199">
        <v>0.43999999999999995</v>
      </c>
      <c r="AM98" s="247"/>
      <c r="AN98" s="218">
        <v>1.9700000000000002</v>
      </c>
      <c r="AO98" s="218">
        <v>3.09</v>
      </c>
      <c r="AP98" s="218">
        <v>4.2799999999999994</v>
      </c>
      <c r="AQ98" s="218">
        <v>6.84</v>
      </c>
    </row>
    <row r="99" spans="2:43" x14ac:dyDescent="0.35">
      <c r="B99" s="229">
        <v>44337</v>
      </c>
      <c r="C99" s="219">
        <v>0.16</v>
      </c>
      <c r="D99" s="219">
        <v>4.33</v>
      </c>
      <c r="E99" s="219">
        <v>2.02</v>
      </c>
      <c r="F99" s="219">
        <v>1.83</v>
      </c>
      <c r="G99" s="219">
        <v>1.91</v>
      </c>
      <c r="H99" s="219">
        <v>2.41</v>
      </c>
      <c r="I99" s="219">
        <v>3.49</v>
      </c>
      <c r="J99" s="219">
        <v>4.6399999999999997</v>
      </c>
      <c r="K99" s="219">
        <v>7.26</v>
      </c>
      <c r="L99" s="219"/>
      <c r="M99" s="219"/>
      <c r="N99" s="219">
        <v>1.08</v>
      </c>
      <c r="O99" s="219">
        <v>1.1499999999999995</v>
      </c>
      <c r="P99" s="219">
        <v>2.62</v>
      </c>
      <c r="Q99" s="249"/>
      <c r="R99" s="246">
        <v>-0.32</v>
      </c>
      <c r="S99" s="246">
        <v>-0.31</v>
      </c>
      <c r="T99" s="235">
        <v>-0.31</v>
      </c>
      <c r="U99" s="235">
        <v>-0.28999999999999998</v>
      </c>
      <c r="V99" s="235">
        <v>-0.27</v>
      </c>
      <c r="W99" s="235">
        <v>-0.25333333333333335</v>
      </c>
      <c r="X99" s="235">
        <v>-0.22</v>
      </c>
      <c r="Y99" s="235">
        <v>-0.16</v>
      </c>
      <c r="Z99" s="235">
        <v>-0.08</v>
      </c>
      <c r="AA99" s="235">
        <v>6.5000000000000002E-2</v>
      </c>
      <c r="AB99" s="235">
        <v>0.2</v>
      </c>
      <c r="AC99" s="246">
        <v>0.24000000000000002</v>
      </c>
      <c r="AD99" s="246">
        <v>0.30499999999999999</v>
      </c>
      <c r="AE99" s="235">
        <v>0.37</v>
      </c>
      <c r="AF99" s="250">
        <v>0.14499999999999999</v>
      </c>
      <c r="AH99" s="248"/>
      <c r="AI99" s="241">
        <v>0.17</v>
      </c>
      <c r="AJ99" s="241">
        <v>0.34</v>
      </c>
      <c r="AK99" s="241">
        <v>0.84</v>
      </c>
      <c r="AL99" s="199">
        <v>0.45</v>
      </c>
      <c r="AM99" s="247"/>
      <c r="AN99" s="218">
        <v>1.9600000000000002</v>
      </c>
      <c r="AO99" s="218">
        <v>3.04</v>
      </c>
      <c r="AP99" s="218">
        <v>4.1899999999999995</v>
      </c>
      <c r="AQ99" s="218">
        <v>6.81</v>
      </c>
    </row>
    <row r="100" spans="2:43" x14ac:dyDescent="0.35">
      <c r="B100" s="229">
        <v>44340</v>
      </c>
      <c r="C100" s="219">
        <v>0.16</v>
      </c>
      <c r="D100" s="219">
        <v>4.3099999999999996</v>
      </c>
      <c r="E100" s="219">
        <v>2</v>
      </c>
      <c r="F100" s="219">
        <v>1.8</v>
      </c>
      <c r="G100" s="219">
        <v>1.88</v>
      </c>
      <c r="H100" s="219">
        <v>2.38</v>
      </c>
      <c r="I100" s="219">
        <v>3.47</v>
      </c>
      <c r="J100" s="219">
        <v>4.63</v>
      </c>
      <c r="K100" s="219">
        <v>7.2</v>
      </c>
      <c r="L100" s="219"/>
      <c r="M100" s="219"/>
      <c r="N100" s="219">
        <v>1.0900000000000003</v>
      </c>
      <c r="O100" s="219">
        <v>1.1599999999999997</v>
      </c>
      <c r="P100" s="219">
        <v>2.5700000000000003</v>
      </c>
      <c r="Q100" s="249"/>
      <c r="R100" s="246">
        <v>-0.32</v>
      </c>
      <c r="S100" s="246">
        <v>-0.31</v>
      </c>
      <c r="T100" s="235">
        <v>-0.31</v>
      </c>
      <c r="U100" s="235">
        <v>-0.28999999999999998</v>
      </c>
      <c r="V100" s="235">
        <v>-0.27</v>
      </c>
      <c r="W100" s="235">
        <v>-0.25333333333333335</v>
      </c>
      <c r="X100" s="235">
        <v>-0.22</v>
      </c>
      <c r="Y100" s="235">
        <v>-0.16</v>
      </c>
      <c r="Z100" s="235">
        <v>-0.08</v>
      </c>
      <c r="AA100" s="235">
        <v>6.5000000000000002E-2</v>
      </c>
      <c r="AB100" s="235">
        <v>0.2</v>
      </c>
      <c r="AC100" s="246">
        <v>0.24000000000000002</v>
      </c>
      <c r="AD100" s="246">
        <v>0.30499999999999999</v>
      </c>
      <c r="AE100" s="235">
        <v>0.37</v>
      </c>
      <c r="AF100" s="250">
        <v>0.14499999999999999</v>
      </c>
      <c r="AH100" s="248"/>
      <c r="AI100" s="241">
        <v>0.15</v>
      </c>
      <c r="AJ100" s="241">
        <v>0.32</v>
      </c>
      <c r="AK100" s="241">
        <v>0.82</v>
      </c>
      <c r="AL100" s="199">
        <v>0.43</v>
      </c>
      <c r="AM100" s="247"/>
      <c r="AN100" s="218">
        <v>1.95</v>
      </c>
      <c r="AO100" s="218">
        <v>3.04</v>
      </c>
      <c r="AP100" s="218">
        <v>4.2</v>
      </c>
      <c r="AQ100" s="218">
        <v>6.7700000000000005</v>
      </c>
    </row>
    <row r="101" spans="2:43" x14ac:dyDescent="0.35">
      <c r="B101" s="229">
        <v>44341</v>
      </c>
      <c r="C101" s="219">
        <v>0.16</v>
      </c>
      <c r="D101" s="219">
        <v>4.25</v>
      </c>
      <c r="E101" s="219">
        <v>1.97</v>
      </c>
      <c r="F101" s="219">
        <v>1.77</v>
      </c>
      <c r="G101" s="219">
        <v>1.85</v>
      </c>
      <c r="H101" s="219">
        <v>2.35</v>
      </c>
      <c r="I101" s="219">
        <v>3.42</v>
      </c>
      <c r="J101" s="219">
        <v>4.57</v>
      </c>
      <c r="K101" s="219">
        <v>7.13</v>
      </c>
      <c r="L101" s="219"/>
      <c r="M101" s="219"/>
      <c r="N101" s="219">
        <v>1.0699999999999998</v>
      </c>
      <c r="O101" s="219">
        <v>1.1500000000000004</v>
      </c>
      <c r="P101" s="219">
        <v>2.5599999999999996</v>
      </c>
      <c r="Q101" s="249"/>
      <c r="R101" s="246">
        <v>-0.32</v>
      </c>
      <c r="S101" s="246">
        <v>-0.31</v>
      </c>
      <c r="T101" s="235">
        <v>-0.31</v>
      </c>
      <c r="U101" s="235">
        <v>-0.28999999999999998</v>
      </c>
      <c r="V101" s="235">
        <v>-0.27</v>
      </c>
      <c r="W101" s="235">
        <v>-0.25333333333333335</v>
      </c>
      <c r="X101" s="235">
        <v>-0.22</v>
      </c>
      <c r="Y101" s="235">
        <v>-0.16</v>
      </c>
      <c r="Z101" s="235">
        <v>-0.08</v>
      </c>
      <c r="AA101" s="235">
        <v>7.0000000000000007E-2</v>
      </c>
      <c r="AB101" s="235">
        <v>0.2</v>
      </c>
      <c r="AC101" s="246">
        <v>0.24000000000000002</v>
      </c>
      <c r="AD101" s="246">
        <v>0.30499999999999999</v>
      </c>
      <c r="AE101" s="235">
        <v>0.37</v>
      </c>
      <c r="AF101" s="250">
        <v>0.14499999999999999</v>
      </c>
      <c r="AH101" s="248"/>
      <c r="AI101" s="241">
        <v>0.15</v>
      </c>
      <c r="AJ101" s="241">
        <v>0.3</v>
      </c>
      <c r="AK101" s="241">
        <v>0.79</v>
      </c>
      <c r="AL101" s="199">
        <v>0.41333333333333333</v>
      </c>
      <c r="AM101" s="247"/>
      <c r="AN101" s="218">
        <v>1.9366666666666668</v>
      </c>
      <c r="AO101" s="218">
        <v>3.0066666666666668</v>
      </c>
      <c r="AP101" s="218">
        <v>4.1566666666666672</v>
      </c>
      <c r="AQ101" s="218">
        <v>6.7166666666666668</v>
      </c>
    </row>
    <row r="102" spans="2:43" x14ac:dyDescent="0.35">
      <c r="B102" s="229">
        <v>44342</v>
      </c>
      <c r="C102" s="219">
        <v>0.16</v>
      </c>
      <c r="D102" s="219">
        <v>4.2699999999999996</v>
      </c>
      <c r="E102" s="219">
        <v>1.97</v>
      </c>
      <c r="F102" s="219">
        <v>1.78</v>
      </c>
      <c r="G102" s="219">
        <v>1.85</v>
      </c>
      <c r="H102" s="219">
        <v>2.35</v>
      </c>
      <c r="I102" s="219">
        <v>3.43</v>
      </c>
      <c r="J102" s="219">
        <v>4.59</v>
      </c>
      <c r="K102" s="219">
        <v>7.16</v>
      </c>
      <c r="L102" s="219"/>
      <c r="M102" s="219"/>
      <c r="N102" s="219">
        <v>1.08</v>
      </c>
      <c r="O102" s="219">
        <v>1.1599999999999997</v>
      </c>
      <c r="P102" s="219">
        <v>2.5700000000000003</v>
      </c>
      <c r="Q102" s="249"/>
      <c r="R102" s="246">
        <v>-0.32</v>
      </c>
      <c r="S102" s="246">
        <v>-0.31</v>
      </c>
      <c r="T102" s="235">
        <v>-0.31</v>
      </c>
      <c r="U102" s="235">
        <v>-0.28999999999999998</v>
      </c>
      <c r="V102" s="235">
        <v>-0.27</v>
      </c>
      <c r="W102" s="235">
        <v>-0.245</v>
      </c>
      <c r="X102" s="246">
        <v>-0.20250000000000001</v>
      </c>
      <c r="Y102" s="235">
        <v>-0.16</v>
      </c>
      <c r="Z102" s="235">
        <v>-0.08</v>
      </c>
      <c r="AA102" s="235">
        <v>7.0000000000000007E-2</v>
      </c>
      <c r="AB102" s="235">
        <v>0.2</v>
      </c>
      <c r="AC102" s="246">
        <v>0.24000000000000002</v>
      </c>
      <c r="AD102" s="246">
        <v>0.30499999999999999</v>
      </c>
      <c r="AE102" s="235">
        <v>0.37</v>
      </c>
      <c r="AF102" s="250">
        <v>0.14499999999999999</v>
      </c>
      <c r="AH102" s="248"/>
      <c r="AI102" s="241">
        <v>0.14000000000000001</v>
      </c>
      <c r="AJ102" s="241">
        <v>0.31</v>
      </c>
      <c r="AK102" s="241">
        <v>0.8</v>
      </c>
      <c r="AL102" s="199">
        <v>0.41666666666666669</v>
      </c>
      <c r="AM102" s="247"/>
      <c r="AN102" s="218">
        <v>1.9333333333333333</v>
      </c>
      <c r="AO102" s="218">
        <v>3.0133333333333336</v>
      </c>
      <c r="AP102" s="218">
        <v>4.1733333333333329</v>
      </c>
      <c r="AQ102" s="218">
        <v>6.7433333333333332</v>
      </c>
    </row>
    <row r="103" spans="2:43" x14ac:dyDescent="0.35">
      <c r="B103" s="229">
        <v>44343</v>
      </c>
      <c r="C103" s="219">
        <v>0.16</v>
      </c>
      <c r="D103" s="219">
        <v>4.24</v>
      </c>
      <c r="E103" s="219">
        <v>2</v>
      </c>
      <c r="F103" s="219">
        <v>1.8</v>
      </c>
      <c r="G103" s="219">
        <v>1.87</v>
      </c>
      <c r="H103" s="219">
        <v>2.37</v>
      </c>
      <c r="I103" s="219">
        <v>3.41</v>
      </c>
      <c r="J103" s="219">
        <v>4.55</v>
      </c>
      <c r="K103" s="219">
        <v>7.12</v>
      </c>
      <c r="L103" s="219"/>
      <c r="M103" s="219"/>
      <c r="N103" s="219">
        <v>1.04</v>
      </c>
      <c r="O103" s="219">
        <v>1.1399999999999997</v>
      </c>
      <c r="P103" s="219">
        <v>2.5700000000000003</v>
      </c>
      <c r="Q103" s="249"/>
      <c r="R103" s="246">
        <v>-0.32</v>
      </c>
      <c r="S103" s="246">
        <v>-0.31</v>
      </c>
      <c r="T103" s="235">
        <v>-0.31</v>
      </c>
      <c r="U103" s="235">
        <v>-0.28999999999999998</v>
      </c>
      <c r="V103" s="235">
        <v>-0.27</v>
      </c>
      <c r="W103" s="235">
        <v>-0.245</v>
      </c>
      <c r="X103" s="246">
        <v>-0.20250000000000001</v>
      </c>
      <c r="Y103" s="235">
        <v>-0.16</v>
      </c>
      <c r="Z103" s="235">
        <v>-0.08</v>
      </c>
      <c r="AA103" s="235">
        <v>7.0000000000000007E-2</v>
      </c>
      <c r="AB103" s="235">
        <v>0.19</v>
      </c>
      <c r="AC103" s="246">
        <v>0.23</v>
      </c>
      <c r="AD103" s="246">
        <v>0.29499999999999998</v>
      </c>
      <c r="AE103" s="235">
        <v>0.36</v>
      </c>
      <c r="AF103" s="250">
        <v>0.13499999999999998</v>
      </c>
      <c r="AH103" s="248"/>
      <c r="AI103" s="241">
        <v>0.14000000000000001</v>
      </c>
      <c r="AJ103" s="241">
        <v>0.31</v>
      </c>
      <c r="AK103" s="241">
        <v>0.81</v>
      </c>
      <c r="AL103" s="199">
        <v>0.42</v>
      </c>
      <c r="AM103" s="247"/>
      <c r="AN103" s="218">
        <v>1.9500000000000002</v>
      </c>
      <c r="AO103" s="218">
        <v>2.99</v>
      </c>
      <c r="AP103" s="218">
        <v>4.13</v>
      </c>
      <c r="AQ103" s="218">
        <v>6.7</v>
      </c>
    </row>
    <row r="104" spans="2:43" x14ac:dyDescent="0.35">
      <c r="B104" s="229">
        <v>44344</v>
      </c>
      <c r="C104" s="219">
        <v>0.16</v>
      </c>
      <c r="D104" s="219">
        <v>4.22</v>
      </c>
      <c r="E104" s="219">
        <v>1.98</v>
      </c>
      <c r="F104" s="219">
        <v>1.79</v>
      </c>
      <c r="G104" s="219">
        <v>1.86</v>
      </c>
      <c r="H104" s="219">
        <v>2.36</v>
      </c>
      <c r="I104" s="219">
        <v>3.4</v>
      </c>
      <c r="J104" s="219">
        <v>4.55</v>
      </c>
      <c r="K104" s="219">
        <v>7</v>
      </c>
      <c r="L104" s="219"/>
      <c r="M104" s="219"/>
      <c r="N104" s="219">
        <v>1.04</v>
      </c>
      <c r="O104" s="219">
        <v>1.1499999999999999</v>
      </c>
      <c r="P104" s="219">
        <v>2.4500000000000002</v>
      </c>
      <c r="Q104" s="249"/>
      <c r="R104" s="246">
        <v>-0.32</v>
      </c>
      <c r="S104" s="246">
        <v>-0.31</v>
      </c>
      <c r="T104" s="235">
        <v>-0.31</v>
      </c>
      <c r="U104" s="235">
        <v>-0.28999999999999998</v>
      </c>
      <c r="V104" s="235">
        <v>-0.27</v>
      </c>
      <c r="W104" s="235">
        <v>-0.245</v>
      </c>
      <c r="X104" s="246">
        <v>-0.20250000000000001</v>
      </c>
      <c r="Y104" s="235">
        <v>-0.16</v>
      </c>
      <c r="Z104" s="235">
        <v>-0.08</v>
      </c>
      <c r="AA104" s="235">
        <v>7.0000000000000007E-2</v>
      </c>
      <c r="AB104" s="235">
        <v>0.19</v>
      </c>
      <c r="AC104" s="246">
        <v>0.23</v>
      </c>
      <c r="AD104" s="246">
        <v>0.29499999999999998</v>
      </c>
      <c r="AE104" s="235">
        <v>0.36</v>
      </c>
      <c r="AF104" s="250">
        <v>0.13499999999999998</v>
      </c>
      <c r="AH104" s="248"/>
      <c r="AI104" s="241">
        <v>0.14000000000000001</v>
      </c>
      <c r="AJ104" s="241">
        <v>0.3</v>
      </c>
      <c r="AK104" s="241">
        <v>0.79</v>
      </c>
      <c r="AL104" s="199">
        <v>0.41</v>
      </c>
      <c r="AM104" s="247"/>
      <c r="AN104" s="218">
        <v>1.95</v>
      </c>
      <c r="AO104" s="218">
        <v>2.9899999999999998</v>
      </c>
      <c r="AP104" s="218">
        <v>4.1399999999999997</v>
      </c>
      <c r="AQ104" s="218">
        <v>6.59</v>
      </c>
    </row>
    <row r="105" spans="2:43" x14ac:dyDescent="0.35">
      <c r="B105" s="229">
        <v>44348</v>
      </c>
      <c r="C105" s="219">
        <v>0.16</v>
      </c>
      <c r="D105" s="219">
        <v>4.29</v>
      </c>
      <c r="E105" s="219">
        <v>1.99</v>
      </c>
      <c r="F105" s="219">
        <v>1.82</v>
      </c>
      <c r="G105" s="219">
        <v>1.9</v>
      </c>
      <c r="H105" s="219">
        <v>2.39</v>
      </c>
      <c r="I105" s="219">
        <v>3.43</v>
      </c>
      <c r="J105" s="219">
        <v>4.66</v>
      </c>
      <c r="K105" s="219">
        <v>7.16</v>
      </c>
      <c r="L105" s="219"/>
      <c r="M105" s="219"/>
      <c r="N105" s="219">
        <v>1.04</v>
      </c>
      <c r="O105" s="219">
        <v>1.23</v>
      </c>
      <c r="P105" s="219">
        <v>2.5</v>
      </c>
      <c r="Q105" s="249"/>
      <c r="R105" s="246">
        <v>-0.32</v>
      </c>
      <c r="S105" s="235">
        <v>-0.31</v>
      </c>
      <c r="T105" s="246">
        <v>-0.31</v>
      </c>
      <c r="U105" s="235">
        <v>-0.28999999999999998</v>
      </c>
      <c r="V105" s="235">
        <v>-0.27</v>
      </c>
      <c r="W105" s="235">
        <v>-0.245</v>
      </c>
      <c r="X105" s="246">
        <v>-0.2</v>
      </c>
      <c r="Y105" s="235">
        <v>-0.155</v>
      </c>
      <c r="Z105" s="235">
        <v>-7.4999999999999997E-2</v>
      </c>
      <c r="AA105" s="235">
        <v>7.0000000000000007E-2</v>
      </c>
      <c r="AB105" s="235">
        <v>0.19</v>
      </c>
      <c r="AC105" s="246">
        <v>0.23</v>
      </c>
      <c r="AD105" s="246">
        <v>0.29499999999999998</v>
      </c>
      <c r="AE105" s="235">
        <v>0.36</v>
      </c>
      <c r="AF105" s="250">
        <v>0.13499999999999998</v>
      </c>
      <c r="AH105" s="248"/>
      <c r="AI105" s="241">
        <v>0.16</v>
      </c>
      <c r="AJ105" s="241">
        <v>0.31</v>
      </c>
      <c r="AK105" s="241">
        <v>0.81</v>
      </c>
      <c r="AL105" s="199">
        <v>0.42666666666666669</v>
      </c>
      <c r="AM105" s="247"/>
      <c r="AN105" s="218">
        <v>1.9633333333333334</v>
      </c>
      <c r="AO105" s="218">
        <v>3.0033333333333334</v>
      </c>
      <c r="AP105" s="218">
        <v>4.2333333333333334</v>
      </c>
      <c r="AQ105" s="218">
        <v>6.7333333333333334</v>
      </c>
    </row>
    <row r="106" spans="2:43" x14ac:dyDescent="0.35">
      <c r="B106" s="229">
        <v>44349</v>
      </c>
      <c r="C106" s="219">
        <v>0.16</v>
      </c>
      <c r="D106" s="219">
        <v>4.26</v>
      </c>
      <c r="E106" s="219">
        <v>1.98</v>
      </c>
      <c r="F106" s="219">
        <v>1.81</v>
      </c>
      <c r="G106" s="219">
        <v>1.88</v>
      </c>
      <c r="H106" s="219">
        <v>2.37</v>
      </c>
      <c r="I106" s="219">
        <v>3.41</v>
      </c>
      <c r="J106" s="219">
        <v>4.62</v>
      </c>
      <c r="K106" s="219">
        <v>7.12</v>
      </c>
      <c r="L106" s="219"/>
      <c r="M106" s="219"/>
      <c r="N106" s="219">
        <v>1.04</v>
      </c>
      <c r="O106" s="219">
        <v>1.21</v>
      </c>
      <c r="P106" s="219">
        <v>2.5</v>
      </c>
      <c r="Q106" s="249"/>
      <c r="R106" s="246">
        <v>-0.32</v>
      </c>
      <c r="S106" s="235">
        <v>-0.31</v>
      </c>
      <c r="T106" s="246">
        <v>-0.31</v>
      </c>
      <c r="U106" s="235">
        <v>-0.28999999999999998</v>
      </c>
      <c r="V106" s="235">
        <v>-0.27</v>
      </c>
      <c r="W106" s="235">
        <v>-0.245</v>
      </c>
      <c r="X106" s="246">
        <v>-0.19416666666666665</v>
      </c>
      <c r="Y106" s="235">
        <v>-0.14333333333333334</v>
      </c>
      <c r="Z106" s="235">
        <v>-7.0000000000000007E-2</v>
      </c>
      <c r="AA106" s="235">
        <v>7.0000000000000007E-2</v>
      </c>
      <c r="AB106" s="235">
        <v>0.19</v>
      </c>
      <c r="AC106" s="246">
        <v>0.23</v>
      </c>
      <c r="AD106" s="246">
        <v>0.29499999999999998</v>
      </c>
      <c r="AE106" s="235">
        <v>0.36</v>
      </c>
      <c r="AF106" s="250">
        <v>0.13499999999999998</v>
      </c>
      <c r="AH106" s="248"/>
      <c r="AI106" s="241">
        <v>0.13</v>
      </c>
      <c r="AJ106" s="241">
        <v>0.3</v>
      </c>
      <c r="AK106" s="241">
        <v>0.8</v>
      </c>
      <c r="AL106" s="199">
        <v>0.41</v>
      </c>
      <c r="AM106" s="247"/>
      <c r="AN106" s="218">
        <v>1.9600000000000002</v>
      </c>
      <c r="AO106" s="218">
        <v>3</v>
      </c>
      <c r="AP106" s="218">
        <v>4.21</v>
      </c>
      <c r="AQ106" s="218">
        <v>6.71</v>
      </c>
    </row>
    <row r="107" spans="2:43" x14ac:dyDescent="0.35">
      <c r="B107" s="229">
        <v>44350</v>
      </c>
      <c r="C107" s="219">
        <v>0.16</v>
      </c>
      <c r="D107" s="219">
        <v>4.26</v>
      </c>
      <c r="E107" s="219">
        <v>2.0099999999999998</v>
      </c>
      <c r="F107" s="219">
        <v>1.84</v>
      </c>
      <c r="G107" s="219">
        <v>1.91</v>
      </c>
      <c r="H107" s="219">
        <v>2.4</v>
      </c>
      <c r="I107" s="219">
        <v>3.41</v>
      </c>
      <c r="J107" s="219">
        <v>4.62</v>
      </c>
      <c r="K107" s="219">
        <v>7.11</v>
      </c>
      <c r="L107" s="219"/>
      <c r="M107" s="219"/>
      <c r="N107" s="219">
        <v>1.0100000000000002</v>
      </c>
      <c r="O107" s="219">
        <v>1.21</v>
      </c>
      <c r="P107" s="219">
        <v>2.4900000000000002</v>
      </c>
      <c r="Q107" s="249"/>
      <c r="R107" s="246">
        <v>-0.32</v>
      </c>
      <c r="S107" s="235">
        <v>-0.31</v>
      </c>
      <c r="T107" s="246">
        <v>-0.31</v>
      </c>
      <c r="U107" s="235">
        <v>-0.28999999999999998</v>
      </c>
      <c r="V107" s="235">
        <v>-0.27</v>
      </c>
      <c r="W107" s="235">
        <v>-0.245</v>
      </c>
      <c r="X107" s="246">
        <v>-0.19416666666666665</v>
      </c>
      <c r="Y107" s="235">
        <v>-0.14333333333333334</v>
      </c>
      <c r="Z107" s="235">
        <v>-7.0000000000000007E-2</v>
      </c>
      <c r="AA107" s="235">
        <v>7.0000000000000007E-2</v>
      </c>
      <c r="AB107" s="235">
        <v>0.19</v>
      </c>
      <c r="AC107" s="246">
        <v>0.23</v>
      </c>
      <c r="AD107" s="246">
        <v>0.29499999999999998</v>
      </c>
      <c r="AE107" s="235">
        <v>0.36</v>
      </c>
      <c r="AF107" s="250">
        <v>0.13499999999999998</v>
      </c>
      <c r="AH107" s="248"/>
      <c r="AI107" s="241">
        <v>0.16</v>
      </c>
      <c r="AJ107" s="241">
        <v>0.34</v>
      </c>
      <c r="AK107" s="241">
        <v>0.84</v>
      </c>
      <c r="AL107" s="199">
        <v>0.4466666666666666</v>
      </c>
      <c r="AM107" s="247"/>
      <c r="AN107" s="218">
        <v>1.9533333333333334</v>
      </c>
      <c r="AO107" s="218">
        <v>2.9633333333333334</v>
      </c>
      <c r="AP107" s="218">
        <v>4.1733333333333338</v>
      </c>
      <c r="AQ107" s="218">
        <v>6.663333333333334</v>
      </c>
    </row>
    <row r="108" spans="2:43" x14ac:dyDescent="0.35">
      <c r="B108" s="229">
        <v>44351</v>
      </c>
      <c r="C108" s="219">
        <v>0.16</v>
      </c>
      <c r="D108" s="219">
        <v>4.21</v>
      </c>
      <c r="E108" s="219">
        <v>1.96</v>
      </c>
      <c r="F108" s="219">
        <v>1.79</v>
      </c>
      <c r="G108" s="219">
        <v>1.87</v>
      </c>
      <c r="H108" s="219">
        <v>2.36</v>
      </c>
      <c r="I108" s="219">
        <v>3.38</v>
      </c>
      <c r="J108" s="219">
        <v>4.5599999999999996</v>
      </c>
      <c r="K108" s="219">
        <v>7.05</v>
      </c>
      <c r="L108" s="219"/>
      <c r="M108" s="219"/>
      <c r="N108" s="219">
        <v>1.02</v>
      </c>
      <c r="O108" s="219">
        <v>1.1799999999999997</v>
      </c>
      <c r="P108" s="219">
        <v>2.4900000000000002</v>
      </c>
      <c r="Q108" s="249"/>
      <c r="R108" s="246">
        <v>-0.32</v>
      </c>
      <c r="S108" s="235">
        <v>-0.31</v>
      </c>
      <c r="T108" s="246">
        <v>-0.31</v>
      </c>
      <c r="U108" s="235">
        <v>-0.28999999999999998</v>
      </c>
      <c r="V108" s="235">
        <v>-0.27</v>
      </c>
      <c r="W108" s="235">
        <v>-0.245</v>
      </c>
      <c r="X108" s="246">
        <v>-0.18916666666666665</v>
      </c>
      <c r="Y108" s="235">
        <v>-0.13333333333333333</v>
      </c>
      <c r="Z108" s="235">
        <v>-4.9999999999999996E-2</v>
      </c>
      <c r="AA108" s="235">
        <v>0.09</v>
      </c>
      <c r="AB108" s="235">
        <v>0.22</v>
      </c>
      <c r="AC108" s="246">
        <v>0.26</v>
      </c>
      <c r="AD108" s="246">
        <v>0.315</v>
      </c>
      <c r="AE108" s="235">
        <v>0.37</v>
      </c>
      <c r="AF108" s="250">
        <v>0.155</v>
      </c>
      <c r="AH108" s="248"/>
      <c r="AI108" s="241">
        <v>0.14000000000000001</v>
      </c>
      <c r="AJ108" s="241">
        <v>0.32</v>
      </c>
      <c r="AK108" s="241">
        <v>0.78</v>
      </c>
      <c r="AL108" s="199">
        <v>0.41333333333333333</v>
      </c>
      <c r="AM108" s="247"/>
      <c r="AN108" s="218">
        <v>1.9466666666666665</v>
      </c>
      <c r="AO108" s="218">
        <v>2.9666666666666668</v>
      </c>
      <c r="AP108" s="218">
        <v>4.1466666666666665</v>
      </c>
      <c r="AQ108" s="218">
        <v>6.6366666666666667</v>
      </c>
    </row>
    <row r="109" spans="2:43" x14ac:dyDescent="0.35">
      <c r="B109" s="229">
        <v>44354</v>
      </c>
      <c r="C109" s="219">
        <v>0.16</v>
      </c>
      <c r="D109" s="219">
        <v>4.2</v>
      </c>
      <c r="E109" s="219">
        <v>1.97</v>
      </c>
      <c r="F109" s="219">
        <v>1.8</v>
      </c>
      <c r="G109" s="219">
        <v>1.88</v>
      </c>
      <c r="H109" s="219">
        <v>2.36</v>
      </c>
      <c r="I109" s="219">
        <v>3.37</v>
      </c>
      <c r="J109" s="219">
        <v>4.58</v>
      </c>
      <c r="K109" s="219">
        <v>6.98</v>
      </c>
      <c r="L109" s="219"/>
      <c r="M109" s="219"/>
      <c r="N109" s="219">
        <v>1.0100000000000002</v>
      </c>
      <c r="O109" s="219">
        <v>1.21</v>
      </c>
      <c r="P109" s="219">
        <v>2.4000000000000004</v>
      </c>
      <c r="Q109" s="249"/>
      <c r="R109" s="246">
        <v>-0.32</v>
      </c>
      <c r="S109" s="235">
        <v>-0.31</v>
      </c>
      <c r="T109" s="246">
        <v>-0.31</v>
      </c>
      <c r="U109" s="235">
        <v>-0.28999999999999998</v>
      </c>
      <c r="V109" s="235">
        <v>-0.27</v>
      </c>
      <c r="W109" s="235">
        <v>-0.245</v>
      </c>
      <c r="X109" s="246">
        <v>-0.18916666666666665</v>
      </c>
      <c r="Y109" s="235">
        <v>-0.13333333333333333</v>
      </c>
      <c r="Z109" s="235">
        <v>-4.9999999999999996E-2</v>
      </c>
      <c r="AA109" s="235">
        <v>0.09</v>
      </c>
      <c r="AB109" s="235">
        <v>0.22</v>
      </c>
      <c r="AC109" s="246">
        <v>0.26</v>
      </c>
      <c r="AD109" s="246">
        <v>0.31</v>
      </c>
      <c r="AE109" s="235">
        <v>0.36</v>
      </c>
      <c r="AF109" s="250">
        <v>0.15</v>
      </c>
      <c r="AH109" s="248"/>
      <c r="AI109" s="241">
        <v>0.16</v>
      </c>
      <c r="AJ109" s="241">
        <v>0.33</v>
      </c>
      <c r="AK109" s="241">
        <v>0.79</v>
      </c>
      <c r="AL109" s="199">
        <v>0.42666666666666669</v>
      </c>
      <c r="AM109" s="247"/>
      <c r="AN109" s="218">
        <v>1.9333333333333331</v>
      </c>
      <c r="AO109" s="218">
        <v>2.9433333333333334</v>
      </c>
      <c r="AP109" s="218">
        <v>4.1533333333333333</v>
      </c>
      <c r="AQ109" s="218">
        <v>6.5533333333333337</v>
      </c>
    </row>
    <row r="110" spans="2:43" x14ac:dyDescent="0.35">
      <c r="B110" s="229">
        <v>44355</v>
      </c>
      <c r="C110" s="219">
        <v>0.16</v>
      </c>
      <c r="D110" s="219">
        <v>4.16</v>
      </c>
      <c r="E110" s="219">
        <v>1.94</v>
      </c>
      <c r="F110" s="219">
        <v>1.78</v>
      </c>
      <c r="G110" s="219">
        <v>1.85</v>
      </c>
      <c r="H110" s="219">
        <v>2.33</v>
      </c>
      <c r="I110" s="219">
        <v>3.33</v>
      </c>
      <c r="J110" s="219">
        <v>4.54</v>
      </c>
      <c r="K110" s="219">
        <v>6.91</v>
      </c>
      <c r="L110" s="219"/>
      <c r="M110" s="219"/>
      <c r="N110" s="219">
        <v>1</v>
      </c>
      <c r="O110" s="219">
        <v>1.21</v>
      </c>
      <c r="P110" s="219">
        <v>2.37</v>
      </c>
      <c r="Q110" s="249"/>
      <c r="R110" s="246">
        <v>-0.32</v>
      </c>
      <c r="S110" s="235">
        <v>-0.31</v>
      </c>
      <c r="T110" s="246">
        <v>-0.31</v>
      </c>
      <c r="U110" s="235">
        <v>-0.28999999999999998</v>
      </c>
      <c r="V110" s="235">
        <v>-0.27</v>
      </c>
      <c r="W110" s="235">
        <v>-0.245</v>
      </c>
      <c r="X110" s="246">
        <v>-0.18916666666666665</v>
      </c>
      <c r="Y110" s="235">
        <v>-0.13333333333333333</v>
      </c>
      <c r="Z110" s="235">
        <v>-4.9999999999999996E-2</v>
      </c>
      <c r="AA110" s="235">
        <v>0.09</v>
      </c>
      <c r="AB110" s="235">
        <v>0.22</v>
      </c>
      <c r="AC110" s="246">
        <v>0.26</v>
      </c>
      <c r="AD110" s="246">
        <v>0.30499999999999999</v>
      </c>
      <c r="AE110" s="235">
        <v>0.35</v>
      </c>
      <c r="AF110" s="250">
        <v>0.14499999999999999</v>
      </c>
      <c r="AH110" s="248"/>
      <c r="AI110" s="241">
        <v>0.14000000000000001</v>
      </c>
      <c r="AJ110" s="241">
        <v>0.32</v>
      </c>
      <c r="AK110" s="241">
        <v>0.77</v>
      </c>
      <c r="AL110" s="199">
        <v>0.41</v>
      </c>
      <c r="AM110" s="247"/>
      <c r="AN110" s="218">
        <v>1.9200000000000002</v>
      </c>
      <c r="AO110" s="218">
        <v>2.92</v>
      </c>
      <c r="AP110" s="218">
        <v>4.13</v>
      </c>
      <c r="AQ110" s="218">
        <v>6.5</v>
      </c>
    </row>
    <row r="111" spans="2:43" x14ac:dyDescent="0.35">
      <c r="B111" s="229">
        <v>44356</v>
      </c>
      <c r="C111" s="219">
        <v>0.16</v>
      </c>
      <c r="D111" s="219">
        <v>4.0999999999999996</v>
      </c>
      <c r="E111" s="219">
        <v>1.91</v>
      </c>
      <c r="F111" s="219">
        <v>1.75</v>
      </c>
      <c r="G111" s="219">
        <v>1.83</v>
      </c>
      <c r="H111" s="219">
        <v>2.31</v>
      </c>
      <c r="I111" s="219">
        <v>3.28</v>
      </c>
      <c r="J111" s="219">
        <v>4.46</v>
      </c>
      <c r="K111" s="219">
        <v>6.88</v>
      </c>
      <c r="L111" s="219"/>
      <c r="M111" s="219"/>
      <c r="N111" s="219">
        <v>0.96999999999999975</v>
      </c>
      <c r="O111" s="219">
        <v>1.1800000000000002</v>
      </c>
      <c r="P111" s="219">
        <v>2.42</v>
      </c>
      <c r="Q111" s="249"/>
      <c r="R111" s="246">
        <v>-0.32</v>
      </c>
      <c r="S111" s="235">
        <v>-0.31</v>
      </c>
      <c r="T111" s="246">
        <v>-0.31</v>
      </c>
      <c r="U111" s="235">
        <v>-0.28999999999999998</v>
      </c>
      <c r="V111" s="235">
        <v>-0.27</v>
      </c>
      <c r="W111" s="235">
        <v>-0.245</v>
      </c>
      <c r="X111" s="246">
        <v>-0.18916666666666665</v>
      </c>
      <c r="Y111" s="235">
        <v>-0.13333333333333333</v>
      </c>
      <c r="Z111" s="235">
        <v>-4.9999999999999996E-2</v>
      </c>
      <c r="AA111" s="235">
        <v>0.09</v>
      </c>
      <c r="AB111" s="235">
        <v>0.22</v>
      </c>
      <c r="AC111" s="246">
        <v>0.26</v>
      </c>
      <c r="AD111" s="246">
        <v>0.29500000000000004</v>
      </c>
      <c r="AE111" s="235">
        <v>0.33</v>
      </c>
      <c r="AF111" s="250">
        <v>0.13500000000000004</v>
      </c>
      <c r="AH111" s="248"/>
      <c r="AI111" s="241">
        <v>0.16</v>
      </c>
      <c r="AJ111" s="241">
        <v>0.31</v>
      </c>
      <c r="AK111" s="241">
        <v>0.75</v>
      </c>
      <c r="AL111" s="199">
        <v>0.40666666666666668</v>
      </c>
      <c r="AM111" s="247"/>
      <c r="AN111" s="218">
        <v>1.9033333333333333</v>
      </c>
      <c r="AO111" s="218">
        <v>2.8733333333333331</v>
      </c>
      <c r="AP111" s="218">
        <v>4.0533333333333337</v>
      </c>
      <c r="AQ111" s="218">
        <v>6.4733333333333336</v>
      </c>
    </row>
    <row r="112" spans="2:43" x14ac:dyDescent="0.35">
      <c r="B112" s="229">
        <v>44357</v>
      </c>
      <c r="C112" s="219">
        <v>0.16</v>
      </c>
      <c r="D112" s="219">
        <v>4.0999999999999996</v>
      </c>
      <c r="E112" s="219">
        <v>1.9</v>
      </c>
      <c r="F112" s="219">
        <v>1.74</v>
      </c>
      <c r="G112" s="219">
        <v>1.81</v>
      </c>
      <c r="H112" s="219">
        <v>2.29</v>
      </c>
      <c r="I112" s="219">
        <v>3.27</v>
      </c>
      <c r="J112" s="219">
        <v>4.47</v>
      </c>
      <c r="K112" s="219">
        <v>6.83</v>
      </c>
      <c r="L112" s="219"/>
      <c r="M112" s="219"/>
      <c r="N112" s="219">
        <v>0.98</v>
      </c>
      <c r="O112" s="219">
        <v>1.1999999999999997</v>
      </c>
      <c r="P112" s="219">
        <v>2.3600000000000003</v>
      </c>
      <c r="Q112" s="249"/>
      <c r="R112" s="246">
        <v>-0.32</v>
      </c>
      <c r="S112" s="235">
        <v>-0.31</v>
      </c>
      <c r="T112" s="246">
        <v>-0.31</v>
      </c>
      <c r="U112" s="235">
        <v>-0.28999999999999998</v>
      </c>
      <c r="V112" s="235">
        <v>-0.27</v>
      </c>
      <c r="W112" s="235">
        <v>-0.245</v>
      </c>
      <c r="X112" s="246">
        <v>-0.18916666666666665</v>
      </c>
      <c r="Y112" s="235">
        <v>-0.13333333333333333</v>
      </c>
      <c r="Z112" s="235">
        <v>-4.9999999999999996E-2</v>
      </c>
      <c r="AA112" s="235">
        <v>0.09</v>
      </c>
      <c r="AB112" s="235">
        <v>0.22</v>
      </c>
      <c r="AC112" s="246">
        <v>0.26</v>
      </c>
      <c r="AD112" s="246">
        <v>0.29000000000000004</v>
      </c>
      <c r="AE112" s="235">
        <v>0.32</v>
      </c>
      <c r="AF112" s="250">
        <v>0.13000000000000003</v>
      </c>
      <c r="AH112" s="248"/>
      <c r="AI112" s="241">
        <v>0.14000000000000001</v>
      </c>
      <c r="AJ112" s="241">
        <v>0.3</v>
      </c>
      <c r="AK112" s="241">
        <v>0.73</v>
      </c>
      <c r="AL112" s="199">
        <v>0.38999999999999996</v>
      </c>
      <c r="AM112" s="247"/>
      <c r="AN112" s="218">
        <v>1.9000000000000001</v>
      </c>
      <c r="AO112" s="218">
        <v>2.88</v>
      </c>
      <c r="AP112" s="218">
        <v>4.08</v>
      </c>
      <c r="AQ112" s="218">
        <v>6.44</v>
      </c>
    </row>
    <row r="113" spans="1:57" x14ac:dyDescent="0.35">
      <c r="B113" s="229">
        <v>44358</v>
      </c>
      <c r="C113" s="219">
        <v>0.16</v>
      </c>
      <c r="D113" s="219">
        <v>4.08</v>
      </c>
      <c r="E113" s="219">
        <v>1.9</v>
      </c>
      <c r="F113" s="219">
        <v>1.74</v>
      </c>
      <c r="G113" s="219">
        <v>1.81</v>
      </c>
      <c r="H113" s="219">
        <v>2.2799999999999998</v>
      </c>
      <c r="I113" s="219">
        <v>3.26</v>
      </c>
      <c r="J113" s="219">
        <v>4.45</v>
      </c>
      <c r="K113" s="219">
        <v>6.8</v>
      </c>
      <c r="L113" s="219"/>
      <c r="M113" s="219"/>
      <c r="N113" s="219">
        <v>0.98</v>
      </c>
      <c r="O113" s="219">
        <v>1.1900000000000004</v>
      </c>
      <c r="P113" s="219">
        <v>2.3499999999999996</v>
      </c>
      <c r="Q113" s="249"/>
      <c r="R113" s="246">
        <v>-0.32</v>
      </c>
      <c r="S113" s="235">
        <v>-0.31</v>
      </c>
      <c r="T113" s="246">
        <v>-0.3</v>
      </c>
      <c r="U113" s="235">
        <v>-0.28999999999999998</v>
      </c>
      <c r="V113" s="235">
        <v>-0.27</v>
      </c>
      <c r="W113" s="235">
        <v>-0.245</v>
      </c>
      <c r="X113" s="246">
        <v>-0.18916666666666665</v>
      </c>
      <c r="Y113" s="235">
        <v>-0.13333333333333333</v>
      </c>
      <c r="Z113" s="235">
        <v>-4.9999999999999996E-2</v>
      </c>
      <c r="AA113" s="235">
        <v>0.09</v>
      </c>
      <c r="AB113" s="235">
        <v>0.22</v>
      </c>
      <c r="AC113" s="246">
        <v>0.26</v>
      </c>
      <c r="AD113" s="246">
        <v>0.29000000000000004</v>
      </c>
      <c r="AE113" s="235">
        <v>0.32</v>
      </c>
      <c r="AF113" s="250">
        <v>0.13000000000000003</v>
      </c>
      <c r="AH113" s="248"/>
      <c r="AI113" s="241">
        <v>0.16</v>
      </c>
      <c r="AJ113" s="241">
        <v>0.31</v>
      </c>
      <c r="AK113" s="241">
        <v>0.76</v>
      </c>
      <c r="AL113" s="199">
        <v>0.41</v>
      </c>
      <c r="AM113" s="247"/>
      <c r="AN113" s="218">
        <v>1.8699999999999999</v>
      </c>
      <c r="AO113" s="218">
        <v>2.8499999999999996</v>
      </c>
      <c r="AP113" s="218">
        <v>4.04</v>
      </c>
      <c r="AQ113" s="218">
        <v>6.39</v>
      </c>
    </row>
    <row r="114" spans="1:57" x14ac:dyDescent="0.35">
      <c r="B114" s="229">
        <v>44361</v>
      </c>
      <c r="C114" s="219">
        <v>0.16</v>
      </c>
      <c r="D114" s="219">
        <v>4.08</v>
      </c>
      <c r="E114" s="219">
        <v>1.93</v>
      </c>
      <c r="F114" s="219">
        <v>1.76</v>
      </c>
      <c r="G114" s="219">
        <v>1.84</v>
      </c>
      <c r="H114" s="219">
        <v>2.31</v>
      </c>
      <c r="I114" s="219">
        <v>3.27</v>
      </c>
      <c r="J114" s="219">
        <v>4.4400000000000004</v>
      </c>
      <c r="K114" s="219">
        <v>6.77</v>
      </c>
      <c r="L114" s="219"/>
      <c r="M114" s="219"/>
      <c r="N114" s="219">
        <v>0.96</v>
      </c>
      <c r="O114" s="219">
        <v>1.1700000000000004</v>
      </c>
      <c r="P114" s="219">
        <v>2.3299999999999992</v>
      </c>
      <c r="Q114" s="249"/>
      <c r="R114" s="246">
        <v>-0.32</v>
      </c>
      <c r="S114" s="235">
        <v>-0.31</v>
      </c>
      <c r="T114" s="246">
        <v>-0.3</v>
      </c>
      <c r="U114" s="235">
        <v>-0.28999999999999998</v>
      </c>
      <c r="V114" s="235">
        <v>-0.27</v>
      </c>
      <c r="W114" s="235">
        <v>-0.245</v>
      </c>
      <c r="X114" s="246">
        <v>-0.18916666666666665</v>
      </c>
      <c r="Y114" s="235">
        <v>-0.13333333333333333</v>
      </c>
      <c r="Z114" s="235">
        <v>-4.9999999999999996E-2</v>
      </c>
      <c r="AA114" s="235">
        <v>6.5000000000000002E-2</v>
      </c>
      <c r="AB114" s="235">
        <v>0.2</v>
      </c>
      <c r="AC114" s="246">
        <v>0.24000000000000002</v>
      </c>
      <c r="AD114" s="246">
        <v>0.28000000000000003</v>
      </c>
      <c r="AE114" s="235">
        <v>0.32</v>
      </c>
      <c r="AF114" s="250">
        <v>0.12000000000000002</v>
      </c>
      <c r="AH114" s="248"/>
      <c r="AI114" s="241">
        <v>0.16</v>
      </c>
      <c r="AJ114" s="241">
        <v>0.33</v>
      </c>
      <c r="AK114" s="241">
        <v>0.8</v>
      </c>
      <c r="AL114" s="199">
        <v>0.43</v>
      </c>
      <c r="AM114" s="247"/>
      <c r="AN114" s="218">
        <v>1.8800000000000001</v>
      </c>
      <c r="AO114" s="218">
        <v>2.84</v>
      </c>
      <c r="AP114" s="218">
        <v>4.0100000000000007</v>
      </c>
      <c r="AQ114" s="218">
        <v>6.34</v>
      </c>
    </row>
    <row r="115" spans="1:57" x14ac:dyDescent="0.35">
      <c r="B115" s="229">
        <v>44362</v>
      </c>
      <c r="C115" s="219">
        <v>0.16</v>
      </c>
      <c r="D115" s="219">
        <v>4.08</v>
      </c>
      <c r="E115" s="219">
        <v>1.93</v>
      </c>
      <c r="F115" s="219">
        <v>1.76</v>
      </c>
      <c r="G115" s="219">
        <v>1.84</v>
      </c>
      <c r="H115" s="219">
        <v>2.2999999999999998</v>
      </c>
      <c r="I115" s="219">
        <v>3.26</v>
      </c>
      <c r="J115" s="219">
        <v>4.4400000000000004</v>
      </c>
      <c r="K115" s="219">
        <v>6.8</v>
      </c>
      <c r="L115" s="219"/>
      <c r="M115" s="219"/>
      <c r="N115" s="219">
        <v>0.96</v>
      </c>
      <c r="O115" s="219">
        <v>1.1800000000000006</v>
      </c>
      <c r="P115" s="219">
        <v>2.3599999999999994</v>
      </c>
      <c r="Q115" s="249"/>
      <c r="R115" s="246">
        <v>-0.32</v>
      </c>
      <c r="S115" s="235">
        <v>-0.31</v>
      </c>
      <c r="T115" s="246">
        <v>-0.3</v>
      </c>
      <c r="U115" s="235">
        <v>-0.28999999999999998</v>
      </c>
      <c r="V115" s="235">
        <v>-0.27</v>
      </c>
      <c r="W115" s="235">
        <v>-0.245</v>
      </c>
      <c r="X115" s="235">
        <v>-0.18</v>
      </c>
      <c r="Y115" s="235">
        <v>-0.11</v>
      </c>
      <c r="Z115" s="235">
        <v>-4.9999999999999996E-2</v>
      </c>
      <c r="AA115" s="235">
        <v>0.06</v>
      </c>
      <c r="AB115" s="235">
        <v>0.2</v>
      </c>
      <c r="AC115" s="246">
        <v>0.24000000000000002</v>
      </c>
      <c r="AD115" s="246">
        <v>0.27500000000000002</v>
      </c>
      <c r="AE115" s="235">
        <v>0.31</v>
      </c>
      <c r="AF115" s="250">
        <v>0.11500000000000002</v>
      </c>
      <c r="AH115" s="248"/>
      <c r="AI115" s="241">
        <v>0.16</v>
      </c>
      <c r="AJ115" s="241">
        <v>0.34</v>
      </c>
      <c r="AK115" s="241">
        <v>0.79</v>
      </c>
      <c r="AL115" s="199">
        <v>0.43</v>
      </c>
      <c r="AM115" s="247"/>
      <c r="AN115" s="218">
        <v>1.8699999999999999</v>
      </c>
      <c r="AO115" s="218">
        <v>2.8299999999999996</v>
      </c>
      <c r="AP115" s="218">
        <v>4.0100000000000007</v>
      </c>
      <c r="AQ115" s="218">
        <v>6.37</v>
      </c>
    </row>
    <row r="116" spans="1:57" x14ac:dyDescent="0.35">
      <c r="B116" s="229">
        <v>44363</v>
      </c>
      <c r="C116" s="219">
        <v>0.16</v>
      </c>
      <c r="D116" s="219">
        <v>4.0999999999999996</v>
      </c>
      <c r="E116" s="219">
        <v>1.96</v>
      </c>
      <c r="F116" s="219">
        <v>1.81</v>
      </c>
      <c r="G116" s="219">
        <v>1.88</v>
      </c>
      <c r="H116" s="219">
        <v>2.35</v>
      </c>
      <c r="I116" s="219">
        <v>3.29</v>
      </c>
      <c r="J116" s="219">
        <v>4.46</v>
      </c>
      <c r="K116" s="219">
        <v>6.82</v>
      </c>
      <c r="L116" s="219"/>
      <c r="M116" s="219"/>
      <c r="N116" s="219">
        <v>0.94</v>
      </c>
      <c r="O116" s="219">
        <v>1.17</v>
      </c>
      <c r="P116" s="219">
        <v>2.3600000000000003</v>
      </c>
      <c r="Q116" s="249"/>
      <c r="R116" s="246">
        <v>-0.32</v>
      </c>
      <c r="S116" s="235">
        <v>-0.31</v>
      </c>
      <c r="T116" s="246">
        <v>-0.3</v>
      </c>
      <c r="U116" s="235">
        <v>-0.28999999999999998</v>
      </c>
      <c r="V116" s="235">
        <v>-0.27</v>
      </c>
      <c r="W116" s="235">
        <v>-0.245</v>
      </c>
      <c r="X116" s="235">
        <v>-0.18</v>
      </c>
      <c r="Y116" s="235">
        <v>-0.11</v>
      </c>
      <c r="Z116" s="235">
        <v>-4.9999999999999996E-2</v>
      </c>
      <c r="AA116" s="235">
        <v>0.06</v>
      </c>
      <c r="AB116" s="235">
        <v>0.2</v>
      </c>
      <c r="AC116" s="246">
        <v>0.24000000000000002</v>
      </c>
      <c r="AD116" s="246">
        <v>0.27500000000000002</v>
      </c>
      <c r="AE116" s="235">
        <v>0.31</v>
      </c>
      <c r="AF116" s="250">
        <v>0.11500000000000002</v>
      </c>
      <c r="AH116" s="248"/>
      <c r="AI116" s="241">
        <v>0.21</v>
      </c>
      <c r="AJ116" s="241">
        <v>0.41</v>
      </c>
      <c r="AK116" s="241">
        <v>0.89</v>
      </c>
      <c r="AL116" s="199">
        <v>0.5033333333333333</v>
      </c>
      <c r="AM116" s="247"/>
      <c r="AN116" s="218">
        <v>1.8466666666666667</v>
      </c>
      <c r="AO116" s="218">
        <v>2.7866666666666666</v>
      </c>
      <c r="AP116" s="218">
        <v>3.9566666666666666</v>
      </c>
      <c r="AQ116" s="218">
        <v>6.3166666666666673</v>
      </c>
    </row>
    <row r="117" spans="1:57" ht="15" thickBot="1" x14ac:dyDescent="0.4">
      <c r="B117" s="229">
        <v>44364</v>
      </c>
      <c r="C117" s="219">
        <v>0.16</v>
      </c>
      <c r="D117" s="219">
        <v>4.12</v>
      </c>
      <c r="E117" s="219">
        <v>1.9</v>
      </c>
      <c r="F117" s="219">
        <v>1.77</v>
      </c>
      <c r="G117" s="219">
        <v>1.84</v>
      </c>
      <c r="H117" s="219">
        <v>2.31</v>
      </c>
      <c r="I117" s="219">
        <v>3.3</v>
      </c>
      <c r="J117" s="219">
        <v>4.49</v>
      </c>
      <c r="K117" s="219">
        <v>6.82</v>
      </c>
      <c r="L117" s="219"/>
      <c r="M117" s="219"/>
      <c r="N117" s="219">
        <v>0.98999999999999977</v>
      </c>
      <c r="O117" s="219">
        <v>1.1900000000000004</v>
      </c>
      <c r="P117" s="219">
        <v>2.33</v>
      </c>
      <c r="Q117" s="249"/>
      <c r="R117" s="246">
        <v>-0.32</v>
      </c>
      <c r="S117" s="235">
        <v>-0.31</v>
      </c>
      <c r="T117" s="246">
        <v>-0.3</v>
      </c>
      <c r="U117" s="235">
        <v>-0.28999999999999998</v>
      </c>
      <c r="V117" s="235">
        <v>-0.27</v>
      </c>
      <c r="W117" s="235">
        <v>-0.245</v>
      </c>
      <c r="X117" s="235">
        <v>-0.18</v>
      </c>
      <c r="Y117" s="235">
        <v>-0.11</v>
      </c>
      <c r="Z117" s="235">
        <v>-4.9999999999999996E-2</v>
      </c>
      <c r="AA117" s="235">
        <v>0.06</v>
      </c>
      <c r="AB117" s="235">
        <v>0.2</v>
      </c>
      <c r="AC117" s="246">
        <v>0.24000000000000002</v>
      </c>
      <c r="AD117" s="246">
        <v>0.27500000000000002</v>
      </c>
      <c r="AE117" s="235">
        <v>0.31</v>
      </c>
      <c r="AF117" s="250">
        <v>0.11500000000000002</v>
      </c>
      <c r="AH117" s="248"/>
      <c r="AI117" s="241">
        <v>0.23</v>
      </c>
      <c r="AJ117" s="241">
        <v>0.43</v>
      </c>
      <c r="AK117" s="241">
        <v>0.9</v>
      </c>
      <c r="AL117" s="228">
        <v>0.52</v>
      </c>
      <c r="AM117" s="247"/>
      <c r="AN117" s="218">
        <v>1.79</v>
      </c>
      <c r="AO117" s="218">
        <v>2.78</v>
      </c>
      <c r="AP117" s="218">
        <v>3.97</v>
      </c>
      <c r="AQ117" s="218">
        <v>6.3000000000000007</v>
      </c>
    </row>
    <row r="118" spans="1:57" ht="15" thickBot="1" x14ac:dyDescent="0.4">
      <c r="A118" s="194"/>
      <c r="B118" s="262">
        <v>44365</v>
      </c>
      <c r="C118" s="261">
        <v>0.16</v>
      </c>
      <c r="D118" s="261">
        <v>4.1399999999999997</v>
      </c>
      <c r="E118" s="261">
        <v>1.88</v>
      </c>
      <c r="F118" s="261">
        <v>1.75</v>
      </c>
      <c r="G118" s="261">
        <v>1.83</v>
      </c>
      <c r="H118" s="261">
        <v>2.29</v>
      </c>
      <c r="I118" s="261">
        <v>3.31</v>
      </c>
      <c r="J118" s="261">
        <v>4.5199999999999996</v>
      </c>
      <c r="K118" s="261">
        <v>6.85</v>
      </c>
      <c r="L118" s="261"/>
      <c r="M118" s="261"/>
      <c r="N118" s="261">
        <v>1.02</v>
      </c>
      <c r="O118" s="261">
        <v>1.2099999999999995</v>
      </c>
      <c r="P118" s="261">
        <v>2.33</v>
      </c>
      <c r="Q118" s="260"/>
      <c r="R118" s="246">
        <v>-0.32</v>
      </c>
      <c r="S118" s="235">
        <v>-0.31</v>
      </c>
      <c r="T118" s="246">
        <v>-0.3</v>
      </c>
      <c r="U118" s="259">
        <v>-0.28999999999999998</v>
      </c>
      <c r="V118" s="259">
        <v>-0.27</v>
      </c>
      <c r="W118" s="259">
        <v>-0.245</v>
      </c>
      <c r="X118" s="259">
        <v>-0.18</v>
      </c>
      <c r="Y118" s="259">
        <v>-0.11</v>
      </c>
      <c r="Z118" s="259">
        <v>-4.9999999999999996E-2</v>
      </c>
      <c r="AA118" s="259">
        <v>0.06</v>
      </c>
      <c r="AB118" s="259">
        <v>0.2</v>
      </c>
      <c r="AC118" s="246">
        <v>0.24000000000000002</v>
      </c>
      <c r="AD118" s="246">
        <v>0.27500000000000002</v>
      </c>
      <c r="AE118" s="259">
        <v>0.31</v>
      </c>
      <c r="AF118" s="258">
        <v>0.11500000000000002</v>
      </c>
      <c r="AG118" s="194"/>
      <c r="AH118" s="257"/>
      <c r="AI118" s="256">
        <v>0.26</v>
      </c>
      <c r="AJ118" s="256">
        <v>0.47</v>
      </c>
      <c r="AK118" s="256">
        <v>0.89</v>
      </c>
      <c r="AL118" s="255">
        <v>0.54</v>
      </c>
      <c r="AM118" s="254"/>
      <c r="AN118" s="253">
        <v>1.75</v>
      </c>
      <c r="AO118" s="252">
        <v>2.77</v>
      </c>
      <c r="AP118" s="252">
        <v>3.9799999999999995</v>
      </c>
      <c r="AQ118" s="251">
        <v>6.31</v>
      </c>
      <c r="AR118" s="194"/>
      <c r="AS118" s="220">
        <f>$BC$118*EXP($BD$118*AS3)</f>
        <v>1.4311651142111221</v>
      </c>
      <c r="AT118" s="220">
        <f>$BC$118*EXP($BD$118*AT3)</f>
        <v>2.1803575513077131</v>
      </c>
      <c r="AU118" s="220">
        <f>$BC$118*EXP($BD$118*AU3)</f>
        <v>3.3217404507271096</v>
      </c>
      <c r="AV118" s="220">
        <f>$BC$118*EXP($BD$118*AV3)</f>
        <v>5.0606193536371595</v>
      </c>
      <c r="AW118" s="220"/>
      <c r="AX118" s="220">
        <f>$BC$118*EXP($BD$118*AX3)</f>
        <v>2.4223517788591908</v>
      </c>
      <c r="AY118" s="220">
        <f>$BC$118*EXP($BD$118*AY3)</f>
        <v>4.100007806420499</v>
      </c>
      <c r="AZ118" s="220">
        <f>$BC$118*EXP($BD$118*AZ3)</f>
        <v>7.709774024277281</v>
      </c>
      <c r="BA118" s="220">
        <f>$BC$118*EXP($BD$118*BA3)</f>
        <v>22.086992878315641</v>
      </c>
      <c r="BC118" s="245">
        <v>1.1595</v>
      </c>
      <c r="BD118" s="245">
        <v>0.42099999999999999</v>
      </c>
      <c r="BE118" s="245"/>
    </row>
    <row r="119" spans="1:57" x14ac:dyDescent="0.35">
      <c r="B119" s="229">
        <v>44368</v>
      </c>
      <c r="C119" s="219">
        <v>0.16</v>
      </c>
      <c r="D119" s="219">
        <v>4.1100000000000003</v>
      </c>
      <c r="E119" s="219">
        <v>1.91</v>
      </c>
      <c r="F119" s="219">
        <v>1.78</v>
      </c>
      <c r="G119" s="219">
        <v>1.85</v>
      </c>
      <c r="H119" s="219">
        <v>2.31</v>
      </c>
      <c r="I119" s="219">
        <v>3.28</v>
      </c>
      <c r="J119" s="219">
        <v>4.4800000000000004</v>
      </c>
      <c r="K119" s="219">
        <v>6.85</v>
      </c>
      <c r="L119" s="219"/>
      <c r="M119" s="219"/>
      <c r="N119" s="219">
        <v>0.96999999999999975</v>
      </c>
      <c r="O119" s="219">
        <v>1.2000000000000006</v>
      </c>
      <c r="P119" s="219">
        <v>2.3699999999999992</v>
      </c>
      <c r="Q119" s="249"/>
      <c r="R119" s="246">
        <v>-0.32</v>
      </c>
      <c r="S119" s="235">
        <v>-0.31</v>
      </c>
      <c r="T119" s="246">
        <v>-0.3</v>
      </c>
      <c r="U119" s="235">
        <v>-0.28999999999999998</v>
      </c>
      <c r="V119" s="235">
        <v>-0.27</v>
      </c>
      <c r="W119" s="235">
        <v>-0.245</v>
      </c>
      <c r="X119" s="235">
        <v>-0.18</v>
      </c>
      <c r="Y119" s="235">
        <v>-0.11</v>
      </c>
      <c r="Z119" s="235">
        <v>-4.9999999999999996E-2</v>
      </c>
      <c r="AA119" s="235">
        <v>0.06</v>
      </c>
      <c r="AB119" s="235">
        <v>0.2</v>
      </c>
      <c r="AC119" s="246">
        <v>0.24000000000000002</v>
      </c>
      <c r="AD119" s="246">
        <v>0.27500000000000002</v>
      </c>
      <c r="AE119" s="235">
        <v>0.31</v>
      </c>
      <c r="AF119" s="250">
        <v>0.11500000000000002</v>
      </c>
      <c r="AH119" s="248"/>
      <c r="AI119" s="241">
        <v>0.27</v>
      </c>
      <c r="AJ119" s="241">
        <v>0.48</v>
      </c>
      <c r="AK119" s="241">
        <v>0.9</v>
      </c>
      <c r="AL119" s="228">
        <v>0.54999999999999993</v>
      </c>
      <c r="AM119" s="247"/>
      <c r="AN119" s="218">
        <v>1.7600000000000002</v>
      </c>
      <c r="AO119" s="218">
        <v>2.73</v>
      </c>
      <c r="AP119" s="218">
        <v>3.9300000000000006</v>
      </c>
      <c r="AQ119" s="218">
        <v>6.3</v>
      </c>
    </row>
    <row r="120" spans="1:57" x14ac:dyDescent="0.35">
      <c r="B120" s="229">
        <v>44369</v>
      </c>
      <c r="C120" s="219">
        <v>0.16</v>
      </c>
      <c r="D120" s="219">
        <v>4.0999999999999996</v>
      </c>
      <c r="E120" s="219">
        <v>1.91</v>
      </c>
      <c r="F120" s="219">
        <v>1.77</v>
      </c>
      <c r="G120" s="219">
        <v>1.84</v>
      </c>
      <c r="H120" s="219">
        <v>2.2999999999999998</v>
      </c>
      <c r="I120" s="219">
        <v>3.27</v>
      </c>
      <c r="J120" s="219">
        <v>4.4800000000000004</v>
      </c>
      <c r="K120" s="219">
        <v>6.82</v>
      </c>
      <c r="L120" s="219"/>
      <c r="M120" s="219"/>
      <c r="N120" s="219">
        <v>0.9700000000000002</v>
      </c>
      <c r="O120" s="219">
        <v>1.2100000000000004</v>
      </c>
      <c r="P120" s="219">
        <v>2.34</v>
      </c>
      <c r="Q120" s="249"/>
      <c r="R120" s="246">
        <v>-0.32</v>
      </c>
      <c r="S120" s="235">
        <v>-0.31</v>
      </c>
      <c r="T120" s="246">
        <v>-0.3</v>
      </c>
      <c r="U120" s="235">
        <v>-0.28999999999999998</v>
      </c>
      <c r="V120" s="235">
        <v>-0.27</v>
      </c>
      <c r="W120" s="235">
        <v>-0.245</v>
      </c>
      <c r="X120" s="235">
        <v>-0.18</v>
      </c>
      <c r="Y120" s="235">
        <v>-0.11</v>
      </c>
      <c r="Z120" s="235">
        <v>-4.9999999999999996E-2</v>
      </c>
      <c r="AA120" s="235">
        <v>0.06</v>
      </c>
      <c r="AB120" s="235">
        <v>0.19</v>
      </c>
      <c r="AC120" s="246">
        <v>0.23</v>
      </c>
      <c r="AD120" s="246">
        <v>0.27</v>
      </c>
      <c r="AE120" s="235">
        <v>0.31</v>
      </c>
      <c r="AF120" s="250">
        <v>0.11000000000000001</v>
      </c>
      <c r="AH120" s="248"/>
      <c r="AI120" s="241">
        <v>0.25</v>
      </c>
      <c r="AJ120" s="241">
        <v>0.44</v>
      </c>
      <c r="AK120" s="241">
        <v>0.87</v>
      </c>
      <c r="AL120" s="228">
        <v>0.52</v>
      </c>
      <c r="AM120" s="247"/>
      <c r="AN120" s="218">
        <v>1.7799999999999998</v>
      </c>
      <c r="AO120" s="218">
        <v>2.75</v>
      </c>
      <c r="AP120" s="218">
        <v>3.9600000000000004</v>
      </c>
      <c r="AQ120" s="218">
        <v>6.3000000000000007</v>
      </c>
    </row>
    <row r="121" spans="1:57" ht="15" thickBot="1" x14ac:dyDescent="0.4">
      <c r="B121" s="229">
        <v>44370</v>
      </c>
      <c r="C121" s="219">
        <v>0.16</v>
      </c>
      <c r="D121" s="219">
        <v>4.09</v>
      </c>
      <c r="E121" s="219">
        <v>1.92</v>
      </c>
      <c r="F121" s="219">
        <v>1.78</v>
      </c>
      <c r="G121" s="219">
        <v>1.85</v>
      </c>
      <c r="H121" s="219">
        <v>2.31</v>
      </c>
      <c r="I121" s="219">
        <v>3.27</v>
      </c>
      <c r="J121" s="219">
        <v>4.46</v>
      </c>
      <c r="K121" s="219">
        <v>6.8</v>
      </c>
      <c r="L121" s="219"/>
      <c r="M121" s="219"/>
      <c r="N121" s="219">
        <v>0.96</v>
      </c>
      <c r="O121" s="219">
        <v>1.19</v>
      </c>
      <c r="P121" s="219">
        <v>2.34</v>
      </c>
      <c r="Q121" s="249"/>
      <c r="R121" s="246">
        <v>-0.32</v>
      </c>
      <c r="S121" s="235">
        <v>-0.31</v>
      </c>
      <c r="T121" s="235">
        <v>-0.28999999999999998</v>
      </c>
      <c r="U121" s="235">
        <v>-0.28999999999999998</v>
      </c>
      <c r="V121" s="235">
        <v>-0.27</v>
      </c>
      <c r="W121" s="235">
        <v>-0.245</v>
      </c>
      <c r="X121" s="235">
        <v>-0.18</v>
      </c>
      <c r="Y121" s="235">
        <v>-0.11</v>
      </c>
      <c r="Z121" s="235">
        <v>-4.9999999999999996E-2</v>
      </c>
      <c r="AA121" s="235">
        <v>0.06</v>
      </c>
      <c r="AB121" s="235">
        <v>0.19</v>
      </c>
      <c r="AC121" s="246">
        <v>0.23</v>
      </c>
      <c r="AD121" s="246">
        <v>0.27</v>
      </c>
      <c r="AE121" s="235">
        <v>0.31</v>
      </c>
      <c r="AF121" s="250">
        <v>0.11000000000000001</v>
      </c>
      <c r="AH121" s="248"/>
      <c r="AI121" s="241">
        <v>0.26</v>
      </c>
      <c r="AJ121" s="241">
        <v>0.47</v>
      </c>
      <c r="AK121" s="241">
        <v>0.9</v>
      </c>
      <c r="AL121" s="228">
        <v>0.54333333333333333</v>
      </c>
      <c r="AM121" s="247"/>
      <c r="AN121" s="218">
        <v>1.7666666666666666</v>
      </c>
      <c r="AO121" s="218">
        <v>2.7266666666666666</v>
      </c>
      <c r="AP121" s="218">
        <v>3.9166666666666665</v>
      </c>
      <c r="AQ121" s="218">
        <v>6.2566666666666668</v>
      </c>
    </row>
    <row r="122" spans="1:57" s="194" customFormat="1" ht="15" thickBot="1" x14ac:dyDescent="0.4">
      <c r="B122" s="262">
        <v>44372</v>
      </c>
      <c r="C122" s="261">
        <v>0.16</v>
      </c>
      <c r="D122" s="261">
        <v>4.04</v>
      </c>
      <c r="E122" s="261">
        <v>1.95</v>
      </c>
      <c r="F122" s="261">
        <v>1.81</v>
      </c>
      <c r="G122" s="261">
        <v>1.88</v>
      </c>
      <c r="H122" s="261">
        <v>2.34</v>
      </c>
      <c r="I122" s="261">
        <v>3.24</v>
      </c>
      <c r="J122" s="261">
        <v>4.41</v>
      </c>
      <c r="K122" s="261">
        <v>6.7</v>
      </c>
      <c r="L122" s="261"/>
      <c r="M122" s="261"/>
      <c r="N122" s="261">
        <v>0.90000000000000036</v>
      </c>
      <c r="O122" s="261">
        <v>1.17</v>
      </c>
      <c r="P122" s="261">
        <v>2.29</v>
      </c>
      <c r="Q122" s="260"/>
      <c r="R122" s="259">
        <v>-0.32</v>
      </c>
      <c r="S122" s="259">
        <v>-0.31</v>
      </c>
      <c r="T122" s="259">
        <v>-0.28999999999999998</v>
      </c>
      <c r="U122" s="259">
        <v>-0.28999999999999998</v>
      </c>
      <c r="V122" s="259">
        <v>-0.27</v>
      </c>
      <c r="W122" s="259">
        <v>-0.245</v>
      </c>
      <c r="X122" s="259">
        <v>-0.18</v>
      </c>
      <c r="Y122" s="259">
        <v>-0.11</v>
      </c>
      <c r="Z122" s="259">
        <v>-4.9999999999999996E-2</v>
      </c>
      <c r="AA122" s="259">
        <v>0.06</v>
      </c>
      <c r="AB122" s="259">
        <v>0.19</v>
      </c>
      <c r="AC122" s="259">
        <v>0.23</v>
      </c>
      <c r="AD122" s="259">
        <v>0.27</v>
      </c>
      <c r="AE122" s="259">
        <v>0.31</v>
      </c>
      <c r="AF122" s="258">
        <v>0.11000000000000001</v>
      </c>
      <c r="AH122" s="257"/>
      <c r="AI122" s="256">
        <v>0.28000000000000003</v>
      </c>
      <c r="AJ122" s="256">
        <v>0.48</v>
      </c>
      <c r="AK122" s="256">
        <v>0.92</v>
      </c>
      <c r="AL122" s="255">
        <v>0.56000000000000005</v>
      </c>
      <c r="AM122" s="254"/>
      <c r="AN122" s="253">
        <v>1.7799999999999998</v>
      </c>
      <c r="AO122" s="252">
        <v>2.68</v>
      </c>
      <c r="AP122" s="252">
        <v>3.85</v>
      </c>
      <c r="AQ122" s="251">
        <v>6.1400000000000006</v>
      </c>
      <c r="AS122" s="220">
        <f>$BC$122*EXP($BD$122*AS3)</f>
        <v>1.4419103256933472</v>
      </c>
      <c r="AT122" s="220">
        <f>$BC$122*EXP($BD$122*AT3)</f>
        <v>2.1677046645869429</v>
      </c>
      <c r="AU122" s="220">
        <f>$BC$122*EXP($BD$122*AU3)</f>
        <v>3.2588320016451005</v>
      </c>
      <c r="AV122" s="220">
        <f>$BC$122*EXP($BD$122*AV3)</f>
        <v>4.8991849251613138</v>
      </c>
      <c r="AW122" s="220"/>
      <c r="AX122" s="220">
        <f>$BC$122*EXP($BD$122*AX3)</f>
        <v>2.4003002878785198</v>
      </c>
      <c r="AY122" s="220">
        <f>$BC$122*EXP($BD$122*AY3)</f>
        <v>3.9957002660476104</v>
      </c>
      <c r="AZ122" s="220">
        <f>$BC$122*EXP($BD$122*AZ3)</f>
        <v>7.365219477043107</v>
      </c>
      <c r="BA122" s="220">
        <f>$BC$122*EXP($BD$122*BA3)</f>
        <v>20.409874941265187</v>
      </c>
      <c r="BC122" s="245">
        <v>1.1759999999999999</v>
      </c>
      <c r="BD122" s="245">
        <v>0.40770000000000001</v>
      </c>
      <c r="BE122" s="245"/>
    </row>
    <row r="123" spans="1:57" x14ac:dyDescent="0.35">
      <c r="B123" s="229">
        <v>44375</v>
      </c>
      <c r="C123" s="219">
        <v>0.16</v>
      </c>
      <c r="D123" s="219">
        <v>4.01</v>
      </c>
      <c r="E123" s="219">
        <v>1.9</v>
      </c>
      <c r="F123" s="219">
        <v>1.76</v>
      </c>
      <c r="G123" s="219">
        <v>1.84</v>
      </c>
      <c r="H123" s="219">
        <v>2.29</v>
      </c>
      <c r="I123" s="219">
        <v>3.2</v>
      </c>
      <c r="J123" s="219">
        <v>4.3899999999999997</v>
      </c>
      <c r="K123" s="219">
        <v>6.68</v>
      </c>
      <c r="L123" s="219"/>
      <c r="M123" s="219"/>
      <c r="N123" s="219">
        <v>0.91000000000000014</v>
      </c>
      <c r="O123" s="219">
        <v>1.1899999999999995</v>
      </c>
      <c r="P123" s="219">
        <v>2.29</v>
      </c>
      <c r="Q123" s="249"/>
      <c r="R123" s="246">
        <v>-0.32</v>
      </c>
      <c r="S123" s="235">
        <v>-0.31</v>
      </c>
      <c r="T123" s="235">
        <v>-0.28999999999999998</v>
      </c>
      <c r="U123" s="235">
        <v>-0.28999999999999998</v>
      </c>
      <c r="V123" s="235">
        <v>-0.27</v>
      </c>
      <c r="W123" s="235">
        <v>-0.245</v>
      </c>
      <c r="X123" s="235">
        <v>-0.18</v>
      </c>
      <c r="Y123" s="235">
        <v>-0.10333333333333333</v>
      </c>
      <c r="Z123" s="235">
        <v>-0.01</v>
      </c>
      <c r="AA123" s="235">
        <v>0.06</v>
      </c>
      <c r="AB123" s="235">
        <v>0.19</v>
      </c>
      <c r="AC123" s="246">
        <v>0.23</v>
      </c>
      <c r="AD123" s="246">
        <v>0.27</v>
      </c>
      <c r="AE123" s="235">
        <v>0.31</v>
      </c>
      <c r="AF123" s="250">
        <v>0.11000000000000001</v>
      </c>
      <c r="AH123" s="248"/>
      <c r="AI123" s="241">
        <v>0.25</v>
      </c>
      <c r="AJ123" s="241">
        <v>0.47</v>
      </c>
      <c r="AK123" s="241">
        <v>0.9</v>
      </c>
      <c r="AL123" s="228">
        <v>0.54</v>
      </c>
      <c r="AM123" s="247"/>
      <c r="AN123" s="218">
        <v>1.75</v>
      </c>
      <c r="AO123" s="218">
        <v>2.66</v>
      </c>
      <c r="AP123" s="218">
        <v>3.8499999999999996</v>
      </c>
      <c r="AQ123" s="218">
        <v>6.14</v>
      </c>
    </row>
    <row r="124" spans="1:57" x14ac:dyDescent="0.35">
      <c r="B124" s="229">
        <v>44376</v>
      </c>
      <c r="C124" s="219">
        <v>0.16</v>
      </c>
      <c r="D124" s="219">
        <v>3.99</v>
      </c>
      <c r="E124" s="219">
        <v>1.9</v>
      </c>
      <c r="F124" s="219">
        <v>1.76</v>
      </c>
      <c r="G124" s="219">
        <v>1.83</v>
      </c>
      <c r="H124" s="219">
        <v>2.29</v>
      </c>
      <c r="I124" s="219">
        <v>3.18</v>
      </c>
      <c r="J124" s="219">
        <v>4.3600000000000003</v>
      </c>
      <c r="K124" s="219">
        <v>6.65</v>
      </c>
      <c r="L124" s="219"/>
      <c r="M124" s="219"/>
      <c r="N124" s="219">
        <v>0.89000000000000012</v>
      </c>
      <c r="O124" s="219">
        <v>1.1800000000000002</v>
      </c>
      <c r="P124" s="219">
        <v>2.29</v>
      </c>
      <c r="Q124" s="249"/>
      <c r="R124" s="246">
        <v>-0.32</v>
      </c>
      <c r="S124" s="235">
        <v>-0.31</v>
      </c>
      <c r="T124" s="235">
        <v>-0.28999999999999998</v>
      </c>
      <c r="U124" s="235">
        <v>-0.28999999999999998</v>
      </c>
      <c r="V124" s="235">
        <v>-0.27</v>
      </c>
      <c r="W124" s="235">
        <v>-0.245</v>
      </c>
      <c r="X124" s="235">
        <v>-0.18</v>
      </c>
      <c r="Y124" s="235">
        <v>-0.10333333333333333</v>
      </c>
      <c r="Z124" s="235">
        <v>-0.01</v>
      </c>
      <c r="AA124" s="235">
        <v>0.06</v>
      </c>
      <c r="AB124" s="235">
        <v>0.19</v>
      </c>
      <c r="AC124" s="246">
        <v>0.23</v>
      </c>
      <c r="AD124" s="246">
        <v>0.27</v>
      </c>
      <c r="AE124" s="235">
        <v>0.31</v>
      </c>
      <c r="AF124" s="250">
        <v>0.11000000000000001</v>
      </c>
      <c r="AH124" s="248"/>
      <c r="AI124" s="241">
        <v>0.27</v>
      </c>
      <c r="AJ124" s="241">
        <v>0.47</v>
      </c>
      <c r="AK124" s="241">
        <v>0.89</v>
      </c>
      <c r="AL124" s="228">
        <v>0.54333333333333333</v>
      </c>
      <c r="AM124" s="247"/>
      <c r="AN124" s="218">
        <v>1.7466666666666666</v>
      </c>
      <c r="AO124" s="218">
        <v>2.6366666666666667</v>
      </c>
      <c r="AP124" s="218">
        <v>3.8166666666666669</v>
      </c>
      <c r="AQ124" s="218">
        <v>6.1066666666666674</v>
      </c>
    </row>
    <row r="125" spans="1:57" x14ac:dyDescent="0.35">
      <c r="B125" s="229">
        <v>44377</v>
      </c>
      <c r="C125" s="219">
        <v>0.16</v>
      </c>
      <c r="D125" s="219">
        <v>4.01</v>
      </c>
      <c r="E125" s="219">
        <v>1.88</v>
      </c>
      <c r="F125" s="219">
        <v>1.76</v>
      </c>
      <c r="G125" s="219">
        <v>1.82</v>
      </c>
      <c r="H125" s="219">
        <v>2.2799999999999998</v>
      </c>
      <c r="I125" s="219">
        <v>3.2</v>
      </c>
      <c r="J125" s="219">
        <v>4.42</v>
      </c>
      <c r="K125" s="219">
        <v>6.64</v>
      </c>
      <c r="L125" s="219"/>
      <c r="M125" s="219"/>
      <c r="N125" s="219">
        <v>0.92000000000000037</v>
      </c>
      <c r="O125" s="219">
        <v>1.2199999999999998</v>
      </c>
      <c r="P125" s="219">
        <v>2.2199999999999998</v>
      </c>
      <c r="Q125" s="249"/>
      <c r="R125" s="246">
        <v>-0.32</v>
      </c>
      <c r="S125" s="235">
        <v>-0.31</v>
      </c>
      <c r="T125" s="235">
        <v>-0.28999999999999998</v>
      </c>
      <c r="U125" s="235">
        <v>-0.28999999999999998</v>
      </c>
      <c r="V125" s="235">
        <v>-0.27</v>
      </c>
      <c r="W125" s="235">
        <v>-0.245</v>
      </c>
      <c r="X125" s="235">
        <v>-0.18</v>
      </c>
      <c r="Y125" s="235">
        <v>-0.10333333333333333</v>
      </c>
      <c r="Z125" s="235">
        <v>-0.01</v>
      </c>
      <c r="AA125" s="235">
        <v>0.06</v>
      </c>
      <c r="AB125" s="235">
        <v>0.19</v>
      </c>
      <c r="AC125" s="246">
        <v>0.23</v>
      </c>
      <c r="AD125" s="246">
        <v>0.27</v>
      </c>
      <c r="AE125" s="235">
        <v>0.31</v>
      </c>
      <c r="AF125" s="250">
        <v>0.11000000000000001</v>
      </c>
      <c r="AH125" s="248"/>
      <c r="AI125" s="241">
        <v>0.25</v>
      </c>
      <c r="AJ125" s="241">
        <v>0.46</v>
      </c>
      <c r="AK125" s="241">
        <v>0.87</v>
      </c>
      <c r="AL125" s="228">
        <v>0.52666666666666673</v>
      </c>
      <c r="AM125" s="247"/>
      <c r="AN125" s="218">
        <v>1.753333333333333</v>
      </c>
      <c r="AO125" s="218">
        <v>2.6733333333333333</v>
      </c>
      <c r="AP125" s="218">
        <v>3.8933333333333331</v>
      </c>
      <c r="AQ125" s="218">
        <v>6.1133333333333333</v>
      </c>
    </row>
    <row r="126" spans="1:57" x14ac:dyDescent="0.35">
      <c r="B126" s="229">
        <v>44378</v>
      </c>
      <c r="C126" s="219"/>
      <c r="D126" s="219">
        <v>4.01</v>
      </c>
      <c r="E126" s="219">
        <v>1.9</v>
      </c>
      <c r="F126" s="219">
        <v>1.78</v>
      </c>
      <c r="G126" s="219">
        <v>1.85</v>
      </c>
      <c r="H126" s="219">
        <v>2.31</v>
      </c>
      <c r="I126" s="219">
        <v>3.2</v>
      </c>
      <c r="J126" s="219">
        <v>4.4400000000000004</v>
      </c>
      <c r="K126" s="219">
        <v>6.6</v>
      </c>
      <c r="L126" s="219"/>
      <c r="M126" s="219"/>
      <c r="N126" s="219">
        <v>0.89000000000000012</v>
      </c>
      <c r="O126" s="219">
        <v>1.2400000000000002</v>
      </c>
      <c r="P126" s="219">
        <v>2.1599999999999993</v>
      </c>
      <c r="Q126" s="249"/>
      <c r="R126" s="246">
        <v>-0.32</v>
      </c>
      <c r="S126" s="235">
        <v>-0.31</v>
      </c>
      <c r="T126" s="235">
        <v>-0.28999999999999998</v>
      </c>
      <c r="U126" s="235">
        <v>-0.28999999999999998</v>
      </c>
      <c r="V126" s="235">
        <v>-0.27</v>
      </c>
      <c r="W126" s="235">
        <v>-0.245</v>
      </c>
      <c r="X126" s="235">
        <v>-0.18</v>
      </c>
      <c r="Y126" s="235">
        <v>-0.10333333333333333</v>
      </c>
      <c r="Z126" s="235">
        <v>-0.01</v>
      </c>
      <c r="AA126" s="235">
        <v>0.06</v>
      </c>
      <c r="AB126" s="235">
        <v>0.19</v>
      </c>
      <c r="AC126" s="246">
        <v>0.23</v>
      </c>
      <c r="AD126" s="246">
        <v>0.27</v>
      </c>
      <c r="AE126" s="235">
        <v>0.31</v>
      </c>
      <c r="AF126" s="250">
        <v>0.27</v>
      </c>
      <c r="AH126" s="248"/>
      <c r="AI126" s="241">
        <v>0.25</v>
      </c>
      <c r="AJ126" s="241">
        <v>0.47</v>
      </c>
      <c r="AK126" s="241">
        <v>0.89</v>
      </c>
      <c r="AL126" s="228">
        <v>0.53666666666666663</v>
      </c>
      <c r="AM126" s="247"/>
      <c r="AN126" s="218">
        <v>1.7733333333333334</v>
      </c>
      <c r="AO126" s="218">
        <v>2.6633333333333336</v>
      </c>
      <c r="AP126" s="218">
        <v>3.9033333333333338</v>
      </c>
      <c r="AQ126" s="218">
        <v>6.0633333333333326</v>
      </c>
    </row>
    <row r="127" spans="1:57" x14ac:dyDescent="0.35">
      <c r="B127" s="229">
        <v>44379</v>
      </c>
      <c r="C127" s="219"/>
      <c r="D127" s="219">
        <v>3.99</v>
      </c>
      <c r="E127" s="219">
        <v>1.87</v>
      </c>
      <c r="F127" s="219">
        <v>1.75</v>
      </c>
      <c r="G127" s="219">
        <v>1.81</v>
      </c>
      <c r="H127" s="219">
        <v>2.2799999999999998</v>
      </c>
      <c r="I127" s="219">
        <v>3.19</v>
      </c>
      <c r="J127" s="219">
        <v>4.43</v>
      </c>
      <c r="K127" s="219">
        <v>6.58</v>
      </c>
      <c r="L127" s="219"/>
      <c r="M127" s="219"/>
      <c r="N127" s="219">
        <v>0.91000000000000014</v>
      </c>
      <c r="O127" s="219">
        <v>1.2399999999999998</v>
      </c>
      <c r="P127" s="219">
        <v>2.1500000000000004</v>
      </c>
      <c r="Q127" s="249"/>
      <c r="R127" s="246">
        <v>-0.32</v>
      </c>
      <c r="S127" s="235">
        <v>-0.31</v>
      </c>
      <c r="T127" s="235">
        <v>-0.28999999999999998</v>
      </c>
      <c r="U127" s="235">
        <v>-0.28999999999999998</v>
      </c>
      <c r="V127" s="235">
        <v>-0.27</v>
      </c>
      <c r="W127" s="235">
        <v>-0.245</v>
      </c>
      <c r="X127" s="235">
        <v>-0.18</v>
      </c>
      <c r="Y127" s="235">
        <v>-0.10333333333333333</v>
      </c>
      <c r="Z127" s="235">
        <v>-0.01</v>
      </c>
      <c r="AA127" s="235">
        <v>0.06</v>
      </c>
      <c r="AB127" s="235">
        <v>0.19</v>
      </c>
      <c r="AC127" s="246">
        <v>0.23</v>
      </c>
      <c r="AD127" s="246">
        <v>0.27</v>
      </c>
      <c r="AE127" s="235">
        <v>0.31</v>
      </c>
      <c r="AF127" s="250">
        <v>0.27</v>
      </c>
      <c r="AH127" s="248"/>
      <c r="AI127" s="241">
        <v>0.24</v>
      </c>
      <c r="AJ127" s="241">
        <v>0.45</v>
      </c>
      <c r="AK127" s="241">
        <v>0.86</v>
      </c>
      <c r="AL127" s="228">
        <v>0.51666666666666661</v>
      </c>
      <c r="AM127" s="247"/>
      <c r="AN127" s="218">
        <v>1.7633333333333332</v>
      </c>
      <c r="AO127" s="218">
        <v>2.6733333333333333</v>
      </c>
      <c r="AP127" s="218">
        <v>3.9133333333333331</v>
      </c>
      <c r="AQ127" s="218">
        <v>6.0633333333333335</v>
      </c>
    </row>
    <row r="128" spans="1:57" ht="15" thickBot="1" x14ac:dyDescent="0.4">
      <c r="B128" s="229">
        <v>44384</v>
      </c>
      <c r="C128" s="219"/>
      <c r="D128" s="219">
        <v>3.92</v>
      </c>
      <c r="E128" s="219">
        <v>1.81</v>
      </c>
      <c r="F128" s="219">
        <v>1.69</v>
      </c>
      <c r="G128" s="219">
        <v>1.75</v>
      </c>
      <c r="H128" s="219">
        <v>2.21</v>
      </c>
      <c r="I128" s="219">
        <v>3.1</v>
      </c>
      <c r="J128" s="219">
        <v>4.3600000000000003</v>
      </c>
      <c r="K128" s="219">
        <v>6.52</v>
      </c>
      <c r="L128" s="219"/>
      <c r="M128" s="219"/>
      <c r="N128" s="219">
        <v>0.89000000000000012</v>
      </c>
      <c r="O128" s="219">
        <v>1.2600000000000002</v>
      </c>
      <c r="P128" s="219">
        <v>2.1599999999999993</v>
      </c>
      <c r="Q128" s="249"/>
      <c r="R128" s="246">
        <v>-0.32</v>
      </c>
      <c r="S128" s="235">
        <v>-0.31</v>
      </c>
      <c r="T128" s="235">
        <v>-0.28999999999999998</v>
      </c>
      <c r="U128" s="235">
        <v>-0.28999999999999998</v>
      </c>
      <c r="V128" s="235">
        <v>-0.27</v>
      </c>
      <c r="W128" s="235">
        <v>-0.245</v>
      </c>
      <c r="X128" s="235">
        <v>-0.18</v>
      </c>
      <c r="Y128" s="235">
        <v>-0.10333333333333333</v>
      </c>
      <c r="Z128" s="235">
        <v>-0.01</v>
      </c>
      <c r="AA128" s="235">
        <v>0.06</v>
      </c>
      <c r="AB128" s="235">
        <v>0.18</v>
      </c>
      <c r="AC128" s="246">
        <v>0.22</v>
      </c>
      <c r="AD128" s="246">
        <v>0.26500000000000001</v>
      </c>
      <c r="AE128" s="235">
        <v>0.31</v>
      </c>
      <c r="AF128" s="250">
        <v>0.26500000000000001</v>
      </c>
      <c r="AH128" s="248"/>
      <c r="AI128" s="241">
        <v>0.22</v>
      </c>
      <c r="AJ128" s="241">
        <v>0.41</v>
      </c>
      <c r="AK128" s="241">
        <v>0.79</v>
      </c>
      <c r="AL128" s="228">
        <v>0.47333333333333333</v>
      </c>
      <c r="AM128" s="247"/>
      <c r="AN128" s="218">
        <v>1.7366666666666666</v>
      </c>
      <c r="AO128" s="218">
        <v>2.6266666666666669</v>
      </c>
      <c r="AP128" s="218">
        <v>3.8866666666666672</v>
      </c>
      <c r="AQ128" s="218">
        <v>6.046666666666666</v>
      </c>
    </row>
    <row r="129" spans="2:57" s="194" customFormat="1" ht="15" thickBot="1" x14ac:dyDescent="0.4">
      <c r="B129" s="262">
        <v>44385</v>
      </c>
      <c r="C129" s="261"/>
      <c r="D129" s="261">
        <v>3.97</v>
      </c>
      <c r="E129" s="261">
        <v>1.79</v>
      </c>
      <c r="F129" s="261">
        <v>1.67</v>
      </c>
      <c r="G129" s="261">
        <v>1.73</v>
      </c>
      <c r="H129" s="261">
        <v>2.19</v>
      </c>
      <c r="I129" s="261">
        <v>3.13</v>
      </c>
      <c r="J129" s="261">
        <v>4.43</v>
      </c>
      <c r="K129" s="261">
        <v>6.61</v>
      </c>
      <c r="L129" s="261"/>
      <c r="M129" s="261"/>
      <c r="N129" s="261">
        <v>0.94</v>
      </c>
      <c r="O129" s="261">
        <v>1.2999999999999998</v>
      </c>
      <c r="P129" s="261">
        <v>2.1800000000000006</v>
      </c>
      <c r="Q129" s="260"/>
      <c r="R129" s="259">
        <v>-0.33</v>
      </c>
      <c r="S129" s="259">
        <v>-0.32</v>
      </c>
      <c r="T129" s="259">
        <v>-0.3</v>
      </c>
      <c r="U129" s="259">
        <v>-0.3</v>
      </c>
      <c r="V129" s="259">
        <v>-0.27</v>
      </c>
      <c r="W129" s="259">
        <v>-0.25</v>
      </c>
      <c r="X129" s="259">
        <v>-0.18</v>
      </c>
      <c r="Y129" s="259">
        <v>-0.11333333333333333</v>
      </c>
      <c r="Z129" s="259">
        <v>-0.03</v>
      </c>
      <c r="AA129" s="259">
        <v>0.05</v>
      </c>
      <c r="AB129" s="259">
        <v>0.17</v>
      </c>
      <c r="AC129" s="259">
        <v>0.21000000000000002</v>
      </c>
      <c r="AD129" s="259">
        <v>0.255</v>
      </c>
      <c r="AE129" s="259">
        <v>0.3</v>
      </c>
      <c r="AF129" s="258">
        <v>0.255</v>
      </c>
      <c r="AH129" s="257"/>
      <c r="AI129" s="256">
        <v>0.19</v>
      </c>
      <c r="AJ129" s="256">
        <v>0.37</v>
      </c>
      <c r="AK129" s="256">
        <v>0.74</v>
      </c>
      <c r="AL129" s="255">
        <v>0.43333333333333335</v>
      </c>
      <c r="AM129" s="254"/>
      <c r="AN129" s="253">
        <v>1.7566666666666666</v>
      </c>
      <c r="AO129" s="252">
        <v>2.6966666666666663</v>
      </c>
      <c r="AP129" s="252">
        <v>3.9966666666666661</v>
      </c>
      <c r="AQ129" s="251">
        <v>6.1766666666666667</v>
      </c>
      <c r="AS129" s="220">
        <f>$BC$129*EXP($BD$129*AS3)</f>
        <v>1.4294979109476815</v>
      </c>
      <c r="AT129" s="220">
        <f>$BC$129*EXP($BD$129*AT3)</f>
        <v>2.1682562463253054</v>
      </c>
      <c r="AU129" s="220">
        <f>$BC$129*EXP($BD$129*AU3)</f>
        <v>3.2888016930447752</v>
      </c>
      <c r="AV129" s="220">
        <f>$BC$129*EXP($BD$129*AV3)</f>
        <v>4.9884401783715253</v>
      </c>
      <c r="AW129" s="220"/>
      <c r="AX129" s="220">
        <f>$BC$129*EXP($BD$129*AX3)</f>
        <v>2.4062590290814141</v>
      </c>
      <c r="AY129" s="220">
        <f>$BC$129*EXP($BD$129*AY3)</f>
        <v>4.0504309035312343</v>
      </c>
      <c r="AZ129" s="220">
        <f>$BC$129*EXP($BD$129*AZ3)</f>
        <v>7.5664444790993786</v>
      </c>
      <c r="BA129" s="220">
        <f>$BC$129*EXP($BD$129*BA3)</f>
        <v>21.439248223650672</v>
      </c>
      <c r="BC129" s="245">
        <v>1.1607000000000001</v>
      </c>
      <c r="BD129" s="245">
        <v>0.41660000000000003</v>
      </c>
      <c r="BE129" s="245"/>
    </row>
    <row r="130" spans="2:57" x14ac:dyDescent="0.35">
      <c r="B130" s="229">
        <v>44386</v>
      </c>
      <c r="C130" s="219"/>
      <c r="D130" s="219">
        <v>3.95</v>
      </c>
      <c r="E130" s="219">
        <v>1.84</v>
      </c>
      <c r="F130" s="219">
        <v>1.72</v>
      </c>
      <c r="G130" s="219">
        <v>1.78</v>
      </c>
      <c r="H130" s="219">
        <v>2.2400000000000002</v>
      </c>
      <c r="I130" s="219">
        <v>3.12</v>
      </c>
      <c r="J130" s="219">
        <v>4.38</v>
      </c>
      <c r="K130" s="219">
        <v>6.63</v>
      </c>
      <c r="L130" s="219"/>
      <c r="M130" s="219"/>
      <c r="N130" s="219">
        <v>0.87999999999999989</v>
      </c>
      <c r="O130" s="219">
        <v>1.2599999999999998</v>
      </c>
      <c r="P130" s="219">
        <v>2.25</v>
      </c>
      <c r="Q130" s="249"/>
      <c r="R130" s="246">
        <v>-0.33</v>
      </c>
      <c r="S130" s="235">
        <v>-0.32</v>
      </c>
      <c r="T130" s="235">
        <v>-0.3</v>
      </c>
      <c r="U130" s="235">
        <v>-0.3</v>
      </c>
      <c r="V130" s="235">
        <v>-0.27</v>
      </c>
      <c r="W130" s="235">
        <v>-0.25</v>
      </c>
      <c r="X130" s="235">
        <v>-0.18</v>
      </c>
      <c r="Y130" s="235">
        <v>-0.11333333333333333</v>
      </c>
      <c r="Z130" s="235">
        <v>-0.03</v>
      </c>
      <c r="AA130" s="235">
        <v>0.05</v>
      </c>
      <c r="AB130" s="235">
        <v>0.17</v>
      </c>
      <c r="AC130" s="246">
        <v>0.21000000000000002</v>
      </c>
      <c r="AD130" s="246">
        <v>0.255</v>
      </c>
      <c r="AE130" s="235">
        <v>0.3</v>
      </c>
      <c r="AF130" s="250">
        <v>0.255</v>
      </c>
      <c r="AH130" s="248"/>
      <c r="AI130" s="241">
        <v>0.23</v>
      </c>
      <c r="AJ130" s="241">
        <v>0.41</v>
      </c>
      <c r="AK130" s="241">
        <v>0.79</v>
      </c>
      <c r="AL130" s="228">
        <v>0.47666666666666674</v>
      </c>
      <c r="AM130" s="247"/>
      <c r="AN130" s="218">
        <v>1.7633333333333334</v>
      </c>
      <c r="AO130" s="218">
        <v>2.6433333333333335</v>
      </c>
      <c r="AP130" s="218">
        <v>3.9033333333333333</v>
      </c>
      <c r="AQ130" s="218">
        <v>6.1533333333333333</v>
      </c>
    </row>
    <row r="131" spans="2:57" x14ac:dyDescent="0.35">
      <c r="B131" s="229">
        <v>44389</v>
      </c>
      <c r="C131" s="219"/>
      <c r="D131" s="219">
        <v>3.94</v>
      </c>
      <c r="E131" s="219">
        <v>1.84</v>
      </c>
      <c r="F131" s="219">
        <v>1.73</v>
      </c>
      <c r="G131" s="219">
        <v>1.79</v>
      </c>
      <c r="H131" s="219">
        <v>2.2400000000000002</v>
      </c>
      <c r="I131" s="219">
        <v>3.11</v>
      </c>
      <c r="J131" s="219">
        <v>4.4000000000000004</v>
      </c>
      <c r="K131" s="219">
        <v>6.58</v>
      </c>
      <c r="L131" s="219"/>
      <c r="M131" s="219"/>
      <c r="N131" s="219">
        <v>0.86999999999999966</v>
      </c>
      <c r="O131" s="219">
        <v>1.2900000000000005</v>
      </c>
      <c r="P131" s="219">
        <v>2.1799999999999997</v>
      </c>
      <c r="Q131" s="249"/>
      <c r="R131" s="246">
        <v>-0.33</v>
      </c>
      <c r="S131" s="235">
        <v>-0.32</v>
      </c>
      <c r="T131" s="235">
        <v>-0.3</v>
      </c>
      <c r="U131" s="235">
        <v>-0.3</v>
      </c>
      <c r="V131" s="235">
        <v>-0.27</v>
      </c>
      <c r="W131" s="235">
        <v>-0.25</v>
      </c>
      <c r="X131" s="235">
        <v>-0.18</v>
      </c>
      <c r="Y131" s="235">
        <v>-0.11333333333333333</v>
      </c>
      <c r="Z131" s="235">
        <v>-0.03</v>
      </c>
      <c r="AA131" s="235">
        <v>0.05</v>
      </c>
      <c r="AB131" s="235">
        <v>0.18</v>
      </c>
      <c r="AC131" s="246">
        <v>0.22</v>
      </c>
      <c r="AD131" s="246">
        <v>0.26</v>
      </c>
      <c r="AE131" s="235">
        <v>0.3</v>
      </c>
      <c r="AF131" s="250">
        <v>0.26</v>
      </c>
      <c r="AH131" s="248"/>
      <c r="AI131" s="241">
        <v>0.23</v>
      </c>
      <c r="AJ131" s="241">
        <v>0.43</v>
      </c>
      <c r="AK131" s="241">
        <v>0.81</v>
      </c>
      <c r="AL131" s="228">
        <v>0.49000000000000005</v>
      </c>
      <c r="AM131" s="247"/>
      <c r="AN131" s="218">
        <v>1.7500000000000002</v>
      </c>
      <c r="AO131" s="218">
        <v>2.6199999999999997</v>
      </c>
      <c r="AP131" s="218">
        <v>3.91</v>
      </c>
      <c r="AQ131" s="218">
        <v>6.09</v>
      </c>
    </row>
    <row r="132" spans="2:57" x14ac:dyDescent="0.35">
      <c r="B132" s="229">
        <v>44390</v>
      </c>
      <c r="C132" s="219"/>
      <c r="D132" s="219">
        <v>3.97</v>
      </c>
      <c r="E132" s="219">
        <v>1.89</v>
      </c>
      <c r="F132" s="219">
        <v>1.77</v>
      </c>
      <c r="G132" s="219">
        <v>1.83</v>
      </c>
      <c r="H132" s="219">
        <v>2.2799999999999998</v>
      </c>
      <c r="I132" s="219">
        <v>3.13</v>
      </c>
      <c r="J132" s="219">
        <v>4.43</v>
      </c>
      <c r="K132" s="219">
        <v>6.69</v>
      </c>
      <c r="L132" s="219"/>
      <c r="M132" s="219"/>
      <c r="N132" s="219">
        <v>0.85000000000000009</v>
      </c>
      <c r="O132" s="219">
        <v>1.2999999999999998</v>
      </c>
      <c r="P132" s="219">
        <v>2.2600000000000007</v>
      </c>
      <c r="Q132" s="249"/>
      <c r="R132" s="246">
        <v>-0.33</v>
      </c>
      <c r="S132" s="235">
        <v>-0.32</v>
      </c>
      <c r="T132" s="235">
        <v>-0.3</v>
      </c>
      <c r="U132" s="235">
        <v>-0.3</v>
      </c>
      <c r="V132" s="235">
        <v>-0.27</v>
      </c>
      <c r="W132" s="235">
        <v>-0.25</v>
      </c>
      <c r="X132" s="235">
        <v>-0.18</v>
      </c>
      <c r="Y132" s="235">
        <v>-0.11333333333333333</v>
      </c>
      <c r="Z132" s="235">
        <v>-0.03</v>
      </c>
      <c r="AA132" s="235">
        <v>0.05</v>
      </c>
      <c r="AB132" s="235">
        <v>0.17</v>
      </c>
      <c r="AC132" s="246">
        <v>0.21000000000000002</v>
      </c>
      <c r="AD132" s="246">
        <v>0.255</v>
      </c>
      <c r="AE132" s="235">
        <v>0.3</v>
      </c>
      <c r="AF132" s="250">
        <v>0.255</v>
      </c>
      <c r="AH132" s="248"/>
      <c r="AI132" s="241">
        <v>0.26</v>
      </c>
      <c r="AJ132" s="241">
        <v>0.47</v>
      </c>
      <c r="AK132" s="241">
        <v>0.85</v>
      </c>
      <c r="AL132" s="228">
        <v>0.52666666666666673</v>
      </c>
      <c r="AM132" s="247"/>
      <c r="AN132" s="218">
        <v>1.753333333333333</v>
      </c>
      <c r="AO132" s="218">
        <v>2.6033333333333331</v>
      </c>
      <c r="AP132" s="218">
        <v>3.9033333333333329</v>
      </c>
      <c r="AQ132" s="218">
        <v>6.163333333333334</v>
      </c>
    </row>
    <row r="133" spans="2:57" x14ac:dyDescent="0.35">
      <c r="B133" s="229">
        <v>44391</v>
      </c>
      <c r="C133" s="219"/>
      <c r="D133" s="219">
        <v>3.99</v>
      </c>
      <c r="E133" s="219">
        <v>1.84</v>
      </c>
      <c r="F133" s="219">
        <v>1.73</v>
      </c>
      <c r="G133" s="219">
        <v>1.79</v>
      </c>
      <c r="H133" s="219">
        <v>2.2400000000000002</v>
      </c>
      <c r="I133" s="219">
        <v>3.14</v>
      </c>
      <c r="J133" s="219">
        <v>4.4400000000000004</v>
      </c>
      <c r="K133" s="219">
        <v>6.69</v>
      </c>
      <c r="L133" s="219"/>
      <c r="M133" s="219"/>
      <c r="N133" s="219">
        <v>0.89999999999999991</v>
      </c>
      <c r="O133" s="219">
        <v>1.3000000000000003</v>
      </c>
      <c r="P133" s="219">
        <v>2.25</v>
      </c>
      <c r="Q133" s="249"/>
      <c r="R133" s="246">
        <v>-0.33</v>
      </c>
      <c r="S133" s="235">
        <v>-0.32</v>
      </c>
      <c r="T133" s="235">
        <v>-0.3</v>
      </c>
      <c r="U133" s="235">
        <v>-0.3</v>
      </c>
      <c r="V133" s="235">
        <v>-0.27</v>
      </c>
      <c r="W133" s="235">
        <v>-0.25</v>
      </c>
      <c r="X133" s="235">
        <v>-0.18</v>
      </c>
      <c r="Y133" s="235">
        <v>-0.11333333333333333</v>
      </c>
      <c r="Z133" s="235">
        <v>-0.03</v>
      </c>
      <c r="AA133" s="235">
        <v>0.05</v>
      </c>
      <c r="AB133" s="235">
        <v>0.17</v>
      </c>
      <c r="AC133" s="246">
        <v>0.21000000000000002</v>
      </c>
      <c r="AD133" s="246">
        <v>0.255</v>
      </c>
      <c r="AE133" s="235">
        <v>0.3</v>
      </c>
      <c r="AF133" s="250">
        <v>0.255</v>
      </c>
      <c r="AH133" s="248"/>
      <c r="AI133" s="241">
        <v>0.23</v>
      </c>
      <c r="AJ133" s="241">
        <v>0.44</v>
      </c>
      <c r="AK133" s="241">
        <v>0.8</v>
      </c>
      <c r="AL133" s="228">
        <v>0.49000000000000005</v>
      </c>
      <c r="AM133" s="247"/>
      <c r="AN133" s="218">
        <v>1.7500000000000002</v>
      </c>
      <c r="AO133" s="218">
        <v>2.65</v>
      </c>
      <c r="AP133" s="218">
        <v>3.95</v>
      </c>
      <c r="AQ133" s="218">
        <v>6.2</v>
      </c>
    </row>
    <row r="134" spans="2:57" ht="15" thickBot="1" x14ac:dyDescent="0.4">
      <c r="B134" s="229">
        <v>44392</v>
      </c>
      <c r="C134" s="219"/>
      <c r="D134" s="219">
        <v>3.99</v>
      </c>
      <c r="E134" s="219">
        <v>1.8</v>
      </c>
      <c r="F134" s="219">
        <v>1.7</v>
      </c>
      <c r="G134" s="219">
        <v>1.76</v>
      </c>
      <c r="H134" s="219">
        <v>2.21</v>
      </c>
      <c r="I134" s="219">
        <v>3.14</v>
      </c>
      <c r="J134" s="219">
        <v>4.46</v>
      </c>
      <c r="K134" s="219">
        <v>6.73</v>
      </c>
      <c r="L134" s="219"/>
      <c r="M134" s="219"/>
      <c r="N134" s="219">
        <v>0.93000000000000016</v>
      </c>
      <c r="O134" s="219">
        <v>1.3199999999999998</v>
      </c>
      <c r="P134" s="219">
        <v>2.2700000000000005</v>
      </c>
      <c r="Q134" s="249"/>
      <c r="R134" s="246">
        <v>-0.33</v>
      </c>
      <c r="S134" s="235">
        <v>-0.32</v>
      </c>
      <c r="T134" s="235">
        <v>-0.3</v>
      </c>
      <c r="U134" s="235">
        <v>-0.3</v>
      </c>
      <c r="V134" s="235">
        <v>-0.27</v>
      </c>
      <c r="W134" s="235">
        <v>-0.25</v>
      </c>
      <c r="X134" s="235">
        <v>-0.18</v>
      </c>
      <c r="Y134" s="235">
        <v>-0.11333333333333333</v>
      </c>
      <c r="Z134" s="235">
        <v>-0.03</v>
      </c>
      <c r="AA134" s="235">
        <v>0.05</v>
      </c>
      <c r="AB134" s="235">
        <v>0.17</v>
      </c>
      <c r="AC134" s="246">
        <v>0.21000000000000002</v>
      </c>
      <c r="AD134" s="246">
        <v>0.255</v>
      </c>
      <c r="AE134" s="235">
        <v>0.3</v>
      </c>
      <c r="AF134" s="250">
        <v>0.255</v>
      </c>
      <c r="AH134" s="248"/>
      <c r="AI134" s="241">
        <v>0.23</v>
      </c>
      <c r="AJ134" s="241">
        <v>0.43</v>
      </c>
      <c r="AK134" s="241">
        <v>0.78</v>
      </c>
      <c r="AL134" s="228">
        <v>0.48</v>
      </c>
      <c r="AM134" s="247"/>
      <c r="AN134" s="218">
        <v>1.73</v>
      </c>
      <c r="AO134" s="218">
        <v>2.66</v>
      </c>
      <c r="AP134" s="218">
        <v>3.98</v>
      </c>
      <c r="AQ134" s="218">
        <v>6.25</v>
      </c>
    </row>
    <row r="135" spans="2:57" s="194" customFormat="1" ht="15" thickBot="1" x14ac:dyDescent="0.4">
      <c r="B135" s="262">
        <v>44393</v>
      </c>
      <c r="C135" s="261"/>
      <c r="D135" s="261">
        <v>4.04</v>
      </c>
      <c r="E135" s="261">
        <v>1.81</v>
      </c>
      <c r="F135" s="261">
        <v>1.71</v>
      </c>
      <c r="G135" s="261">
        <v>1.77</v>
      </c>
      <c r="H135" s="261">
        <v>2.2200000000000002</v>
      </c>
      <c r="I135" s="261">
        <v>3.18</v>
      </c>
      <c r="J135" s="261">
        <v>4.5199999999999996</v>
      </c>
      <c r="K135" s="261">
        <v>6.78</v>
      </c>
      <c r="L135" s="261"/>
      <c r="M135" s="261"/>
      <c r="N135" s="261">
        <v>0.96</v>
      </c>
      <c r="O135" s="261">
        <v>1.3399999999999994</v>
      </c>
      <c r="P135" s="261">
        <v>2.2600000000000007</v>
      </c>
      <c r="Q135" s="260"/>
      <c r="R135" s="259">
        <v>-0.33</v>
      </c>
      <c r="S135" s="259">
        <v>-0.32</v>
      </c>
      <c r="T135" s="259">
        <v>-0.3</v>
      </c>
      <c r="U135" s="259">
        <v>-0.3</v>
      </c>
      <c r="V135" s="259">
        <v>-0.27</v>
      </c>
      <c r="W135" s="259">
        <v>-0.25</v>
      </c>
      <c r="X135" s="259">
        <v>-0.18</v>
      </c>
      <c r="Y135" s="259">
        <v>-0.11333333333333333</v>
      </c>
      <c r="Z135" s="259">
        <v>-0.03</v>
      </c>
      <c r="AA135" s="259">
        <v>4.4999999999999998E-2</v>
      </c>
      <c r="AB135" s="259">
        <v>0.17</v>
      </c>
      <c r="AC135" s="259">
        <v>0.21000000000000002</v>
      </c>
      <c r="AD135" s="259">
        <v>0.255</v>
      </c>
      <c r="AE135" s="259">
        <v>0.3</v>
      </c>
      <c r="AF135" s="258">
        <v>0.255</v>
      </c>
      <c r="AH135" s="257"/>
      <c r="AI135" s="256">
        <v>0.25</v>
      </c>
      <c r="AJ135" s="256">
        <v>0.43</v>
      </c>
      <c r="AK135" s="256">
        <v>0.79</v>
      </c>
      <c r="AL135" s="255">
        <v>0.49</v>
      </c>
      <c r="AM135" s="254"/>
      <c r="AN135" s="253">
        <v>1.7300000000000002</v>
      </c>
      <c r="AO135" s="252">
        <v>2.6900000000000004</v>
      </c>
      <c r="AP135" s="252">
        <v>4.0299999999999994</v>
      </c>
      <c r="AQ135" s="251">
        <v>6.29</v>
      </c>
      <c r="AS135" s="220">
        <f>$BC$135*EXP($BD$135*AS3)</f>
        <v>1.4010436370597443</v>
      </c>
      <c r="AT135" s="220">
        <f>$BC$135*EXP($BD$135*AT3)</f>
        <v>2.1488169050273145</v>
      </c>
      <c r="AU135" s="220">
        <f>$BC$135*EXP($BD$135*AU3)</f>
        <v>3.2956961290808575</v>
      </c>
      <c r="AV135" s="220">
        <f>$BC$135*EXP($BD$135*AV3)</f>
        <v>5.0546944925028319</v>
      </c>
      <c r="AW135" s="220"/>
      <c r="AX135" s="220">
        <f>$BC$135*EXP($BD$135*AX3)</f>
        <v>2.3913125850395329</v>
      </c>
      <c r="AY135" s="220">
        <f>$BC$135*EXP($BD$135*AY3)</f>
        <v>4.0815116161329144</v>
      </c>
      <c r="AZ135" s="220">
        <f>$BC$135*EXP($BD$135*AZ3)</f>
        <v>7.7525158302941408</v>
      </c>
      <c r="BA135" s="220">
        <f>$BC$135*EXP($BD$135*BA3)</f>
        <v>22.584580935683253</v>
      </c>
      <c r="BC135" s="245">
        <v>1.1313</v>
      </c>
      <c r="BD135" s="245">
        <v>0.42770000000000002</v>
      </c>
      <c r="BE135" s="245"/>
    </row>
    <row r="136" spans="2:57" x14ac:dyDescent="0.35">
      <c r="B136" s="229">
        <v>44396</v>
      </c>
      <c r="C136" s="219"/>
      <c r="D136" s="219">
        <v>4.21</v>
      </c>
      <c r="E136" s="219">
        <v>1.75</v>
      </c>
      <c r="F136" s="219">
        <v>1.64</v>
      </c>
      <c r="G136" s="219">
        <v>1.71</v>
      </c>
      <c r="H136" s="219">
        <v>2.16</v>
      </c>
      <c r="I136" s="219">
        <v>3.3</v>
      </c>
      <c r="J136" s="219">
        <v>4.75</v>
      </c>
      <c r="K136" s="219">
        <v>7.03</v>
      </c>
      <c r="L136" s="219"/>
      <c r="M136" s="219"/>
      <c r="N136" s="219">
        <v>1.1399999999999997</v>
      </c>
      <c r="O136" s="219">
        <v>1.4500000000000002</v>
      </c>
      <c r="P136" s="219">
        <v>2.2800000000000002</v>
      </c>
      <c r="Q136" s="249"/>
      <c r="R136" s="246">
        <v>-0.33</v>
      </c>
      <c r="S136" s="235">
        <v>-0.32</v>
      </c>
      <c r="T136" s="235">
        <v>-0.3</v>
      </c>
      <c r="U136" s="235">
        <v>-0.3</v>
      </c>
      <c r="V136" s="235">
        <v>-0.27</v>
      </c>
      <c r="W136" s="235">
        <v>-0.25</v>
      </c>
      <c r="X136" s="235">
        <v>-0.18</v>
      </c>
      <c r="Y136" s="235">
        <v>-0.11333333333333333</v>
      </c>
      <c r="Z136" s="235">
        <v>-0.03</v>
      </c>
      <c r="AA136" s="235">
        <v>4.4999999999999998E-2</v>
      </c>
      <c r="AB136" s="235">
        <v>0.17</v>
      </c>
      <c r="AC136" s="246">
        <v>0.21000000000000002</v>
      </c>
      <c r="AD136" s="246">
        <v>0.255</v>
      </c>
      <c r="AE136" s="235">
        <v>0.3</v>
      </c>
      <c r="AF136" s="250">
        <v>0.255</v>
      </c>
      <c r="AH136" s="248"/>
      <c r="AI136" s="241">
        <v>0.21</v>
      </c>
      <c r="AJ136" s="241">
        <v>0.38</v>
      </c>
      <c r="AK136" s="241">
        <v>0.7</v>
      </c>
      <c r="AL136" s="228">
        <v>0.43</v>
      </c>
      <c r="AM136" s="247"/>
      <c r="AN136" s="218">
        <v>1.7300000000000002</v>
      </c>
      <c r="AO136" s="218">
        <v>2.8699999999999997</v>
      </c>
      <c r="AP136" s="218">
        <v>4.32</v>
      </c>
      <c r="AQ136" s="218">
        <v>6.6000000000000005</v>
      </c>
    </row>
    <row r="137" spans="2:57" ht="15" thickBot="1" x14ac:dyDescent="0.4">
      <c r="B137" s="229">
        <v>44397</v>
      </c>
      <c r="C137" s="219"/>
      <c r="D137" s="219">
        <v>4.1500000000000004</v>
      </c>
      <c r="E137" s="219">
        <v>1.78</v>
      </c>
      <c r="F137" s="219">
        <v>1.66</v>
      </c>
      <c r="G137" s="219">
        <v>1.72</v>
      </c>
      <c r="H137" s="219">
        <v>2.17</v>
      </c>
      <c r="I137" s="219">
        <v>3.25</v>
      </c>
      <c r="J137" s="219">
        <v>4.6900000000000004</v>
      </c>
      <c r="K137" s="219">
        <v>6.96</v>
      </c>
      <c r="L137" s="219"/>
      <c r="M137" s="219"/>
      <c r="N137" s="219">
        <v>1.08</v>
      </c>
      <c r="O137" s="219">
        <v>1.4400000000000004</v>
      </c>
      <c r="P137" s="219">
        <v>2.2699999999999996</v>
      </c>
      <c r="Q137" s="249"/>
      <c r="R137" s="246">
        <v>-0.33</v>
      </c>
      <c r="S137" s="235">
        <v>-0.32</v>
      </c>
      <c r="T137" s="235">
        <v>-0.3</v>
      </c>
      <c r="U137" s="235">
        <v>-0.3</v>
      </c>
      <c r="V137" s="235">
        <v>-0.27</v>
      </c>
      <c r="W137" s="235">
        <v>-0.25</v>
      </c>
      <c r="X137" s="235">
        <v>-0.18</v>
      </c>
      <c r="Y137" s="235">
        <v>-0.11333333333333333</v>
      </c>
      <c r="Z137" s="235">
        <v>-0.04</v>
      </c>
      <c r="AA137" s="235">
        <v>3.5000000000000003E-2</v>
      </c>
      <c r="AB137" s="235">
        <v>0.16</v>
      </c>
      <c r="AC137" s="246">
        <v>0.2</v>
      </c>
      <c r="AD137" s="246">
        <v>0.25</v>
      </c>
      <c r="AE137" s="235">
        <v>0.3</v>
      </c>
      <c r="AF137" s="250">
        <v>0.25</v>
      </c>
      <c r="AH137" s="248"/>
      <c r="AI137" s="241">
        <v>0.2</v>
      </c>
      <c r="AJ137" s="241">
        <v>0.37</v>
      </c>
      <c r="AK137" s="241">
        <v>0.69</v>
      </c>
      <c r="AL137" s="228">
        <v>0.42</v>
      </c>
      <c r="AM137" s="247"/>
      <c r="AN137" s="218">
        <v>1.75</v>
      </c>
      <c r="AO137" s="218">
        <v>2.83</v>
      </c>
      <c r="AP137" s="218">
        <v>4.2700000000000005</v>
      </c>
      <c r="AQ137" s="218">
        <v>6.54</v>
      </c>
    </row>
    <row r="138" spans="2:57" s="194" customFormat="1" ht="15" thickBot="1" x14ac:dyDescent="0.4">
      <c r="B138" s="262">
        <v>44398</v>
      </c>
      <c r="C138" s="261"/>
      <c r="D138" s="261">
        <v>4.07</v>
      </c>
      <c r="E138" s="261">
        <v>1.82</v>
      </c>
      <c r="F138" s="261">
        <v>1.7</v>
      </c>
      <c r="G138" s="261">
        <v>1.76</v>
      </c>
      <c r="H138" s="261">
        <v>2.21</v>
      </c>
      <c r="I138" s="261">
        <v>3.17</v>
      </c>
      <c r="J138" s="261">
        <v>4.58</v>
      </c>
      <c r="K138" s="261">
        <v>6.86</v>
      </c>
      <c r="L138" s="261"/>
      <c r="M138" s="261"/>
      <c r="N138" s="261">
        <v>0.96</v>
      </c>
      <c r="O138" s="261">
        <v>1.4100000000000001</v>
      </c>
      <c r="P138" s="261">
        <v>2.2800000000000002</v>
      </c>
      <c r="Q138" s="260"/>
      <c r="R138" s="259">
        <v>-0.33</v>
      </c>
      <c r="S138" s="259">
        <v>-0.32</v>
      </c>
      <c r="T138" s="259">
        <v>-0.3</v>
      </c>
      <c r="U138" s="259">
        <v>-0.3</v>
      </c>
      <c r="V138" s="259">
        <v>-0.27</v>
      </c>
      <c r="W138" s="259">
        <v>-0.25</v>
      </c>
      <c r="X138" s="259">
        <v>-0.18</v>
      </c>
      <c r="Y138" s="259">
        <v>-0.11333333333333333</v>
      </c>
      <c r="Z138" s="259">
        <v>-0.04</v>
      </c>
      <c r="AA138" s="259">
        <v>3.5000000000000003E-2</v>
      </c>
      <c r="AB138" s="259">
        <v>0.16</v>
      </c>
      <c r="AC138" s="259">
        <v>0.2</v>
      </c>
      <c r="AD138" s="259">
        <v>0.25</v>
      </c>
      <c r="AE138" s="259">
        <v>0.3</v>
      </c>
      <c r="AF138" s="258">
        <v>0.25</v>
      </c>
      <c r="AH138" s="257"/>
      <c r="AI138" s="256">
        <v>0.22</v>
      </c>
      <c r="AJ138" s="256">
        <v>0.39</v>
      </c>
      <c r="AK138" s="256">
        <v>0.74</v>
      </c>
      <c r="AL138" s="255">
        <v>0.45</v>
      </c>
      <c r="AM138" s="254"/>
      <c r="AN138" s="253">
        <v>1.76</v>
      </c>
      <c r="AO138" s="252">
        <v>2.7199999999999998</v>
      </c>
      <c r="AP138" s="252">
        <v>4.13</v>
      </c>
      <c r="AQ138" s="251">
        <v>6.41</v>
      </c>
      <c r="AS138" s="220">
        <f>$BC$138*EXP($BD$138*AS3)</f>
        <v>1.4211463338735977</v>
      </c>
      <c r="AT138" s="220">
        <f>$BC$138*EXP($BD$138*AT3)</f>
        <v>2.1835758329013193</v>
      </c>
      <c r="AU138" s="220">
        <f>$BC$138*EXP($BD$138*AU3)</f>
        <v>3.3550404376969487</v>
      </c>
      <c r="AV138" s="220">
        <f>$BC$138*EXP($BD$138*AV3)</f>
        <v>5.1549830186687338</v>
      </c>
      <c r="AW138" s="220"/>
      <c r="AX138" s="220">
        <f>$BC$138*EXP($BD$138*AX3)</f>
        <v>2.4310878287103703</v>
      </c>
      <c r="AY138" s="220">
        <f>$BC$138*EXP($BD$138*AY3)</f>
        <v>4.1587469847629208</v>
      </c>
      <c r="AZ138" s="220">
        <f>$BC$138*EXP($BD$138*AZ3)</f>
        <v>7.9205751513995146</v>
      </c>
      <c r="BA138" s="220">
        <f>$BC$138*EXP($BD$138*BA3)</f>
        <v>23.178238048637596</v>
      </c>
      <c r="BC138" s="245">
        <v>1.1465000000000001</v>
      </c>
      <c r="BD138" s="245">
        <v>0.42949999999999999</v>
      </c>
      <c r="BE138" s="245"/>
    </row>
    <row r="139" spans="2:57" x14ac:dyDescent="0.35">
      <c r="B139" s="229">
        <v>44399</v>
      </c>
      <c r="C139" s="219"/>
      <c r="D139" s="219">
        <v>4.04</v>
      </c>
      <c r="E139" s="219">
        <v>1.79</v>
      </c>
      <c r="F139" s="219">
        <v>1.68</v>
      </c>
      <c r="G139" s="219">
        <v>1.74</v>
      </c>
      <c r="H139" s="219">
        <v>2.19</v>
      </c>
      <c r="I139" s="219">
        <v>3.15</v>
      </c>
      <c r="J139" s="219">
        <v>4.54</v>
      </c>
      <c r="K139" s="219">
        <v>6.86</v>
      </c>
      <c r="L139" s="219"/>
      <c r="M139" s="219"/>
      <c r="N139" s="219">
        <v>0.96</v>
      </c>
      <c r="O139" s="219">
        <v>1.3900000000000001</v>
      </c>
      <c r="P139" s="219">
        <v>2.3200000000000003</v>
      </c>
      <c r="Q139" s="249"/>
      <c r="R139" s="246">
        <v>-0.33</v>
      </c>
      <c r="S139" s="235">
        <v>-0.32</v>
      </c>
      <c r="T139" s="235">
        <v>-0.3</v>
      </c>
      <c r="U139" s="235">
        <v>-0.3</v>
      </c>
      <c r="V139" s="235">
        <v>-0.27</v>
      </c>
      <c r="W139" s="235">
        <v>-0.25</v>
      </c>
      <c r="X139" s="235">
        <v>-0.18</v>
      </c>
      <c r="Y139" s="235">
        <v>-0.11333333333333333</v>
      </c>
      <c r="Z139" s="235">
        <v>-0.04</v>
      </c>
      <c r="AA139" s="235">
        <v>3.5000000000000003E-2</v>
      </c>
      <c r="AB139" s="235">
        <v>0.16</v>
      </c>
      <c r="AC139" s="246">
        <v>0.2</v>
      </c>
      <c r="AD139" s="246">
        <v>0.25</v>
      </c>
      <c r="AE139" s="235">
        <v>0.3</v>
      </c>
      <c r="AF139" s="250">
        <v>0.25</v>
      </c>
      <c r="AH139" s="248"/>
      <c r="AI139" s="241">
        <v>0.2</v>
      </c>
      <c r="AJ139" s="241">
        <v>0.37</v>
      </c>
      <c r="AK139" s="241">
        <v>0.71</v>
      </c>
      <c r="AL139" s="228">
        <v>0.42666666666666669</v>
      </c>
      <c r="AM139" s="247"/>
      <c r="AN139" s="218">
        <v>1.7633333333333332</v>
      </c>
      <c r="AO139" s="218">
        <v>2.7233333333333332</v>
      </c>
      <c r="AP139" s="218">
        <v>4.1133333333333333</v>
      </c>
      <c r="AQ139" s="218">
        <v>6.4333333333333336</v>
      </c>
    </row>
    <row r="140" spans="2:57" x14ac:dyDescent="0.35">
      <c r="B140" s="229">
        <v>44400</v>
      </c>
      <c r="C140" s="219"/>
      <c r="D140" s="219">
        <v>4.03</v>
      </c>
      <c r="E140" s="219">
        <v>1.8</v>
      </c>
      <c r="F140" s="219">
        <v>1.69</v>
      </c>
      <c r="G140" s="219">
        <v>1.75</v>
      </c>
      <c r="H140" s="219">
        <v>2.2000000000000002</v>
      </c>
      <c r="I140" s="219">
        <v>3.15</v>
      </c>
      <c r="J140" s="219">
        <v>4.53</v>
      </c>
      <c r="K140" s="219">
        <v>6.84</v>
      </c>
      <c r="L140" s="219"/>
      <c r="M140" s="219"/>
      <c r="N140" s="219">
        <v>0.94999999999999973</v>
      </c>
      <c r="O140" s="219">
        <v>1.3800000000000003</v>
      </c>
      <c r="P140" s="219">
        <v>2.3099999999999996</v>
      </c>
      <c r="Q140" s="249"/>
      <c r="R140" s="246">
        <v>-0.33</v>
      </c>
      <c r="S140" s="235">
        <v>-0.32</v>
      </c>
      <c r="T140" s="235">
        <v>-0.3</v>
      </c>
      <c r="U140" s="235">
        <v>-0.3</v>
      </c>
      <c r="V140" s="235">
        <v>-0.27</v>
      </c>
      <c r="W140" s="235">
        <v>-0.25</v>
      </c>
      <c r="X140" s="235">
        <v>-0.18</v>
      </c>
      <c r="Y140" s="235">
        <v>-0.11333333333333333</v>
      </c>
      <c r="Z140" s="235">
        <v>-0.04</v>
      </c>
      <c r="AA140" s="235">
        <v>3.5000000000000003E-2</v>
      </c>
      <c r="AB140" s="235">
        <v>0.16</v>
      </c>
      <c r="AC140" s="246">
        <v>0.2</v>
      </c>
      <c r="AD140" s="246">
        <v>0.25</v>
      </c>
      <c r="AE140" s="235">
        <v>0.3</v>
      </c>
      <c r="AF140" s="250">
        <v>0.25</v>
      </c>
      <c r="AH140" s="248"/>
      <c r="AI140" s="241">
        <v>0.22</v>
      </c>
      <c r="AJ140" s="241">
        <v>0.38</v>
      </c>
      <c r="AK140" s="241">
        <v>0.72</v>
      </c>
      <c r="AL140" s="228">
        <v>0.43999999999999995</v>
      </c>
      <c r="AM140" s="247"/>
      <c r="AN140" s="218">
        <v>1.7600000000000002</v>
      </c>
      <c r="AO140" s="218">
        <v>2.71</v>
      </c>
      <c r="AP140" s="218">
        <v>4.09</v>
      </c>
      <c r="AQ140" s="218">
        <v>6.4</v>
      </c>
    </row>
    <row r="141" spans="2:57" x14ac:dyDescent="0.35">
      <c r="B141" s="229">
        <v>44403</v>
      </c>
      <c r="C141" s="219"/>
      <c r="D141" s="219">
        <v>4.0199999999999996</v>
      </c>
      <c r="E141" s="219">
        <v>1.8</v>
      </c>
      <c r="F141" s="219">
        <v>1.69</v>
      </c>
      <c r="G141" s="219">
        <v>1.74</v>
      </c>
      <c r="H141" s="219">
        <v>2.2000000000000002</v>
      </c>
      <c r="I141" s="219">
        <v>3.14</v>
      </c>
      <c r="J141" s="219">
        <v>4.5199999999999996</v>
      </c>
      <c r="K141" s="219">
        <v>6.8</v>
      </c>
      <c r="L141" s="219"/>
      <c r="M141" s="219"/>
      <c r="N141" s="219">
        <v>0.94</v>
      </c>
      <c r="O141" s="219">
        <v>1.3799999999999994</v>
      </c>
      <c r="P141" s="219">
        <v>2.2800000000000002</v>
      </c>
      <c r="Q141" s="249"/>
      <c r="R141" s="246">
        <v>-0.33</v>
      </c>
      <c r="S141" s="235">
        <v>-0.32</v>
      </c>
      <c r="T141" s="235">
        <v>-0.3</v>
      </c>
      <c r="U141" s="235">
        <v>-0.3</v>
      </c>
      <c r="V141" s="235">
        <v>-0.27</v>
      </c>
      <c r="W141" s="235">
        <v>-0.25</v>
      </c>
      <c r="X141" s="235">
        <v>-0.18</v>
      </c>
      <c r="Y141" s="235">
        <v>-0.13333333333333333</v>
      </c>
      <c r="Z141" s="235">
        <v>-0.04</v>
      </c>
      <c r="AA141" s="235">
        <v>1.4999999999999999E-2</v>
      </c>
      <c r="AB141" s="235">
        <v>0.14000000000000001</v>
      </c>
      <c r="AC141" s="246">
        <v>0.18000000000000002</v>
      </c>
      <c r="AD141" s="246">
        <v>0.23000000000000004</v>
      </c>
      <c r="AE141" s="235">
        <v>0.28000000000000003</v>
      </c>
      <c r="AF141" s="250">
        <v>0.23000000000000004</v>
      </c>
      <c r="AH141" s="248"/>
      <c r="AI141" s="241">
        <v>0.22</v>
      </c>
      <c r="AJ141" s="241">
        <v>0.38</v>
      </c>
      <c r="AK141" s="241">
        <v>0.73</v>
      </c>
      <c r="AL141" s="228">
        <v>0.44333333333333336</v>
      </c>
      <c r="AM141" s="247"/>
      <c r="AN141" s="218">
        <v>1.7566666666666668</v>
      </c>
      <c r="AO141" s="218">
        <v>2.6966666666666668</v>
      </c>
      <c r="AP141" s="218">
        <v>4.0766666666666662</v>
      </c>
      <c r="AQ141" s="218">
        <v>6.3566666666666665</v>
      </c>
    </row>
    <row r="142" spans="2:57" x14ac:dyDescent="0.35">
      <c r="B142" s="229">
        <v>44404</v>
      </c>
      <c r="C142" s="219"/>
      <c r="D142" s="219">
        <v>4.05</v>
      </c>
      <c r="E142" s="219">
        <v>1.77</v>
      </c>
      <c r="F142" s="219">
        <v>1.66</v>
      </c>
      <c r="G142" s="219">
        <v>1.72</v>
      </c>
      <c r="H142" s="219">
        <v>2.17</v>
      </c>
      <c r="I142" s="219">
        <v>3.16</v>
      </c>
      <c r="J142" s="219">
        <v>4.5599999999999996</v>
      </c>
      <c r="K142" s="219">
        <v>6.85</v>
      </c>
      <c r="L142" s="219"/>
      <c r="M142" s="219"/>
      <c r="N142" s="219">
        <v>0.99000000000000021</v>
      </c>
      <c r="O142" s="219">
        <v>1.3999999999999995</v>
      </c>
      <c r="P142" s="219">
        <v>2.29</v>
      </c>
      <c r="Q142" s="249"/>
      <c r="R142" s="246">
        <v>-0.34</v>
      </c>
      <c r="S142" s="235">
        <v>-0.33</v>
      </c>
      <c r="T142" s="235">
        <v>-0.31</v>
      </c>
      <c r="U142" s="235">
        <v>-0.31</v>
      </c>
      <c r="V142" s="235">
        <v>-0.28000000000000003</v>
      </c>
      <c r="W142" s="235">
        <v>-0.26</v>
      </c>
      <c r="X142" s="235">
        <v>-0.19</v>
      </c>
      <c r="Y142" s="235">
        <v>-0.14333333333333334</v>
      </c>
      <c r="Z142" s="235">
        <v>-0.05</v>
      </c>
      <c r="AA142" s="235">
        <v>0.01</v>
      </c>
      <c r="AB142" s="235">
        <v>0.13</v>
      </c>
      <c r="AC142" s="246">
        <v>0.17</v>
      </c>
      <c r="AD142" s="246">
        <v>0.21500000000000002</v>
      </c>
      <c r="AE142" s="235">
        <v>0.26</v>
      </c>
      <c r="AF142" s="250">
        <v>0.21500000000000002</v>
      </c>
      <c r="AH142" s="248"/>
      <c r="AI142" s="241">
        <v>0.2</v>
      </c>
      <c r="AJ142" s="241">
        <v>0.37</v>
      </c>
      <c r="AK142" s="241">
        <v>0.71</v>
      </c>
      <c r="AL142" s="228">
        <v>0.42666666666666669</v>
      </c>
      <c r="AM142" s="247"/>
      <c r="AN142" s="218">
        <v>1.7433333333333332</v>
      </c>
      <c r="AO142" s="218">
        <v>2.7333333333333334</v>
      </c>
      <c r="AP142" s="218">
        <v>4.1333333333333329</v>
      </c>
      <c r="AQ142" s="218">
        <v>6.4233333333333329</v>
      </c>
    </row>
    <row r="143" spans="2:57" x14ac:dyDescent="0.35">
      <c r="B143" s="229">
        <v>44405</v>
      </c>
      <c r="C143" s="219"/>
      <c r="D143" s="219">
        <v>4.07</v>
      </c>
      <c r="E143" s="219">
        <v>1.78</v>
      </c>
      <c r="F143" s="219">
        <v>1.68</v>
      </c>
      <c r="G143" s="219">
        <v>1.74</v>
      </c>
      <c r="H143" s="219">
        <v>2.19</v>
      </c>
      <c r="I143" s="219">
        <v>3.17</v>
      </c>
      <c r="J143" s="219">
        <v>4.57</v>
      </c>
      <c r="K143" s="219">
        <v>6.94</v>
      </c>
      <c r="L143" s="219"/>
      <c r="M143" s="219"/>
      <c r="N143" s="219">
        <v>0.98</v>
      </c>
      <c r="O143" s="219">
        <v>1.4000000000000004</v>
      </c>
      <c r="P143" s="219">
        <v>2.37</v>
      </c>
      <c r="Q143" s="249"/>
      <c r="R143" s="246">
        <v>-0.34</v>
      </c>
      <c r="S143" s="235">
        <v>-0.33</v>
      </c>
      <c r="T143" s="235">
        <v>-0.31</v>
      </c>
      <c r="U143" s="235">
        <v>-0.31</v>
      </c>
      <c r="V143" s="235">
        <v>-0.28000000000000003</v>
      </c>
      <c r="W143" s="235">
        <v>-0.26</v>
      </c>
      <c r="X143" s="235">
        <v>-0.19</v>
      </c>
      <c r="Y143" s="235">
        <v>-0.14333333333333334</v>
      </c>
      <c r="Z143" s="235">
        <v>-0.05</v>
      </c>
      <c r="AA143" s="235">
        <v>0.01</v>
      </c>
      <c r="AB143" s="235">
        <v>0.13</v>
      </c>
      <c r="AC143" s="246">
        <v>0.17</v>
      </c>
      <c r="AD143" s="246">
        <v>0.21500000000000002</v>
      </c>
      <c r="AE143" s="235">
        <v>0.26</v>
      </c>
      <c r="AF143" s="250">
        <v>0.21500000000000002</v>
      </c>
      <c r="AH143" s="248"/>
      <c r="AI143" s="241">
        <v>0.2</v>
      </c>
      <c r="AJ143" s="241">
        <v>0.38</v>
      </c>
      <c r="AK143" s="241">
        <v>0.72</v>
      </c>
      <c r="AL143" s="228">
        <v>0.43333333333333335</v>
      </c>
      <c r="AM143" s="247"/>
      <c r="AN143" s="218">
        <v>1.7566666666666666</v>
      </c>
      <c r="AO143" s="218">
        <v>2.7366666666666664</v>
      </c>
      <c r="AP143" s="218">
        <v>4.1366666666666667</v>
      </c>
      <c r="AQ143" s="218">
        <v>6.5066666666666668</v>
      </c>
    </row>
    <row r="144" spans="2:57" x14ac:dyDescent="0.35">
      <c r="B144" s="229">
        <v>44406</v>
      </c>
      <c r="C144" s="219"/>
      <c r="D144" s="219">
        <v>4.04</v>
      </c>
      <c r="E144" s="219">
        <v>1.78</v>
      </c>
      <c r="F144" s="219">
        <v>1.67</v>
      </c>
      <c r="G144" s="219">
        <v>1.73</v>
      </c>
      <c r="H144" s="219">
        <v>2.1800000000000002</v>
      </c>
      <c r="I144" s="219">
        <v>3.15</v>
      </c>
      <c r="J144" s="219">
        <v>4.55</v>
      </c>
      <c r="K144" s="219">
        <v>6.85</v>
      </c>
      <c r="L144" s="219"/>
      <c r="M144" s="219"/>
      <c r="N144" s="219">
        <v>0.96999999999999975</v>
      </c>
      <c r="O144" s="219">
        <v>1.4</v>
      </c>
      <c r="P144" s="219">
        <v>2.2999999999999998</v>
      </c>
      <c r="Q144" s="249"/>
      <c r="R144" s="235">
        <v>-0.35</v>
      </c>
      <c r="S144" s="246">
        <v>-0.33</v>
      </c>
      <c r="T144" s="235">
        <v>-0.31</v>
      </c>
      <c r="U144" s="235">
        <v>-0.31</v>
      </c>
      <c r="V144" s="235">
        <v>-0.28000000000000003</v>
      </c>
      <c r="W144" s="235">
        <v>-0.26</v>
      </c>
      <c r="X144" s="235">
        <v>-0.19</v>
      </c>
      <c r="Y144" s="235">
        <v>-0.14333333333333334</v>
      </c>
      <c r="Z144" s="235">
        <v>-0.05</v>
      </c>
      <c r="AA144" s="235">
        <v>0.01</v>
      </c>
      <c r="AB144" s="235">
        <v>0.13</v>
      </c>
      <c r="AC144" s="246">
        <v>0.17</v>
      </c>
      <c r="AD144" s="246">
        <v>0.21500000000000002</v>
      </c>
      <c r="AE144" s="235">
        <v>0.26</v>
      </c>
      <c r="AF144" s="250">
        <v>0.21500000000000002</v>
      </c>
      <c r="AH144" s="248"/>
      <c r="AI144" s="241">
        <v>0.2</v>
      </c>
      <c r="AJ144" s="241">
        <v>0.37</v>
      </c>
      <c r="AK144" s="241">
        <v>0.73</v>
      </c>
      <c r="AL144" s="228">
        <v>0.43333333333333335</v>
      </c>
      <c r="AM144" s="247"/>
      <c r="AN144" s="218">
        <v>1.7466666666666668</v>
      </c>
      <c r="AO144" s="218">
        <v>2.7166666666666668</v>
      </c>
      <c r="AP144" s="218">
        <v>4.1166666666666663</v>
      </c>
      <c r="AQ144" s="218">
        <v>6.4166666666666661</v>
      </c>
    </row>
    <row r="145" spans="2:56" x14ac:dyDescent="0.35">
      <c r="B145" s="229">
        <v>44407</v>
      </c>
      <c r="C145" s="219"/>
      <c r="D145" s="219">
        <v>4.04</v>
      </c>
      <c r="E145" s="219">
        <v>1.76</v>
      </c>
      <c r="F145" s="219">
        <v>1.65</v>
      </c>
      <c r="G145" s="219">
        <v>1.71</v>
      </c>
      <c r="H145" s="219">
        <v>2.16</v>
      </c>
      <c r="I145" s="219">
        <v>3.13</v>
      </c>
      <c r="J145" s="219">
        <v>4.5599999999999996</v>
      </c>
      <c r="K145" s="219">
        <v>6.88</v>
      </c>
      <c r="L145" s="219"/>
      <c r="M145" s="219"/>
      <c r="N145" s="219">
        <v>0.96999999999999975</v>
      </c>
      <c r="O145" s="219">
        <v>1.4299999999999997</v>
      </c>
      <c r="P145" s="219">
        <v>2.3200000000000003</v>
      </c>
      <c r="Q145" s="249"/>
      <c r="R145" s="235">
        <v>-0.36</v>
      </c>
      <c r="S145" s="246">
        <v>-0.34</v>
      </c>
      <c r="T145" s="235">
        <v>-0.32</v>
      </c>
      <c r="U145" s="235">
        <v>-0.315</v>
      </c>
      <c r="V145" s="235">
        <v>-0.29249999999999998</v>
      </c>
      <c r="W145" s="235">
        <v>-0.26750000000000002</v>
      </c>
      <c r="X145" s="235">
        <v>-0.2</v>
      </c>
      <c r="Y145" s="235">
        <v>-0.14333333333333334</v>
      </c>
      <c r="Z145" s="235">
        <v>-0.06</v>
      </c>
      <c r="AA145" s="235">
        <v>5.0000000000000001E-3</v>
      </c>
      <c r="AB145" s="235">
        <v>0.12</v>
      </c>
      <c r="AC145" s="246">
        <v>0.16</v>
      </c>
      <c r="AD145" s="246">
        <v>0.21000000000000002</v>
      </c>
      <c r="AE145" s="235">
        <v>0.26</v>
      </c>
      <c r="AF145" s="250">
        <v>0.21000000000000002</v>
      </c>
      <c r="AH145" s="248"/>
      <c r="AI145" s="241">
        <v>0.19</v>
      </c>
      <c r="AJ145" s="241">
        <v>0.35</v>
      </c>
      <c r="AK145" s="241">
        <v>0.69</v>
      </c>
      <c r="AL145" s="228">
        <v>0.41</v>
      </c>
      <c r="AM145" s="247"/>
      <c r="AN145" s="218">
        <v>1.7500000000000002</v>
      </c>
      <c r="AO145" s="218">
        <v>2.7199999999999998</v>
      </c>
      <c r="AP145" s="218">
        <v>4.1499999999999995</v>
      </c>
      <c r="AQ145" s="218">
        <v>6.47</v>
      </c>
    </row>
    <row r="146" spans="2:56" x14ac:dyDescent="0.35">
      <c r="B146" s="229">
        <v>44410</v>
      </c>
      <c r="C146" s="219"/>
      <c r="D146" s="219">
        <v>4.1100000000000003</v>
      </c>
      <c r="E146" s="219">
        <v>1.74</v>
      </c>
      <c r="F146" s="219">
        <v>1.64</v>
      </c>
      <c r="G146" s="219">
        <v>1.69</v>
      </c>
      <c r="H146" s="219">
        <v>2.15</v>
      </c>
      <c r="I146" s="219">
        <v>3.18</v>
      </c>
      <c r="J146" s="219">
        <v>4.62</v>
      </c>
      <c r="K146" s="219">
        <v>7.13</v>
      </c>
      <c r="L146" s="219"/>
      <c r="M146" s="219"/>
      <c r="N146" s="219">
        <v>1.0300000000000002</v>
      </c>
      <c r="O146" s="219">
        <v>1.44</v>
      </c>
      <c r="P146" s="219">
        <v>2.5099999999999998</v>
      </c>
      <c r="Q146" s="249"/>
      <c r="R146" s="235">
        <v>-0.35</v>
      </c>
      <c r="S146" s="246">
        <v>-0.33</v>
      </c>
      <c r="T146" s="235">
        <v>-0.31</v>
      </c>
      <c r="U146" s="235">
        <v>-0.31</v>
      </c>
      <c r="V146" s="235">
        <v>-0.28250000000000003</v>
      </c>
      <c r="W146" s="235">
        <v>-0.26</v>
      </c>
      <c r="X146" s="235">
        <v>-0.19</v>
      </c>
      <c r="Y146" s="235">
        <v>-0.14333333333333334</v>
      </c>
      <c r="Z146" s="235">
        <v>-0.05</v>
      </c>
      <c r="AA146" s="235">
        <v>0.01</v>
      </c>
      <c r="AB146" s="235">
        <v>0.12</v>
      </c>
      <c r="AC146" s="246">
        <v>0.16</v>
      </c>
      <c r="AD146" s="246">
        <v>0.20500000000000002</v>
      </c>
      <c r="AE146" s="235">
        <v>0.25</v>
      </c>
      <c r="AF146" s="250">
        <v>0.20500000000000002</v>
      </c>
      <c r="AH146" s="248"/>
      <c r="AI146" s="241">
        <v>0.17</v>
      </c>
      <c r="AJ146" s="241">
        <v>0.33</v>
      </c>
      <c r="AK146" s="241">
        <v>0.66</v>
      </c>
      <c r="AL146" s="228">
        <v>0.38666666666666671</v>
      </c>
      <c r="AM146" s="247"/>
      <c r="AN146" s="218">
        <v>1.7633333333333332</v>
      </c>
      <c r="AO146" s="218">
        <v>2.7933333333333334</v>
      </c>
      <c r="AP146" s="218">
        <v>4.2333333333333334</v>
      </c>
      <c r="AQ146" s="218">
        <v>6.7433333333333332</v>
      </c>
    </row>
    <row r="147" spans="2:56" x14ac:dyDescent="0.35">
      <c r="B147" s="229">
        <v>44411</v>
      </c>
      <c r="C147" s="219"/>
      <c r="D147" s="219">
        <v>4.16</v>
      </c>
      <c r="E147" s="219">
        <v>1.74</v>
      </c>
      <c r="F147" s="219">
        <v>1.64</v>
      </c>
      <c r="G147" s="219">
        <v>1.69</v>
      </c>
      <c r="H147" s="219">
        <v>2.15</v>
      </c>
      <c r="I147" s="219">
        <v>3.22</v>
      </c>
      <c r="J147" s="219">
        <v>4.68</v>
      </c>
      <c r="K147" s="219">
        <v>7.22</v>
      </c>
      <c r="L147" s="219"/>
      <c r="M147" s="219"/>
      <c r="N147" s="219">
        <v>1.0700000000000003</v>
      </c>
      <c r="O147" s="219">
        <v>1.4599999999999995</v>
      </c>
      <c r="P147" s="219">
        <v>2.54</v>
      </c>
      <c r="Q147" s="249"/>
      <c r="R147" s="235">
        <v>-0.35</v>
      </c>
      <c r="S147" s="246">
        <v>-0.33</v>
      </c>
      <c r="T147" s="235">
        <v>-0.31</v>
      </c>
      <c r="U147" s="235">
        <v>-0.31</v>
      </c>
      <c r="V147" s="235">
        <v>-0.28250000000000003</v>
      </c>
      <c r="W147" s="235">
        <v>-0.26</v>
      </c>
      <c r="X147" s="235">
        <v>-0.2</v>
      </c>
      <c r="Y147" s="235">
        <v>-0.15333333333333335</v>
      </c>
      <c r="Z147" s="235">
        <v>-0.06</v>
      </c>
      <c r="AA147" s="235">
        <v>0.01</v>
      </c>
      <c r="AB147" s="235">
        <v>0.12</v>
      </c>
      <c r="AC147" s="246">
        <v>0.16</v>
      </c>
      <c r="AD147" s="246">
        <v>0.20500000000000002</v>
      </c>
      <c r="AE147" s="235">
        <v>0.25</v>
      </c>
      <c r="AF147" s="250">
        <v>0.20500000000000002</v>
      </c>
      <c r="AH147" s="248"/>
      <c r="AI147" s="241">
        <v>0.17</v>
      </c>
      <c r="AJ147" s="241">
        <v>0.33</v>
      </c>
      <c r="AK147" s="241">
        <v>0.65</v>
      </c>
      <c r="AL147" s="228">
        <v>0.3833333333333333</v>
      </c>
      <c r="AM147" s="247"/>
      <c r="AN147" s="218">
        <v>1.7666666666666666</v>
      </c>
      <c r="AO147" s="218">
        <v>2.8366666666666669</v>
      </c>
      <c r="AP147" s="218">
        <v>4.2966666666666669</v>
      </c>
      <c r="AQ147" s="218">
        <v>6.836666666666666</v>
      </c>
    </row>
    <row r="148" spans="2:56" x14ac:dyDescent="0.35">
      <c r="B148" s="229">
        <v>44412</v>
      </c>
      <c r="C148" s="219"/>
      <c r="D148" s="219">
        <v>4.1900000000000004</v>
      </c>
      <c r="E148" s="219">
        <v>1.75</v>
      </c>
      <c r="F148" s="219">
        <v>1.64</v>
      </c>
      <c r="G148" s="219">
        <v>1.7</v>
      </c>
      <c r="H148" s="219">
        <v>2.16</v>
      </c>
      <c r="I148" s="219">
        <v>3.22</v>
      </c>
      <c r="J148" s="219">
        <v>4.7300000000000004</v>
      </c>
      <c r="K148" s="219">
        <v>7.3</v>
      </c>
      <c r="L148" s="219"/>
      <c r="M148" s="219"/>
      <c r="N148" s="219">
        <v>1.06</v>
      </c>
      <c r="O148" s="219">
        <v>1.5100000000000002</v>
      </c>
      <c r="P148" s="219">
        <v>2.5699999999999994</v>
      </c>
      <c r="Q148" s="249"/>
      <c r="R148" s="235">
        <v>-0.35</v>
      </c>
      <c r="S148" s="246">
        <v>-0.33</v>
      </c>
      <c r="T148" s="235">
        <v>-0.31</v>
      </c>
      <c r="U148" s="235">
        <v>-0.31</v>
      </c>
      <c r="V148" s="235">
        <v>-0.28250000000000003</v>
      </c>
      <c r="W148" s="235">
        <v>-0.26</v>
      </c>
      <c r="X148" s="235">
        <v>-0.2</v>
      </c>
      <c r="Y148" s="235">
        <v>-0.15333333333333335</v>
      </c>
      <c r="Z148" s="235">
        <v>-0.06</v>
      </c>
      <c r="AA148" s="235">
        <v>0.01</v>
      </c>
      <c r="AB148" s="235">
        <v>0.12</v>
      </c>
      <c r="AC148" s="246">
        <v>0.16</v>
      </c>
      <c r="AD148" s="246">
        <v>0.20500000000000002</v>
      </c>
      <c r="AE148" s="235">
        <v>0.25</v>
      </c>
      <c r="AF148" s="250">
        <v>0.20500000000000002</v>
      </c>
      <c r="AH148" s="248"/>
      <c r="AI148" s="241">
        <v>0.17</v>
      </c>
      <c r="AJ148" s="241">
        <v>0.34</v>
      </c>
      <c r="AK148" s="241">
        <v>0.67</v>
      </c>
      <c r="AL148" s="228">
        <v>0.39333333333333337</v>
      </c>
      <c r="AM148" s="247"/>
      <c r="AN148" s="218">
        <v>1.7666666666666668</v>
      </c>
      <c r="AO148" s="218">
        <v>2.8266666666666667</v>
      </c>
      <c r="AP148" s="218">
        <v>4.3366666666666669</v>
      </c>
      <c r="AQ148" s="218">
        <v>6.9066666666666663</v>
      </c>
    </row>
    <row r="149" spans="2:56" x14ac:dyDescent="0.35">
      <c r="B149" s="229">
        <v>44413</v>
      </c>
      <c r="C149" s="219"/>
      <c r="D149" s="219">
        <v>4.17</v>
      </c>
      <c r="E149" s="219">
        <v>1.77</v>
      </c>
      <c r="F149" s="219">
        <v>1.67</v>
      </c>
      <c r="G149" s="219">
        <v>1.73</v>
      </c>
      <c r="H149" s="219">
        <v>2.19</v>
      </c>
      <c r="I149" s="219">
        <v>3.21</v>
      </c>
      <c r="J149" s="219">
        <v>4.7</v>
      </c>
      <c r="K149" s="219">
        <v>7.31</v>
      </c>
      <c r="L149" s="219"/>
      <c r="M149" s="219"/>
      <c r="N149" s="219">
        <v>1.02</v>
      </c>
      <c r="O149" s="219">
        <v>1.4900000000000002</v>
      </c>
      <c r="P149" s="219">
        <v>2.6099999999999994</v>
      </c>
      <c r="Q149" s="249"/>
      <c r="R149" s="235">
        <v>-0.35</v>
      </c>
      <c r="S149" s="246">
        <v>-0.33</v>
      </c>
      <c r="T149" s="235">
        <v>-0.31</v>
      </c>
      <c r="U149" s="235">
        <v>-0.31</v>
      </c>
      <c r="V149" s="235">
        <v>-0.28250000000000003</v>
      </c>
      <c r="W149" s="235">
        <v>-0.26</v>
      </c>
      <c r="X149" s="235">
        <v>-0.2</v>
      </c>
      <c r="Y149" s="235">
        <v>-0.15333333333333335</v>
      </c>
      <c r="Z149" s="235">
        <v>-0.06</v>
      </c>
      <c r="AA149" s="235">
        <v>0.01</v>
      </c>
      <c r="AB149" s="235">
        <v>0.12</v>
      </c>
      <c r="AC149" s="246">
        <v>0.16</v>
      </c>
      <c r="AD149" s="246">
        <v>0.20500000000000002</v>
      </c>
      <c r="AE149" s="235">
        <v>0.25</v>
      </c>
      <c r="AF149" s="250">
        <v>0.20500000000000002</v>
      </c>
      <c r="AH149" s="248"/>
      <c r="AI149" s="241">
        <v>0.21</v>
      </c>
      <c r="AJ149" s="241">
        <v>0.38</v>
      </c>
      <c r="AK149" s="241">
        <v>0.72</v>
      </c>
      <c r="AL149" s="228">
        <v>0.4366666666666667</v>
      </c>
      <c r="AM149" s="247"/>
      <c r="AN149" s="218">
        <v>1.7533333333333332</v>
      </c>
      <c r="AO149" s="218">
        <v>2.7733333333333334</v>
      </c>
      <c r="AP149" s="218">
        <v>4.2633333333333336</v>
      </c>
      <c r="AQ149" s="218">
        <v>6.8733333333333331</v>
      </c>
    </row>
    <row r="150" spans="2:56" x14ac:dyDescent="0.35">
      <c r="B150" s="229">
        <v>44414</v>
      </c>
      <c r="C150" s="219"/>
      <c r="D150" s="219">
        <v>4.17</v>
      </c>
      <c r="E150" s="219">
        <v>1.83</v>
      </c>
      <c r="F150" s="219">
        <v>1.72</v>
      </c>
      <c r="G150" s="219">
        <v>1.78</v>
      </c>
      <c r="H150" s="219">
        <v>2.2400000000000002</v>
      </c>
      <c r="I150" s="219">
        <v>3.21</v>
      </c>
      <c r="J150" s="219">
        <v>4.68</v>
      </c>
      <c r="K150" s="219">
        <v>7.34</v>
      </c>
      <c r="L150" s="219"/>
      <c r="M150" s="219"/>
      <c r="N150" s="219">
        <v>0.96999999999999975</v>
      </c>
      <c r="O150" s="219">
        <v>1.4699999999999998</v>
      </c>
      <c r="P150" s="219">
        <v>2.66</v>
      </c>
      <c r="Q150" s="249"/>
      <c r="R150" s="235">
        <v>-0.35</v>
      </c>
      <c r="S150" s="246">
        <v>-0.33</v>
      </c>
      <c r="T150" s="235">
        <v>-0.31</v>
      </c>
      <c r="U150" s="235">
        <v>-0.31</v>
      </c>
      <c r="V150" s="235">
        <v>-0.28250000000000003</v>
      </c>
      <c r="W150" s="235">
        <v>-0.26</v>
      </c>
      <c r="X150" s="235">
        <v>-0.2</v>
      </c>
      <c r="Y150" s="235">
        <v>-0.15333333333333335</v>
      </c>
      <c r="Z150" s="235">
        <v>-0.06</v>
      </c>
      <c r="AA150" s="235">
        <v>0.01</v>
      </c>
      <c r="AB150" s="235">
        <v>0.12</v>
      </c>
      <c r="AC150" s="246">
        <v>0.16</v>
      </c>
      <c r="AD150" s="246">
        <v>0.20500000000000002</v>
      </c>
      <c r="AE150" s="235">
        <v>0.25</v>
      </c>
      <c r="AF150" s="250">
        <v>0.20500000000000002</v>
      </c>
      <c r="AH150" s="248"/>
      <c r="AI150" s="241">
        <v>0.21</v>
      </c>
      <c r="AJ150" s="241">
        <v>0.42</v>
      </c>
      <c r="AK150" s="241">
        <v>0.77</v>
      </c>
      <c r="AL150" s="228">
        <v>0.46666666666666662</v>
      </c>
      <c r="AM150" s="247"/>
      <c r="AN150" s="218">
        <v>1.7733333333333337</v>
      </c>
      <c r="AO150" s="218">
        <v>2.7433333333333332</v>
      </c>
      <c r="AP150" s="218">
        <v>4.2133333333333329</v>
      </c>
      <c r="AQ150" s="218">
        <v>6.8733333333333331</v>
      </c>
    </row>
    <row r="151" spans="2:56" x14ac:dyDescent="0.35">
      <c r="B151" s="229">
        <v>44417</v>
      </c>
      <c r="C151" s="219"/>
      <c r="D151" s="219">
        <v>4.21</v>
      </c>
      <c r="E151" s="219">
        <v>1.86</v>
      </c>
      <c r="F151" s="219">
        <v>1.74</v>
      </c>
      <c r="G151" s="219">
        <v>1.8</v>
      </c>
      <c r="H151" s="219">
        <v>2.27</v>
      </c>
      <c r="I151" s="219">
        <v>3.24</v>
      </c>
      <c r="J151" s="219">
        <v>4.75</v>
      </c>
      <c r="K151" s="219">
        <v>7.38</v>
      </c>
      <c r="L151" s="219"/>
      <c r="M151" s="219"/>
      <c r="N151" s="219">
        <v>0.9700000000000002</v>
      </c>
      <c r="O151" s="219">
        <v>1.5099999999999998</v>
      </c>
      <c r="P151" s="219">
        <v>2.63</v>
      </c>
      <c r="Q151" s="249"/>
      <c r="R151" s="235">
        <v>-0.36</v>
      </c>
      <c r="S151" s="246">
        <v>-0.34</v>
      </c>
      <c r="T151" s="235">
        <v>-0.32</v>
      </c>
      <c r="U151" s="235">
        <v>-0.315</v>
      </c>
      <c r="V151" s="235">
        <v>-0.29249999999999998</v>
      </c>
      <c r="W151" s="235">
        <v>-0.26750000000000002</v>
      </c>
      <c r="X151" s="235">
        <v>-0.2</v>
      </c>
      <c r="Y151" s="235">
        <v>-0.16</v>
      </c>
      <c r="Z151" s="235">
        <v>-7.0000000000000007E-2</v>
      </c>
      <c r="AA151" s="235">
        <v>5.0000000000000001E-3</v>
      </c>
      <c r="AB151" s="235">
        <v>0.12</v>
      </c>
      <c r="AC151" s="246">
        <v>0.16</v>
      </c>
      <c r="AD151" s="246">
        <v>0.20500000000000002</v>
      </c>
      <c r="AE151" s="235">
        <v>0.25</v>
      </c>
      <c r="AF151" s="250">
        <v>0.20500000000000002</v>
      </c>
      <c r="AH151" s="248"/>
      <c r="AI151" s="241">
        <v>0.23</v>
      </c>
      <c r="AJ151" s="241">
        <v>0.43</v>
      </c>
      <c r="AK151" s="241">
        <v>0.79</v>
      </c>
      <c r="AL151" s="228">
        <v>0.48333333333333339</v>
      </c>
      <c r="AM151" s="247"/>
      <c r="AN151" s="218">
        <v>1.7866666666666666</v>
      </c>
      <c r="AO151" s="218">
        <v>2.7566666666666668</v>
      </c>
      <c r="AP151" s="218">
        <v>4.2666666666666666</v>
      </c>
      <c r="AQ151" s="218">
        <v>6.8966666666666665</v>
      </c>
    </row>
    <row r="152" spans="2:56" x14ac:dyDescent="0.35">
      <c r="B152" s="229">
        <v>44418</v>
      </c>
      <c r="C152" s="219"/>
      <c r="D152" s="219">
        <v>4.21</v>
      </c>
      <c r="E152" s="219">
        <v>1.88</v>
      </c>
      <c r="F152" s="219">
        <v>1.76</v>
      </c>
      <c r="G152" s="219">
        <v>1.82</v>
      </c>
      <c r="H152" s="219">
        <v>2.29</v>
      </c>
      <c r="I152" s="219">
        <v>3.25</v>
      </c>
      <c r="J152" s="219">
        <v>4.74</v>
      </c>
      <c r="K152" s="219">
        <v>7.37</v>
      </c>
      <c r="L152" s="219"/>
      <c r="M152" s="219"/>
      <c r="N152" s="219">
        <v>0.96</v>
      </c>
      <c r="O152" s="219">
        <v>1.4900000000000002</v>
      </c>
      <c r="P152" s="219">
        <v>2.63</v>
      </c>
      <c r="Q152" s="249"/>
      <c r="R152" s="235">
        <v>-0.36</v>
      </c>
      <c r="S152" s="246">
        <v>-0.34</v>
      </c>
      <c r="T152" s="235">
        <v>-0.32</v>
      </c>
      <c r="U152" s="235">
        <v>-0.315</v>
      </c>
      <c r="V152" s="235">
        <v>-0.29249999999999998</v>
      </c>
      <c r="W152" s="235">
        <v>-0.26750000000000002</v>
      </c>
      <c r="X152" s="235">
        <v>-0.2</v>
      </c>
      <c r="Y152" s="235">
        <v>-0.16</v>
      </c>
      <c r="Z152" s="235">
        <v>-7.0000000000000007E-2</v>
      </c>
      <c r="AA152" s="235">
        <v>5.0000000000000001E-3</v>
      </c>
      <c r="AB152" s="235">
        <v>0.12</v>
      </c>
      <c r="AC152" s="246">
        <v>0.16</v>
      </c>
      <c r="AD152" s="246">
        <v>0.20500000000000002</v>
      </c>
      <c r="AE152" s="235">
        <v>0.25</v>
      </c>
      <c r="AF152" s="250">
        <v>0.20500000000000002</v>
      </c>
      <c r="AH152" s="248"/>
      <c r="AI152" s="241">
        <v>0.24</v>
      </c>
      <c r="AJ152" s="241">
        <v>0.47</v>
      </c>
      <c r="AK152" s="241">
        <v>0.82</v>
      </c>
      <c r="AL152" s="228">
        <v>0.5099999999999999</v>
      </c>
      <c r="AM152" s="247"/>
      <c r="AN152" s="218">
        <v>1.7800000000000002</v>
      </c>
      <c r="AO152" s="218">
        <v>2.74</v>
      </c>
      <c r="AP152" s="218">
        <v>4.2300000000000004</v>
      </c>
      <c r="AQ152" s="218">
        <v>6.86</v>
      </c>
    </row>
    <row r="153" spans="2:56" x14ac:dyDescent="0.35">
      <c r="B153" s="229">
        <v>44419</v>
      </c>
      <c r="C153" s="219"/>
      <c r="D153" s="219">
        <v>4.26</v>
      </c>
      <c r="E153" s="219">
        <v>1.88</v>
      </c>
      <c r="F153" s="219">
        <v>1.77</v>
      </c>
      <c r="G153" s="219">
        <v>1.82</v>
      </c>
      <c r="H153" s="219">
        <v>2.29</v>
      </c>
      <c r="I153" s="219">
        <v>3.28</v>
      </c>
      <c r="J153" s="219">
        <v>4.8099999999999996</v>
      </c>
      <c r="K153" s="219">
        <v>7.42</v>
      </c>
      <c r="L153" s="219"/>
      <c r="M153" s="219"/>
      <c r="N153" s="219">
        <v>0.98999999999999977</v>
      </c>
      <c r="O153" s="219">
        <v>1.5299999999999998</v>
      </c>
      <c r="P153" s="219">
        <v>2.6100000000000003</v>
      </c>
      <c r="Q153" s="249"/>
      <c r="R153" s="235">
        <v>-0.36</v>
      </c>
      <c r="S153" s="246">
        <v>-0.34</v>
      </c>
      <c r="T153" s="235">
        <v>-0.32</v>
      </c>
      <c r="U153" s="235">
        <v>-0.315</v>
      </c>
      <c r="V153" s="235">
        <v>-0.29249999999999998</v>
      </c>
      <c r="W153" s="235">
        <v>-0.26750000000000002</v>
      </c>
      <c r="X153" s="235">
        <v>-0.2</v>
      </c>
      <c r="Y153" s="235">
        <v>-0.16</v>
      </c>
      <c r="Z153" s="235">
        <v>-7.0000000000000007E-2</v>
      </c>
      <c r="AA153" s="235">
        <v>5.0000000000000001E-3</v>
      </c>
      <c r="AB153" s="235">
        <v>0.11</v>
      </c>
      <c r="AC153" s="246">
        <v>0.15</v>
      </c>
      <c r="AD153" s="246">
        <v>0.19500000000000001</v>
      </c>
      <c r="AE153" s="235">
        <v>0.24</v>
      </c>
      <c r="AF153" s="250">
        <v>0.19500000000000001</v>
      </c>
      <c r="AH153" s="248"/>
      <c r="AI153" s="241">
        <v>0.23</v>
      </c>
      <c r="AJ153" s="241">
        <v>0.45</v>
      </c>
      <c r="AK153" s="241">
        <v>0.81</v>
      </c>
      <c r="AL153" s="228">
        <v>0.49666666666666676</v>
      </c>
      <c r="AM153" s="247"/>
      <c r="AN153" s="218">
        <v>1.7933333333333332</v>
      </c>
      <c r="AO153" s="218">
        <v>2.7833333333333332</v>
      </c>
      <c r="AP153" s="218">
        <v>4.3133333333333326</v>
      </c>
      <c r="AQ153" s="218">
        <v>6.9233333333333329</v>
      </c>
    </row>
    <row r="154" spans="2:56" x14ac:dyDescent="0.35">
      <c r="B154" s="229">
        <v>44420</v>
      </c>
      <c r="C154" s="219"/>
      <c r="D154" s="219">
        <v>4.24</v>
      </c>
      <c r="E154" s="219">
        <v>1.88</v>
      </c>
      <c r="F154" s="219">
        <v>1.78</v>
      </c>
      <c r="G154" s="219">
        <v>1.83</v>
      </c>
      <c r="H154" s="219">
        <v>2.2999999999999998</v>
      </c>
      <c r="I154" s="219">
        <v>3.28</v>
      </c>
      <c r="J154" s="219">
        <v>4.76</v>
      </c>
      <c r="K154" s="219">
        <v>7.39</v>
      </c>
      <c r="L154" s="219"/>
      <c r="M154" s="219"/>
      <c r="N154" s="219">
        <v>0.98</v>
      </c>
      <c r="O154" s="219">
        <v>1.48</v>
      </c>
      <c r="P154" s="219">
        <v>2.63</v>
      </c>
      <c r="Q154" s="249"/>
      <c r="R154" s="235">
        <v>-0.36</v>
      </c>
      <c r="S154" s="246">
        <v>-0.35000000000000003</v>
      </c>
      <c r="T154" s="235">
        <v>-0.33</v>
      </c>
      <c r="U154" s="235">
        <v>-0.32500000000000001</v>
      </c>
      <c r="V154" s="235">
        <v>-0.30249999999999999</v>
      </c>
      <c r="W154" s="235">
        <v>-0.27750000000000002</v>
      </c>
      <c r="X154" s="235">
        <v>-0.2</v>
      </c>
      <c r="Y154" s="235">
        <v>-0.16666666666666666</v>
      </c>
      <c r="Z154" s="235">
        <v>-0.08</v>
      </c>
      <c r="AA154" s="235">
        <v>-5.0000000000000001E-3</v>
      </c>
      <c r="AB154" s="235">
        <v>0.1</v>
      </c>
      <c r="AC154" s="246">
        <v>0.14000000000000001</v>
      </c>
      <c r="AD154" s="246">
        <v>0.19</v>
      </c>
      <c r="AE154" s="235">
        <v>0.24</v>
      </c>
      <c r="AF154" s="250">
        <v>0.19</v>
      </c>
      <c r="AH154" s="248"/>
      <c r="AI154" s="241">
        <v>0.23</v>
      </c>
      <c r="AJ154" s="241">
        <v>0.46</v>
      </c>
      <c r="AK154" s="241">
        <v>0.83</v>
      </c>
      <c r="AL154" s="228">
        <v>0.50666666666666671</v>
      </c>
      <c r="AM154" s="247"/>
      <c r="AN154" s="218">
        <v>1.793333333333333</v>
      </c>
      <c r="AO154" s="218">
        <v>2.773333333333333</v>
      </c>
      <c r="AP154" s="218">
        <v>4.253333333333333</v>
      </c>
      <c r="AQ154" s="218">
        <v>6.8833333333333329</v>
      </c>
    </row>
    <row r="155" spans="2:56" x14ac:dyDescent="0.35">
      <c r="B155" s="229">
        <v>44421</v>
      </c>
      <c r="C155" s="219"/>
      <c r="D155" s="219">
        <v>4.22</v>
      </c>
      <c r="E155" s="219">
        <v>1.83</v>
      </c>
      <c r="F155" s="219">
        <v>1.73</v>
      </c>
      <c r="G155" s="219">
        <v>1.78</v>
      </c>
      <c r="H155" s="219">
        <v>2.25</v>
      </c>
      <c r="I155" s="219">
        <v>3.25</v>
      </c>
      <c r="J155" s="219">
        <v>4.74</v>
      </c>
      <c r="K155" s="219">
        <v>7.36</v>
      </c>
      <c r="L155" s="219"/>
      <c r="M155" s="219"/>
      <c r="N155" s="219">
        <v>1</v>
      </c>
      <c r="O155" s="219">
        <v>1.4900000000000002</v>
      </c>
      <c r="P155" s="219">
        <v>2.62</v>
      </c>
      <c r="Q155" s="249"/>
      <c r="R155" s="235">
        <v>-0.36</v>
      </c>
      <c r="S155" s="246">
        <v>-0.35000000000000003</v>
      </c>
      <c r="T155" s="235">
        <v>-0.33</v>
      </c>
      <c r="U155" s="235">
        <v>-0.32500000000000001</v>
      </c>
      <c r="V155" s="235">
        <v>-0.30249999999999999</v>
      </c>
      <c r="W155" s="235">
        <v>-0.27750000000000002</v>
      </c>
      <c r="X155" s="235">
        <v>-0.2</v>
      </c>
      <c r="Y155" s="235">
        <v>-0.16666666666666666</v>
      </c>
      <c r="Z155" s="235">
        <v>-0.08</v>
      </c>
      <c r="AA155" s="235">
        <v>-5.0000000000000001E-3</v>
      </c>
      <c r="AB155" s="235">
        <v>0.1</v>
      </c>
      <c r="AC155" s="246">
        <v>0.14000000000000001</v>
      </c>
      <c r="AD155" s="246">
        <v>0.19</v>
      </c>
      <c r="AE155" s="235">
        <v>0.24</v>
      </c>
      <c r="AF155" s="250">
        <v>0.19</v>
      </c>
      <c r="AH155" s="248"/>
      <c r="AI155" s="241">
        <v>0.23</v>
      </c>
      <c r="AJ155" s="241">
        <v>0.44</v>
      </c>
      <c r="AK155" s="241">
        <v>0.79</v>
      </c>
      <c r="AL155" s="228">
        <v>0.48666666666666664</v>
      </c>
      <c r="AM155" s="247"/>
      <c r="AN155" s="218">
        <v>1.7633333333333334</v>
      </c>
      <c r="AO155" s="218">
        <v>2.7633333333333332</v>
      </c>
      <c r="AP155" s="218">
        <v>4.2533333333333339</v>
      </c>
      <c r="AQ155" s="218">
        <v>6.873333333333334</v>
      </c>
    </row>
    <row r="156" spans="2:56" x14ac:dyDescent="0.35">
      <c r="B156" s="229">
        <v>44424</v>
      </c>
      <c r="C156" s="219"/>
      <c r="D156" s="219">
        <v>4.2</v>
      </c>
      <c r="E156" s="219">
        <v>1.81</v>
      </c>
      <c r="F156" s="219">
        <v>1.7</v>
      </c>
      <c r="G156" s="219">
        <v>1.75</v>
      </c>
      <c r="H156" s="219">
        <v>2.2200000000000002</v>
      </c>
      <c r="I156" s="219">
        <v>3.23</v>
      </c>
      <c r="J156" s="219">
        <v>4.74</v>
      </c>
      <c r="K156" s="219">
        <v>7.33</v>
      </c>
      <c r="L156" s="219"/>
      <c r="M156" s="219"/>
      <c r="N156" s="219">
        <v>1.0099999999999998</v>
      </c>
      <c r="O156" s="219">
        <v>1.5100000000000002</v>
      </c>
      <c r="P156" s="219">
        <v>2.59</v>
      </c>
      <c r="Q156" s="249"/>
      <c r="R156" s="235">
        <v>-0.36</v>
      </c>
      <c r="S156" s="246">
        <v>-0.35000000000000003</v>
      </c>
      <c r="T156" s="235">
        <v>-0.33</v>
      </c>
      <c r="U156" s="235">
        <v>-0.32500000000000001</v>
      </c>
      <c r="V156" s="235">
        <v>-0.30249999999999999</v>
      </c>
      <c r="W156" s="235">
        <v>-0.27750000000000002</v>
      </c>
      <c r="X156" s="235">
        <v>-0.19</v>
      </c>
      <c r="Y156" s="235">
        <v>-0.16</v>
      </c>
      <c r="Z156" s="235">
        <v>-0.08</v>
      </c>
      <c r="AA156" s="235">
        <v>-5.0000000000000001E-3</v>
      </c>
      <c r="AB156" s="235">
        <v>0.1</v>
      </c>
      <c r="AC156" s="246">
        <v>0.14000000000000001</v>
      </c>
      <c r="AD156" s="246">
        <v>0.19</v>
      </c>
      <c r="AE156" s="235">
        <v>0.24</v>
      </c>
      <c r="AF156" s="250">
        <v>0.19</v>
      </c>
      <c r="AH156" s="248"/>
      <c r="AI156" s="241">
        <v>0.21</v>
      </c>
      <c r="AJ156" s="241">
        <v>0.42</v>
      </c>
      <c r="AK156" s="241">
        <v>0.75</v>
      </c>
      <c r="AL156" s="228">
        <v>0.45999999999999996</v>
      </c>
      <c r="AM156" s="247"/>
      <c r="AN156" s="218">
        <v>1.7600000000000002</v>
      </c>
      <c r="AO156" s="218">
        <v>2.77</v>
      </c>
      <c r="AP156" s="218">
        <v>4.28</v>
      </c>
      <c r="AQ156" s="218">
        <v>6.87</v>
      </c>
    </row>
    <row r="157" spans="2:56" x14ac:dyDescent="0.35">
      <c r="B157" s="229">
        <v>44425</v>
      </c>
      <c r="C157" s="219"/>
      <c r="D157" s="219">
        <v>4.2</v>
      </c>
      <c r="E157" s="219">
        <v>1.81</v>
      </c>
      <c r="F157" s="219">
        <v>1.71</v>
      </c>
      <c r="G157" s="219">
        <v>1.76</v>
      </c>
      <c r="H157" s="219">
        <v>2.23</v>
      </c>
      <c r="I157" s="219">
        <v>3.23</v>
      </c>
      <c r="J157" s="219">
        <v>4.75</v>
      </c>
      <c r="K157" s="219">
        <v>7.31</v>
      </c>
      <c r="L157" s="219"/>
      <c r="M157" s="219"/>
      <c r="N157" s="219">
        <v>1</v>
      </c>
      <c r="O157" s="219">
        <v>1.52</v>
      </c>
      <c r="P157" s="219">
        <v>2.5599999999999996</v>
      </c>
      <c r="Q157" s="249"/>
      <c r="R157" s="235">
        <v>-0.36</v>
      </c>
      <c r="S157" s="246">
        <v>-0.35000000000000003</v>
      </c>
      <c r="T157" s="235">
        <v>-0.33</v>
      </c>
      <c r="U157" s="235">
        <v>-0.32500000000000001</v>
      </c>
      <c r="V157" s="235">
        <v>-0.30499999999999999</v>
      </c>
      <c r="W157" s="235">
        <v>-0.28000000000000003</v>
      </c>
      <c r="X157" s="235">
        <v>-0.19</v>
      </c>
      <c r="Y157" s="235">
        <v>-0.16</v>
      </c>
      <c r="Z157" s="235">
        <v>-0.08</v>
      </c>
      <c r="AA157" s="235">
        <v>-5.0000000000000001E-3</v>
      </c>
      <c r="AB157" s="235">
        <v>0.09</v>
      </c>
      <c r="AC157" s="246">
        <v>0.13</v>
      </c>
      <c r="AD157" s="246">
        <v>0.185</v>
      </c>
      <c r="AE157" s="235">
        <v>0.24</v>
      </c>
      <c r="AF157" s="250">
        <v>0.185</v>
      </c>
      <c r="AH157" s="248"/>
      <c r="AI157" s="241">
        <v>0.23</v>
      </c>
      <c r="AJ157" s="241">
        <v>0.43</v>
      </c>
      <c r="AK157" s="241">
        <v>0.77</v>
      </c>
      <c r="AL157" s="228">
        <v>0.47666666666666674</v>
      </c>
      <c r="AM157" s="247"/>
      <c r="AN157" s="218">
        <v>1.7533333333333332</v>
      </c>
      <c r="AO157" s="218">
        <v>2.7533333333333334</v>
      </c>
      <c r="AP157" s="218">
        <v>4.2733333333333334</v>
      </c>
      <c r="AQ157" s="218">
        <v>6.833333333333333</v>
      </c>
    </row>
    <row r="158" spans="2:56" x14ac:dyDescent="0.35">
      <c r="B158" s="229">
        <v>44426</v>
      </c>
      <c r="C158" s="219"/>
      <c r="D158" s="219">
        <v>4.1900000000000004</v>
      </c>
      <c r="E158" s="219">
        <v>1.82</v>
      </c>
      <c r="F158" s="219">
        <v>1.71</v>
      </c>
      <c r="G158" s="219">
        <v>1.77</v>
      </c>
      <c r="H158" s="219">
        <v>2.2400000000000002</v>
      </c>
      <c r="I158" s="219">
        <v>3.22</v>
      </c>
      <c r="J158" s="219">
        <v>4.74</v>
      </c>
      <c r="K158" s="219">
        <v>7.3</v>
      </c>
      <c r="L158" s="219"/>
      <c r="M158" s="219"/>
      <c r="N158" s="219">
        <v>0.98</v>
      </c>
      <c r="O158" s="219">
        <v>1.52</v>
      </c>
      <c r="P158" s="219">
        <v>2.5599999999999996</v>
      </c>
      <c r="Q158" s="249"/>
      <c r="R158" s="235">
        <v>-0.36</v>
      </c>
      <c r="S158" s="246">
        <v>-0.35000000000000003</v>
      </c>
      <c r="T158" s="235">
        <v>-0.33</v>
      </c>
      <c r="U158" s="235">
        <v>-0.32500000000000001</v>
      </c>
      <c r="V158" s="235">
        <v>-0.30499999999999999</v>
      </c>
      <c r="W158" s="235">
        <v>-0.28000000000000003</v>
      </c>
      <c r="X158" s="235">
        <v>-0.19</v>
      </c>
      <c r="Y158" s="235">
        <v>-0.16</v>
      </c>
      <c r="Z158" s="235">
        <v>-0.08</v>
      </c>
      <c r="AA158" s="235">
        <v>-5.0000000000000001E-3</v>
      </c>
      <c r="AB158" s="235">
        <v>0.09</v>
      </c>
      <c r="AC158" s="246">
        <v>0.13</v>
      </c>
      <c r="AD158" s="246">
        <v>0.185</v>
      </c>
      <c r="AE158" s="235">
        <v>0.24</v>
      </c>
      <c r="AF158" s="250">
        <v>0.185</v>
      </c>
      <c r="AH158" s="248"/>
      <c r="AI158" s="241">
        <v>0.23</v>
      </c>
      <c r="AJ158" s="241">
        <v>0.43</v>
      </c>
      <c r="AK158" s="241">
        <v>0.79</v>
      </c>
      <c r="AL158" s="228">
        <v>0.48333333333333339</v>
      </c>
      <c r="AM158" s="247"/>
      <c r="AN158" s="218">
        <v>1.7566666666666668</v>
      </c>
      <c r="AO158" s="218">
        <v>2.7366666666666668</v>
      </c>
      <c r="AP158" s="218">
        <v>4.2566666666666668</v>
      </c>
      <c r="AQ158" s="218">
        <v>6.8166666666666664</v>
      </c>
    </row>
    <row r="159" spans="2:56" x14ac:dyDescent="0.35">
      <c r="B159" s="229">
        <v>44427</v>
      </c>
      <c r="C159" s="219"/>
      <c r="D159" s="219">
        <v>4.24</v>
      </c>
      <c r="E159" s="219">
        <v>1.81</v>
      </c>
      <c r="F159" s="219">
        <v>1.71</v>
      </c>
      <c r="G159" s="219">
        <v>1.77</v>
      </c>
      <c r="H159" s="219">
        <v>2.2400000000000002</v>
      </c>
      <c r="I159" s="219">
        <v>3.26</v>
      </c>
      <c r="J159" s="219">
        <v>4.8</v>
      </c>
      <c r="K159" s="219">
        <v>7.4</v>
      </c>
      <c r="L159" s="219"/>
      <c r="M159" s="219"/>
      <c r="N159" s="219">
        <v>1.0199999999999996</v>
      </c>
      <c r="O159" s="219">
        <v>1.54</v>
      </c>
      <c r="P159" s="219">
        <v>2.6000000000000005</v>
      </c>
      <c r="Q159" s="249"/>
      <c r="R159" s="235">
        <v>-0.36</v>
      </c>
      <c r="S159" s="246">
        <v>-0.35000000000000003</v>
      </c>
      <c r="T159" s="235">
        <v>-0.33</v>
      </c>
      <c r="U159" s="235">
        <v>-0.32500000000000001</v>
      </c>
      <c r="V159" s="235">
        <v>-0.30499999999999999</v>
      </c>
      <c r="W159" s="235">
        <v>-0.28000000000000003</v>
      </c>
      <c r="X159" s="235">
        <v>-0.19</v>
      </c>
      <c r="Y159" s="235">
        <v>-0.16</v>
      </c>
      <c r="Z159" s="235">
        <v>-0.08</v>
      </c>
      <c r="AA159" s="235">
        <v>-5.0000000000000001E-3</v>
      </c>
      <c r="AB159" s="235">
        <v>0.09</v>
      </c>
      <c r="AC159" s="246">
        <v>0.13</v>
      </c>
      <c r="AD159" s="246">
        <v>0.185</v>
      </c>
      <c r="AE159" s="235">
        <v>0.24</v>
      </c>
      <c r="AF159" s="250">
        <v>0.185</v>
      </c>
      <c r="AH159" s="248"/>
      <c r="AI159" s="241">
        <v>0.22</v>
      </c>
      <c r="AJ159" s="241">
        <v>0.44</v>
      </c>
      <c r="AK159" s="241">
        <v>0.78</v>
      </c>
      <c r="AL159" s="228">
        <v>0.48</v>
      </c>
      <c r="AM159" s="247"/>
      <c r="AN159" s="218">
        <v>1.7600000000000002</v>
      </c>
      <c r="AO159" s="218">
        <v>2.78</v>
      </c>
      <c r="AP159" s="218">
        <v>4.32</v>
      </c>
      <c r="AQ159" s="218">
        <v>6.92</v>
      </c>
    </row>
    <row r="160" spans="2:56" x14ac:dyDescent="0.35">
      <c r="B160" s="229">
        <v>44428</v>
      </c>
      <c r="C160" s="219"/>
      <c r="D160" s="219">
        <v>4.21</v>
      </c>
      <c r="E160" s="219">
        <v>1.81</v>
      </c>
      <c r="F160" s="219">
        <v>1.72</v>
      </c>
      <c r="G160" s="219">
        <v>1.77</v>
      </c>
      <c r="H160" s="219">
        <v>2.2400000000000002</v>
      </c>
      <c r="I160" s="219">
        <v>3.24</v>
      </c>
      <c r="J160" s="219">
        <v>4.74</v>
      </c>
      <c r="K160" s="219">
        <v>7.4</v>
      </c>
      <c r="L160" s="219"/>
      <c r="M160" s="219"/>
      <c r="N160" s="219"/>
      <c r="O160" s="219"/>
      <c r="P160" s="219"/>
      <c r="Q160" s="249"/>
      <c r="R160" s="235">
        <v>-0.36</v>
      </c>
      <c r="S160" s="246">
        <v>-0.35000000000000003</v>
      </c>
      <c r="T160" s="235">
        <v>-0.33</v>
      </c>
      <c r="U160" s="235">
        <v>-0.32</v>
      </c>
      <c r="V160" s="235">
        <v>-0.30499999999999999</v>
      </c>
      <c r="W160" s="235">
        <v>-0.28000000000000003</v>
      </c>
      <c r="X160" s="235">
        <v>-0.19</v>
      </c>
      <c r="Y160" s="235">
        <v>-0.16</v>
      </c>
      <c r="Z160" s="235">
        <v>-0.08</v>
      </c>
      <c r="AA160" s="235">
        <v>-5.0000000000000001E-3</v>
      </c>
      <c r="AB160" s="235">
        <v>0.09</v>
      </c>
      <c r="AC160" s="246">
        <v>0.13</v>
      </c>
      <c r="AD160" s="246">
        <v>0.185</v>
      </c>
      <c r="AE160" s="235">
        <v>0.24</v>
      </c>
      <c r="AF160" s="201"/>
      <c r="AH160" s="248"/>
      <c r="AI160" s="241">
        <v>0.23</v>
      </c>
      <c r="AJ160" s="241">
        <v>0.44</v>
      </c>
      <c r="AK160" s="241">
        <v>0.8</v>
      </c>
      <c r="AL160" s="228">
        <v>0.49000000000000005</v>
      </c>
      <c r="AM160" s="247"/>
      <c r="AN160" s="218">
        <v>1.7500000000000002</v>
      </c>
      <c r="AO160" s="218">
        <v>2.75</v>
      </c>
      <c r="AP160" s="218">
        <v>4.25</v>
      </c>
      <c r="AQ160" s="218">
        <v>6.91</v>
      </c>
      <c r="AS160" s="220">
        <f>$BC$160*EXP($BD$160*AS3)</f>
        <v>1.3863715630588214</v>
      </c>
      <c r="AT160" s="220">
        <f>$BC$160*EXP($BD$160*AT3)</f>
        <v>2.1862548108576636</v>
      </c>
      <c r="AU160" s="220">
        <f>$BC$160*EXP($BD$160*AU3)</f>
        <v>3.4476400305359429</v>
      </c>
      <c r="AV160" s="220">
        <f>$BC$160*EXP($BD$160*AV3)</f>
        <v>5.4367961690114877</v>
      </c>
      <c r="AW160" s="220"/>
      <c r="AX160" s="220">
        <f>$BC$160*EXP($BD$160*AX3)</f>
        <v>2.4499434627331063</v>
      </c>
      <c r="AY160" s="220">
        <f>$BC$160*EXP($BD$160*AY3)</f>
        <v>4.3294475525346723</v>
      </c>
      <c r="AZ160" s="220">
        <f>$BC$160*EXP($BD$160*AZ3)</f>
        <v>8.5736191486275928</v>
      </c>
      <c r="BA160" s="220">
        <f>$BC$160*EXP($BD$160*BA3)</f>
        <v>26.77423241248006</v>
      </c>
      <c r="BC160" s="194">
        <v>1.1040000000000001</v>
      </c>
      <c r="BD160" s="194">
        <v>0.45550000000000002</v>
      </c>
    </row>
    <row r="161" spans="2:43" x14ac:dyDescent="0.35">
      <c r="B161" s="229">
        <v>44431</v>
      </c>
      <c r="C161" s="219"/>
      <c r="D161" s="219">
        <v>4.17</v>
      </c>
      <c r="E161" s="219">
        <v>1.8</v>
      </c>
      <c r="F161" s="219">
        <v>1.71</v>
      </c>
      <c r="G161" s="219">
        <v>1.77</v>
      </c>
      <c r="H161" s="219">
        <v>2.23</v>
      </c>
      <c r="I161" s="219">
        <v>3.2</v>
      </c>
      <c r="J161" s="219">
        <v>4.6900000000000004</v>
      </c>
      <c r="K161" s="219">
        <v>7.35</v>
      </c>
      <c r="L161" s="219"/>
      <c r="M161" s="219"/>
      <c r="N161" s="219"/>
      <c r="O161" s="219"/>
      <c r="P161" s="219"/>
      <c r="Q161" s="249"/>
      <c r="R161" s="235">
        <v>-0.36</v>
      </c>
      <c r="S161" s="246">
        <v>-0.35500000000000004</v>
      </c>
      <c r="T161" s="235">
        <v>-0.33500000000000002</v>
      </c>
      <c r="U161" s="235">
        <v>-0.33</v>
      </c>
      <c r="V161" s="235">
        <v>-0.3125</v>
      </c>
      <c r="W161" s="235">
        <v>-0.29000000000000004</v>
      </c>
      <c r="X161" s="235">
        <v>-0.19500000000000001</v>
      </c>
      <c r="Y161" s="235">
        <v>-0.16</v>
      </c>
      <c r="Z161" s="235">
        <v>-0.08</v>
      </c>
      <c r="AA161" s="235">
        <v>0</v>
      </c>
      <c r="AB161" s="235">
        <v>0.11</v>
      </c>
      <c r="AC161" s="246">
        <v>0.15</v>
      </c>
      <c r="AD161" s="246">
        <v>0.20500000000000002</v>
      </c>
      <c r="AE161" s="235">
        <v>0.26</v>
      </c>
      <c r="AF161" s="201"/>
      <c r="AH161" s="248"/>
      <c r="AI161" s="241">
        <v>0.23</v>
      </c>
      <c r="AJ161" s="241">
        <v>0.43</v>
      </c>
      <c r="AK161" s="241">
        <v>0.78</v>
      </c>
      <c r="AL161" s="228">
        <v>0.48</v>
      </c>
      <c r="AM161" s="247"/>
      <c r="AN161" s="218">
        <v>1.75</v>
      </c>
      <c r="AO161" s="218">
        <v>2.72</v>
      </c>
      <c r="AP161" s="218">
        <v>4.2100000000000009</v>
      </c>
      <c r="AQ161" s="218">
        <v>6.8699999999999992</v>
      </c>
    </row>
    <row r="162" spans="2:43" x14ac:dyDescent="0.35">
      <c r="B162" s="229">
        <v>44432</v>
      </c>
      <c r="C162" s="219"/>
      <c r="D162" s="219">
        <v>4.12</v>
      </c>
      <c r="E162" s="219">
        <v>1.81</v>
      </c>
      <c r="F162" s="219">
        <v>1.72</v>
      </c>
      <c r="G162" s="219">
        <v>1.78</v>
      </c>
      <c r="H162" s="219">
        <v>2.25</v>
      </c>
      <c r="I162" s="219">
        <v>3.15</v>
      </c>
      <c r="J162" s="219">
        <v>4.63</v>
      </c>
      <c r="K162" s="219">
        <v>7.31</v>
      </c>
      <c r="L162" s="219"/>
      <c r="M162" s="219"/>
      <c r="N162" s="219"/>
      <c r="O162" s="219"/>
      <c r="P162" s="219"/>
      <c r="Q162" s="249"/>
      <c r="R162" s="235">
        <v>-0.36</v>
      </c>
      <c r="S162" s="246">
        <v>-0.35500000000000004</v>
      </c>
      <c r="T162" s="235">
        <v>-0.33500000000000002</v>
      </c>
      <c r="U162" s="235">
        <v>-0.33</v>
      </c>
      <c r="V162" s="235">
        <v>-0.3125</v>
      </c>
      <c r="W162" s="235">
        <v>-0.29000000000000004</v>
      </c>
      <c r="X162" s="235">
        <v>-0.19500000000000001</v>
      </c>
      <c r="Y162" s="235">
        <v>-0.16</v>
      </c>
      <c r="Z162" s="235">
        <v>-0.08</v>
      </c>
      <c r="AA162" s="235">
        <v>0</v>
      </c>
      <c r="AB162" s="235">
        <v>0.11</v>
      </c>
      <c r="AC162" s="246">
        <v>0.15</v>
      </c>
      <c r="AD162" s="246">
        <v>0.20500000000000002</v>
      </c>
      <c r="AE162" s="235">
        <v>0.26</v>
      </c>
      <c r="AF162" s="201"/>
      <c r="AH162" s="248"/>
      <c r="AI162" s="241">
        <v>0.24</v>
      </c>
      <c r="AJ162" s="241">
        <v>0.44</v>
      </c>
      <c r="AK162" s="241">
        <v>0.8</v>
      </c>
      <c r="AL162" s="228">
        <v>0.49333333333333335</v>
      </c>
      <c r="AM162" s="247"/>
      <c r="AN162" s="218">
        <v>1.7566666666666666</v>
      </c>
      <c r="AO162" s="218">
        <v>2.6566666666666667</v>
      </c>
      <c r="AP162" s="218">
        <v>4.1366666666666667</v>
      </c>
      <c r="AQ162" s="218">
        <v>6.8166666666666664</v>
      </c>
    </row>
    <row r="163" spans="2:43" x14ac:dyDescent="0.35">
      <c r="B163" s="229">
        <v>44433</v>
      </c>
      <c r="C163" s="219"/>
      <c r="D163" s="219">
        <v>4.0999999999999996</v>
      </c>
      <c r="E163" s="219">
        <v>1.85</v>
      </c>
      <c r="F163" s="219">
        <v>1.75</v>
      </c>
      <c r="G163" s="219">
        <v>1.81</v>
      </c>
      <c r="H163" s="219">
        <v>2.2799999999999998</v>
      </c>
      <c r="I163" s="219">
        <v>3.15</v>
      </c>
      <c r="J163" s="219">
        <v>4.6100000000000003</v>
      </c>
      <c r="K163" s="219">
        <v>7.22</v>
      </c>
      <c r="L163" s="219"/>
      <c r="M163" s="219"/>
      <c r="N163" s="219"/>
      <c r="O163" s="219"/>
      <c r="P163" s="219"/>
      <c r="Q163" s="249"/>
      <c r="R163" s="235">
        <v>-0.36</v>
      </c>
      <c r="S163" s="246">
        <v>-0.35500000000000004</v>
      </c>
      <c r="T163" s="235">
        <v>-0.33500000000000002</v>
      </c>
      <c r="U163" s="235">
        <v>-0.33</v>
      </c>
      <c r="V163" s="235">
        <v>-0.3125</v>
      </c>
      <c r="W163" s="235">
        <v>-0.29000000000000004</v>
      </c>
      <c r="X163" s="235">
        <v>-0.19500000000000001</v>
      </c>
      <c r="Y163" s="235">
        <v>-0.16</v>
      </c>
      <c r="Z163" s="235">
        <v>-0.08</v>
      </c>
      <c r="AA163" s="235">
        <v>0</v>
      </c>
      <c r="AB163" s="235">
        <v>0.11</v>
      </c>
      <c r="AC163" s="246">
        <v>0.15</v>
      </c>
      <c r="AD163" s="246">
        <v>0.20500000000000002</v>
      </c>
      <c r="AE163" s="235">
        <v>0.26</v>
      </c>
      <c r="AF163" s="201"/>
      <c r="AH163" s="248"/>
      <c r="AI163" s="241">
        <v>0.23</v>
      </c>
      <c r="AJ163" s="241">
        <v>0.47</v>
      </c>
      <c r="AK163" s="241">
        <v>0.84</v>
      </c>
      <c r="AL163" s="228">
        <v>0.51333333333333331</v>
      </c>
      <c r="AM163" s="247"/>
      <c r="AN163" s="218">
        <v>1.7666666666666666</v>
      </c>
      <c r="AO163" s="218">
        <v>2.6366666666666667</v>
      </c>
      <c r="AP163" s="218">
        <v>4.0966666666666667</v>
      </c>
      <c r="AQ163" s="218">
        <v>6.7066666666666661</v>
      </c>
    </row>
    <row r="164" spans="2:43" x14ac:dyDescent="0.35">
      <c r="B164" s="229">
        <v>44434</v>
      </c>
      <c r="C164" s="219"/>
      <c r="D164" s="219">
        <v>4.09</v>
      </c>
      <c r="E164" s="219">
        <v>1.83</v>
      </c>
      <c r="F164" s="219">
        <v>1.74</v>
      </c>
      <c r="G164" s="219">
        <v>1.8</v>
      </c>
      <c r="H164" s="219">
        <v>2.27</v>
      </c>
      <c r="I164" s="219">
        <v>3.15</v>
      </c>
      <c r="J164" s="219">
        <v>4.59</v>
      </c>
      <c r="K164" s="219">
        <v>7.2</v>
      </c>
      <c r="L164" s="219"/>
      <c r="M164" s="219"/>
      <c r="N164" s="219"/>
      <c r="O164" s="219"/>
      <c r="P164" s="219"/>
      <c r="Q164" s="249"/>
      <c r="R164" s="235">
        <v>-0.35</v>
      </c>
      <c r="S164" s="246">
        <v>-0.35500000000000004</v>
      </c>
      <c r="T164" s="235">
        <v>-0.33500000000000002</v>
      </c>
      <c r="U164" s="235">
        <v>-0.33</v>
      </c>
      <c r="V164" s="235">
        <v>-0.3125</v>
      </c>
      <c r="W164" s="235">
        <v>-0.29000000000000004</v>
      </c>
      <c r="X164" s="235">
        <v>-0.19500000000000001</v>
      </c>
      <c r="Y164" s="235">
        <v>-0.16</v>
      </c>
      <c r="Z164" s="235">
        <v>-0.08</v>
      </c>
      <c r="AA164" s="235">
        <v>0</v>
      </c>
      <c r="AB164" s="235">
        <v>0.11</v>
      </c>
      <c r="AC164" s="246">
        <v>0.15</v>
      </c>
      <c r="AD164" s="246">
        <v>0.20500000000000002</v>
      </c>
      <c r="AE164" s="235">
        <v>0.26</v>
      </c>
      <c r="AF164" s="201"/>
      <c r="AH164" s="248"/>
      <c r="AI164" s="241">
        <v>0.25</v>
      </c>
      <c r="AJ164" s="241">
        <v>0.46</v>
      </c>
      <c r="AK164" s="241">
        <v>0.84</v>
      </c>
      <c r="AL164" s="228">
        <v>0.51666666666666661</v>
      </c>
      <c r="AM164" s="247"/>
      <c r="AN164" s="218">
        <v>1.7533333333333334</v>
      </c>
      <c r="AO164" s="218">
        <v>2.6333333333333333</v>
      </c>
      <c r="AP164" s="218">
        <v>4.0733333333333333</v>
      </c>
      <c r="AQ164" s="218">
        <v>6.6833333333333336</v>
      </c>
    </row>
    <row r="165" spans="2:43" x14ac:dyDescent="0.35">
      <c r="B165" s="229">
        <v>44435</v>
      </c>
      <c r="C165" s="219"/>
      <c r="D165" s="219">
        <v>4.0199999999999996</v>
      </c>
      <c r="E165" s="219">
        <v>1.8</v>
      </c>
      <c r="F165" s="219">
        <v>1.71</v>
      </c>
      <c r="G165" s="219">
        <v>1.77</v>
      </c>
      <c r="H165" s="219">
        <v>2.2400000000000002</v>
      </c>
      <c r="I165" s="219">
        <v>3.09</v>
      </c>
      <c r="J165" s="219">
        <v>4.53</v>
      </c>
      <c r="K165" s="219">
        <v>7.07</v>
      </c>
      <c r="L165" s="219"/>
      <c r="M165" s="219"/>
      <c r="N165" s="219"/>
      <c r="O165" s="219"/>
      <c r="P165" s="219"/>
      <c r="Q165" s="249"/>
      <c r="R165" s="235">
        <v>-0.35</v>
      </c>
      <c r="S165" s="246">
        <v>-0.35500000000000004</v>
      </c>
      <c r="T165" s="235">
        <v>-0.33500000000000002</v>
      </c>
      <c r="U165" s="235">
        <v>-0.33</v>
      </c>
      <c r="V165" s="235">
        <v>-0.3125</v>
      </c>
      <c r="W165" s="235">
        <v>-0.29000000000000004</v>
      </c>
      <c r="X165" s="235">
        <v>-0.19500000000000001</v>
      </c>
      <c r="Y165" s="235">
        <v>-0.16</v>
      </c>
      <c r="Z165" s="235">
        <v>-0.08</v>
      </c>
      <c r="AA165" s="235">
        <v>0</v>
      </c>
      <c r="AB165" s="235">
        <v>0.11</v>
      </c>
      <c r="AC165" s="246">
        <v>0.15</v>
      </c>
      <c r="AD165" s="246">
        <v>0.20500000000000002</v>
      </c>
      <c r="AE165" s="235">
        <v>0.26</v>
      </c>
      <c r="AF165" s="201"/>
      <c r="AH165" s="248"/>
      <c r="AI165" s="241">
        <v>0.22</v>
      </c>
      <c r="AJ165" s="241">
        <v>0.41</v>
      </c>
      <c r="AK165" s="241">
        <v>0.79</v>
      </c>
      <c r="AL165" s="228">
        <v>0.47333333333333333</v>
      </c>
      <c r="AM165" s="247"/>
      <c r="AN165" s="218">
        <v>1.7666666666666668</v>
      </c>
      <c r="AO165" s="218">
        <v>2.6166666666666667</v>
      </c>
      <c r="AP165" s="218">
        <v>4.0566666666666666</v>
      </c>
      <c r="AQ165" s="218">
        <v>6.5966666666666667</v>
      </c>
    </row>
    <row r="166" spans="2:43" x14ac:dyDescent="0.35">
      <c r="B166" s="229">
        <v>44438</v>
      </c>
      <c r="C166" s="219"/>
      <c r="D166" s="219">
        <v>3.99</v>
      </c>
      <c r="E166" s="219">
        <v>1.78</v>
      </c>
      <c r="F166" s="219">
        <v>1.69</v>
      </c>
      <c r="G166" s="219">
        <v>1.75</v>
      </c>
      <c r="H166" s="219">
        <v>2.21</v>
      </c>
      <c r="I166" s="219">
        <v>3.06</v>
      </c>
      <c r="J166" s="219">
        <v>4.4800000000000004</v>
      </c>
      <c r="K166" s="219">
        <v>7.06</v>
      </c>
      <c r="L166" s="219"/>
      <c r="M166" s="219"/>
      <c r="N166" s="219"/>
      <c r="O166" s="219"/>
      <c r="P166" s="219"/>
      <c r="Q166" s="249"/>
      <c r="R166" s="246">
        <v>-0.36500000000000005</v>
      </c>
      <c r="S166" s="246">
        <v>-0.35500000000000004</v>
      </c>
      <c r="T166" s="235">
        <v>-0.33500000000000002</v>
      </c>
      <c r="U166" s="235">
        <v>-0.33</v>
      </c>
      <c r="V166" s="235">
        <v>-0.3125</v>
      </c>
      <c r="W166" s="235">
        <v>-0.29000000000000004</v>
      </c>
      <c r="X166" s="235">
        <v>-0.19500000000000001</v>
      </c>
      <c r="Y166" s="235">
        <v>-0.16</v>
      </c>
      <c r="Z166" s="235">
        <v>-0.08</v>
      </c>
      <c r="AA166" s="235">
        <v>0</v>
      </c>
      <c r="AB166" s="235">
        <v>0.11</v>
      </c>
      <c r="AC166" s="246">
        <v>0.15</v>
      </c>
      <c r="AD166" s="246">
        <v>0.20500000000000002</v>
      </c>
      <c r="AE166" s="235">
        <v>0.26</v>
      </c>
      <c r="AF166" s="201"/>
      <c r="AH166" s="248"/>
      <c r="AI166" s="241">
        <v>0.2</v>
      </c>
      <c r="AJ166" s="241">
        <v>0.4</v>
      </c>
      <c r="AK166" s="241">
        <v>0.77</v>
      </c>
      <c r="AL166" s="228">
        <v>0.45666666666666672</v>
      </c>
      <c r="AM166" s="247"/>
      <c r="AN166" s="218">
        <v>1.7533333333333301</v>
      </c>
      <c r="AO166" s="218">
        <v>2.6033333333333335</v>
      </c>
      <c r="AP166" s="218">
        <v>4.0233333333333334</v>
      </c>
      <c r="AQ166" s="218">
        <v>6.6033333333333326</v>
      </c>
    </row>
    <row r="167" spans="2:43" x14ac:dyDescent="0.35">
      <c r="B167" s="229">
        <v>44439</v>
      </c>
      <c r="C167" s="219"/>
      <c r="D167" s="219">
        <v>4.07</v>
      </c>
      <c r="E167" s="219">
        <v>1.8</v>
      </c>
      <c r="F167" s="219">
        <v>1.71</v>
      </c>
      <c r="G167" s="219">
        <v>1.77</v>
      </c>
      <c r="H167" s="219">
        <v>2.2400000000000002</v>
      </c>
      <c r="I167" s="219">
        <v>3.12</v>
      </c>
      <c r="J167" s="219">
        <v>4.53</v>
      </c>
      <c r="K167" s="219">
        <v>7.33</v>
      </c>
      <c r="L167" s="219"/>
      <c r="M167" s="219"/>
      <c r="N167" s="219"/>
      <c r="O167" s="219"/>
      <c r="P167" s="219"/>
      <c r="Q167" s="249"/>
      <c r="R167" s="246">
        <v>-0.36500000000000005</v>
      </c>
      <c r="S167" s="246">
        <v>-0.35500000000000004</v>
      </c>
      <c r="T167" s="235">
        <v>-0.33500000000000002</v>
      </c>
      <c r="U167" s="235">
        <v>-0.33</v>
      </c>
      <c r="V167" s="235">
        <v>-0.3125</v>
      </c>
      <c r="W167" s="235">
        <v>-0.29000000000000004</v>
      </c>
      <c r="X167" s="235">
        <v>-0.19500000000000001</v>
      </c>
      <c r="Y167" s="235">
        <v>-0.16</v>
      </c>
      <c r="Z167" s="235">
        <v>-0.08</v>
      </c>
      <c r="AA167" s="235">
        <v>0</v>
      </c>
      <c r="AB167" s="235">
        <v>0.11</v>
      </c>
      <c r="AC167" s="246">
        <v>0.15</v>
      </c>
      <c r="AD167" s="246">
        <v>0.20500000000000002</v>
      </c>
      <c r="AE167" s="235">
        <v>0.26</v>
      </c>
      <c r="AF167" s="201"/>
      <c r="AH167" s="248"/>
      <c r="AI167" s="241">
        <v>0.2</v>
      </c>
      <c r="AJ167" s="241">
        <v>0.4</v>
      </c>
      <c r="AK167" s="241">
        <v>0.77</v>
      </c>
      <c r="AL167" s="228">
        <v>0.45666666666666672</v>
      </c>
      <c r="AM167" s="247"/>
      <c r="AN167" s="218">
        <v>1.7833333333333301</v>
      </c>
      <c r="AO167" s="218">
        <v>2.6633333333333336</v>
      </c>
      <c r="AP167" s="218">
        <v>4.0733333333333333</v>
      </c>
      <c r="AQ167" s="218">
        <v>6.8733333333333331</v>
      </c>
    </row>
    <row r="168" spans="2:43" x14ac:dyDescent="0.35">
      <c r="B168" s="229">
        <v>44440</v>
      </c>
      <c r="C168" s="219"/>
      <c r="D168" s="219"/>
      <c r="E168" s="219"/>
      <c r="F168" s="219"/>
      <c r="G168" s="219"/>
      <c r="H168" s="219">
        <v>2.23</v>
      </c>
      <c r="I168" s="219">
        <v>3.1</v>
      </c>
      <c r="J168" s="219">
        <v>4.54</v>
      </c>
      <c r="K168" s="219">
        <v>7.28</v>
      </c>
      <c r="L168" s="219"/>
      <c r="M168" s="219"/>
      <c r="N168" s="219"/>
      <c r="O168" s="219"/>
      <c r="P168" s="219"/>
      <c r="Q168" s="249"/>
      <c r="R168" s="246" t="s">
        <v>268</v>
      </c>
      <c r="S168" s="246" t="s">
        <v>268</v>
      </c>
      <c r="T168" s="235">
        <v>-0.33500000000000002</v>
      </c>
      <c r="U168" s="235">
        <v>-0.33</v>
      </c>
      <c r="V168" s="235">
        <v>-0.3125</v>
      </c>
      <c r="W168" s="235">
        <v>-0.29000000000000004</v>
      </c>
      <c r="X168" s="235">
        <v>-0.2</v>
      </c>
      <c r="Y168" s="235">
        <v>-0.16499999999999998</v>
      </c>
      <c r="Z168" s="235">
        <v>-0.08</v>
      </c>
      <c r="AA168" s="235">
        <v>-5.0000000000000001E-3</v>
      </c>
      <c r="AB168" s="235">
        <v>0.09</v>
      </c>
      <c r="AC168" s="246" t="s">
        <v>268</v>
      </c>
      <c r="AD168" s="246" t="s">
        <v>268</v>
      </c>
      <c r="AE168" s="235">
        <v>0.24</v>
      </c>
      <c r="AF168" s="201"/>
      <c r="AH168" s="248"/>
      <c r="AI168" s="241">
        <v>0.2</v>
      </c>
      <c r="AJ168" s="241">
        <v>0.42</v>
      </c>
      <c r="AK168" s="241">
        <v>0.78</v>
      </c>
      <c r="AL168" s="228">
        <f t="shared" ref="AL168:AL231" si="0">AVERAGE(AI168:AK168)</f>
        <v>0.46666666666666662</v>
      </c>
      <c r="AM168" s="247"/>
      <c r="AN168" s="218">
        <f t="shared" ref="AN168:AN231" si="1">H168-$AL168</f>
        <v>1.7633333333333334</v>
      </c>
      <c r="AO168" s="218">
        <f t="shared" ref="AO168:AO231" si="2">I168-$AL168</f>
        <v>2.6333333333333333</v>
      </c>
      <c r="AP168" s="218">
        <f t="shared" ref="AP168:AP231" si="3">J168-$AL168</f>
        <v>4.0733333333333333</v>
      </c>
      <c r="AQ168" s="218">
        <f t="shared" ref="AQ168:AQ231" si="4">K168-$AL168</f>
        <v>6.8133333333333335</v>
      </c>
    </row>
    <row r="169" spans="2:43" x14ac:dyDescent="0.35">
      <c r="B169" s="229">
        <v>44441</v>
      </c>
      <c r="C169" s="219"/>
      <c r="D169" s="219"/>
      <c r="E169" s="219"/>
      <c r="F169" s="219"/>
      <c r="G169" s="219"/>
      <c r="H169" s="219">
        <v>2.23</v>
      </c>
      <c r="I169" s="219">
        <v>3.07</v>
      </c>
      <c r="J169" s="219">
        <v>4.4800000000000004</v>
      </c>
      <c r="K169" s="219">
        <v>7.29</v>
      </c>
      <c r="L169" s="219"/>
      <c r="M169" s="219"/>
      <c r="N169" s="219"/>
      <c r="O169" s="219"/>
      <c r="P169" s="219"/>
      <c r="Q169" s="249"/>
      <c r="R169" s="246" t="s">
        <v>268</v>
      </c>
      <c r="S169" s="246" t="s">
        <v>268</v>
      </c>
      <c r="T169" s="235">
        <v>-0.33500000000000002</v>
      </c>
      <c r="U169" s="235">
        <v>-0.33</v>
      </c>
      <c r="V169" s="235">
        <v>-0.3125</v>
      </c>
      <c r="W169" s="235">
        <v>-0.29000000000000004</v>
      </c>
      <c r="X169" s="235">
        <v>-0.2</v>
      </c>
      <c r="Y169" s="235">
        <v>-0.16499999999999998</v>
      </c>
      <c r="Z169" s="235">
        <v>-0.08</v>
      </c>
      <c r="AA169" s="235">
        <v>-5.0000000000000001E-3</v>
      </c>
      <c r="AB169" s="235">
        <v>0.09</v>
      </c>
      <c r="AC169" s="246" t="s">
        <v>268</v>
      </c>
      <c r="AD169" s="246" t="s">
        <v>268</v>
      </c>
      <c r="AE169" s="235">
        <v>0.24</v>
      </c>
      <c r="AF169" s="201"/>
      <c r="AH169" s="248"/>
      <c r="AI169" s="241">
        <v>0.2</v>
      </c>
      <c r="AJ169" s="241">
        <v>0.42</v>
      </c>
      <c r="AK169" s="241">
        <v>0.78</v>
      </c>
      <c r="AL169" s="228">
        <f t="shared" si="0"/>
        <v>0.46666666666666662</v>
      </c>
      <c r="AM169" s="247"/>
      <c r="AN169" s="218">
        <f t="shared" si="1"/>
        <v>1.7633333333333334</v>
      </c>
      <c r="AO169" s="218">
        <f t="shared" si="2"/>
        <v>2.6033333333333331</v>
      </c>
      <c r="AP169" s="218">
        <f t="shared" si="3"/>
        <v>4.0133333333333336</v>
      </c>
      <c r="AQ169" s="218">
        <f t="shared" si="4"/>
        <v>6.8233333333333333</v>
      </c>
    </row>
    <row r="170" spans="2:43" x14ac:dyDescent="0.35">
      <c r="B170" s="229">
        <v>44442</v>
      </c>
      <c r="C170" s="219"/>
      <c r="D170" s="219"/>
      <c r="E170" s="219"/>
      <c r="F170" s="219"/>
      <c r="G170" s="219"/>
      <c r="H170" s="219">
        <v>2.2400000000000002</v>
      </c>
      <c r="I170" s="219">
        <v>3.07</v>
      </c>
      <c r="J170" s="219">
        <v>4.47</v>
      </c>
      <c r="K170" s="219">
        <v>7.23</v>
      </c>
      <c r="L170" s="219"/>
      <c r="M170" s="219"/>
      <c r="N170" s="219"/>
      <c r="O170" s="219"/>
      <c r="P170" s="219"/>
      <c r="Q170" s="249"/>
      <c r="R170" s="246" t="s">
        <v>268</v>
      </c>
      <c r="S170" s="246" t="s">
        <v>268</v>
      </c>
      <c r="T170" s="235">
        <v>-0.33500000000000002</v>
      </c>
      <c r="U170" s="235">
        <v>-0.33</v>
      </c>
      <c r="V170" s="235">
        <v>-0.3125</v>
      </c>
      <c r="W170" s="235">
        <v>-0.29000000000000004</v>
      </c>
      <c r="X170" s="235">
        <v>-0.2</v>
      </c>
      <c r="Y170" s="235">
        <v>-0.16499999999999998</v>
      </c>
      <c r="Z170" s="235">
        <v>-0.08</v>
      </c>
      <c r="AA170" s="235">
        <v>-5.0000000000000001E-3</v>
      </c>
      <c r="AB170" s="235">
        <v>0.09</v>
      </c>
      <c r="AC170" s="246" t="s">
        <v>268</v>
      </c>
      <c r="AD170" s="246" t="s">
        <v>268</v>
      </c>
      <c r="AE170" s="235">
        <v>0.24</v>
      </c>
      <c r="AF170" s="201"/>
      <c r="AH170" s="248"/>
      <c r="AI170" s="241">
        <v>0.21</v>
      </c>
      <c r="AJ170" s="241">
        <v>0.42</v>
      </c>
      <c r="AK170" s="241">
        <v>0.78</v>
      </c>
      <c r="AL170" s="228">
        <f t="shared" si="0"/>
        <v>0.47000000000000003</v>
      </c>
      <c r="AM170" s="247"/>
      <c r="AN170" s="218">
        <f t="shared" si="1"/>
        <v>1.7700000000000002</v>
      </c>
      <c r="AO170" s="218">
        <f t="shared" si="2"/>
        <v>2.5999999999999996</v>
      </c>
      <c r="AP170" s="218">
        <f t="shared" si="3"/>
        <v>3.9999999999999996</v>
      </c>
      <c r="AQ170" s="218">
        <f t="shared" si="4"/>
        <v>6.7600000000000007</v>
      </c>
    </row>
    <row r="171" spans="2:43" x14ac:dyDescent="0.35">
      <c r="B171" s="229">
        <v>44445</v>
      </c>
      <c r="C171" s="219"/>
      <c r="D171" s="219"/>
      <c r="E171" s="219"/>
      <c r="F171" s="219"/>
      <c r="G171" s="219"/>
      <c r="H171" s="219">
        <v>2.2400000000000002</v>
      </c>
      <c r="I171" s="219">
        <v>3.07</v>
      </c>
      <c r="J171" s="219">
        <v>4.46</v>
      </c>
      <c r="K171" s="219">
        <v>7.22</v>
      </c>
      <c r="L171" s="219"/>
      <c r="M171" s="219"/>
      <c r="N171" s="219"/>
      <c r="O171" s="219"/>
      <c r="P171" s="219"/>
      <c r="Q171" s="249"/>
      <c r="R171" s="246" t="s">
        <v>268</v>
      </c>
      <c r="S171" s="246" t="s">
        <v>268</v>
      </c>
      <c r="T171" s="235">
        <v>-0.33500000000000002</v>
      </c>
      <c r="U171" s="235">
        <v>-0.32500000000000001</v>
      </c>
      <c r="V171" s="235">
        <v>-0.31</v>
      </c>
      <c r="W171" s="235">
        <v>-0.29000000000000004</v>
      </c>
      <c r="X171" s="235">
        <v>-0.2</v>
      </c>
      <c r="Y171" s="235">
        <v>-0.16499999999999998</v>
      </c>
      <c r="Z171" s="235">
        <v>-0.08</v>
      </c>
      <c r="AA171" s="235">
        <v>-5.0000000000000001E-3</v>
      </c>
      <c r="AB171" s="235">
        <v>0.09</v>
      </c>
      <c r="AC171" s="246" t="s">
        <v>268</v>
      </c>
      <c r="AD171" s="246" t="s">
        <v>268</v>
      </c>
      <c r="AE171" s="235">
        <v>0.24</v>
      </c>
      <c r="AF171" s="201"/>
      <c r="AH171" s="248"/>
      <c r="AI171" s="241">
        <v>0.21</v>
      </c>
      <c r="AJ171" s="241">
        <v>0.42</v>
      </c>
      <c r="AK171" s="241">
        <v>0.78</v>
      </c>
      <c r="AL171" s="228">
        <f t="shared" si="0"/>
        <v>0.47000000000000003</v>
      </c>
      <c r="AM171" s="247"/>
      <c r="AN171" s="218">
        <f t="shared" si="1"/>
        <v>1.7700000000000002</v>
      </c>
      <c r="AO171" s="218">
        <f t="shared" si="2"/>
        <v>2.5999999999999996</v>
      </c>
      <c r="AP171" s="218">
        <f t="shared" si="3"/>
        <v>3.9899999999999998</v>
      </c>
      <c r="AQ171" s="218">
        <f t="shared" si="4"/>
        <v>6.75</v>
      </c>
    </row>
    <row r="172" spans="2:43" x14ac:dyDescent="0.35">
      <c r="B172" s="229">
        <v>44446</v>
      </c>
      <c r="C172" s="219"/>
      <c r="D172" s="219"/>
      <c r="E172" s="219"/>
      <c r="F172" s="219"/>
      <c r="G172" s="219"/>
      <c r="H172" s="219">
        <v>2.27</v>
      </c>
      <c r="I172" s="219">
        <v>3.11</v>
      </c>
      <c r="J172" s="219">
        <v>4.53</v>
      </c>
      <c r="K172" s="219">
        <v>7.31</v>
      </c>
      <c r="L172" s="219"/>
      <c r="M172" s="219"/>
      <c r="N172" s="219"/>
      <c r="O172" s="219"/>
      <c r="P172" s="219"/>
      <c r="Q172" s="249"/>
      <c r="R172" s="246" t="s">
        <v>268</v>
      </c>
      <c r="S172" s="246" t="s">
        <v>268</v>
      </c>
      <c r="T172" s="235">
        <v>-0.33500000000000002</v>
      </c>
      <c r="U172" s="235">
        <v>-0.32500000000000001</v>
      </c>
      <c r="V172" s="235">
        <v>-0.31</v>
      </c>
      <c r="W172" s="235">
        <v>-0.29000000000000004</v>
      </c>
      <c r="X172" s="235">
        <v>-0.2</v>
      </c>
      <c r="Y172" s="235">
        <v>-0.16499999999999998</v>
      </c>
      <c r="Z172" s="235">
        <v>-0.08</v>
      </c>
      <c r="AA172" s="235">
        <v>-5.0000000000000001E-3</v>
      </c>
      <c r="AB172" s="235">
        <v>0.1</v>
      </c>
      <c r="AC172" s="246" t="s">
        <v>268</v>
      </c>
      <c r="AD172" s="246" t="s">
        <v>268</v>
      </c>
      <c r="AE172" s="235">
        <v>0.25</v>
      </c>
      <c r="AF172" s="201"/>
      <c r="AH172" s="248"/>
      <c r="AI172" s="241">
        <v>0.22</v>
      </c>
      <c r="AJ172" s="241">
        <v>0.45</v>
      </c>
      <c r="AK172" s="241">
        <v>0.82</v>
      </c>
      <c r="AL172" s="228">
        <f t="shared" si="0"/>
        <v>0.49666666666666665</v>
      </c>
      <c r="AM172" s="247"/>
      <c r="AN172" s="218">
        <f t="shared" si="1"/>
        <v>1.7733333333333334</v>
      </c>
      <c r="AO172" s="218">
        <f t="shared" si="2"/>
        <v>2.6133333333333333</v>
      </c>
      <c r="AP172" s="218">
        <f t="shared" si="3"/>
        <v>4.0333333333333332</v>
      </c>
      <c r="AQ172" s="218">
        <f t="shared" si="4"/>
        <v>6.8133333333333326</v>
      </c>
    </row>
    <row r="173" spans="2:43" x14ac:dyDescent="0.35">
      <c r="B173" s="229">
        <v>44447</v>
      </c>
      <c r="C173" s="219"/>
      <c r="D173" s="219"/>
      <c r="E173" s="219"/>
      <c r="F173" s="219"/>
      <c r="G173" s="219"/>
      <c r="H173" s="219">
        <v>2.25</v>
      </c>
      <c r="I173" s="219">
        <v>3.1</v>
      </c>
      <c r="J173" s="219">
        <v>4.51</v>
      </c>
      <c r="K173" s="219">
        <v>7.28</v>
      </c>
      <c r="L173" s="219"/>
      <c r="M173" s="219"/>
      <c r="N173" s="219"/>
      <c r="O173" s="219"/>
      <c r="P173" s="219"/>
      <c r="Q173" s="249"/>
      <c r="R173" s="246" t="s">
        <v>268</v>
      </c>
      <c r="S173" s="246" t="s">
        <v>268</v>
      </c>
      <c r="T173" s="235">
        <v>-0.33500000000000002</v>
      </c>
      <c r="U173" s="235">
        <v>-0.32500000000000001</v>
      </c>
      <c r="V173" s="235">
        <v>-0.31</v>
      </c>
      <c r="W173" s="235">
        <v>-0.29000000000000004</v>
      </c>
      <c r="X173" s="235">
        <v>-0.2</v>
      </c>
      <c r="Y173" s="235">
        <v>-0.16499999999999998</v>
      </c>
      <c r="Z173" s="235">
        <v>-0.08</v>
      </c>
      <c r="AA173" s="235">
        <v>-5.0000000000000001E-3</v>
      </c>
      <c r="AB173" s="235">
        <v>0.1</v>
      </c>
      <c r="AC173" s="246" t="s">
        <v>268</v>
      </c>
      <c r="AD173" s="246" t="s">
        <v>268</v>
      </c>
      <c r="AE173" s="235">
        <v>0.25</v>
      </c>
      <c r="AF173" s="201"/>
      <c r="AH173" s="248"/>
      <c r="AI173" s="241">
        <v>0.22</v>
      </c>
      <c r="AJ173" s="241">
        <v>0.43</v>
      </c>
      <c r="AK173" s="241">
        <v>0.81</v>
      </c>
      <c r="AL173" s="228">
        <f t="shared" si="0"/>
        <v>0.48666666666666664</v>
      </c>
      <c r="AM173" s="247"/>
      <c r="AN173" s="218">
        <f t="shared" si="1"/>
        <v>1.7633333333333334</v>
      </c>
      <c r="AO173" s="218">
        <f t="shared" si="2"/>
        <v>2.6133333333333333</v>
      </c>
      <c r="AP173" s="218">
        <f t="shared" si="3"/>
        <v>4.0233333333333334</v>
      </c>
      <c r="AQ173" s="218">
        <f t="shared" si="4"/>
        <v>6.7933333333333339</v>
      </c>
    </row>
    <row r="174" spans="2:43" x14ac:dyDescent="0.35">
      <c r="B174" s="229">
        <v>44448</v>
      </c>
      <c r="C174" s="219"/>
      <c r="D174" s="219"/>
      <c r="E174" s="219"/>
      <c r="F174" s="219"/>
      <c r="G174" s="219"/>
      <c r="H174" s="219">
        <v>2.2200000000000002</v>
      </c>
      <c r="I174" s="219">
        <v>3.07</v>
      </c>
      <c r="J174" s="219">
        <v>4.45</v>
      </c>
      <c r="K174" s="219">
        <v>7.26</v>
      </c>
      <c r="L174" s="219"/>
      <c r="M174" s="219"/>
      <c r="N174" s="219"/>
      <c r="O174" s="219"/>
      <c r="P174" s="219"/>
      <c r="Q174" s="249"/>
      <c r="R174" s="246" t="s">
        <v>268</v>
      </c>
      <c r="S174" s="246" t="s">
        <v>268</v>
      </c>
      <c r="T174" s="235">
        <v>-0.33500000000000002</v>
      </c>
      <c r="U174" s="235">
        <v>-0.32500000000000001</v>
      </c>
      <c r="V174" s="235">
        <v>-0.31</v>
      </c>
      <c r="W174" s="235">
        <v>-0.29000000000000004</v>
      </c>
      <c r="X174" s="235">
        <v>-0.2</v>
      </c>
      <c r="Y174" s="235">
        <v>-0.16499999999999998</v>
      </c>
      <c r="Z174" s="235">
        <v>-0.08</v>
      </c>
      <c r="AA174" s="235">
        <v>-5.0000000000000001E-3</v>
      </c>
      <c r="AB174" s="235">
        <v>0.1</v>
      </c>
      <c r="AC174" s="246" t="s">
        <v>268</v>
      </c>
      <c r="AD174" s="246" t="s">
        <v>268</v>
      </c>
      <c r="AE174" s="235">
        <v>0.25</v>
      </c>
      <c r="AF174" s="201"/>
      <c r="AH174" s="248"/>
      <c r="AI174" s="241">
        <v>0.23</v>
      </c>
      <c r="AJ174" s="241">
        <v>0.43</v>
      </c>
      <c r="AK174" s="241">
        <v>0.79</v>
      </c>
      <c r="AL174" s="228">
        <f t="shared" si="0"/>
        <v>0.48333333333333339</v>
      </c>
      <c r="AM174" s="247"/>
      <c r="AN174" s="218">
        <f t="shared" si="1"/>
        <v>1.7366666666666668</v>
      </c>
      <c r="AO174" s="218">
        <f t="shared" si="2"/>
        <v>2.5866666666666664</v>
      </c>
      <c r="AP174" s="218">
        <f t="shared" si="3"/>
        <v>3.9666666666666668</v>
      </c>
      <c r="AQ174" s="218">
        <f t="shared" si="4"/>
        <v>6.7766666666666664</v>
      </c>
    </row>
    <row r="175" spans="2:43" x14ac:dyDescent="0.35">
      <c r="B175" s="229">
        <v>44449</v>
      </c>
      <c r="C175" s="219"/>
      <c r="D175" s="219"/>
      <c r="E175" s="219"/>
      <c r="F175" s="219"/>
      <c r="G175" s="219"/>
      <c r="H175" s="219">
        <v>2.2400000000000002</v>
      </c>
      <c r="I175" s="219">
        <v>3.06</v>
      </c>
      <c r="J175" s="219">
        <v>4.4400000000000004</v>
      </c>
      <c r="K175" s="219">
        <v>7.29</v>
      </c>
      <c r="L175" s="219"/>
      <c r="M175" s="219"/>
      <c r="N175" s="219"/>
      <c r="O175" s="219"/>
      <c r="P175" s="219"/>
      <c r="Q175" s="249"/>
      <c r="R175" s="246" t="s">
        <v>268</v>
      </c>
      <c r="S175" s="246" t="s">
        <v>268</v>
      </c>
      <c r="T175" s="235">
        <v>-0.33500000000000002</v>
      </c>
      <c r="U175" s="235">
        <v>-0.32500000000000001</v>
      </c>
      <c r="V175" s="235">
        <v>-0.31</v>
      </c>
      <c r="W175" s="235">
        <v>-0.29000000000000004</v>
      </c>
      <c r="X175" s="235">
        <v>-0.2</v>
      </c>
      <c r="Y175" s="235">
        <v>-0.16499999999999998</v>
      </c>
      <c r="Z175" s="235">
        <v>-0.08</v>
      </c>
      <c r="AA175" s="235">
        <v>-5.0000000000000001E-3</v>
      </c>
      <c r="AB175" s="235">
        <v>0.1</v>
      </c>
      <c r="AC175" s="246" t="s">
        <v>268</v>
      </c>
      <c r="AD175" s="246" t="s">
        <v>268</v>
      </c>
      <c r="AE175" s="235">
        <v>0.25</v>
      </c>
      <c r="AF175" s="201"/>
      <c r="AH175" s="248"/>
      <c r="AI175" s="241">
        <v>0.23</v>
      </c>
      <c r="AJ175" s="241">
        <v>0.45</v>
      </c>
      <c r="AK175" s="241">
        <v>0.82</v>
      </c>
      <c r="AL175" s="228">
        <f t="shared" si="0"/>
        <v>0.5</v>
      </c>
      <c r="AM175" s="247"/>
      <c r="AN175" s="218">
        <f t="shared" si="1"/>
        <v>1.7400000000000002</v>
      </c>
      <c r="AO175" s="218">
        <f t="shared" si="2"/>
        <v>2.56</v>
      </c>
      <c r="AP175" s="218">
        <f t="shared" si="3"/>
        <v>3.9400000000000004</v>
      </c>
      <c r="AQ175" s="218">
        <f t="shared" si="4"/>
        <v>6.79</v>
      </c>
    </row>
    <row r="176" spans="2:43" x14ac:dyDescent="0.35">
      <c r="B176" s="229">
        <v>44453</v>
      </c>
      <c r="C176" s="219"/>
      <c r="D176" s="219"/>
      <c r="E176" s="219"/>
      <c r="F176" s="219"/>
      <c r="G176" s="219"/>
      <c r="H176" s="219">
        <v>2.19</v>
      </c>
      <c r="I176" s="219">
        <v>3.02</v>
      </c>
      <c r="J176" s="219">
        <v>4.4000000000000004</v>
      </c>
      <c r="K176" s="219">
        <v>7.17</v>
      </c>
      <c r="L176" s="219"/>
      <c r="M176" s="219"/>
      <c r="N176" s="219"/>
      <c r="O176" s="219"/>
      <c r="P176" s="219"/>
      <c r="Q176" s="249"/>
      <c r="R176" s="246" t="s">
        <v>268</v>
      </c>
      <c r="S176" s="246" t="s">
        <v>268</v>
      </c>
      <c r="T176" s="235">
        <v>-0.33500000000000002</v>
      </c>
      <c r="U176" s="235">
        <v>-0.32500000000000001</v>
      </c>
      <c r="V176" s="235">
        <v>-0.31</v>
      </c>
      <c r="W176" s="235">
        <v>-0.29000000000000004</v>
      </c>
      <c r="X176" s="235">
        <v>-0.2</v>
      </c>
      <c r="Y176" s="235">
        <v>-0.16499999999999998</v>
      </c>
      <c r="Z176" s="235">
        <v>-0.08</v>
      </c>
      <c r="AA176" s="235">
        <v>-5.0000000000000001E-3</v>
      </c>
      <c r="AB176" s="235">
        <v>0.1</v>
      </c>
      <c r="AC176" s="246" t="s">
        <v>268</v>
      </c>
      <c r="AD176" s="246" t="s">
        <v>268</v>
      </c>
      <c r="AE176" s="235">
        <v>0.25</v>
      </c>
      <c r="AF176" s="201"/>
      <c r="AH176" s="248"/>
      <c r="AI176" s="241">
        <v>0.21</v>
      </c>
      <c r="AJ176" s="241">
        <v>0.43</v>
      </c>
      <c r="AK176" s="241">
        <v>0.79</v>
      </c>
      <c r="AL176" s="228">
        <f t="shared" si="0"/>
        <v>0.47666666666666674</v>
      </c>
      <c r="AM176" s="247"/>
      <c r="AN176" s="218">
        <f t="shared" si="1"/>
        <v>1.7133333333333332</v>
      </c>
      <c r="AO176" s="218">
        <f t="shared" si="2"/>
        <v>2.5433333333333334</v>
      </c>
      <c r="AP176" s="218">
        <f t="shared" si="3"/>
        <v>3.9233333333333338</v>
      </c>
      <c r="AQ176" s="218">
        <f t="shared" si="4"/>
        <v>6.6933333333333334</v>
      </c>
    </row>
    <row r="177" spans="2:57" x14ac:dyDescent="0.35">
      <c r="B177" s="229">
        <v>44454</v>
      </c>
      <c r="C177" s="219"/>
      <c r="D177" s="219"/>
      <c r="E177" s="219"/>
      <c r="F177" s="219"/>
      <c r="G177" s="219"/>
      <c r="H177" s="219">
        <v>2.2000000000000002</v>
      </c>
      <c r="I177" s="219">
        <v>3.01</v>
      </c>
      <c r="J177" s="219">
        <v>4.41</v>
      </c>
      <c r="K177" s="219">
        <v>7.13</v>
      </c>
      <c r="L177" s="219"/>
      <c r="M177" s="219"/>
      <c r="N177" s="219"/>
      <c r="O177" s="219"/>
      <c r="P177" s="219"/>
      <c r="Q177" s="249"/>
      <c r="R177" s="246" t="s">
        <v>268</v>
      </c>
      <c r="S177" s="246" t="s">
        <v>268</v>
      </c>
      <c r="T177" s="235">
        <v>-0.33500000000000002</v>
      </c>
      <c r="U177" s="235">
        <v>-0.32500000000000001</v>
      </c>
      <c r="V177" s="235">
        <v>-0.31</v>
      </c>
      <c r="W177" s="235">
        <v>-0.29000000000000004</v>
      </c>
      <c r="X177" s="235">
        <v>-0.2</v>
      </c>
      <c r="Y177" s="235">
        <v>-0.16499999999999998</v>
      </c>
      <c r="Z177" s="235">
        <v>-0.08</v>
      </c>
      <c r="AA177" s="235">
        <v>-5.0000000000000001E-3</v>
      </c>
      <c r="AB177" s="235">
        <v>0.1</v>
      </c>
      <c r="AC177" s="246" t="s">
        <v>268</v>
      </c>
      <c r="AD177" s="246" t="s">
        <v>268</v>
      </c>
      <c r="AE177" s="235">
        <v>0.25</v>
      </c>
      <c r="AF177" s="201"/>
      <c r="AH177" s="248"/>
      <c r="AI177" s="241">
        <v>0.21</v>
      </c>
      <c r="AJ177" s="241">
        <v>0.43</v>
      </c>
      <c r="AK177" s="241">
        <v>0.81</v>
      </c>
      <c r="AL177" s="228">
        <f t="shared" si="0"/>
        <v>0.48333333333333339</v>
      </c>
      <c r="AM177" s="247"/>
      <c r="AN177" s="218">
        <f t="shared" si="1"/>
        <v>1.7166666666666668</v>
      </c>
      <c r="AO177" s="218">
        <f t="shared" si="2"/>
        <v>2.5266666666666664</v>
      </c>
      <c r="AP177" s="218">
        <f t="shared" si="3"/>
        <v>3.9266666666666667</v>
      </c>
      <c r="AQ177" s="218">
        <f t="shared" si="4"/>
        <v>6.6466666666666665</v>
      </c>
    </row>
    <row r="178" spans="2:57" x14ac:dyDescent="0.35">
      <c r="B178" s="229">
        <v>44455</v>
      </c>
      <c r="C178" s="219"/>
      <c r="D178" s="219"/>
      <c r="E178" s="219"/>
      <c r="F178" s="219"/>
      <c r="G178" s="219"/>
      <c r="H178" s="219">
        <v>2.2200000000000002</v>
      </c>
      <c r="I178" s="219">
        <v>3.02</v>
      </c>
      <c r="J178" s="219">
        <v>4.42</v>
      </c>
      <c r="K178" s="219">
        <v>7.15</v>
      </c>
      <c r="L178" s="219"/>
      <c r="M178" s="219"/>
      <c r="N178" s="219"/>
      <c r="O178" s="219"/>
      <c r="P178" s="219"/>
      <c r="Q178" s="249"/>
      <c r="R178" s="246" t="s">
        <v>268</v>
      </c>
      <c r="S178" s="246" t="s">
        <v>268</v>
      </c>
      <c r="T178" s="235">
        <v>-0.33500000000000002</v>
      </c>
      <c r="U178" s="235">
        <v>-0.32500000000000001</v>
      </c>
      <c r="V178" s="235">
        <v>-0.31</v>
      </c>
      <c r="W178" s="235">
        <v>-0.29000000000000004</v>
      </c>
      <c r="X178" s="235">
        <v>-0.2</v>
      </c>
      <c r="Y178" s="235">
        <v>-0.16499999999999998</v>
      </c>
      <c r="Z178" s="235">
        <v>-0.08</v>
      </c>
      <c r="AA178" s="235">
        <v>-5.0000000000000001E-3</v>
      </c>
      <c r="AB178" s="235">
        <v>0.1</v>
      </c>
      <c r="AC178" s="246" t="s">
        <v>268</v>
      </c>
      <c r="AD178" s="246" t="s">
        <v>268</v>
      </c>
      <c r="AE178" s="235">
        <v>0.25</v>
      </c>
      <c r="AF178" s="201"/>
      <c r="AH178" s="248"/>
      <c r="AI178" s="241">
        <v>0.23</v>
      </c>
      <c r="AJ178" s="241">
        <v>0.46</v>
      </c>
      <c r="AK178" s="241">
        <v>0.84</v>
      </c>
      <c r="AL178" s="228">
        <f t="shared" si="0"/>
        <v>0.51</v>
      </c>
      <c r="AM178" s="247"/>
      <c r="AN178" s="218">
        <f t="shared" si="1"/>
        <v>1.7100000000000002</v>
      </c>
      <c r="AO178" s="218">
        <f t="shared" si="2"/>
        <v>2.5099999999999998</v>
      </c>
      <c r="AP178" s="218">
        <f t="shared" si="3"/>
        <v>3.91</v>
      </c>
      <c r="AQ178" s="218">
        <f t="shared" si="4"/>
        <v>6.6400000000000006</v>
      </c>
    </row>
    <row r="179" spans="2:57" x14ac:dyDescent="0.35">
      <c r="B179" s="229">
        <v>44456</v>
      </c>
      <c r="C179" s="219"/>
      <c r="D179" s="219"/>
      <c r="E179" s="219"/>
      <c r="F179" s="219"/>
      <c r="G179" s="219"/>
      <c r="H179" s="219">
        <v>2.2400000000000002</v>
      </c>
      <c r="I179" s="219">
        <v>3.04</v>
      </c>
      <c r="J179" s="219">
        <v>4.4000000000000004</v>
      </c>
      <c r="K179" s="219">
        <v>7.13</v>
      </c>
      <c r="L179" s="219"/>
      <c r="M179" s="219"/>
      <c r="N179" s="219"/>
      <c r="O179" s="219"/>
      <c r="P179" s="219"/>
      <c r="Q179" s="249"/>
      <c r="R179" s="246" t="s">
        <v>268</v>
      </c>
      <c r="S179" s="246" t="s">
        <v>268</v>
      </c>
      <c r="T179" s="235">
        <v>-0.33500000000000002</v>
      </c>
      <c r="U179" s="235">
        <v>-0.32500000000000001</v>
      </c>
      <c r="V179" s="235">
        <v>-0.31</v>
      </c>
      <c r="W179" s="235">
        <v>-0.29000000000000004</v>
      </c>
      <c r="X179" s="235">
        <v>-0.2</v>
      </c>
      <c r="Y179" s="235">
        <v>-0.16499999999999998</v>
      </c>
      <c r="Z179" s="235">
        <v>-0.08</v>
      </c>
      <c r="AA179" s="235">
        <v>-5.0000000000000001E-3</v>
      </c>
      <c r="AB179" s="235">
        <v>0.1</v>
      </c>
      <c r="AC179" s="246" t="s">
        <v>268</v>
      </c>
      <c r="AD179" s="246" t="s">
        <v>268</v>
      </c>
      <c r="AE179" s="235">
        <v>0.25</v>
      </c>
      <c r="AF179" s="201"/>
      <c r="AH179" s="248"/>
      <c r="AI179" s="241">
        <v>0.23</v>
      </c>
      <c r="AJ179" s="241">
        <v>0.47</v>
      </c>
      <c r="AK179" s="241">
        <v>0.88</v>
      </c>
      <c r="AL179" s="228">
        <f t="shared" si="0"/>
        <v>0.52666666666666673</v>
      </c>
      <c r="AM179" s="247"/>
      <c r="AN179" s="218">
        <f t="shared" si="1"/>
        <v>1.7133333333333334</v>
      </c>
      <c r="AO179" s="218">
        <f t="shared" si="2"/>
        <v>2.5133333333333332</v>
      </c>
      <c r="AP179" s="218">
        <f t="shared" si="3"/>
        <v>3.8733333333333335</v>
      </c>
      <c r="AQ179" s="218">
        <f t="shared" si="4"/>
        <v>6.6033333333333335</v>
      </c>
      <c r="AS179" s="220">
        <f>$BC$179*EXP($BD$179*AS3)</f>
        <v>1.3223820675357789</v>
      </c>
      <c r="AT179" s="220">
        <f>$BC$179*EXP($BD$179*AT3)</f>
        <v>2.0697642396212577</v>
      </c>
      <c r="AU179" s="220">
        <f>$BC$179*EXP($BD$179*AU3)</f>
        <v>3.2395508928807035</v>
      </c>
      <c r="AV179" s="220">
        <f>$BC$179*EXP($BD$179*AV3)</f>
        <v>5.0704760410222205</v>
      </c>
      <c r="AW179" s="220"/>
      <c r="AX179" s="220">
        <f>$BC$179*EXP($BD$179*AX3)</f>
        <v>2.3150579205195894</v>
      </c>
      <c r="AY179" s="220">
        <f>$BC$179*EXP($BD$179*AY3)</f>
        <v>4.0529082380463226</v>
      </c>
      <c r="AZ179" s="220">
        <f>$BC$179*EXP($BD$179*AZ3)</f>
        <v>7.9362010762295911</v>
      </c>
      <c r="BA179" s="220">
        <f>$BC$179*EXP($BD$179*BA3)</f>
        <v>24.323299226660712</v>
      </c>
      <c r="BC179" s="194">
        <v>1.0569999999999999</v>
      </c>
      <c r="BD179" s="194">
        <v>0.44800000000000001</v>
      </c>
    </row>
    <row r="180" spans="2:57" x14ac:dyDescent="0.35">
      <c r="B180" s="229">
        <v>44459</v>
      </c>
      <c r="C180" s="219"/>
      <c r="D180" s="219"/>
      <c r="E180" s="219"/>
      <c r="F180" s="219"/>
      <c r="G180" s="219"/>
      <c r="H180" s="219">
        <v>2.21</v>
      </c>
      <c r="I180" s="219">
        <v>3.14</v>
      </c>
      <c r="J180" s="219">
        <v>4.5999999999999996</v>
      </c>
      <c r="K180" s="219">
        <v>7.39</v>
      </c>
      <c r="L180" s="219"/>
      <c r="M180" s="219"/>
      <c r="N180" s="219"/>
      <c r="O180" s="219"/>
      <c r="P180" s="219"/>
      <c r="Q180" s="249"/>
      <c r="R180" s="246" t="s">
        <v>268</v>
      </c>
      <c r="S180" s="246" t="s">
        <v>268</v>
      </c>
      <c r="T180" s="235">
        <v>-0.33500000000000002</v>
      </c>
      <c r="U180" s="235">
        <v>-0.32500000000000001</v>
      </c>
      <c r="V180" s="235">
        <v>-0.31</v>
      </c>
      <c r="W180" s="235">
        <v>-0.29000000000000004</v>
      </c>
      <c r="X180" s="235">
        <v>-0.2</v>
      </c>
      <c r="Y180" s="235">
        <v>-0.16499999999999998</v>
      </c>
      <c r="Z180" s="235">
        <v>-0.08</v>
      </c>
      <c r="AA180" s="235">
        <v>-5.0000000000000001E-3</v>
      </c>
      <c r="AB180" s="235">
        <v>0.1</v>
      </c>
      <c r="AC180" s="246" t="s">
        <v>268</v>
      </c>
      <c r="AD180" s="246" t="s">
        <v>268</v>
      </c>
      <c r="AE180" s="235">
        <v>0.25</v>
      </c>
      <c r="AF180" s="201"/>
      <c r="AH180" s="248"/>
      <c r="AI180" s="241">
        <v>0.23</v>
      </c>
      <c r="AJ180" s="241">
        <v>0.45</v>
      </c>
      <c r="AK180" s="241">
        <v>0.83</v>
      </c>
      <c r="AL180" s="228">
        <f t="shared" si="0"/>
        <v>0.5033333333333333</v>
      </c>
      <c r="AM180" s="247"/>
      <c r="AN180" s="218">
        <f t="shared" si="1"/>
        <v>1.7066666666666666</v>
      </c>
      <c r="AO180" s="218">
        <f t="shared" si="2"/>
        <v>2.6366666666666667</v>
      </c>
      <c r="AP180" s="218">
        <f t="shared" si="3"/>
        <v>4.0966666666666667</v>
      </c>
      <c r="AQ180" s="218">
        <f t="shared" si="4"/>
        <v>6.8866666666666667</v>
      </c>
    </row>
    <row r="181" spans="2:57" x14ac:dyDescent="0.35">
      <c r="B181" s="229">
        <v>44460</v>
      </c>
      <c r="C181" s="219"/>
      <c r="D181" s="219"/>
      <c r="E181" s="219"/>
      <c r="F181" s="219"/>
      <c r="G181" s="219"/>
      <c r="H181" s="219">
        <v>2.2200000000000002</v>
      </c>
      <c r="I181" s="219">
        <v>3.12</v>
      </c>
      <c r="J181" s="219">
        <v>4.5</v>
      </c>
      <c r="K181" s="219">
        <v>7.32</v>
      </c>
      <c r="L181" s="219"/>
      <c r="M181" s="219"/>
      <c r="N181" s="219"/>
      <c r="O181" s="219"/>
      <c r="P181" s="219"/>
      <c r="Q181" s="249"/>
      <c r="R181" s="246" t="s">
        <v>268</v>
      </c>
      <c r="S181" s="246" t="s">
        <v>268</v>
      </c>
      <c r="T181" s="235">
        <v>-0.33500000000000002</v>
      </c>
      <c r="U181" s="235">
        <v>-0.32500000000000001</v>
      </c>
      <c r="V181" s="235">
        <v>-0.31</v>
      </c>
      <c r="W181" s="235">
        <v>-0.29000000000000004</v>
      </c>
      <c r="X181" s="235">
        <v>-0.2</v>
      </c>
      <c r="Y181" s="235">
        <v>-0.16499999999999998</v>
      </c>
      <c r="Z181" s="235">
        <v>-0.08</v>
      </c>
      <c r="AA181" s="235">
        <v>-5.0000000000000001E-3</v>
      </c>
      <c r="AB181" s="235">
        <v>0.1</v>
      </c>
      <c r="AC181" s="246" t="s">
        <v>268</v>
      </c>
      <c r="AD181" s="246" t="s">
        <v>268</v>
      </c>
      <c r="AE181" s="235">
        <v>0.25</v>
      </c>
      <c r="AF181" s="201"/>
      <c r="AH181" s="248"/>
      <c r="AI181" s="241">
        <v>0.22</v>
      </c>
      <c r="AJ181" s="241">
        <v>0.46</v>
      </c>
      <c r="AK181" s="241">
        <v>0.84</v>
      </c>
      <c r="AL181" s="228">
        <f t="shared" si="0"/>
        <v>0.50666666666666671</v>
      </c>
      <c r="AM181" s="247"/>
      <c r="AN181" s="218">
        <f t="shared" si="1"/>
        <v>1.7133333333333334</v>
      </c>
      <c r="AO181" s="218">
        <f t="shared" si="2"/>
        <v>2.6133333333333333</v>
      </c>
      <c r="AP181" s="218">
        <f t="shared" si="3"/>
        <v>3.9933333333333332</v>
      </c>
      <c r="AQ181" s="218">
        <f t="shared" si="4"/>
        <v>6.8133333333333335</v>
      </c>
    </row>
    <row r="182" spans="2:57" x14ac:dyDescent="0.35">
      <c r="B182" s="229">
        <v>44461</v>
      </c>
      <c r="C182" s="219"/>
      <c r="D182" s="219"/>
      <c r="E182" s="219"/>
      <c r="F182" s="219"/>
      <c r="G182" s="219"/>
      <c r="H182" s="219">
        <v>2.2200000000000002</v>
      </c>
      <c r="I182" s="219">
        <v>3.06</v>
      </c>
      <c r="J182" s="219">
        <v>4.43</v>
      </c>
      <c r="K182" s="219">
        <v>7.27</v>
      </c>
      <c r="L182" s="219"/>
      <c r="M182" s="219"/>
      <c r="N182" s="219"/>
      <c r="O182" s="219"/>
      <c r="P182" s="219"/>
      <c r="Q182" s="249"/>
      <c r="R182" s="246" t="s">
        <v>268</v>
      </c>
      <c r="S182" s="246" t="s">
        <v>268</v>
      </c>
      <c r="T182" s="235">
        <v>-0.33500000000000002</v>
      </c>
      <c r="U182" s="235">
        <v>-0.32500000000000001</v>
      </c>
      <c r="V182" s="235">
        <v>-0.31</v>
      </c>
      <c r="W182" s="235">
        <v>-0.29000000000000004</v>
      </c>
      <c r="X182" s="235">
        <v>-0.19500000000000001</v>
      </c>
      <c r="Y182" s="235">
        <v>-0.16</v>
      </c>
      <c r="Z182" s="235">
        <v>-0.08</v>
      </c>
      <c r="AA182" s="235">
        <v>0</v>
      </c>
      <c r="AB182" s="235">
        <v>0.12</v>
      </c>
      <c r="AC182" s="246" t="s">
        <v>268</v>
      </c>
      <c r="AD182" s="246" t="s">
        <v>268</v>
      </c>
      <c r="AE182" s="235">
        <v>0.27</v>
      </c>
      <c r="AF182" s="201"/>
      <c r="AH182" s="248"/>
      <c r="AI182" s="241">
        <v>0.25</v>
      </c>
      <c r="AJ182" s="241">
        <v>0.48</v>
      </c>
      <c r="AK182" s="241">
        <v>0.86</v>
      </c>
      <c r="AL182" s="228">
        <f t="shared" si="0"/>
        <v>0.52999999999999992</v>
      </c>
      <c r="AM182" s="247"/>
      <c r="AN182" s="218">
        <f t="shared" si="1"/>
        <v>1.6900000000000004</v>
      </c>
      <c r="AO182" s="218">
        <f t="shared" si="2"/>
        <v>2.5300000000000002</v>
      </c>
      <c r="AP182" s="218">
        <f t="shared" si="3"/>
        <v>3.9</v>
      </c>
      <c r="AQ182" s="218">
        <f t="shared" si="4"/>
        <v>6.7399999999999993</v>
      </c>
    </row>
    <row r="183" spans="2:57" x14ac:dyDescent="0.35">
      <c r="B183" s="229">
        <v>44462</v>
      </c>
      <c r="C183" s="219"/>
      <c r="D183" s="219"/>
      <c r="E183" s="219"/>
      <c r="F183" s="219"/>
      <c r="G183" s="219"/>
      <c r="H183" s="219">
        <v>2.27</v>
      </c>
      <c r="I183" s="219">
        <v>3.08</v>
      </c>
      <c r="J183" s="219">
        <v>4.46</v>
      </c>
      <c r="K183" s="219">
        <v>7.17</v>
      </c>
      <c r="L183" s="219"/>
      <c r="M183" s="219"/>
      <c r="N183" s="219"/>
      <c r="O183" s="219"/>
      <c r="P183" s="219"/>
      <c r="Q183" s="249"/>
      <c r="R183" s="246" t="s">
        <v>268</v>
      </c>
      <c r="S183" s="246" t="s">
        <v>268</v>
      </c>
      <c r="T183" s="235">
        <v>-0.33500000000000002</v>
      </c>
      <c r="U183" s="235">
        <v>-0.32500000000000001</v>
      </c>
      <c r="V183" s="235">
        <v>-0.31</v>
      </c>
      <c r="W183" s="235">
        <v>-0.29000000000000004</v>
      </c>
      <c r="X183" s="235">
        <v>-0.2</v>
      </c>
      <c r="Y183" s="235">
        <v>-0.16499999999999998</v>
      </c>
      <c r="Z183" s="235">
        <v>-0.08</v>
      </c>
      <c r="AA183" s="235">
        <v>-5.0000000000000001E-3</v>
      </c>
      <c r="AB183" s="235">
        <v>0.1</v>
      </c>
      <c r="AC183" s="246" t="s">
        <v>268</v>
      </c>
      <c r="AD183" s="246" t="s">
        <v>268</v>
      </c>
      <c r="AE183" s="235">
        <v>0.25</v>
      </c>
      <c r="AF183" s="201"/>
      <c r="AH183" s="248"/>
      <c r="AI183" s="241">
        <v>0.27</v>
      </c>
      <c r="AJ183" s="241">
        <v>0.53</v>
      </c>
      <c r="AK183" s="241">
        <v>0.94</v>
      </c>
      <c r="AL183" s="228">
        <f t="shared" si="0"/>
        <v>0.57999999999999996</v>
      </c>
      <c r="AM183" s="247"/>
      <c r="AN183" s="218">
        <f t="shared" si="1"/>
        <v>1.69</v>
      </c>
      <c r="AO183" s="218">
        <f t="shared" si="2"/>
        <v>2.5</v>
      </c>
      <c r="AP183" s="218">
        <f t="shared" si="3"/>
        <v>3.88</v>
      </c>
      <c r="AQ183" s="218">
        <f t="shared" si="4"/>
        <v>6.59</v>
      </c>
    </row>
    <row r="184" spans="2:57" x14ac:dyDescent="0.35">
      <c r="B184" s="229">
        <v>44463</v>
      </c>
      <c r="C184" s="219"/>
      <c r="D184" s="219"/>
      <c r="E184" s="219"/>
      <c r="F184" s="219"/>
      <c r="G184" s="219"/>
      <c r="H184" s="219">
        <v>2.2999999999999998</v>
      </c>
      <c r="I184" s="219">
        <v>3.13</v>
      </c>
      <c r="J184" s="219">
        <v>4.51</v>
      </c>
      <c r="K184" s="219">
        <v>7.21</v>
      </c>
      <c r="L184" s="219"/>
      <c r="M184" s="219"/>
      <c r="N184" s="219"/>
      <c r="O184" s="219"/>
      <c r="P184" s="219"/>
      <c r="Q184" s="249"/>
      <c r="R184" s="246" t="s">
        <v>268</v>
      </c>
      <c r="S184" s="246" t="s">
        <v>268</v>
      </c>
      <c r="T184" s="235">
        <v>-0.33500000000000002</v>
      </c>
      <c r="U184" s="235">
        <v>-0.32500000000000001</v>
      </c>
      <c r="V184" s="235">
        <v>-0.31</v>
      </c>
      <c r="W184" s="235">
        <v>-0.28000000000000003</v>
      </c>
      <c r="X184" s="235">
        <v>-0.18</v>
      </c>
      <c r="Y184" s="235">
        <v>-0.15500000000000003</v>
      </c>
      <c r="Z184" s="235">
        <v>-7.0000000000000007E-2</v>
      </c>
      <c r="AA184" s="235">
        <v>5.0000000000000001E-3</v>
      </c>
      <c r="AB184" s="235">
        <v>0.11</v>
      </c>
      <c r="AC184" s="246" t="s">
        <v>268</v>
      </c>
      <c r="AD184" s="246" t="s">
        <v>268</v>
      </c>
      <c r="AE184" s="235">
        <v>0.26</v>
      </c>
      <c r="AF184" s="201"/>
      <c r="AH184" s="248"/>
      <c r="AI184" s="241">
        <v>0.28999999999999998</v>
      </c>
      <c r="AJ184" s="241">
        <v>0.55000000000000004</v>
      </c>
      <c r="AK184" s="241">
        <v>0.97</v>
      </c>
      <c r="AL184" s="228">
        <f t="shared" si="0"/>
        <v>0.60333333333333339</v>
      </c>
      <c r="AM184" s="247"/>
      <c r="AN184" s="218">
        <f t="shared" si="1"/>
        <v>1.6966666666666663</v>
      </c>
      <c r="AO184" s="218">
        <f t="shared" si="2"/>
        <v>2.5266666666666664</v>
      </c>
      <c r="AP184" s="218">
        <f t="shared" si="3"/>
        <v>3.9066666666666663</v>
      </c>
      <c r="AQ184" s="218">
        <f t="shared" si="4"/>
        <v>6.6066666666666665</v>
      </c>
    </row>
    <row r="185" spans="2:57" x14ac:dyDescent="0.35">
      <c r="B185" s="229">
        <v>44466</v>
      </c>
      <c r="C185" s="219"/>
      <c r="D185" s="219"/>
      <c r="E185" s="219"/>
      <c r="F185" s="219"/>
      <c r="G185" s="219"/>
      <c r="H185" s="219">
        <v>2.2999999999999998</v>
      </c>
      <c r="I185" s="219">
        <v>3.17</v>
      </c>
      <c r="J185" s="219">
        <v>4.55</v>
      </c>
      <c r="K185" s="219">
        <v>7.24</v>
      </c>
      <c r="L185" s="219"/>
      <c r="M185" s="219"/>
      <c r="N185" s="219"/>
      <c r="O185" s="219"/>
      <c r="P185" s="219"/>
      <c r="Q185" s="249"/>
      <c r="R185" s="246" t="s">
        <v>268</v>
      </c>
      <c r="S185" s="246" t="s">
        <v>268</v>
      </c>
      <c r="T185" s="235">
        <v>-0.33500000000000002</v>
      </c>
      <c r="U185" s="235">
        <v>-0.32500000000000001</v>
      </c>
      <c r="V185" s="235">
        <v>-0.31</v>
      </c>
      <c r="W185" s="235">
        <v>-0.28000000000000003</v>
      </c>
      <c r="X185" s="235">
        <v>-0.16499999999999998</v>
      </c>
      <c r="Y185" s="235">
        <v>-0.13500000000000001</v>
      </c>
      <c r="Z185" s="235">
        <v>-0.06</v>
      </c>
      <c r="AA185" s="235">
        <v>5.0000000000000001E-3</v>
      </c>
      <c r="AB185" s="235">
        <v>0.13</v>
      </c>
      <c r="AC185" s="246" t="s">
        <v>268</v>
      </c>
      <c r="AD185" s="246" t="s">
        <v>268</v>
      </c>
      <c r="AE185" s="235">
        <v>0.28999999999999998</v>
      </c>
      <c r="AF185" s="201"/>
      <c r="AH185" s="248"/>
      <c r="AI185" s="241">
        <v>0.31</v>
      </c>
      <c r="AJ185" s="241">
        <v>0.56000000000000005</v>
      </c>
      <c r="AK185" s="241">
        <v>0.98</v>
      </c>
      <c r="AL185" s="228">
        <f t="shared" si="0"/>
        <v>0.6166666666666667</v>
      </c>
      <c r="AM185" s="247"/>
      <c r="AN185" s="218">
        <f t="shared" si="1"/>
        <v>1.6833333333333331</v>
      </c>
      <c r="AO185" s="218">
        <f t="shared" si="2"/>
        <v>2.5533333333333332</v>
      </c>
      <c r="AP185" s="218">
        <f t="shared" si="3"/>
        <v>3.9333333333333331</v>
      </c>
      <c r="AQ185" s="218">
        <f t="shared" si="4"/>
        <v>6.6233333333333331</v>
      </c>
    </row>
    <row r="186" spans="2:57" x14ac:dyDescent="0.35">
      <c r="B186" s="229">
        <v>44467</v>
      </c>
      <c r="C186" s="219"/>
      <c r="D186" s="219"/>
      <c r="E186" s="219"/>
      <c r="F186" s="219"/>
      <c r="G186" s="219"/>
      <c r="H186" s="219">
        <v>2.34</v>
      </c>
      <c r="I186" s="219">
        <v>3.25</v>
      </c>
      <c r="J186" s="219">
        <v>4.62</v>
      </c>
      <c r="K186" s="219">
        <v>7.32</v>
      </c>
      <c r="L186" s="219"/>
      <c r="M186" s="219"/>
      <c r="N186" s="219"/>
      <c r="O186" s="219"/>
      <c r="P186" s="219"/>
      <c r="Q186" s="249"/>
      <c r="R186" s="246" t="s">
        <v>268</v>
      </c>
      <c r="S186" s="246" t="s">
        <v>268</v>
      </c>
      <c r="T186" s="235">
        <v>-0.33500000000000002</v>
      </c>
      <c r="U186" s="235">
        <v>-0.32500000000000001</v>
      </c>
      <c r="V186" s="235">
        <v>-0.31</v>
      </c>
      <c r="W186" s="235">
        <v>-0.28000000000000003</v>
      </c>
      <c r="X186" s="235">
        <v>-0.16499999999999998</v>
      </c>
      <c r="Y186" s="235">
        <v>-0.13500000000000001</v>
      </c>
      <c r="Z186" s="235">
        <v>-0.06</v>
      </c>
      <c r="AA186" s="235">
        <v>5.0000000000000001E-3</v>
      </c>
      <c r="AB186" s="235">
        <v>0.15</v>
      </c>
      <c r="AC186" s="246" t="s">
        <v>268</v>
      </c>
      <c r="AD186" s="246" t="s">
        <v>268</v>
      </c>
      <c r="AE186" s="235">
        <v>0.31</v>
      </c>
      <c r="AF186" s="201"/>
      <c r="AH186" s="248"/>
      <c r="AI186" s="241">
        <v>0.31</v>
      </c>
      <c r="AJ186" s="241">
        <v>0.55000000000000004</v>
      </c>
      <c r="AK186" s="241">
        <v>1.02</v>
      </c>
      <c r="AL186" s="228">
        <f t="shared" si="0"/>
        <v>0.62666666666666671</v>
      </c>
      <c r="AM186" s="247"/>
      <c r="AN186" s="218">
        <f t="shared" si="1"/>
        <v>1.7133333333333332</v>
      </c>
      <c r="AO186" s="218">
        <f t="shared" si="2"/>
        <v>2.6233333333333331</v>
      </c>
      <c r="AP186" s="218">
        <f t="shared" si="3"/>
        <v>3.9933333333333332</v>
      </c>
      <c r="AQ186" s="218">
        <f t="shared" si="4"/>
        <v>6.6933333333333334</v>
      </c>
    </row>
    <row r="187" spans="2:57" x14ac:dyDescent="0.35">
      <c r="B187" s="229">
        <v>44468</v>
      </c>
      <c r="C187" s="219"/>
      <c r="D187" s="219"/>
      <c r="E187" s="219"/>
      <c r="F187" s="219"/>
      <c r="G187" s="219"/>
      <c r="H187" s="219">
        <v>2.34</v>
      </c>
      <c r="I187" s="219">
        <v>3.23</v>
      </c>
      <c r="J187" s="219">
        <v>4.58</v>
      </c>
      <c r="K187" s="219">
        <v>7.22</v>
      </c>
      <c r="L187" s="219"/>
      <c r="M187" s="219"/>
      <c r="N187" s="219"/>
      <c r="O187" s="219"/>
      <c r="P187" s="219"/>
      <c r="Q187" s="249"/>
      <c r="R187" s="246" t="s">
        <v>268</v>
      </c>
      <c r="S187" s="246" t="s">
        <v>268</v>
      </c>
      <c r="T187" s="235">
        <v>-0.33500000000000002</v>
      </c>
      <c r="U187" s="235">
        <v>-0.32500000000000001</v>
      </c>
      <c r="V187" s="235">
        <v>-0.31</v>
      </c>
      <c r="W187" s="235">
        <v>-0.28000000000000003</v>
      </c>
      <c r="X187" s="235">
        <v>-0.16499999999999998</v>
      </c>
      <c r="Y187" s="235">
        <v>-0.13500000000000001</v>
      </c>
      <c r="Z187" s="235">
        <v>-0.06</v>
      </c>
      <c r="AA187" s="235">
        <v>5.0000000000000001E-3</v>
      </c>
      <c r="AB187" s="235">
        <v>0.15</v>
      </c>
      <c r="AC187" s="246" t="s">
        <v>268</v>
      </c>
      <c r="AD187" s="246" t="s">
        <v>268</v>
      </c>
      <c r="AE187" s="235">
        <v>0.31</v>
      </c>
      <c r="AF187" s="201"/>
      <c r="AH187" s="248"/>
      <c r="AI187" s="241">
        <v>0.3</v>
      </c>
      <c r="AJ187" s="241">
        <v>0.55000000000000004</v>
      </c>
      <c r="AK187" s="241">
        <v>1.01</v>
      </c>
      <c r="AL187" s="228">
        <f t="shared" si="0"/>
        <v>0.62</v>
      </c>
      <c r="AM187" s="247"/>
      <c r="AN187" s="218">
        <f t="shared" si="1"/>
        <v>1.7199999999999998</v>
      </c>
      <c r="AO187" s="218">
        <f t="shared" si="2"/>
        <v>2.61</v>
      </c>
      <c r="AP187" s="218">
        <f t="shared" si="3"/>
        <v>3.96</v>
      </c>
      <c r="AQ187" s="218">
        <f t="shared" si="4"/>
        <v>6.6</v>
      </c>
    </row>
    <row r="188" spans="2:57" x14ac:dyDescent="0.35">
      <c r="B188" s="229">
        <v>44469</v>
      </c>
      <c r="C188" s="219"/>
      <c r="D188" s="219"/>
      <c r="E188" s="219"/>
      <c r="F188" s="219"/>
      <c r="G188" s="219"/>
      <c r="H188" s="219">
        <v>2.38</v>
      </c>
      <c r="I188" s="219">
        <v>3.3</v>
      </c>
      <c r="J188" s="219">
        <v>4.6500000000000004</v>
      </c>
      <c r="K188" s="219">
        <v>7.48</v>
      </c>
      <c r="L188" s="219"/>
      <c r="M188" s="219"/>
      <c r="N188" s="219"/>
      <c r="O188" s="219"/>
      <c r="P188" s="219"/>
      <c r="R188" s="246">
        <v>-0.36500000000000005</v>
      </c>
      <c r="S188" s="246">
        <v>-0.35500000000000004</v>
      </c>
      <c r="T188" s="235">
        <v>-0.33500000000000002</v>
      </c>
      <c r="U188" s="235">
        <v>-0.32500000000000001</v>
      </c>
      <c r="V188" s="235">
        <v>-0.34249999999999997</v>
      </c>
      <c r="W188" s="235">
        <v>-0.28000000000000003</v>
      </c>
      <c r="X188" s="235">
        <v>-0.23333333333333331</v>
      </c>
      <c r="Y188" s="235">
        <v>-0.21</v>
      </c>
      <c r="Z188" s="235">
        <v>-0.06</v>
      </c>
      <c r="AA188" s="235">
        <v>5.0000000000000001E-3</v>
      </c>
      <c r="AB188" s="235">
        <v>0.15</v>
      </c>
      <c r="AC188" s="246">
        <v>0.19</v>
      </c>
      <c r="AD188" s="246">
        <v>0.28000000000000003</v>
      </c>
      <c r="AE188" s="235">
        <v>0.32</v>
      </c>
      <c r="AF188" s="201"/>
      <c r="AI188" s="241">
        <v>0.28000000000000003</v>
      </c>
      <c r="AJ188" s="241">
        <v>0.53</v>
      </c>
      <c r="AK188" s="241">
        <v>0.98</v>
      </c>
      <c r="AL188" s="228">
        <f t="shared" si="0"/>
        <v>0.59666666666666668</v>
      </c>
      <c r="AN188" s="218">
        <f t="shared" si="1"/>
        <v>1.7833333333333332</v>
      </c>
      <c r="AO188" s="218">
        <f t="shared" si="2"/>
        <v>2.7033333333333331</v>
      </c>
      <c r="AP188" s="218">
        <f t="shared" si="3"/>
        <v>4.0533333333333337</v>
      </c>
      <c r="AQ188" s="218">
        <f t="shared" si="4"/>
        <v>6.8833333333333337</v>
      </c>
      <c r="AS188" s="220">
        <f>$BC$188*EXP($BD$188*AS3)</f>
        <v>1.3965899689995629</v>
      </c>
      <c r="AT188" s="220">
        <f>$BC$188*EXP($BD$188*AT3)</f>
        <v>2.1808910437590439</v>
      </c>
      <c r="AU188" s="220">
        <f>$BC$188*EXP($BD$188*AU3)</f>
        <v>3.4056422073226993</v>
      </c>
      <c r="AV188" s="220">
        <f>$BC$188*EXP($BD$188*AV3)</f>
        <v>5.318192707282849</v>
      </c>
      <c r="AW188" s="220"/>
      <c r="AX188" s="220">
        <f>$BC$188*EXP($BD$188*AX3)</f>
        <v>2.4379524543475641</v>
      </c>
      <c r="AY188" s="220">
        <f>$BC$188*EXP($BD$188*AY3)</f>
        <v>4.255803279123489</v>
      </c>
      <c r="AZ188" s="220">
        <f>$BC$188*EXP($BD$188*AZ3)</f>
        <v>8.304798904295625</v>
      </c>
      <c r="BA188" s="220">
        <f>$BC$188*EXP($BD$188*BA3)</f>
        <v>25.307063056367646</v>
      </c>
      <c r="BC188" s="245">
        <v>1.1175999999999999</v>
      </c>
      <c r="BD188" s="245">
        <v>0.44569999999999999</v>
      </c>
      <c r="BE188" s="245"/>
    </row>
    <row r="189" spans="2:57" x14ac:dyDescent="0.35">
      <c r="B189" s="229">
        <v>44470</v>
      </c>
      <c r="C189" s="219"/>
      <c r="D189" s="219"/>
      <c r="E189" s="219"/>
      <c r="F189" s="219"/>
      <c r="G189" s="243"/>
      <c r="H189" s="219">
        <v>2.33</v>
      </c>
      <c r="I189" s="219">
        <v>3.29</v>
      </c>
      <c r="J189" s="219">
        <v>4.6500000000000004</v>
      </c>
      <c r="K189" s="219">
        <v>7.44</v>
      </c>
      <c r="L189" s="219"/>
      <c r="M189" s="219"/>
      <c r="N189" s="219"/>
      <c r="O189" s="219"/>
      <c r="P189" s="219"/>
      <c r="R189" s="235" t="s">
        <v>268</v>
      </c>
      <c r="S189" s="235" t="s">
        <v>268</v>
      </c>
      <c r="T189" s="235">
        <v>-0.33500000000000002</v>
      </c>
      <c r="U189" s="235">
        <v>-0.32500000000000001</v>
      </c>
      <c r="V189" s="235">
        <v>-0.31</v>
      </c>
      <c r="W189" s="235">
        <v>-0.28000000000000003</v>
      </c>
      <c r="X189" s="235">
        <v>-0.16499999999999998</v>
      </c>
      <c r="Y189" s="235">
        <v>-0.13500000000000001</v>
      </c>
      <c r="Z189" s="235">
        <v>-0.06</v>
      </c>
      <c r="AA189" s="235">
        <v>5.0000000000000001E-3</v>
      </c>
      <c r="AB189" s="235">
        <v>0.15</v>
      </c>
      <c r="AC189" s="235" t="s">
        <v>268</v>
      </c>
      <c r="AD189" s="235" t="s">
        <v>268</v>
      </c>
      <c r="AE189" s="235">
        <v>0.31</v>
      </c>
      <c r="AF189" s="235"/>
      <c r="AH189" s="242"/>
      <c r="AI189" s="241">
        <v>0.27</v>
      </c>
      <c r="AJ189" s="241">
        <v>0.49</v>
      </c>
      <c r="AK189" s="241">
        <v>0.93</v>
      </c>
      <c r="AL189" s="228">
        <f t="shared" si="0"/>
        <v>0.56333333333333335</v>
      </c>
      <c r="AN189" s="218">
        <f t="shared" si="1"/>
        <v>1.7666666666666666</v>
      </c>
      <c r="AO189" s="218">
        <f t="shared" si="2"/>
        <v>2.7266666666666666</v>
      </c>
      <c r="AP189" s="218">
        <f t="shared" si="3"/>
        <v>4.0866666666666669</v>
      </c>
      <c r="AQ189" s="218">
        <f t="shared" si="4"/>
        <v>6.8766666666666669</v>
      </c>
    </row>
    <row r="190" spans="2:57" x14ac:dyDescent="0.35">
      <c r="B190" s="229">
        <v>44473</v>
      </c>
      <c r="C190" s="219"/>
      <c r="D190" s="219"/>
      <c r="E190" s="219"/>
      <c r="F190" s="219"/>
      <c r="G190" s="243"/>
      <c r="H190" s="219">
        <v>2.35</v>
      </c>
      <c r="I190" s="219">
        <v>3.32</v>
      </c>
      <c r="J190" s="219">
        <v>4.66</v>
      </c>
      <c r="K190" s="219">
        <v>7.47</v>
      </c>
      <c r="L190" s="219"/>
      <c r="M190" s="219"/>
      <c r="N190" s="219"/>
      <c r="O190" s="219"/>
      <c r="P190" s="219"/>
      <c r="R190" s="235" t="s">
        <v>268</v>
      </c>
      <c r="S190" s="235" t="s">
        <v>268</v>
      </c>
      <c r="T190" s="235">
        <v>-0.33500000000000002</v>
      </c>
      <c r="U190" s="235">
        <v>-0.32500000000000001</v>
      </c>
      <c r="V190" s="235">
        <v>-0.31</v>
      </c>
      <c r="W190" s="235">
        <v>-0.28000000000000003</v>
      </c>
      <c r="X190" s="235">
        <v>-0.16499999999999998</v>
      </c>
      <c r="Y190" s="235">
        <v>-0.13500000000000001</v>
      </c>
      <c r="Z190" s="235">
        <v>-0.06</v>
      </c>
      <c r="AA190" s="235">
        <v>5.0000000000000001E-3</v>
      </c>
      <c r="AB190" s="235">
        <v>0.15</v>
      </c>
      <c r="AC190" s="235" t="s">
        <v>268</v>
      </c>
      <c r="AD190" s="235" t="s">
        <v>268</v>
      </c>
      <c r="AE190" s="235">
        <v>0.31</v>
      </c>
      <c r="AF190" s="235"/>
      <c r="AH190" s="242"/>
      <c r="AI190" s="241">
        <v>0.27</v>
      </c>
      <c r="AJ190" s="241">
        <v>0.52</v>
      </c>
      <c r="AK190" s="241">
        <v>0.95</v>
      </c>
      <c r="AL190" s="228">
        <f t="shared" si="0"/>
        <v>0.57999999999999996</v>
      </c>
      <c r="AN190" s="218">
        <f t="shared" si="1"/>
        <v>1.77</v>
      </c>
      <c r="AO190" s="218">
        <f t="shared" si="2"/>
        <v>2.7399999999999998</v>
      </c>
      <c r="AP190" s="218">
        <f t="shared" si="3"/>
        <v>4.08</v>
      </c>
      <c r="AQ190" s="218">
        <f t="shared" si="4"/>
        <v>6.89</v>
      </c>
    </row>
    <row r="191" spans="2:57" x14ac:dyDescent="0.35">
      <c r="B191" s="229">
        <v>44474</v>
      </c>
      <c r="C191" s="219"/>
      <c r="D191" s="219"/>
      <c r="E191" s="219"/>
      <c r="F191" s="219"/>
      <c r="G191" s="243"/>
      <c r="H191" s="219">
        <v>2.38</v>
      </c>
      <c r="I191" s="219">
        <v>3.32</v>
      </c>
      <c r="J191" s="219">
        <v>4.6399999999999997</v>
      </c>
      <c r="K191" s="219">
        <v>7.48</v>
      </c>
      <c r="L191" s="219"/>
      <c r="M191" s="219"/>
      <c r="N191" s="219"/>
      <c r="O191" s="219"/>
      <c r="P191" s="219"/>
      <c r="R191" s="235" t="s">
        <v>268</v>
      </c>
      <c r="S191" s="235" t="s">
        <v>268</v>
      </c>
      <c r="T191" s="235">
        <v>-0.33500000000000002</v>
      </c>
      <c r="U191" s="235">
        <v>-0.32500000000000001</v>
      </c>
      <c r="V191" s="235">
        <v>-0.31</v>
      </c>
      <c r="W191" s="235">
        <v>-0.28000000000000003</v>
      </c>
      <c r="X191" s="235">
        <v>-0.16499999999999998</v>
      </c>
      <c r="Y191" s="235">
        <v>-0.13500000000000001</v>
      </c>
      <c r="Z191" s="235">
        <v>-0.06</v>
      </c>
      <c r="AA191" s="235">
        <v>5.0000000000000001E-3</v>
      </c>
      <c r="AB191" s="235">
        <v>0.15</v>
      </c>
      <c r="AC191" s="235" t="s">
        <v>268</v>
      </c>
      <c r="AD191" s="235" t="s">
        <v>268</v>
      </c>
      <c r="AE191" s="235">
        <v>0.31</v>
      </c>
      <c r="AF191" s="235"/>
      <c r="AH191" s="242"/>
      <c r="AI191" s="241">
        <v>0.28000000000000003</v>
      </c>
      <c r="AJ191" s="241">
        <v>0.54</v>
      </c>
      <c r="AK191" s="241">
        <v>0.98</v>
      </c>
      <c r="AL191" s="228">
        <f t="shared" si="0"/>
        <v>0.6</v>
      </c>
      <c r="AN191" s="218">
        <f t="shared" si="1"/>
        <v>1.7799999999999998</v>
      </c>
      <c r="AO191" s="218">
        <f t="shared" si="2"/>
        <v>2.7199999999999998</v>
      </c>
      <c r="AP191" s="218">
        <f t="shared" si="3"/>
        <v>4.04</v>
      </c>
      <c r="AQ191" s="218">
        <f t="shared" si="4"/>
        <v>6.8800000000000008</v>
      </c>
    </row>
    <row r="192" spans="2:57" x14ac:dyDescent="0.35">
      <c r="B192" s="229">
        <v>44475</v>
      </c>
      <c r="C192" s="219"/>
      <c r="D192" s="219"/>
      <c r="E192" s="219"/>
      <c r="F192" s="219"/>
      <c r="G192" s="243"/>
      <c r="H192" s="219">
        <v>2.38</v>
      </c>
      <c r="I192" s="219">
        <v>3.41</v>
      </c>
      <c r="J192" s="219">
        <v>4.8</v>
      </c>
      <c r="K192" s="219">
        <v>7.64</v>
      </c>
      <c r="L192" s="219"/>
      <c r="M192" s="219"/>
      <c r="N192" s="219"/>
      <c r="O192" s="219"/>
      <c r="P192" s="219"/>
      <c r="R192" s="235" t="s">
        <v>268</v>
      </c>
      <c r="S192" s="235" t="s">
        <v>268</v>
      </c>
      <c r="T192" s="235">
        <v>-0.32500000000000001</v>
      </c>
      <c r="U192" s="235">
        <v>-0.315</v>
      </c>
      <c r="V192" s="235">
        <v>-0.3</v>
      </c>
      <c r="W192" s="235">
        <v>-0.26500000000000001</v>
      </c>
      <c r="X192" s="235">
        <v>-0.16</v>
      </c>
      <c r="Y192" s="235">
        <v>-0.13</v>
      </c>
      <c r="Z192" s="235">
        <v>-1.5000000000000001E-2</v>
      </c>
      <c r="AA192" s="235">
        <v>0.02</v>
      </c>
      <c r="AB192" s="235">
        <v>0.16</v>
      </c>
      <c r="AC192" s="235" t="s">
        <v>268</v>
      </c>
      <c r="AD192" s="235" t="s">
        <v>268</v>
      </c>
      <c r="AE192" s="235">
        <v>0.32</v>
      </c>
      <c r="AF192" s="235"/>
      <c r="AH192" s="242"/>
      <c r="AI192" s="241">
        <v>0.3</v>
      </c>
      <c r="AJ192" s="241">
        <v>0.55000000000000004</v>
      </c>
      <c r="AK192" s="241">
        <v>0.99</v>
      </c>
      <c r="AL192" s="228">
        <f t="shared" si="0"/>
        <v>0.6133333333333334</v>
      </c>
      <c r="AN192" s="218">
        <f t="shared" si="1"/>
        <v>1.7666666666666666</v>
      </c>
      <c r="AO192" s="218">
        <f t="shared" si="2"/>
        <v>2.7966666666666669</v>
      </c>
      <c r="AP192" s="218">
        <f t="shared" si="3"/>
        <v>4.1866666666666665</v>
      </c>
      <c r="AQ192" s="218">
        <f t="shared" si="4"/>
        <v>7.0266666666666664</v>
      </c>
    </row>
    <row r="193" spans="2:43" x14ac:dyDescent="0.35">
      <c r="B193" s="229">
        <v>44476</v>
      </c>
      <c r="C193" s="219"/>
      <c r="D193" s="219"/>
      <c r="E193" s="219"/>
      <c r="F193" s="219"/>
      <c r="G193" s="243"/>
      <c r="H193" s="219">
        <v>2.42</v>
      </c>
      <c r="I193" s="219">
        <v>3.37</v>
      </c>
      <c r="J193" s="219">
        <v>4.72</v>
      </c>
      <c r="K193" s="219">
        <v>7.54</v>
      </c>
      <c r="L193" s="219"/>
      <c r="M193" s="219"/>
      <c r="N193" s="219"/>
      <c r="O193" s="219"/>
      <c r="P193" s="219"/>
      <c r="R193" s="235" t="s">
        <v>268</v>
      </c>
      <c r="S193" s="235" t="s">
        <v>268</v>
      </c>
      <c r="T193" s="235">
        <v>-0.32500000000000001</v>
      </c>
      <c r="U193" s="235">
        <v>-0.315</v>
      </c>
      <c r="V193" s="235">
        <v>-0.3</v>
      </c>
      <c r="W193" s="235">
        <v>-0.26500000000000001</v>
      </c>
      <c r="X193" s="235">
        <v>-0.16</v>
      </c>
      <c r="Y193" s="235">
        <v>-0.13</v>
      </c>
      <c r="Z193" s="235">
        <v>-1.5000000000000001E-2</v>
      </c>
      <c r="AA193" s="235">
        <v>0.02</v>
      </c>
      <c r="AB193" s="235">
        <v>0.16</v>
      </c>
      <c r="AC193" s="235" t="s">
        <v>268</v>
      </c>
      <c r="AD193" s="235">
        <v>0.32</v>
      </c>
      <c r="AE193" s="235" t="s">
        <v>268</v>
      </c>
      <c r="AF193" s="235"/>
      <c r="AH193" s="242"/>
      <c r="AI193" s="241">
        <v>0.32</v>
      </c>
      <c r="AJ193" s="241">
        <v>0.56999999999999995</v>
      </c>
      <c r="AK193" s="241">
        <v>1.02</v>
      </c>
      <c r="AL193" s="228">
        <f t="shared" si="0"/>
        <v>0.6366666666666666</v>
      </c>
      <c r="AN193" s="218">
        <f t="shared" si="1"/>
        <v>1.7833333333333332</v>
      </c>
      <c r="AO193" s="218">
        <f t="shared" si="2"/>
        <v>2.7333333333333334</v>
      </c>
      <c r="AP193" s="218">
        <f t="shared" si="3"/>
        <v>4.083333333333333</v>
      </c>
      <c r="AQ193" s="218">
        <f t="shared" si="4"/>
        <v>6.9033333333333333</v>
      </c>
    </row>
    <row r="194" spans="2:43" x14ac:dyDescent="0.35">
      <c r="B194" s="229">
        <v>44477</v>
      </c>
      <c r="C194" s="219"/>
      <c r="D194" s="219"/>
      <c r="E194" s="219"/>
      <c r="F194" s="219"/>
      <c r="G194" s="243"/>
      <c r="H194" s="219">
        <v>2.4500000000000002</v>
      </c>
      <c r="I194" s="219">
        <v>3.4</v>
      </c>
      <c r="J194" s="219">
        <v>4.75</v>
      </c>
      <c r="K194" s="219">
        <v>7.61</v>
      </c>
      <c r="L194" s="219"/>
      <c r="M194" s="219"/>
      <c r="N194" s="219"/>
      <c r="O194" s="219"/>
      <c r="P194" s="219"/>
      <c r="R194" s="235" t="s">
        <v>268</v>
      </c>
      <c r="S194" s="235" t="s">
        <v>268</v>
      </c>
      <c r="T194" s="235">
        <v>-0.32500000000000001</v>
      </c>
      <c r="U194" s="235">
        <v>-0.31</v>
      </c>
      <c r="V194" s="235">
        <v>-0.3</v>
      </c>
      <c r="W194" s="235">
        <v>-0.26500000000000001</v>
      </c>
      <c r="X194" s="235">
        <v>-0.16</v>
      </c>
      <c r="Y194" s="235">
        <v>-0.13</v>
      </c>
      <c r="Z194" s="235">
        <v>-1.0000000000000002E-2</v>
      </c>
      <c r="AA194" s="235">
        <v>0.03</v>
      </c>
      <c r="AB194" s="235">
        <v>0.16</v>
      </c>
      <c r="AC194" s="235" t="s">
        <v>268</v>
      </c>
      <c r="AD194" s="235">
        <v>0.32</v>
      </c>
      <c r="AE194" s="235" t="s">
        <v>268</v>
      </c>
      <c r="AF194" s="235"/>
      <c r="AH194" s="242"/>
      <c r="AI194" s="241">
        <v>0.32</v>
      </c>
      <c r="AJ194" s="241">
        <v>0.59</v>
      </c>
      <c r="AK194" s="241">
        <v>1.05</v>
      </c>
      <c r="AL194" s="228">
        <f t="shared" si="0"/>
        <v>0.65333333333333332</v>
      </c>
      <c r="AN194" s="218">
        <f t="shared" si="1"/>
        <v>1.7966666666666669</v>
      </c>
      <c r="AO194" s="218">
        <f t="shared" si="2"/>
        <v>2.7466666666666666</v>
      </c>
      <c r="AP194" s="218">
        <f t="shared" si="3"/>
        <v>4.0966666666666667</v>
      </c>
      <c r="AQ194" s="218">
        <f t="shared" si="4"/>
        <v>6.956666666666667</v>
      </c>
    </row>
    <row r="195" spans="2:43" x14ac:dyDescent="0.35">
      <c r="B195" s="229">
        <v>44480</v>
      </c>
      <c r="C195" s="219"/>
      <c r="D195" s="219"/>
      <c r="E195" s="219"/>
      <c r="F195" s="219"/>
      <c r="G195" s="243"/>
      <c r="H195" s="219">
        <v>2.4500000000000002</v>
      </c>
      <c r="I195" s="219">
        <v>3.4</v>
      </c>
      <c r="J195" s="219">
        <v>4.74</v>
      </c>
      <c r="K195" s="219">
        <v>7.6</v>
      </c>
      <c r="L195" s="219"/>
      <c r="M195" s="219"/>
      <c r="N195" s="219"/>
      <c r="O195" s="219"/>
      <c r="P195" s="219"/>
      <c r="R195" s="235" t="s">
        <v>268</v>
      </c>
      <c r="S195" s="235" t="s">
        <v>268</v>
      </c>
      <c r="T195" s="235">
        <v>-0.32500000000000001</v>
      </c>
      <c r="U195" s="235">
        <v>-0.31</v>
      </c>
      <c r="V195" s="235">
        <v>-0.3</v>
      </c>
      <c r="W195" s="235">
        <v>-0.26500000000000001</v>
      </c>
      <c r="X195" s="235">
        <v>-0.16</v>
      </c>
      <c r="Y195" s="235">
        <v>-0.13</v>
      </c>
      <c r="Z195" s="235">
        <v>-1.0000000000000002E-2</v>
      </c>
      <c r="AA195" s="235">
        <v>0.03</v>
      </c>
      <c r="AB195" s="235">
        <v>0.16</v>
      </c>
      <c r="AC195" s="235" t="s">
        <v>268</v>
      </c>
      <c r="AD195" s="235">
        <v>0.32</v>
      </c>
      <c r="AE195" s="235" t="s">
        <v>268</v>
      </c>
      <c r="AF195" s="235"/>
      <c r="AH195" s="242"/>
      <c r="AI195" s="241">
        <v>0.32</v>
      </c>
      <c r="AJ195" s="241">
        <v>0.59</v>
      </c>
      <c r="AK195" s="241">
        <v>1.05</v>
      </c>
      <c r="AL195" s="228">
        <f t="shared" si="0"/>
        <v>0.65333333333333332</v>
      </c>
      <c r="AN195" s="218">
        <f t="shared" si="1"/>
        <v>1.7966666666666669</v>
      </c>
      <c r="AO195" s="218">
        <f t="shared" si="2"/>
        <v>2.7466666666666666</v>
      </c>
      <c r="AP195" s="218">
        <f t="shared" si="3"/>
        <v>4.0866666666666669</v>
      </c>
      <c r="AQ195" s="218">
        <f t="shared" si="4"/>
        <v>6.9466666666666663</v>
      </c>
    </row>
    <row r="196" spans="2:43" x14ac:dyDescent="0.35">
      <c r="B196" s="229">
        <v>44481</v>
      </c>
      <c r="C196" s="219"/>
      <c r="D196" s="219"/>
      <c r="E196" s="219"/>
      <c r="F196" s="219"/>
      <c r="G196" s="243"/>
      <c r="H196" s="219">
        <v>2.4500000000000002</v>
      </c>
      <c r="I196" s="219">
        <v>3.48</v>
      </c>
      <c r="J196" s="219">
        <v>4.8499999999999996</v>
      </c>
      <c r="K196" s="219">
        <v>7.71</v>
      </c>
      <c r="L196" s="219"/>
      <c r="M196" s="219"/>
      <c r="N196" s="219"/>
      <c r="O196" s="219"/>
      <c r="P196" s="219"/>
      <c r="R196" s="235" t="s">
        <v>268</v>
      </c>
      <c r="S196" s="235" t="s">
        <v>268</v>
      </c>
      <c r="T196" s="235">
        <v>-0.32500000000000001</v>
      </c>
      <c r="U196" s="235">
        <v>-0.31</v>
      </c>
      <c r="V196" s="235">
        <v>-0.3</v>
      </c>
      <c r="W196" s="235">
        <v>-0.26500000000000001</v>
      </c>
      <c r="X196" s="235">
        <v>-0.16</v>
      </c>
      <c r="Y196" s="235">
        <v>-0.13</v>
      </c>
      <c r="Z196" s="235">
        <v>-1.0000000000000002E-2</v>
      </c>
      <c r="AA196" s="235">
        <v>0.04</v>
      </c>
      <c r="AB196" s="235">
        <v>0.17</v>
      </c>
      <c r="AC196" s="235" t="s">
        <v>268</v>
      </c>
      <c r="AD196" s="235">
        <v>0.32</v>
      </c>
      <c r="AE196" s="235" t="s">
        <v>268</v>
      </c>
      <c r="AF196" s="235"/>
      <c r="AH196" s="242"/>
      <c r="AI196" s="241">
        <v>0.35</v>
      </c>
      <c r="AJ196" s="241">
        <v>0.64</v>
      </c>
      <c r="AK196" s="241">
        <v>1.08</v>
      </c>
      <c r="AL196" s="228">
        <f t="shared" si="0"/>
        <v>0.69000000000000006</v>
      </c>
      <c r="AN196" s="218">
        <f t="shared" si="1"/>
        <v>1.7600000000000002</v>
      </c>
      <c r="AO196" s="218">
        <f t="shared" si="2"/>
        <v>2.79</v>
      </c>
      <c r="AP196" s="218">
        <f t="shared" si="3"/>
        <v>4.1599999999999993</v>
      </c>
      <c r="AQ196" s="218">
        <f t="shared" si="4"/>
        <v>7.02</v>
      </c>
    </row>
    <row r="197" spans="2:43" x14ac:dyDescent="0.35">
      <c r="B197" s="229">
        <v>44482</v>
      </c>
      <c r="C197" s="219"/>
      <c r="D197" s="219"/>
      <c r="E197" s="219"/>
      <c r="F197" s="219"/>
      <c r="G197" s="243"/>
      <c r="H197" s="219">
        <v>2.4300000000000002</v>
      </c>
      <c r="I197" s="219">
        <v>3.45</v>
      </c>
      <c r="J197" s="219">
        <v>4.82</v>
      </c>
      <c r="K197" s="219">
        <v>7.65</v>
      </c>
      <c r="L197" s="219"/>
      <c r="M197" s="219"/>
      <c r="N197" s="219"/>
      <c r="O197" s="219"/>
      <c r="P197" s="219"/>
      <c r="R197" s="235" t="s">
        <v>268</v>
      </c>
      <c r="S197" s="235" t="s">
        <v>268</v>
      </c>
      <c r="T197" s="235">
        <v>-0.32500000000000001</v>
      </c>
      <c r="U197" s="235">
        <v>-0.31</v>
      </c>
      <c r="V197" s="235">
        <v>-0.3</v>
      </c>
      <c r="W197" s="235">
        <v>-0.26500000000000001</v>
      </c>
      <c r="X197" s="235">
        <v>-0.16</v>
      </c>
      <c r="Y197" s="235">
        <v>-0.13</v>
      </c>
      <c r="Z197" s="235">
        <v>-1.0000000000000002E-2</v>
      </c>
      <c r="AA197" s="235">
        <v>0.04</v>
      </c>
      <c r="AB197" s="235">
        <v>0.17</v>
      </c>
      <c r="AC197" s="235" t="s">
        <v>268</v>
      </c>
      <c r="AD197" s="235">
        <v>0.32</v>
      </c>
      <c r="AE197" s="235" t="s">
        <v>268</v>
      </c>
      <c r="AF197" s="235"/>
      <c r="AH197" s="242"/>
      <c r="AI197" s="241">
        <v>0.37</v>
      </c>
      <c r="AJ197" s="241">
        <v>0.66</v>
      </c>
      <c r="AK197" s="241">
        <v>1.0900000000000001</v>
      </c>
      <c r="AL197" s="228">
        <f t="shared" si="0"/>
        <v>0.70666666666666667</v>
      </c>
      <c r="AN197" s="218">
        <f t="shared" si="1"/>
        <v>1.7233333333333336</v>
      </c>
      <c r="AO197" s="218">
        <f t="shared" si="2"/>
        <v>2.7433333333333336</v>
      </c>
      <c r="AP197" s="218">
        <f t="shared" si="3"/>
        <v>4.1133333333333333</v>
      </c>
      <c r="AQ197" s="218">
        <f t="shared" si="4"/>
        <v>6.9433333333333334</v>
      </c>
    </row>
    <row r="198" spans="2:43" x14ac:dyDescent="0.35">
      <c r="B198" s="229">
        <v>44483</v>
      </c>
      <c r="C198" s="219"/>
      <c r="D198" s="219"/>
      <c r="E198" s="219"/>
      <c r="F198" s="219"/>
      <c r="G198" s="243"/>
      <c r="H198" s="219">
        <v>2.4</v>
      </c>
      <c r="I198" s="219">
        <v>3.38</v>
      </c>
      <c r="J198" s="219">
        <v>4.7</v>
      </c>
      <c r="K198" s="219">
        <v>7.48</v>
      </c>
      <c r="L198" s="219"/>
      <c r="M198" s="219"/>
      <c r="N198" s="219"/>
      <c r="O198" s="219"/>
      <c r="P198" s="219"/>
      <c r="R198" s="235" t="s">
        <v>268</v>
      </c>
      <c r="S198" s="235" t="s">
        <v>268</v>
      </c>
      <c r="T198" s="235">
        <v>-0.33</v>
      </c>
      <c r="U198" s="235">
        <v>-0.31</v>
      </c>
      <c r="V198" s="235">
        <v>-0.3</v>
      </c>
      <c r="W198" s="235">
        <v>-0.26500000000000001</v>
      </c>
      <c r="X198" s="235">
        <v>-0.16</v>
      </c>
      <c r="Y198" s="235">
        <v>-0.125</v>
      </c>
      <c r="Z198" s="235">
        <v>-1.4999999999999999E-2</v>
      </c>
      <c r="AA198" s="235">
        <v>0.04</v>
      </c>
      <c r="AB198" s="235">
        <v>0.17</v>
      </c>
      <c r="AC198" s="235" t="s">
        <v>268</v>
      </c>
      <c r="AD198" s="235">
        <v>0.33</v>
      </c>
      <c r="AE198" s="235" t="s">
        <v>268</v>
      </c>
      <c r="AF198" s="235"/>
      <c r="AH198" s="242"/>
      <c r="AI198" s="241">
        <v>0.36</v>
      </c>
      <c r="AJ198" s="241">
        <v>0.62</v>
      </c>
      <c r="AK198" s="241">
        <v>1.05</v>
      </c>
      <c r="AL198" s="228">
        <f t="shared" si="0"/>
        <v>0.67666666666666675</v>
      </c>
      <c r="AN198" s="218">
        <f t="shared" si="1"/>
        <v>1.7233333333333332</v>
      </c>
      <c r="AO198" s="218">
        <f t="shared" si="2"/>
        <v>2.7033333333333331</v>
      </c>
      <c r="AP198" s="218">
        <f t="shared" si="3"/>
        <v>4.0233333333333334</v>
      </c>
      <c r="AQ198" s="218">
        <f t="shared" si="4"/>
        <v>6.8033333333333337</v>
      </c>
    </row>
    <row r="199" spans="2:43" x14ac:dyDescent="0.35">
      <c r="B199" s="229">
        <v>44484</v>
      </c>
      <c r="C199" s="219"/>
      <c r="D199" s="219"/>
      <c r="E199" s="219"/>
      <c r="F199" s="219"/>
      <c r="G199" s="243"/>
      <c r="H199" s="219">
        <v>2.44</v>
      </c>
      <c r="I199" s="219">
        <v>3.36</v>
      </c>
      <c r="J199" s="219">
        <v>4.6900000000000004</v>
      </c>
      <c r="K199" s="219">
        <v>7.55</v>
      </c>
      <c r="L199" s="219"/>
      <c r="M199" s="219"/>
      <c r="N199" s="219"/>
      <c r="O199" s="219"/>
      <c r="P199" s="219"/>
      <c r="R199" s="235" t="s">
        <v>268</v>
      </c>
      <c r="S199" s="235" t="s">
        <v>268</v>
      </c>
      <c r="T199" s="235">
        <v>-0.33</v>
      </c>
      <c r="U199" s="235">
        <v>-0.31</v>
      </c>
      <c r="V199" s="235">
        <v>-0.3</v>
      </c>
      <c r="W199" s="235">
        <v>-0.26500000000000001</v>
      </c>
      <c r="X199" s="235">
        <v>-0.16</v>
      </c>
      <c r="Y199" s="235">
        <v>-0.125</v>
      </c>
      <c r="Z199" s="235">
        <v>-1.4999999999999999E-2</v>
      </c>
      <c r="AA199" s="235">
        <v>0.04</v>
      </c>
      <c r="AB199" s="235">
        <v>0.17</v>
      </c>
      <c r="AC199" s="235" t="s">
        <v>268</v>
      </c>
      <c r="AD199" s="235">
        <v>0.33</v>
      </c>
      <c r="AE199" s="235" t="s">
        <v>268</v>
      </c>
      <c r="AF199" s="235"/>
      <c r="AH199" s="242"/>
      <c r="AI199" s="241">
        <v>0.41</v>
      </c>
      <c r="AJ199" s="241">
        <v>0.7</v>
      </c>
      <c r="AK199" s="241">
        <v>1.1299999999999999</v>
      </c>
      <c r="AL199" s="228">
        <f t="shared" si="0"/>
        <v>0.74666666666666659</v>
      </c>
      <c r="AN199" s="218">
        <f t="shared" si="1"/>
        <v>1.6933333333333334</v>
      </c>
      <c r="AO199" s="218">
        <f t="shared" si="2"/>
        <v>2.6133333333333333</v>
      </c>
      <c r="AP199" s="218">
        <f t="shared" si="3"/>
        <v>3.9433333333333338</v>
      </c>
      <c r="AQ199" s="218">
        <f t="shared" si="4"/>
        <v>6.8033333333333328</v>
      </c>
    </row>
    <row r="200" spans="2:43" x14ac:dyDescent="0.35">
      <c r="B200" s="229">
        <v>44487</v>
      </c>
      <c r="C200" s="219"/>
      <c r="D200" s="219"/>
      <c r="E200" s="219"/>
      <c r="F200" s="219"/>
      <c r="G200" s="243"/>
      <c r="H200" s="219">
        <v>2.4500000000000002</v>
      </c>
      <c r="I200" s="219">
        <v>3.37</v>
      </c>
      <c r="J200" s="219">
        <v>4.72</v>
      </c>
      <c r="K200" s="219">
        <v>7.55</v>
      </c>
      <c r="L200" s="219"/>
      <c r="M200" s="219"/>
      <c r="N200" s="219"/>
      <c r="O200" s="219"/>
      <c r="P200" s="219"/>
      <c r="R200" s="235" t="s">
        <v>268</v>
      </c>
      <c r="S200" s="235" t="s">
        <v>268</v>
      </c>
      <c r="T200" s="235">
        <v>-0.28500000000000003</v>
      </c>
      <c r="U200" s="235">
        <v>-0.27</v>
      </c>
      <c r="V200" s="235">
        <v>-0.26</v>
      </c>
      <c r="W200" s="235">
        <v>-0.22750000000000001</v>
      </c>
      <c r="X200" s="235">
        <v>-0.14000000000000001</v>
      </c>
      <c r="Y200" s="235">
        <v>-0.11</v>
      </c>
      <c r="Z200" s="235">
        <v>1.0000000000000002E-2</v>
      </c>
      <c r="AA200" s="235">
        <v>0.06</v>
      </c>
      <c r="AB200" s="235">
        <v>0.18</v>
      </c>
      <c r="AC200" s="235" t="s">
        <v>268</v>
      </c>
      <c r="AD200" s="235">
        <v>0.35</v>
      </c>
      <c r="AE200" s="235" t="s">
        <v>268</v>
      </c>
      <c r="AF200" s="235"/>
      <c r="AH200" s="242"/>
      <c r="AI200" s="241">
        <v>0.44</v>
      </c>
      <c r="AJ200" s="241">
        <v>0.72</v>
      </c>
      <c r="AK200" s="241">
        <v>1.1599999999999999</v>
      </c>
      <c r="AL200" s="228">
        <f t="shared" si="0"/>
        <v>0.77333333333333332</v>
      </c>
      <c r="AN200" s="218">
        <f t="shared" si="1"/>
        <v>1.6766666666666667</v>
      </c>
      <c r="AO200" s="218">
        <f t="shared" si="2"/>
        <v>2.5966666666666667</v>
      </c>
      <c r="AP200" s="218">
        <f t="shared" si="3"/>
        <v>3.9466666666666663</v>
      </c>
      <c r="AQ200" s="218">
        <f t="shared" si="4"/>
        <v>6.7766666666666664</v>
      </c>
    </row>
    <row r="201" spans="2:43" x14ac:dyDescent="0.35">
      <c r="B201" s="229">
        <v>44488</v>
      </c>
      <c r="C201" s="219"/>
      <c r="D201" s="219"/>
      <c r="E201" s="219"/>
      <c r="F201" s="219"/>
      <c r="G201" s="243"/>
      <c r="H201" s="219">
        <v>2.4700000000000002</v>
      </c>
      <c r="I201" s="219">
        <v>3.37</v>
      </c>
      <c r="J201" s="219">
        <v>4.7</v>
      </c>
      <c r="K201" s="219">
        <v>7.53</v>
      </c>
      <c r="L201" s="219"/>
      <c r="M201" s="219"/>
      <c r="N201" s="219"/>
      <c r="O201" s="219"/>
      <c r="P201" s="219"/>
      <c r="R201" s="235" t="s">
        <v>268</v>
      </c>
      <c r="S201" s="235" t="s">
        <v>268</v>
      </c>
      <c r="T201" s="235">
        <v>-0.28500000000000003</v>
      </c>
      <c r="U201" s="235">
        <v>-0.27</v>
      </c>
      <c r="V201" s="235">
        <v>-0.26</v>
      </c>
      <c r="W201" s="235">
        <v>-0.22750000000000001</v>
      </c>
      <c r="X201" s="235">
        <v>-0.14000000000000001</v>
      </c>
      <c r="Y201" s="235">
        <v>-0.11</v>
      </c>
      <c r="Z201" s="235">
        <v>1.0000000000000002E-2</v>
      </c>
      <c r="AA201" s="235">
        <v>0.06</v>
      </c>
      <c r="AB201" s="235">
        <v>0.18</v>
      </c>
      <c r="AC201" s="235" t="s">
        <v>268</v>
      </c>
      <c r="AD201" s="235">
        <v>0.35</v>
      </c>
      <c r="AE201" s="235" t="s">
        <v>268</v>
      </c>
      <c r="AF201" s="235"/>
      <c r="AH201" s="242"/>
      <c r="AI201" s="241">
        <v>0.41</v>
      </c>
      <c r="AJ201" s="241">
        <v>0.71</v>
      </c>
      <c r="AK201" s="241">
        <v>1.17</v>
      </c>
      <c r="AL201" s="228">
        <f t="shared" si="0"/>
        <v>0.76333333333333331</v>
      </c>
      <c r="AN201" s="218">
        <f t="shared" si="1"/>
        <v>1.706666666666667</v>
      </c>
      <c r="AO201" s="218">
        <f t="shared" si="2"/>
        <v>2.6066666666666669</v>
      </c>
      <c r="AP201" s="218">
        <f t="shared" si="3"/>
        <v>3.936666666666667</v>
      </c>
      <c r="AQ201" s="218">
        <f t="shared" si="4"/>
        <v>6.7666666666666666</v>
      </c>
    </row>
    <row r="202" spans="2:43" x14ac:dyDescent="0.35">
      <c r="B202" s="229">
        <v>44489</v>
      </c>
      <c r="C202" s="219"/>
      <c r="D202" s="219"/>
      <c r="E202" s="219"/>
      <c r="F202" s="219"/>
      <c r="G202" s="243"/>
      <c r="H202" s="219">
        <v>2.4700000000000002</v>
      </c>
      <c r="I202" s="219">
        <v>3.35</v>
      </c>
      <c r="J202" s="219">
        <v>4.68</v>
      </c>
      <c r="K202" s="219">
        <v>7.51</v>
      </c>
      <c r="L202" s="219"/>
      <c r="M202" s="219"/>
      <c r="N202" s="219"/>
      <c r="O202" s="219"/>
      <c r="P202" s="219"/>
      <c r="R202" s="235" t="s">
        <v>268</v>
      </c>
      <c r="S202" s="235" t="s">
        <v>268</v>
      </c>
      <c r="T202" s="235">
        <v>-0.28000000000000003</v>
      </c>
      <c r="U202" s="235">
        <v>-0.27</v>
      </c>
      <c r="V202" s="235">
        <v>-0.26</v>
      </c>
      <c r="W202" s="235">
        <v>-0.22500000000000001</v>
      </c>
      <c r="X202" s="235">
        <v>-0.125</v>
      </c>
      <c r="Y202" s="235">
        <v>-0.09</v>
      </c>
      <c r="Z202" s="235">
        <v>2.5000000000000001E-2</v>
      </c>
      <c r="AA202" s="235">
        <v>7.0000000000000007E-2</v>
      </c>
      <c r="AB202" s="235">
        <v>0.18</v>
      </c>
      <c r="AC202" s="235" t="s">
        <v>268</v>
      </c>
      <c r="AD202" s="235">
        <v>0.36</v>
      </c>
      <c r="AE202" s="235" t="s">
        <v>268</v>
      </c>
      <c r="AF202" s="235"/>
      <c r="AH202" s="242"/>
      <c r="AI202" s="241">
        <v>0.4</v>
      </c>
      <c r="AJ202" s="241">
        <v>0.7</v>
      </c>
      <c r="AK202" s="241">
        <v>1.1599999999999999</v>
      </c>
      <c r="AL202" s="228">
        <f t="shared" si="0"/>
        <v>0.7533333333333333</v>
      </c>
      <c r="AN202" s="218">
        <f t="shared" si="1"/>
        <v>1.7166666666666668</v>
      </c>
      <c r="AO202" s="218">
        <f t="shared" si="2"/>
        <v>2.5966666666666667</v>
      </c>
      <c r="AP202" s="218">
        <f t="shared" si="3"/>
        <v>3.9266666666666663</v>
      </c>
      <c r="AQ202" s="218">
        <f t="shared" si="4"/>
        <v>6.7566666666666668</v>
      </c>
    </row>
    <row r="203" spans="2:43" x14ac:dyDescent="0.35">
      <c r="B203" s="229">
        <v>44490</v>
      </c>
      <c r="C203" s="219"/>
      <c r="D203" s="219"/>
      <c r="E203" s="219"/>
      <c r="F203" s="219"/>
      <c r="G203" s="243"/>
      <c r="H203" s="219">
        <v>2.52</v>
      </c>
      <c r="I203" s="219">
        <v>3.34</v>
      </c>
      <c r="J203" s="219">
        <v>4.7</v>
      </c>
      <c r="K203" s="219">
        <v>7.55</v>
      </c>
      <c r="L203" s="219"/>
      <c r="M203" s="219"/>
      <c r="N203" s="219"/>
      <c r="O203" s="219"/>
      <c r="P203" s="219"/>
      <c r="R203" s="235" t="s">
        <v>268</v>
      </c>
      <c r="S203" s="235" t="s">
        <v>268</v>
      </c>
      <c r="T203" s="235">
        <v>-0.28000000000000003</v>
      </c>
      <c r="U203" s="235">
        <v>-0.27</v>
      </c>
      <c r="V203" s="235">
        <v>-0.26</v>
      </c>
      <c r="W203" s="235">
        <v>-0.22500000000000001</v>
      </c>
      <c r="X203" s="235">
        <v>-0.12</v>
      </c>
      <c r="Y203" s="235">
        <v>-8.4999999999999992E-2</v>
      </c>
      <c r="Z203" s="235">
        <v>3.4999999999999996E-2</v>
      </c>
      <c r="AA203" s="235">
        <v>0.09</v>
      </c>
      <c r="AB203" s="235">
        <v>0.19</v>
      </c>
      <c r="AC203" s="235" t="s">
        <v>268</v>
      </c>
      <c r="AD203" s="235">
        <v>0.38</v>
      </c>
      <c r="AE203" s="235" t="s">
        <v>268</v>
      </c>
      <c r="AF203" s="235"/>
      <c r="AH203" s="242"/>
      <c r="AI203" s="241">
        <v>0.45</v>
      </c>
      <c r="AJ203" s="241">
        <v>0.78</v>
      </c>
      <c r="AK203" s="241">
        <v>1.23</v>
      </c>
      <c r="AL203" s="228">
        <f t="shared" si="0"/>
        <v>0.82</v>
      </c>
      <c r="AN203" s="218">
        <f t="shared" si="1"/>
        <v>1.7000000000000002</v>
      </c>
      <c r="AO203" s="218">
        <f t="shared" si="2"/>
        <v>2.52</v>
      </c>
      <c r="AP203" s="218">
        <f t="shared" si="3"/>
        <v>3.8800000000000003</v>
      </c>
      <c r="AQ203" s="218">
        <f t="shared" si="4"/>
        <v>6.7299999999999995</v>
      </c>
    </row>
    <row r="204" spans="2:43" x14ac:dyDescent="0.35">
      <c r="B204" s="229">
        <v>44491</v>
      </c>
      <c r="C204" s="219"/>
      <c r="D204" s="219"/>
      <c r="E204" s="219"/>
      <c r="F204" s="219"/>
      <c r="G204" s="243"/>
      <c r="H204" s="219">
        <v>2.5099999999999998</v>
      </c>
      <c r="I204" s="219">
        <v>3.37</v>
      </c>
      <c r="J204" s="219">
        <v>4.74</v>
      </c>
      <c r="K204" s="219">
        <v>7.61</v>
      </c>
      <c r="L204" s="219"/>
      <c r="M204" s="219"/>
      <c r="N204" s="219"/>
      <c r="O204" s="219"/>
      <c r="P204" s="219"/>
      <c r="R204" s="235" t="s">
        <v>268</v>
      </c>
      <c r="S204" s="235" t="s">
        <v>268</v>
      </c>
      <c r="T204" s="235">
        <v>-0.28000000000000003</v>
      </c>
      <c r="U204" s="235">
        <v>-0.27</v>
      </c>
      <c r="V204" s="235">
        <v>-0.26</v>
      </c>
      <c r="W204" s="235">
        <v>-0.22500000000000001</v>
      </c>
      <c r="X204" s="235">
        <v>-0.12</v>
      </c>
      <c r="Y204" s="235">
        <v>-8.4999999999999992E-2</v>
      </c>
      <c r="Z204" s="235">
        <v>3.4999999999999996E-2</v>
      </c>
      <c r="AA204" s="235">
        <v>0.09</v>
      </c>
      <c r="AB204" s="235">
        <v>0.19</v>
      </c>
      <c r="AC204" s="235" t="s">
        <v>268</v>
      </c>
      <c r="AD204" s="235">
        <v>0.38</v>
      </c>
      <c r="AE204" s="235" t="s">
        <v>268</v>
      </c>
      <c r="AF204" s="235"/>
      <c r="AH204" s="242"/>
      <c r="AI204" s="241">
        <v>0.48</v>
      </c>
      <c r="AJ204" s="241">
        <v>0.79</v>
      </c>
      <c r="AK204" s="241">
        <v>1.22</v>
      </c>
      <c r="AL204" s="228">
        <f t="shared" si="0"/>
        <v>0.83000000000000007</v>
      </c>
      <c r="AN204" s="218">
        <f t="shared" si="1"/>
        <v>1.6799999999999997</v>
      </c>
      <c r="AO204" s="218">
        <f t="shared" si="2"/>
        <v>2.54</v>
      </c>
      <c r="AP204" s="218">
        <f t="shared" si="3"/>
        <v>3.91</v>
      </c>
      <c r="AQ204" s="218">
        <f t="shared" si="4"/>
        <v>6.78</v>
      </c>
    </row>
    <row r="205" spans="2:43" x14ac:dyDescent="0.35">
      <c r="B205" s="229">
        <v>44494</v>
      </c>
      <c r="C205" s="219"/>
      <c r="D205" s="219"/>
      <c r="E205" s="219"/>
      <c r="F205" s="219"/>
      <c r="G205" s="243"/>
      <c r="H205" s="219">
        <v>2.4900000000000002</v>
      </c>
      <c r="I205" s="219">
        <v>3.39</v>
      </c>
      <c r="J205" s="219">
        <v>4.74</v>
      </c>
      <c r="K205" s="219">
        <v>7.63</v>
      </c>
      <c r="L205" s="219"/>
      <c r="M205" s="219"/>
      <c r="N205" s="219"/>
      <c r="O205" s="219"/>
      <c r="P205" s="219"/>
      <c r="R205" s="235" t="s">
        <v>268</v>
      </c>
      <c r="S205" s="235" t="s">
        <v>268</v>
      </c>
      <c r="T205" s="235">
        <v>-0.28000000000000003</v>
      </c>
      <c r="U205" s="235">
        <v>-0.27</v>
      </c>
      <c r="V205" s="235">
        <v>-0.26</v>
      </c>
      <c r="W205" s="235">
        <v>-0.22500000000000001</v>
      </c>
      <c r="X205" s="235">
        <v>-0.12</v>
      </c>
      <c r="Y205" s="235">
        <v>-8.4999999999999992E-2</v>
      </c>
      <c r="Z205" s="235">
        <v>3.4999999999999996E-2</v>
      </c>
      <c r="AA205" s="235">
        <v>0.09</v>
      </c>
      <c r="AB205" s="235">
        <v>0.19</v>
      </c>
      <c r="AC205" s="235" t="s">
        <v>268</v>
      </c>
      <c r="AD205" s="235">
        <v>0.38</v>
      </c>
      <c r="AE205" s="235" t="s">
        <v>268</v>
      </c>
      <c r="AF205" s="235"/>
      <c r="AH205" s="242"/>
      <c r="AI205" s="241">
        <v>0.47</v>
      </c>
      <c r="AJ205" s="241">
        <v>0.76</v>
      </c>
      <c r="AK205" s="241">
        <v>1.19</v>
      </c>
      <c r="AL205" s="228">
        <f t="shared" si="0"/>
        <v>0.80666666666666664</v>
      </c>
      <c r="AN205" s="218">
        <f t="shared" si="1"/>
        <v>1.6833333333333336</v>
      </c>
      <c r="AO205" s="218">
        <f t="shared" si="2"/>
        <v>2.5833333333333335</v>
      </c>
      <c r="AP205" s="218">
        <f t="shared" si="3"/>
        <v>3.9333333333333336</v>
      </c>
      <c r="AQ205" s="218">
        <f t="shared" si="4"/>
        <v>6.8233333333333333</v>
      </c>
    </row>
    <row r="206" spans="2:43" x14ac:dyDescent="0.35">
      <c r="B206" s="229">
        <v>44495</v>
      </c>
      <c r="C206" s="219"/>
      <c r="D206" s="219"/>
      <c r="E206" s="219"/>
      <c r="F206" s="219"/>
      <c r="G206" s="243"/>
      <c r="H206" s="219">
        <v>2.4700000000000002</v>
      </c>
      <c r="I206" s="219">
        <v>3.37</v>
      </c>
      <c r="J206" s="219">
        <v>4.72</v>
      </c>
      <c r="K206" s="219">
        <v>7.56</v>
      </c>
      <c r="L206" s="219"/>
      <c r="M206" s="219"/>
      <c r="N206" s="219"/>
      <c r="O206" s="219"/>
      <c r="P206" s="219"/>
      <c r="R206" s="235" t="s">
        <v>268</v>
      </c>
      <c r="S206" s="235" t="s">
        <v>268</v>
      </c>
      <c r="T206" s="235">
        <v>-0.28000000000000003</v>
      </c>
      <c r="U206" s="235">
        <v>-0.27</v>
      </c>
      <c r="V206" s="235">
        <v>-0.26</v>
      </c>
      <c r="W206" s="235">
        <v>-0.22500000000000001</v>
      </c>
      <c r="X206" s="235">
        <v>-0.12</v>
      </c>
      <c r="Y206" s="235">
        <v>-8.4999999999999992E-2</v>
      </c>
      <c r="Z206" s="235">
        <v>3.4999999999999996E-2</v>
      </c>
      <c r="AA206" s="235">
        <v>0.1</v>
      </c>
      <c r="AB206" s="235">
        <v>0.2</v>
      </c>
      <c r="AC206" s="235" t="s">
        <v>268</v>
      </c>
      <c r="AD206" s="235">
        <v>0.4</v>
      </c>
      <c r="AE206" s="235" t="s">
        <v>268</v>
      </c>
      <c r="AF206" s="235"/>
      <c r="AH206" s="242"/>
      <c r="AI206" s="241">
        <v>0.47</v>
      </c>
      <c r="AJ206" s="241">
        <v>0.77</v>
      </c>
      <c r="AK206" s="241">
        <v>1.2</v>
      </c>
      <c r="AL206" s="228">
        <f t="shared" si="0"/>
        <v>0.81333333333333335</v>
      </c>
      <c r="AN206" s="218">
        <f t="shared" si="1"/>
        <v>1.6566666666666667</v>
      </c>
      <c r="AO206" s="218">
        <f t="shared" si="2"/>
        <v>2.5566666666666666</v>
      </c>
      <c r="AP206" s="218">
        <f t="shared" si="3"/>
        <v>3.9066666666666663</v>
      </c>
      <c r="AQ206" s="218">
        <f t="shared" si="4"/>
        <v>6.7466666666666661</v>
      </c>
    </row>
    <row r="207" spans="2:43" x14ac:dyDescent="0.35">
      <c r="B207" s="229">
        <v>44496</v>
      </c>
      <c r="C207" s="219"/>
      <c r="D207" s="219"/>
      <c r="E207" s="219"/>
      <c r="F207" s="219"/>
      <c r="G207" s="243"/>
      <c r="H207" s="219">
        <v>2.41</v>
      </c>
      <c r="I207" s="219">
        <v>3.34</v>
      </c>
      <c r="J207" s="219">
        <v>4.7</v>
      </c>
      <c r="K207" s="219">
        <v>7.56</v>
      </c>
      <c r="L207" s="219"/>
      <c r="M207" s="219"/>
      <c r="N207" s="219"/>
      <c r="O207" s="219"/>
      <c r="P207" s="219"/>
      <c r="R207" s="235" t="s">
        <v>268</v>
      </c>
      <c r="S207" s="235" t="s">
        <v>268</v>
      </c>
      <c r="T207" s="235">
        <v>-0.28000000000000003</v>
      </c>
      <c r="U207" s="235">
        <v>-0.26333333333333336</v>
      </c>
      <c r="V207" s="235">
        <v>-0.25</v>
      </c>
      <c r="W207" s="235">
        <v>-0.20499999999999999</v>
      </c>
      <c r="X207" s="235">
        <v>-0.115</v>
      </c>
      <c r="Y207" s="235">
        <v>-8.4999999999999992E-2</v>
      </c>
      <c r="Z207" s="235">
        <v>3.4999999999999996E-2</v>
      </c>
      <c r="AA207" s="235">
        <v>0.09</v>
      </c>
      <c r="AB207" s="235">
        <v>0.19</v>
      </c>
      <c r="AC207" s="235" t="s">
        <v>268</v>
      </c>
      <c r="AD207" s="235">
        <v>0.38</v>
      </c>
      <c r="AE207" s="235" t="s">
        <v>268</v>
      </c>
      <c r="AF207" s="235"/>
      <c r="AH207" s="242"/>
      <c r="AI207" s="241">
        <v>0.5</v>
      </c>
      <c r="AJ207" s="241">
        <v>0.77</v>
      </c>
      <c r="AK207" s="241">
        <v>1.1599999999999999</v>
      </c>
      <c r="AL207" s="228">
        <f t="shared" si="0"/>
        <v>0.80999999999999994</v>
      </c>
      <c r="AN207" s="218">
        <f t="shared" si="1"/>
        <v>1.6</v>
      </c>
      <c r="AO207" s="218">
        <f t="shared" si="2"/>
        <v>2.5299999999999998</v>
      </c>
      <c r="AP207" s="218">
        <f t="shared" si="3"/>
        <v>3.89</v>
      </c>
      <c r="AQ207" s="218">
        <f t="shared" si="4"/>
        <v>6.75</v>
      </c>
    </row>
    <row r="208" spans="2:43" x14ac:dyDescent="0.35">
      <c r="B208" s="229">
        <v>44497</v>
      </c>
      <c r="C208" s="219"/>
      <c r="D208" s="219"/>
      <c r="E208" s="219"/>
      <c r="F208" s="219"/>
      <c r="G208" s="243"/>
      <c r="H208" s="219">
        <v>2.4500000000000002</v>
      </c>
      <c r="I208" s="219">
        <v>3.34</v>
      </c>
      <c r="J208" s="219">
        <v>4.7</v>
      </c>
      <c r="K208" s="219">
        <v>7.57</v>
      </c>
      <c r="L208" s="219"/>
      <c r="M208" s="219"/>
      <c r="N208" s="219"/>
      <c r="O208" s="219"/>
      <c r="P208" s="219"/>
      <c r="R208" s="235" t="s">
        <v>268</v>
      </c>
      <c r="S208" s="235" t="s">
        <v>268</v>
      </c>
      <c r="T208" s="235">
        <v>-0.28999999999999998</v>
      </c>
      <c r="U208" s="235">
        <v>-0.27333333333333337</v>
      </c>
      <c r="V208" s="235">
        <v>-0.26</v>
      </c>
      <c r="W208" s="235">
        <v>-0.215</v>
      </c>
      <c r="X208" s="235">
        <v>-0.125</v>
      </c>
      <c r="Y208" s="235">
        <v>-9.5000000000000001E-2</v>
      </c>
      <c r="Z208" s="235">
        <v>2.5000000000000001E-2</v>
      </c>
      <c r="AA208" s="235">
        <v>0.09</v>
      </c>
      <c r="AB208" s="235">
        <v>0.19</v>
      </c>
      <c r="AC208" s="235" t="s">
        <v>268</v>
      </c>
      <c r="AD208" s="235">
        <v>0.39</v>
      </c>
      <c r="AE208" s="235" t="s">
        <v>268</v>
      </c>
      <c r="AF208" s="235"/>
      <c r="AH208" s="242"/>
      <c r="AI208" s="241">
        <v>0.5</v>
      </c>
      <c r="AJ208" s="241">
        <v>0.77</v>
      </c>
      <c r="AK208" s="241">
        <v>1.18</v>
      </c>
      <c r="AL208" s="228">
        <f t="shared" si="0"/>
        <v>0.81666666666666676</v>
      </c>
      <c r="AN208" s="218">
        <f t="shared" si="1"/>
        <v>1.6333333333333333</v>
      </c>
      <c r="AO208" s="218">
        <f t="shared" si="2"/>
        <v>2.523333333333333</v>
      </c>
      <c r="AP208" s="218">
        <f t="shared" si="3"/>
        <v>3.8833333333333333</v>
      </c>
      <c r="AQ208" s="218">
        <f t="shared" si="4"/>
        <v>6.7533333333333339</v>
      </c>
    </row>
    <row r="209" spans="2:56" x14ac:dyDescent="0.35">
      <c r="B209" s="229">
        <v>44498</v>
      </c>
      <c r="C209" s="219"/>
      <c r="D209" s="219"/>
      <c r="E209" s="219"/>
      <c r="F209" s="219"/>
      <c r="G209" s="243"/>
      <c r="H209" s="219">
        <v>2.4500000000000002</v>
      </c>
      <c r="I209" s="219">
        <v>3.34</v>
      </c>
      <c r="J209" s="219">
        <v>4.7300000000000004</v>
      </c>
      <c r="K209" s="219">
        <v>7.58</v>
      </c>
      <c r="L209" s="219"/>
      <c r="M209" s="219"/>
      <c r="N209" s="219"/>
      <c r="O209" s="219"/>
      <c r="P209" s="219"/>
      <c r="R209" s="235" t="s">
        <v>268</v>
      </c>
      <c r="S209" s="235" t="s">
        <v>268</v>
      </c>
      <c r="T209" s="235">
        <v>-0.28999999999999998</v>
      </c>
      <c r="U209" s="235">
        <v>-0.27333333333333337</v>
      </c>
      <c r="V209" s="235">
        <v>-0.26</v>
      </c>
      <c r="W209" s="235">
        <v>-0.215</v>
      </c>
      <c r="X209" s="235">
        <v>-0.125</v>
      </c>
      <c r="Y209" s="235">
        <v>-9.5000000000000001E-2</v>
      </c>
      <c r="Z209" s="235">
        <v>2.5000000000000001E-2</v>
      </c>
      <c r="AA209" s="235">
        <v>0.09</v>
      </c>
      <c r="AB209" s="235">
        <v>0.19</v>
      </c>
      <c r="AC209" s="235" t="s">
        <v>268</v>
      </c>
      <c r="AD209" s="235">
        <v>0.39</v>
      </c>
      <c r="AE209" s="235" t="s">
        <v>268</v>
      </c>
      <c r="AF209" s="235"/>
      <c r="AH209" s="242"/>
      <c r="AI209" s="241">
        <v>0.48</v>
      </c>
      <c r="AJ209" s="241">
        <v>0.75</v>
      </c>
      <c r="AK209" s="241">
        <v>1.18</v>
      </c>
      <c r="AL209" s="228">
        <f t="shared" si="0"/>
        <v>0.80333333333333334</v>
      </c>
      <c r="AN209" s="218">
        <f t="shared" si="1"/>
        <v>1.6466666666666669</v>
      </c>
      <c r="AO209" s="218">
        <f t="shared" si="2"/>
        <v>2.5366666666666666</v>
      </c>
      <c r="AP209" s="218">
        <f t="shared" si="3"/>
        <v>3.9266666666666672</v>
      </c>
      <c r="AQ209" s="218">
        <f t="shared" si="4"/>
        <v>6.7766666666666664</v>
      </c>
    </row>
    <row r="210" spans="2:56" x14ac:dyDescent="0.35">
      <c r="B210" s="229">
        <v>44503</v>
      </c>
      <c r="C210" s="219"/>
      <c r="D210" s="219"/>
      <c r="E210" s="219"/>
      <c r="F210" s="219"/>
      <c r="G210" s="243"/>
      <c r="H210" s="219">
        <v>2.48</v>
      </c>
      <c r="I210" s="219">
        <v>3.44</v>
      </c>
      <c r="J210" s="219">
        <v>4.84</v>
      </c>
      <c r="K210" s="219">
        <v>7.7</v>
      </c>
      <c r="L210" s="219"/>
      <c r="M210" s="219"/>
      <c r="N210" s="219"/>
      <c r="O210" s="219"/>
      <c r="P210" s="219"/>
      <c r="R210" s="235" t="s">
        <v>268</v>
      </c>
      <c r="S210" s="235" t="s">
        <v>268</v>
      </c>
      <c r="T210" s="235">
        <v>-0.27</v>
      </c>
      <c r="U210" s="235">
        <v>-0.24666666666666667</v>
      </c>
      <c r="V210" s="235">
        <v>-0.21</v>
      </c>
      <c r="W210" s="235">
        <v>-0.17666666666666667</v>
      </c>
      <c r="X210" s="235">
        <v>-0.08</v>
      </c>
      <c r="Y210" s="235">
        <v>-4.4999999999999998E-2</v>
      </c>
      <c r="Z210" s="235">
        <v>6.5000000000000002E-2</v>
      </c>
      <c r="AA210" s="235">
        <v>0.12</v>
      </c>
      <c r="AB210" s="235">
        <v>0.21</v>
      </c>
      <c r="AC210" s="235" t="s">
        <v>268</v>
      </c>
      <c r="AD210" s="235">
        <v>0.4</v>
      </c>
      <c r="AE210" s="235" t="s">
        <v>268</v>
      </c>
      <c r="AF210" s="235"/>
      <c r="AH210" s="242"/>
      <c r="AI210" s="241">
        <v>0.47</v>
      </c>
      <c r="AJ210" s="241">
        <v>0.77</v>
      </c>
      <c r="AK210" s="241">
        <v>1.19</v>
      </c>
      <c r="AL210" s="228">
        <f t="shared" si="0"/>
        <v>0.80999999999999994</v>
      </c>
      <c r="AN210" s="218">
        <f t="shared" si="1"/>
        <v>1.67</v>
      </c>
      <c r="AO210" s="218">
        <f t="shared" si="2"/>
        <v>2.63</v>
      </c>
      <c r="AP210" s="218">
        <f t="shared" si="3"/>
        <v>4.03</v>
      </c>
      <c r="AQ210" s="218">
        <f t="shared" si="4"/>
        <v>6.8900000000000006</v>
      </c>
    </row>
    <row r="211" spans="2:56" x14ac:dyDescent="0.35">
      <c r="B211" s="229">
        <v>44504</v>
      </c>
      <c r="C211" s="219"/>
      <c r="D211" s="219"/>
      <c r="E211" s="219"/>
      <c r="F211" s="219"/>
      <c r="G211" s="243"/>
      <c r="H211" s="219">
        <v>2.4300000000000002</v>
      </c>
      <c r="I211" s="219">
        <v>3.38</v>
      </c>
      <c r="J211" s="219">
        <v>4.78</v>
      </c>
      <c r="K211" s="219">
        <v>7.6</v>
      </c>
      <c r="L211" s="219"/>
      <c r="M211" s="219"/>
      <c r="N211" s="219"/>
      <c r="O211" s="219"/>
      <c r="P211" s="219"/>
      <c r="R211" s="235" t="s">
        <v>268</v>
      </c>
      <c r="S211" s="235" t="s">
        <v>268</v>
      </c>
      <c r="T211" s="235">
        <v>-0.27</v>
      </c>
      <c r="U211" s="235">
        <v>-0.24666666666666667</v>
      </c>
      <c r="V211" s="235">
        <v>-0.21</v>
      </c>
      <c r="W211" s="235">
        <v>-0.17666666666666667</v>
      </c>
      <c r="X211" s="235">
        <v>-0.08</v>
      </c>
      <c r="Y211" s="235">
        <v>-4.4999999999999998E-2</v>
      </c>
      <c r="Z211" s="235">
        <v>6.5000000000000002E-2</v>
      </c>
      <c r="AA211" s="235">
        <v>0.12</v>
      </c>
      <c r="AB211" s="235">
        <v>0.21</v>
      </c>
      <c r="AC211" s="235" t="s">
        <v>268</v>
      </c>
      <c r="AD211" s="235">
        <v>0.4</v>
      </c>
      <c r="AE211" s="235" t="s">
        <v>268</v>
      </c>
      <c r="AF211" s="235"/>
      <c r="AH211" s="242"/>
      <c r="AI211" s="241">
        <v>0.41</v>
      </c>
      <c r="AJ211" s="241">
        <v>0.69</v>
      </c>
      <c r="AK211" s="241">
        <v>1.1000000000000001</v>
      </c>
      <c r="AL211" s="228">
        <f t="shared" si="0"/>
        <v>0.73333333333333339</v>
      </c>
      <c r="AN211" s="218">
        <f t="shared" si="1"/>
        <v>1.6966666666666668</v>
      </c>
      <c r="AO211" s="218">
        <f t="shared" si="2"/>
        <v>2.6466666666666665</v>
      </c>
      <c r="AP211" s="218">
        <f t="shared" si="3"/>
        <v>4.0466666666666669</v>
      </c>
      <c r="AQ211" s="218">
        <f t="shared" si="4"/>
        <v>6.8666666666666663</v>
      </c>
    </row>
    <row r="212" spans="2:56" x14ac:dyDescent="0.35">
      <c r="B212" s="229">
        <v>44505</v>
      </c>
      <c r="C212" s="219"/>
      <c r="D212" s="219"/>
      <c r="E212" s="219"/>
      <c r="F212" s="219"/>
      <c r="G212" s="243"/>
      <c r="H212" s="219">
        <v>2.37</v>
      </c>
      <c r="I212" s="219">
        <v>3.28</v>
      </c>
      <c r="J212" s="219">
        <v>4.63</v>
      </c>
      <c r="K212" s="219">
        <v>7.53</v>
      </c>
      <c r="L212" s="219"/>
      <c r="M212" s="219"/>
      <c r="N212" s="219"/>
      <c r="O212" s="219"/>
      <c r="P212" s="219"/>
      <c r="R212" s="235" t="s">
        <v>268</v>
      </c>
      <c r="S212" s="235" t="s">
        <v>268</v>
      </c>
      <c r="T212" s="235">
        <v>-0.27</v>
      </c>
      <c r="U212" s="235">
        <v>-0.24333333333333332</v>
      </c>
      <c r="V212" s="235">
        <v>-0.20666666666666667</v>
      </c>
      <c r="W212" s="235">
        <v>-0.16333333333333333</v>
      </c>
      <c r="X212" s="235">
        <v>-7.0000000000000007E-2</v>
      </c>
      <c r="Y212" s="235">
        <v>-3.5000000000000003E-2</v>
      </c>
      <c r="Z212" s="235">
        <v>6.9999999999999993E-2</v>
      </c>
      <c r="AA212" s="235">
        <v>0.12</v>
      </c>
      <c r="AB212" s="235">
        <v>0.21</v>
      </c>
      <c r="AC212" s="235" t="s">
        <v>268</v>
      </c>
      <c r="AD212" s="235">
        <v>0.4</v>
      </c>
      <c r="AE212" s="235" t="s">
        <v>268</v>
      </c>
      <c r="AF212" s="235"/>
      <c r="AH212" s="242"/>
      <c r="AI212" s="241">
        <v>0.39</v>
      </c>
      <c r="AJ212" s="241">
        <v>0.66</v>
      </c>
      <c r="AK212" s="241">
        <v>1.04</v>
      </c>
      <c r="AL212" s="228">
        <f t="shared" si="0"/>
        <v>0.69666666666666666</v>
      </c>
      <c r="AN212" s="218">
        <f t="shared" si="1"/>
        <v>1.6733333333333333</v>
      </c>
      <c r="AO212" s="218">
        <f t="shared" si="2"/>
        <v>2.583333333333333</v>
      </c>
      <c r="AP212" s="218">
        <f t="shared" si="3"/>
        <v>3.9333333333333331</v>
      </c>
      <c r="AQ212" s="218">
        <f t="shared" si="4"/>
        <v>6.8333333333333339</v>
      </c>
    </row>
    <row r="213" spans="2:56" x14ac:dyDescent="0.35">
      <c r="B213" s="229">
        <v>44508</v>
      </c>
      <c r="C213" s="219"/>
      <c r="D213" s="219"/>
      <c r="E213" s="219"/>
      <c r="F213" s="219"/>
      <c r="G213" s="243"/>
      <c r="H213" s="219">
        <v>2.4</v>
      </c>
      <c r="I213" s="219">
        <v>3.24</v>
      </c>
      <c r="J213" s="219">
        <v>4.6100000000000003</v>
      </c>
      <c r="K213" s="219">
        <v>7.44</v>
      </c>
      <c r="L213" s="219"/>
      <c r="M213" s="219"/>
      <c r="N213" s="219"/>
      <c r="O213" s="219"/>
      <c r="P213" s="219"/>
      <c r="R213" s="235" t="s">
        <v>268</v>
      </c>
      <c r="S213" s="235" t="s">
        <v>268</v>
      </c>
      <c r="T213" s="235">
        <v>-0.28999999999999998</v>
      </c>
      <c r="U213" s="235">
        <v>-0.26333333333333336</v>
      </c>
      <c r="V213" s="235">
        <v>-0.22666666666666666</v>
      </c>
      <c r="W213" s="235">
        <v>-0.17</v>
      </c>
      <c r="X213" s="235">
        <v>-7.0000000000000007E-2</v>
      </c>
      <c r="Y213" s="235">
        <v>-3.5000000000000003E-2</v>
      </c>
      <c r="Z213" s="235">
        <v>6.9999999999999993E-2</v>
      </c>
      <c r="AA213" s="235">
        <v>0.12</v>
      </c>
      <c r="AB213" s="235">
        <v>0.21</v>
      </c>
      <c r="AC213" s="235" t="s">
        <v>268</v>
      </c>
      <c r="AD213" s="235">
        <v>0.4</v>
      </c>
      <c r="AE213" s="235" t="s">
        <v>268</v>
      </c>
      <c r="AF213" s="235"/>
      <c r="AH213" s="242"/>
      <c r="AI213" s="241">
        <v>0.45</v>
      </c>
      <c r="AJ213" s="241">
        <v>0.75</v>
      </c>
      <c r="AK213" s="241">
        <v>1.1299999999999999</v>
      </c>
      <c r="AL213" s="228">
        <f t="shared" si="0"/>
        <v>0.77666666666666673</v>
      </c>
      <c r="AN213" s="218">
        <f t="shared" si="1"/>
        <v>1.6233333333333331</v>
      </c>
      <c r="AO213" s="218">
        <f t="shared" si="2"/>
        <v>2.4633333333333334</v>
      </c>
      <c r="AP213" s="218">
        <f t="shared" si="3"/>
        <v>3.8333333333333335</v>
      </c>
      <c r="AQ213" s="218">
        <f t="shared" si="4"/>
        <v>6.663333333333334</v>
      </c>
    </row>
    <row r="214" spans="2:56" x14ac:dyDescent="0.35">
      <c r="B214" s="229">
        <v>44509</v>
      </c>
      <c r="C214" s="219"/>
      <c r="D214" s="219"/>
      <c r="E214" s="219"/>
      <c r="F214" s="219"/>
      <c r="G214" s="243"/>
      <c r="H214" s="219">
        <v>2.36</v>
      </c>
      <c r="I214" s="219">
        <v>3.24</v>
      </c>
      <c r="J214" s="219">
        <v>4.6100000000000003</v>
      </c>
      <c r="K214" s="219">
        <v>7.46</v>
      </c>
      <c r="L214" s="219"/>
      <c r="M214" s="219"/>
      <c r="N214" s="219"/>
      <c r="O214" s="219"/>
      <c r="P214" s="219"/>
      <c r="R214" s="235" t="s">
        <v>268</v>
      </c>
      <c r="S214" s="235" t="s">
        <v>268</v>
      </c>
      <c r="T214" s="235">
        <v>-0.28999999999999998</v>
      </c>
      <c r="U214" s="235">
        <v>-0.26333333333333336</v>
      </c>
      <c r="V214" s="235">
        <v>-0.22666666666666666</v>
      </c>
      <c r="W214" s="235">
        <v>-0.17</v>
      </c>
      <c r="X214" s="235">
        <v>-7.0000000000000007E-2</v>
      </c>
      <c r="Y214" s="235">
        <v>-3.5000000000000003E-2</v>
      </c>
      <c r="Z214" s="235">
        <v>6.5000000000000002E-2</v>
      </c>
      <c r="AA214" s="235">
        <v>0.12</v>
      </c>
      <c r="AB214" s="235">
        <v>0.21</v>
      </c>
      <c r="AC214" s="235" t="s">
        <v>268</v>
      </c>
      <c r="AD214" s="235">
        <v>0.4</v>
      </c>
      <c r="AE214" s="235" t="s">
        <v>268</v>
      </c>
      <c r="AF214" s="235"/>
      <c r="AH214" s="242"/>
      <c r="AI214" s="241">
        <v>0.41</v>
      </c>
      <c r="AJ214" s="241">
        <v>0.71</v>
      </c>
      <c r="AK214" s="241">
        <v>1.08</v>
      </c>
      <c r="AL214" s="228">
        <f t="shared" si="0"/>
        <v>0.73333333333333339</v>
      </c>
      <c r="AN214" s="218">
        <f t="shared" si="1"/>
        <v>1.6266666666666665</v>
      </c>
      <c r="AO214" s="218">
        <f t="shared" si="2"/>
        <v>2.5066666666666668</v>
      </c>
      <c r="AP214" s="218">
        <f t="shared" si="3"/>
        <v>3.8766666666666669</v>
      </c>
      <c r="AQ214" s="218">
        <f t="shared" si="4"/>
        <v>6.7266666666666666</v>
      </c>
    </row>
    <row r="215" spans="2:56" x14ac:dyDescent="0.35">
      <c r="B215" s="229">
        <v>44510</v>
      </c>
      <c r="C215" s="219"/>
      <c r="D215" s="219"/>
      <c r="E215" s="219"/>
      <c r="F215" s="219"/>
      <c r="G215" s="243"/>
      <c r="H215" s="219">
        <v>2.46</v>
      </c>
      <c r="I215" s="219">
        <v>3.33</v>
      </c>
      <c r="J215" s="219">
        <v>4.72</v>
      </c>
      <c r="K215" s="219">
        <v>7.57</v>
      </c>
      <c r="L215" s="219"/>
      <c r="M215" s="219"/>
      <c r="N215" s="219"/>
      <c r="O215" s="219"/>
      <c r="P215" s="219"/>
      <c r="R215" s="235" t="s">
        <v>268</v>
      </c>
      <c r="S215" s="235" t="s">
        <v>268</v>
      </c>
      <c r="T215" s="235">
        <v>-0.28999999999999998</v>
      </c>
      <c r="U215" s="235">
        <v>-0.26333333333333336</v>
      </c>
      <c r="V215" s="235">
        <v>-0.22666666666666666</v>
      </c>
      <c r="W215" s="235">
        <v>-0.17</v>
      </c>
      <c r="X215" s="235">
        <v>-7.0000000000000007E-2</v>
      </c>
      <c r="Y215" s="235">
        <v>-3.5000000000000003E-2</v>
      </c>
      <c r="Z215" s="235">
        <v>6.5000000000000002E-2</v>
      </c>
      <c r="AA215" s="235">
        <v>0.12</v>
      </c>
      <c r="AB215" s="235">
        <v>0.21</v>
      </c>
      <c r="AC215" s="235" t="s">
        <v>268</v>
      </c>
      <c r="AD215" s="235">
        <v>0.4</v>
      </c>
      <c r="AE215" s="235" t="s">
        <v>268</v>
      </c>
      <c r="AF215" s="235"/>
      <c r="AH215" s="242"/>
      <c r="AI215" s="241">
        <v>0.51</v>
      </c>
      <c r="AJ215" s="241">
        <v>0.83</v>
      </c>
      <c r="AK215" s="241">
        <v>1.23</v>
      </c>
      <c r="AL215" s="228">
        <f t="shared" si="0"/>
        <v>0.85666666666666658</v>
      </c>
      <c r="AN215" s="218">
        <f t="shared" si="1"/>
        <v>1.6033333333333335</v>
      </c>
      <c r="AO215" s="218">
        <f t="shared" si="2"/>
        <v>2.4733333333333336</v>
      </c>
      <c r="AP215" s="218">
        <f t="shared" si="3"/>
        <v>3.8633333333333333</v>
      </c>
      <c r="AQ215" s="218">
        <f t="shared" si="4"/>
        <v>6.7133333333333338</v>
      </c>
    </row>
    <row r="216" spans="2:56" x14ac:dyDescent="0.35">
      <c r="B216" s="229">
        <v>44511</v>
      </c>
      <c r="C216" s="219"/>
      <c r="D216" s="219"/>
      <c r="E216" s="219"/>
      <c r="F216" s="219"/>
      <c r="G216" s="243"/>
      <c r="H216" s="219">
        <v>2.46</v>
      </c>
      <c r="I216" s="219">
        <v>3.33</v>
      </c>
      <c r="J216" s="219">
        <v>4.71</v>
      </c>
      <c r="K216" s="219">
        <v>7.56</v>
      </c>
      <c r="L216" s="219"/>
      <c r="M216" s="219"/>
      <c r="N216" s="219"/>
      <c r="O216" s="219"/>
      <c r="P216" s="219"/>
      <c r="R216" s="235" t="s">
        <v>268</v>
      </c>
      <c r="S216" s="235" t="s">
        <v>268</v>
      </c>
      <c r="T216" s="235">
        <v>-0.28999999999999998</v>
      </c>
      <c r="U216" s="235">
        <v>-0.26333333333333336</v>
      </c>
      <c r="V216" s="235">
        <v>-0.22666666666666666</v>
      </c>
      <c r="W216" s="235">
        <v>-0.17</v>
      </c>
      <c r="X216" s="235">
        <v>-7.0000000000000007E-2</v>
      </c>
      <c r="Y216" s="235">
        <v>-3.5000000000000003E-2</v>
      </c>
      <c r="Z216" s="235">
        <v>6.5000000000000002E-2</v>
      </c>
      <c r="AA216" s="235">
        <v>0.12</v>
      </c>
      <c r="AB216" s="235">
        <v>0.21</v>
      </c>
      <c r="AC216" s="235" t="s">
        <v>268</v>
      </c>
      <c r="AD216" s="235">
        <v>0.4</v>
      </c>
      <c r="AE216" s="235" t="s">
        <v>268</v>
      </c>
      <c r="AF216" s="235"/>
      <c r="AH216" s="242"/>
      <c r="AI216" s="241">
        <v>0.51</v>
      </c>
      <c r="AJ216" s="241">
        <v>0.83</v>
      </c>
      <c r="AK216" s="241">
        <v>1.23</v>
      </c>
      <c r="AL216" s="228">
        <f t="shared" si="0"/>
        <v>0.85666666666666658</v>
      </c>
      <c r="AN216" s="218">
        <f t="shared" si="1"/>
        <v>1.6033333333333335</v>
      </c>
      <c r="AO216" s="218">
        <f t="shared" si="2"/>
        <v>2.4733333333333336</v>
      </c>
      <c r="AP216" s="218">
        <f t="shared" si="3"/>
        <v>3.8533333333333335</v>
      </c>
      <c r="AQ216" s="218">
        <f t="shared" si="4"/>
        <v>6.7033333333333331</v>
      </c>
    </row>
    <row r="217" spans="2:56" x14ac:dyDescent="0.35">
      <c r="B217" s="229">
        <v>44512</v>
      </c>
      <c r="C217" s="219"/>
      <c r="D217" s="219"/>
      <c r="E217" s="219"/>
      <c r="F217" s="219"/>
      <c r="G217" s="243"/>
      <c r="H217" s="219">
        <v>2.5</v>
      </c>
      <c r="I217" s="219">
        <v>3.37</v>
      </c>
      <c r="J217" s="219">
        <v>4.78</v>
      </c>
      <c r="K217" s="219">
        <v>7.65</v>
      </c>
      <c r="L217" s="219"/>
      <c r="M217" s="219"/>
      <c r="N217" s="219"/>
      <c r="O217" s="219"/>
      <c r="P217" s="219"/>
      <c r="R217" s="235" t="s">
        <v>268</v>
      </c>
      <c r="S217" s="235" t="s">
        <v>268</v>
      </c>
      <c r="T217" s="235">
        <v>-0.28999999999999998</v>
      </c>
      <c r="U217" s="235">
        <v>-0.26333333333333336</v>
      </c>
      <c r="V217" s="235">
        <v>-0.22666666666666666</v>
      </c>
      <c r="W217" s="235">
        <v>-0.17</v>
      </c>
      <c r="X217" s="235">
        <v>-7.0000000000000007E-2</v>
      </c>
      <c r="Y217" s="235">
        <v>-3.5000000000000003E-2</v>
      </c>
      <c r="Z217" s="235">
        <v>6.5000000000000002E-2</v>
      </c>
      <c r="AA217" s="235">
        <v>0.12</v>
      </c>
      <c r="AB217" s="235">
        <v>0.21</v>
      </c>
      <c r="AC217" s="235" t="s">
        <v>268</v>
      </c>
      <c r="AD217" s="235">
        <v>0.4</v>
      </c>
      <c r="AE217" s="235" t="s">
        <v>268</v>
      </c>
      <c r="AF217" s="235"/>
      <c r="AH217" s="242"/>
      <c r="AI217" s="241">
        <v>0.53</v>
      </c>
      <c r="AJ217" s="241">
        <v>0.85</v>
      </c>
      <c r="AK217" s="241">
        <v>1.24</v>
      </c>
      <c r="AL217" s="228">
        <f t="shared" si="0"/>
        <v>0.87333333333333341</v>
      </c>
      <c r="AN217" s="218">
        <f t="shared" si="1"/>
        <v>1.6266666666666665</v>
      </c>
      <c r="AO217" s="218">
        <f t="shared" si="2"/>
        <v>2.4966666666666666</v>
      </c>
      <c r="AP217" s="218">
        <f t="shared" si="3"/>
        <v>3.9066666666666667</v>
      </c>
      <c r="AQ217" s="218">
        <f t="shared" si="4"/>
        <v>6.7766666666666673</v>
      </c>
    </row>
    <row r="218" spans="2:56" x14ac:dyDescent="0.35">
      <c r="B218" s="229">
        <v>44515</v>
      </c>
      <c r="C218" s="219"/>
      <c r="D218" s="219"/>
      <c r="E218" s="219"/>
      <c r="F218" s="219"/>
      <c r="G218" s="243"/>
      <c r="H218" s="219">
        <v>2.5299999999999998</v>
      </c>
      <c r="I218" s="219">
        <v>3.41</v>
      </c>
      <c r="J218" s="219">
        <v>4.8099999999999996</v>
      </c>
      <c r="K218" s="219">
        <v>7.68</v>
      </c>
      <c r="L218" s="219"/>
      <c r="M218" s="219"/>
      <c r="N218" s="219"/>
      <c r="O218" s="219"/>
      <c r="P218" s="219"/>
      <c r="R218" s="235" t="s">
        <v>268</v>
      </c>
      <c r="S218" s="235" t="s">
        <v>268</v>
      </c>
      <c r="T218" s="235">
        <v>-0.28999999999999998</v>
      </c>
      <c r="U218" s="235">
        <v>-0.26333333333333336</v>
      </c>
      <c r="V218" s="235">
        <v>-0.22666666666666666</v>
      </c>
      <c r="W218" s="235">
        <v>-0.17</v>
      </c>
      <c r="X218" s="235">
        <v>-7.0000000000000007E-2</v>
      </c>
      <c r="Y218" s="235">
        <v>-3.5000000000000003E-2</v>
      </c>
      <c r="Z218" s="235">
        <v>6.5000000000000002E-2</v>
      </c>
      <c r="AA218" s="235">
        <v>0.12</v>
      </c>
      <c r="AB218" s="235">
        <v>0.21</v>
      </c>
      <c r="AC218" s="235" t="s">
        <v>268</v>
      </c>
      <c r="AD218" s="235">
        <v>0.4</v>
      </c>
      <c r="AE218" s="235" t="s">
        <v>268</v>
      </c>
      <c r="AF218" s="235"/>
      <c r="AH218" s="242"/>
      <c r="AI218" s="241">
        <v>0.53</v>
      </c>
      <c r="AJ218" s="241">
        <v>0.87</v>
      </c>
      <c r="AK218" s="241">
        <v>1.26</v>
      </c>
      <c r="AL218" s="228">
        <f t="shared" si="0"/>
        <v>0.88666666666666671</v>
      </c>
      <c r="AN218" s="218">
        <f t="shared" si="1"/>
        <v>1.6433333333333331</v>
      </c>
      <c r="AO218" s="218">
        <f t="shared" si="2"/>
        <v>2.5233333333333334</v>
      </c>
      <c r="AP218" s="218">
        <f t="shared" si="3"/>
        <v>3.9233333333333329</v>
      </c>
      <c r="AQ218" s="218">
        <f t="shared" si="4"/>
        <v>6.793333333333333</v>
      </c>
    </row>
    <row r="219" spans="2:56" x14ac:dyDescent="0.35">
      <c r="B219" s="229">
        <v>44516</v>
      </c>
      <c r="C219" s="219"/>
      <c r="D219" s="219"/>
      <c r="E219" s="219"/>
      <c r="F219" s="219"/>
      <c r="G219" s="243"/>
      <c r="H219" s="219">
        <v>2.5499999999999998</v>
      </c>
      <c r="I219" s="219">
        <v>3.43</v>
      </c>
      <c r="J219" s="219">
        <v>4.83</v>
      </c>
      <c r="K219" s="219">
        <v>7.75</v>
      </c>
      <c r="L219" s="219"/>
      <c r="M219" s="219"/>
      <c r="N219" s="219"/>
      <c r="O219" s="219"/>
      <c r="P219" s="219"/>
      <c r="R219" s="235" t="s">
        <v>268</v>
      </c>
      <c r="S219" s="235" t="s">
        <v>268</v>
      </c>
      <c r="T219" s="235">
        <v>-0.28999999999999998</v>
      </c>
      <c r="U219" s="235">
        <v>-0.26333333333333336</v>
      </c>
      <c r="V219" s="235">
        <v>-0.22666666666666666</v>
      </c>
      <c r="W219" s="235">
        <v>-0.17</v>
      </c>
      <c r="X219" s="235">
        <v>-7.0000000000000007E-2</v>
      </c>
      <c r="Y219" s="235">
        <v>-3.5000000000000003E-2</v>
      </c>
      <c r="Z219" s="235">
        <v>6.5000000000000002E-2</v>
      </c>
      <c r="AA219" s="235">
        <v>0.12</v>
      </c>
      <c r="AB219" s="235">
        <v>0.21</v>
      </c>
      <c r="AC219" s="235" t="s">
        <v>268</v>
      </c>
      <c r="AD219" s="235">
        <v>0.4</v>
      </c>
      <c r="AE219" s="235" t="s">
        <v>268</v>
      </c>
      <c r="AF219" s="235"/>
      <c r="AH219" s="242"/>
      <c r="AI219" s="241">
        <v>0.54</v>
      </c>
      <c r="AJ219" s="241">
        <v>0.87</v>
      </c>
      <c r="AK219" s="241">
        <v>1.27</v>
      </c>
      <c r="AL219" s="228">
        <f t="shared" si="0"/>
        <v>0.89333333333333342</v>
      </c>
      <c r="AN219" s="218">
        <f t="shared" si="1"/>
        <v>1.6566666666666663</v>
      </c>
      <c r="AO219" s="218">
        <f t="shared" si="2"/>
        <v>2.5366666666666666</v>
      </c>
      <c r="AP219" s="218">
        <f t="shared" si="3"/>
        <v>3.9366666666666665</v>
      </c>
      <c r="AQ219" s="218">
        <f t="shared" si="4"/>
        <v>6.8566666666666665</v>
      </c>
    </row>
    <row r="220" spans="2:56" x14ac:dyDescent="0.35">
      <c r="B220" s="229">
        <v>44517</v>
      </c>
      <c r="C220" s="219"/>
      <c r="D220" s="219"/>
      <c r="E220" s="219"/>
      <c r="F220" s="219"/>
      <c r="G220" s="243"/>
      <c r="H220" s="219">
        <v>2.54</v>
      </c>
      <c r="I220" s="219">
        <v>3.45</v>
      </c>
      <c r="J220" s="219">
        <v>4.8600000000000003</v>
      </c>
      <c r="K220" s="219">
        <v>7.8</v>
      </c>
      <c r="L220" s="219"/>
      <c r="M220" s="219"/>
      <c r="N220" s="219"/>
      <c r="O220" s="219"/>
      <c r="P220" s="219"/>
      <c r="R220" s="235" t="s">
        <v>268</v>
      </c>
      <c r="S220" s="235" t="s">
        <v>268</v>
      </c>
      <c r="T220" s="235">
        <v>-0.28999999999999998</v>
      </c>
      <c r="U220" s="235">
        <v>-0.25666666666666665</v>
      </c>
      <c r="V220" s="235">
        <v>-0.21666666666666667</v>
      </c>
      <c r="W220" s="235">
        <v>-0.16333333333333333</v>
      </c>
      <c r="X220" s="235">
        <v>-7.0000000000000007E-2</v>
      </c>
      <c r="Y220" s="235">
        <v>-3.5000000000000003E-2</v>
      </c>
      <c r="Z220" s="235">
        <v>6.9999999999999993E-2</v>
      </c>
      <c r="AA220" s="235">
        <v>0.12</v>
      </c>
      <c r="AB220" s="235">
        <v>0.21</v>
      </c>
      <c r="AC220" s="235" t="s">
        <v>268</v>
      </c>
      <c r="AD220" s="235">
        <v>0.4</v>
      </c>
      <c r="AE220" s="235" t="s">
        <v>268</v>
      </c>
      <c r="AF220" s="235"/>
      <c r="AH220" s="242"/>
      <c r="AI220" s="241">
        <v>0.52</v>
      </c>
      <c r="AJ220" s="241">
        <v>0.85</v>
      </c>
      <c r="AK220" s="241">
        <v>1.24</v>
      </c>
      <c r="AL220" s="228">
        <f t="shared" si="0"/>
        <v>0.87000000000000011</v>
      </c>
      <c r="AN220" s="218">
        <f t="shared" si="1"/>
        <v>1.67</v>
      </c>
      <c r="AO220" s="218">
        <f t="shared" si="2"/>
        <v>2.58</v>
      </c>
      <c r="AP220" s="218">
        <f t="shared" si="3"/>
        <v>3.99</v>
      </c>
      <c r="AQ220" s="218">
        <f t="shared" si="4"/>
        <v>6.93</v>
      </c>
    </row>
    <row r="221" spans="2:56" x14ac:dyDescent="0.35">
      <c r="B221" s="229">
        <v>44518</v>
      </c>
      <c r="C221" s="219"/>
      <c r="D221" s="219"/>
      <c r="E221" s="219"/>
      <c r="F221" s="219"/>
      <c r="G221" s="243"/>
      <c r="H221" s="219">
        <v>2.5299999999999998</v>
      </c>
      <c r="I221" s="219">
        <v>3.44</v>
      </c>
      <c r="J221" s="219">
        <v>4.87</v>
      </c>
      <c r="K221" s="219">
        <v>7.85</v>
      </c>
      <c r="L221" s="219"/>
      <c r="M221" s="219"/>
      <c r="N221" s="219"/>
      <c r="O221" s="219"/>
      <c r="P221" s="219"/>
      <c r="R221" s="235" t="s">
        <v>268</v>
      </c>
      <c r="S221" s="235" t="s">
        <v>268</v>
      </c>
      <c r="T221" s="235">
        <v>-0.28999999999999998</v>
      </c>
      <c r="U221" s="235">
        <v>-0.25666666666666665</v>
      </c>
      <c r="V221" s="235">
        <v>-0.21666666666666667</v>
      </c>
      <c r="W221" s="235">
        <v>-0.16333333333333333</v>
      </c>
      <c r="X221" s="235">
        <v>-7.0000000000000007E-2</v>
      </c>
      <c r="Y221" s="235">
        <v>-3.5000000000000003E-2</v>
      </c>
      <c r="Z221" s="235">
        <v>6.9999999999999993E-2</v>
      </c>
      <c r="AA221" s="235">
        <v>0.12</v>
      </c>
      <c r="AB221" s="235">
        <v>0.21</v>
      </c>
      <c r="AC221" s="235" t="s">
        <v>268</v>
      </c>
      <c r="AD221" s="235">
        <v>0.4</v>
      </c>
      <c r="AE221" s="235" t="s">
        <v>268</v>
      </c>
      <c r="AF221" s="235"/>
      <c r="AH221" s="242"/>
      <c r="AI221" s="241">
        <v>0.52</v>
      </c>
      <c r="AJ221" s="241">
        <v>0.84</v>
      </c>
      <c r="AK221" s="241">
        <v>1.22</v>
      </c>
      <c r="AL221" s="228">
        <f t="shared" si="0"/>
        <v>0.86</v>
      </c>
      <c r="AN221" s="218">
        <f t="shared" si="1"/>
        <v>1.67</v>
      </c>
      <c r="AO221" s="218">
        <f t="shared" si="2"/>
        <v>2.58</v>
      </c>
      <c r="AP221" s="218">
        <f t="shared" si="3"/>
        <v>4.01</v>
      </c>
      <c r="AQ221" s="218">
        <f t="shared" si="4"/>
        <v>6.9899999999999993</v>
      </c>
    </row>
    <row r="222" spans="2:56" x14ac:dyDescent="0.35">
      <c r="B222" s="229">
        <v>44519</v>
      </c>
      <c r="C222" s="219"/>
      <c r="D222" s="219"/>
      <c r="E222" s="219"/>
      <c r="F222" s="219"/>
      <c r="G222" s="243"/>
      <c r="H222" s="219">
        <v>2.5</v>
      </c>
      <c r="I222" s="219">
        <v>3.45</v>
      </c>
      <c r="J222" s="219">
        <v>4.91</v>
      </c>
      <c r="K222" s="219">
        <v>7.9</v>
      </c>
      <c r="L222" s="219"/>
      <c r="M222" s="219"/>
      <c r="N222" s="219"/>
      <c r="O222" s="219"/>
      <c r="P222" s="219"/>
      <c r="R222" s="235" t="s">
        <v>268</v>
      </c>
      <c r="S222" s="235" t="s">
        <v>268</v>
      </c>
      <c r="T222" s="235">
        <v>-0.28000000000000003</v>
      </c>
      <c r="U222" s="235">
        <v>-0.24666666666666667</v>
      </c>
      <c r="V222" s="235">
        <v>-0.20666666666666667</v>
      </c>
      <c r="W222" s="235">
        <v>-0.16</v>
      </c>
      <c r="X222" s="235">
        <v>-7.0000000000000007E-2</v>
      </c>
      <c r="Y222" s="235">
        <v>-3.5000000000000003E-2</v>
      </c>
      <c r="Z222" s="235">
        <v>7.4999999999999997E-2</v>
      </c>
      <c r="AA222" s="235">
        <v>0.13</v>
      </c>
      <c r="AB222" s="235">
        <v>0.22</v>
      </c>
      <c r="AC222" s="235" t="s">
        <v>268</v>
      </c>
      <c r="AD222" s="235">
        <v>0.42</v>
      </c>
      <c r="AE222" s="235" t="s">
        <v>268</v>
      </c>
      <c r="AF222" s="235"/>
      <c r="AH222" s="242"/>
      <c r="AI222" s="241">
        <v>0.52</v>
      </c>
      <c r="AJ222" s="241">
        <v>0.86</v>
      </c>
      <c r="AK222" s="241">
        <v>1.22</v>
      </c>
      <c r="AL222" s="228">
        <f t="shared" si="0"/>
        <v>0.86666666666666659</v>
      </c>
      <c r="AN222" s="218">
        <f t="shared" si="1"/>
        <v>1.6333333333333333</v>
      </c>
      <c r="AO222" s="218">
        <f t="shared" si="2"/>
        <v>2.5833333333333335</v>
      </c>
      <c r="AP222" s="218">
        <f t="shared" si="3"/>
        <v>4.0433333333333339</v>
      </c>
      <c r="AQ222" s="218">
        <f t="shared" si="4"/>
        <v>7.0333333333333341</v>
      </c>
      <c r="AS222" s="220">
        <f>$BC$222*EXP($BD$222*AS3)</f>
        <v>1.2601725410676803</v>
      </c>
      <c r="AT222" s="220">
        <f>$BC$222*EXP($BD$222*AT3)</f>
        <v>2.0422428678705042</v>
      </c>
      <c r="AU222" s="220">
        <f>$BC$222*EXP($BD$222*AU3)</f>
        <v>3.3096705375235946</v>
      </c>
      <c r="AV222" s="220">
        <f>$BC$222*EXP($BD$222*AV3)</f>
        <v>5.3636711085071056</v>
      </c>
      <c r="AW222" s="220"/>
      <c r="AX222" s="220">
        <f>$BC$222*EXP($BD$222*AX3)</f>
        <v>2.3042348036411529</v>
      </c>
      <c r="AY222" s="220">
        <f>$BC$222*EXP($BD$222*AY3)</f>
        <v>4.2133103660652012</v>
      </c>
      <c r="AZ222" s="220">
        <f>$BC$222*EXP($BD$222*AZ3)</f>
        <v>8.6923962473194507</v>
      </c>
      <c r="BA222" s="220">
        <f>$BC$222*EXP($BD$222*BA3)</f>
        <v>29.062499000135208</v>
      </c>
      <c r="BC222" s="194">
        <v>0.9899</v>
      </c>
      <c r="BD222" s="194">
        <v>0.48280000000000001</v>
      </c>
    </row>
    <row r="223" spans="2:56" x14ac:dyDescent="0.35">
      <c r="B223" s="229">
        <v>44522</v>
      </c>
      <c r="C223" s="219"/>
      <c r="D223" s="219"/>
      <c r="E223" s="219"/>
      <c r="F223" s="219"/>
      <c r="G223" s="243"/>
      <c r="H223" s="219">
        <v>2.58</v>
      </c>
      <c r="I223" s="219">
        <v>3.49</v>
      </c>
      <c r="J223" s="219">
        <v>4.9400000000000004</v>
      </c>
      <c r="K223" s="219">
        <v>7.93</v>
      </c>
      <c r="L223" s="219"/>
      <c r="M223" s="219"/>
      <c r="N223" s="219"/>
      <c r="O223" s="219"/>
      <c r="P223" s="219"/>
      <c r="R223" s="235" t="s">
        <v>268</v>
      </c>
      <c r="S223" s="235" t="s">
        <v>268</v>
      </c>
      <c r="T223" s="235">
        <v>-0.28000000000000003</v>
      </c>
      <c r="U223" s="235">
        <v>-0.24666666666666667</v>
      </c>
      <c r="V223" s="235">
        <v>-0.20666666666666667</v>
      </c>
      <c r="W223" s="235">
        <v>-0.16</v>
      </c>
      <c r="X223" s="235">
        <v>-7.0000000000000007E-2</v>
      </c>
      <c r="Y223" s="235">
        <v>-3.5000000000000003E-2</v>
      </c>
      <c r="Z223" s="235">
        <v>6.9999999999999993E-2</v>
      </c>
      <c r="AA223" s="235">
        <v>0.12</v>
      </c>
      <c r="AB223" s="235">
        <v>0.2</v>
      </c>
      <c r="AC223" s="235" t="s">
        <v>268</v>
      </c>
      <c r="AD223" s="235">
        <v>0.4</v>
      </c>
      <c r="AE223" s="235" t="s">
        <v>268</v>
      </c>
      <c r="AF223" s="235"/>
      <c r="AH223" s="242"/>
      <c r="AI223" s="241">
        <v>0.63</v>
      </c>
      <c r="AJ223" s="241">
        <v>0.95</v>
      </c>
      <c r="AK223" s="241">
        <v>1.33</v>
      </c>
      <c r="AL223" s="228">
        <f t="shared" si="0"/>
        <v>0.97000000000000008</v>
      </c>
      <c r="AN223" s="218">
        <f t="shared" si="1"/>
        <v>1.6099999999999999</v>
      </c>
      <c r="AO223" s="218">
        <f t="shared" si="2"/>
        <v>2.52</v>
      </c>
      <c r="AP223" s="218">
        <f t="shared" si="3"/>
        <v>3.97</v>
      </c>
      <c r="AQ223" s="218">
        <f t="shared" si="4"/>
        <v>6.96</v>
      </c>
    </row>
    <row r="224" spans="2:56" x14ac:dyDescent="0.35">
      <c r="B224" s="229">
        <v>44523</v>
      </c>
      <c r="C224" s="219"/>
      <c r="D224" s="219"/>
      <c r="E224" s="219"/>
      <c r="F224" s="219"/>
      <c r="G224" s="243"/>
      <c r="H224" s="219">
        <v>2.62</v>
      </c>
      <c r="I224" s="219">
        <v>3.6</v>
      </c>
      <c r="J224" s="219">
        <v>5.08</v>
      </c>
      <c r="K224" s="219">
        <v>8.08</v>
      </c>
      <c r="L224" s="219"/>
      <c r="M224" s="219"/>
      <c r="N224" s="219"/>
      <c r="O224" s="219"/>
      <c r="P224" s="219"/>
      <c r="R224" s="235" t="s">
        <v>268</v>
      </c>
      <c r="S224" s="235" t="s">
        <v>268</v>
      </c>
      <c r="T224" s="235">
        <v>-0.28000000000000003</v>
      </c>
      <c r="U224" s="235">
        <v>-0.24666666666666667</v>
      </c>
      <c r="V224" s="235">
        <v>-0.20666666666666667</v>
      </c>
      <c r="W224" s="235">
        <v>-0.16</v>
      </c>
      <c r="X224" s="235">
        <v>-7.0000000000000007E-2</v>
      </c>
      <c r="Y224" s="235">
        <v>-1.6666666666666666E-2</v>
      </c>
      <c r="Z224" s="235">
        <v>0.12</v>
      </c>
      <c r="AA224" s="235">
        <v>0.12</v>
      </c>
      <c r="AB224" s="235">
        <v>0.2</v>
      </c>
      <c r="AC224" s="235" t="s">
        <v>268</v>
      </c>
      <c r="AD224" s="235">
        <v>0.4</v>
      </c>
      <c r="AE224" s="235" t="s">
        <v>268</v>
      </c>
      <c r="AF224" s="235"/>
      <c r="AH224" s="242"/>
      <c r="AI224" s="241">
        <v>0.6</v>
      </c>
      <c r="AJ224" s="241">
        <v>0.95</v>
      </c>
      <c r="AK224" s="241">
        <v>1.33</v>
      </c>
      <c r="AL224" s="228">
        <f t="shared" si="0"/>
        <v>0.96</v>
      </c>
      <c r="AN224" s="218">
        <f t="shared" si="1"/>
        <v>1.6600000000000001</v>
      </c>
      <c r="AO224" s="218">
        <f t="shared" si="2"/>
        <v>2.64</v>
      </c>
      <c r="AP224" s="218">
        <f t="shared" si="3"/>
        <v>4.12</v>
      </c>
      <c r="AQ224" s="218">
        <f t="shared" si="4"/>
        <v>7.12</v>
      </c>
    </row>
    <row r="225" spans="2:56" x14ac:dyDescent="0.35">
      <c r="B225" s="229">
        <v>44524</v>
      </c>
      <c r="C225" s="219"/>
      <c r="D225" s="219"/>
      <c r="E225" s="219"/>
      <c r="F225" s="219"/>
      <c r="G225" s="243"/>
      <c r="H225" s="219">
        <v>2.62</v>
      </c>
      <c r="I225" s="219">
        <v>3.65</v>
      </c>
      <c r="J225" s="219">
        <v>5.13</v>
      </c>
      <c r="K225" s="219">
        <v>8.0500000000000007</v>
      </c>
      <c r="L225" s="219"/>
      <c r="M225" s="219"/>
      <c r="N225" s="219"/>
      <c r="O225" s="219"/>
      <c r="P225" s="219"/>
      <c r="R225" s="235" t="s">
        <v>268</v>
      </c>
      <c r="S225" s="235" t="s">
        <v>268</v>
      </c>
      <c r="T225" s="235">
        <v>-0.27</v>
      </c>
      <c r="U225" s="235">
        <v>-0.24</v>
      </c>
      <c r="V225" s="235">
        <v>-0.19666666666666666</v>
      </c>
      <c r="W225" s="235">
        <v>-0.15333333333333332</v>
      </c>
      <c r="X225" s="235">
        <v>-7.0000000000000007E-2</v>
      </c>
      <c r="Y225" s="235">
        <v>-1.6666666666666666E-2</v>
      </c>
      <c r="Z225" s="235">
        <v>0.12</v>
      </c>
      <c r="AA225" s="235">
        <v>0.12</v>
      </c>
      <c r="AB225" s="235">
        <v>0.2</v>
      </c>
      <c r="AC225" s="235" t="s">
        <v>268</v>
      </c>
      <c r="AD225" s="235">
        <v>0.4</v>
      </c>
      <c r="AE225" s="235" t="s">
        <v>268</v>
      </c>
      <c r="AF225" s="235"/>
      <c r="AH225" s="242"/>
      <c r="AI225" s="241">
        <v>0.64</v>
      </c>
      <c r="AJ225" s="241">
        <v>0.97</v>
      </c>
      <c r="AK225" s="241">
        <v>1.34</v>
      </c>
      <c r="AL225" s="228">
        <f t="shared" si="0"/>
        <v>0.98333333333333339</v>
      </c>
      <c r="AN225" s="218">
        <f t="shared" si="1"/>
        <v>1.6366666666666667</v>
      </c>
      <c r="AO225" s="218">
        <f t="shared" si="2"/>
        <v>2.6666666666666665</v>
      </c>
      <c r="AP225" s="218">
        <f t="shared" si="3"/>
        <v>4.1466666666666665</v>
      </c>
      <c r="AQ225" s="218">
        <f t="shared" si="4"/>
        <v>7.0666666666666673</v>
      </c>
    </row>
    <row r="226" spans="2:56" x14ac:dyDescent="0.35">
      <c r="B226" s="229">
        <v>44525</v>
      </c>
      <c r="C226" s="219"/>
      <c r="D226" s="219"/>
      <c r="E226" s="219"/>
      <c r="F226" s="219"/>
      <c r="G226" s="243"/>
      <c r="H226" s="219">
        <v>2.62</v>
      </c>
      <c r="I226" s="219">
        <v>3.65</v>
      </c>
      <c r="J226" s="219">
        <v>5.13</v>
      </c>
      <c r="K226" s="219">
        <v>8.0500000000000007</v>
      </c>
      <c r="L226" s="219"/>
      <c r="M226" s="219"/>
      <c r="N226" s="219"/>
      <c r="O226" s="219"/>
      <c r="P226" s="219"/>
      <c r="R226" s="235" t="s">
        <v>268</v>
      </c>
      <c r="S226" s="235" t="s">
        <v>268</v>
      </c>
      <c r="T226" s="235">
        <v>-0.27</v>
      </c>
      <c r="U226" s="235">
        <v>-0.24</v>
      </c>
      <c r="V226" s="235">
        <v>-0.19666666666666666</v>
      </c>
      <c r="W226" s="235">
        <v>-0.15333333333333332</v>
      </c>
      <c r="X226" s="235">
        <v>-7.0000000000000007E-2</v>
      </c>
      <c r="Y226" s="235">
        <v>-1.6666666666666666E-2</v>
      </c>
      <c r="Z226" s="235">
        <v>0.12</v>
      </c>
      <c r="AA226" s="235">
        <v>0.12</v>
      </c>
      <c r="AB226" s="235">
        <v>0.2</v>
      </c>
      <c r="AC226" s="235" t="s">
        <v>268</v>
      </c>
      <c r="AD226" s="235">
        <v>0.42</v>
      </c>
      <c r="AE226" s="235" t="s">
        <v>268</v>
      </c>
      <c r="AF226" s="235"/>
      <c r="AH226" s="242"/>
      <c r="AI226" s="241">
        <v>0.64</v>
      </c>
      <c r="AJ226" s="241">
        <v>0.97</v>
      </c>
      <c r="AK226" s="241">
        <v>1.34</v>
      </c>
      <c r="AL226" s="228">
        <f t="shared" si="0"/>
        <v>0.98333333333333339</v>
      </c>
      <c r="AN226" s="218">
        <f t="shared" si="1"/>
        <v>1.6366666666666667</v>
      </c>
      <c r="AO226" s="218">
        <f t="shared" si="2"/>
        <v>2.6666666666666665</v>
      </c>
      <c r="AP226" s="218">
        <f t="shared" si="3"/>
        <v>4.1466666666666665</v>
      </c>
      <c r="AQ226" s="218">
        <f t="shared" si="4"/>
        <v>7.0666666666666673</v>
      </c>
    </row>
    <row r="227" spans="2:56" x14ac:dyDescent="0.35">
      <c r="B227" s="229">
        <v>44526</v>
      </c>
      <c r="C227" s="219"/>
      <c r="D227" s="219"/>
      <c r="E227" s="219"/>
      <c r="F227" s="219"/>
      <c r="G227" s="243"/>
      <c r="H227" s="219">
        <v>2.54</v>
      </c>
      <c r="I227" s="219">
        <v>3.78</v>
      </c>
      <c r="J227" s="219">
        <v>5.3</v>
      </c>
      <c r="K227" s="219">
        <v>8.2799999999999994</v>
      </c>
      <c r="L227" s="219"/>
      <c r="M227" s="219"/>
      <c r="N227" s="219"/>
      <c r="O227" s="219"/>
      <c r="P227" s="219"/>
      <c r="R227" s="235" t="s">
        <v>268</v>
      </c>
      <c r="S227" s="235" t="s">
        <v>268</v>
      </c>
      <c r="T227" s="235">
        <v>-0.27</v>
      </c>
      <c r="U227" s="235">
        <v>-0.24</v>
      </c>
      <c r="V227" s="235">
        <v>-0.19666666666666666</v>
      </c>
      <c r="W227" s="235">
        <v>-0.15333333333333332</v>
      </c>
      <c r="X227" s="235">
        <v>-7.0000000000000007E-2</v>
      </c>
      <c r="Y227" s="235">
        <v>-1.6666666666666666E-2</v>
      </c>
      <c r="Z227" s="235">
        <v>0.12</v>
      </c>
      <c r="AA227" s="235">
        <v>0.12</v>
      </c>
      <c r="AB227" s="235">
        <v>0.2</v>
      </c>
      <c r="AC227" s="235" t="s">
        <v>268</v>
      </c>
      <c r="AD227" s="235">
        <v>0.41</v>
      </c>
      <c r="AE227" s="235" t="s">
        <v>268</v>
      </c>
      <c r="AF227" s="235"/>
      <c r="AH227" s="242"/>
      <c r="AI227" s="241">
        <v>0.5</v>
      </c>
      <c r="AJ227" s="241">
        <v>0.81</v>
      </c>
      <c r="AK227" s="241">
        <v>1.1599999999999999</v>
      </c>
      <c r="AL227" s="228">
        <f t="shared" si="0"/>
        <v>0.82333333333333325</v>
      </c>
      <c r="AN227" s="218">
        <f t="shared" si="1"/>
        <v>1.7166666666666668</v>
      </c>
      <c r="AO227" s="218">
        <f t="shared" si="2"/>
        <v>2.9566666666666666</v>
      </c>
      <c r="AP227" s="218">
        <f t="shared" si="3"/>
        <v>4.4766666666666666</v>
      </c>
      <c r="AQ227" s="218">
        <f t="shared" si="4"/>
        <v>7.4566666666666661</v>
      </c>
    </row>
    <row r="228" spans="2:56" x14ac:dyDescent="0.35">
      <c r="B228" s="229">
        <v>44529</v>
      </c>
      <c r="C228" s="219"/>
      <c r="D228" s="219"/>
      <c r="E228" s="219"/>
      <c r="F228" s="219"/>
      <c r="G228" s="243"/>
      <c r="H228" s="219">
        <v>2.56</v>
      </c>
      <c r="I228" s="219">
        <v>3.7</v>
      </c>
      <c r="J228" s="219">
        <v>5.21</v>
      </c>
      <c r="K228" s="219">
        <v>8.1999999999999993</v>
      </c>
      <c r="L228" s="219"/>
      <c r="M228" s="219"/>
      <c r="N228" s="219"/>
      <c r="O228" s="219"/>
      <c r="P228" s="219"/>
      <c r="R228" s="235" t="s">
        <v>268</v>
      </c>
      <c r="S228" s="235" t="s">
        <v>268</v>
      </c>
      <c r="T228" s="235">
        <v>-0.27</v>
      </c>
      <c r="U228" s="235">
        <v>-0.24</v>
      </c>
      <c r="V228" s="235">
        <v>-0.19666666666666666</v>
      </c>
      <c r="W228" s="235">
        <v>-0.15333333333333332</v>
      </c>
      <c r="X228" s="235">
        <v>-7.0000000000000007E-2</v>
      </c>
      <c r="Y228" s="235">
        <v>-1.6666666666666666E-2</v>
      </c>
      <c r="Z228" s="235">
        <v>0.12</v>
      </c>
      <c r="AA228" s="235">
        <v>0.12</v>
      </c>
      <c r="AB228" s="235">
        <v>0.2</v>
      </c>
      <c r="AC228" s="235" t="s">
        <v>268</v>
      </c>
      <c r="AD228" s="235">
        <v>0.41</v>
      </c>
      <c r="AE228" s="235" t="s">
        <v>268</v>
      </c>
      <c r="AF228" s="235"/>
      <c r="AH228" s="242"/>
      <c r="AI228" s="241">
        <v>0.51</v>
      </c>
      <c r="AJ228" s="241">
        <v>0.83</v>
      </c>
      <c r="AK228" s="241">
        <v>1.18</v>
      </c>
      <c r="AL228" s="228">
        <f t="shared" si="0"/>
        <v>0.83999999999999986</v>
      </c>
      <c r="AN228" s="218">
        <f t="shared" si="1"/>
        <v>1.7200000000000002</v>
      </c>
      <c r="AO228" s="218">
        <f t="shared" si="2"/>
        <v>2.8600000000000003</v>
      </c>
      <c r="AP228" s="218">
        <f t="shared" si="3"/>
        <v>4.37</v>
      </c>
      <c r="AQ228" s="218">
        <f t="shared" si="4"/>
        <v>7.3599999999999994</v>
      </c>
      <c r="AS228" s="220">
        <f>$BC$228*EXP($BD$228*AS3)</f>
        <v>1.3620114472276854</v>
      </c>
      <c r="AT228" s="220">
        <f>$BC$228*EXP($BD$228*AT3)</f>
        <v>2.1978126426184752</v>
      </c>
      <c r="AU228" s="220">
        <f>$BC$228*EXP($BD$228*AU3)</f>
        <v>3.5465050032330003</v>
      </c>
      <c r="AV228" s="220">
        <f>$BC$228*EXP($BD$228*AV3)</f>
        <v>5.7228252736646494</v>
      </c>
      <c r="AW228" s="220"/>
      <c r="AX228" s="220">
        <f>$BC$228*EXP($BD$228*AX3)</f>
        <v>2.4770977490650701</v>
      </c>
      <c r="AY228" s="220">
        <f>$BC$228*EXP($BD$228*AY3)</f>
        <v>4.505111371062867</v>
      </c>
      <c r="AZ228" s="220">
        <f>$BC$228*EXP($BD$228*AZ3)</f>
        <v>9.2346490652175177</v>
      </c>
      <c r="BA228" s="220">
        <f>$BC$228*EXP($BD$228*BA3)</f>
        <v>30.545354516783128</v>
      </c>
      <c r="BC228" s="194">
        <v>1.0722</v>
      </c>
      <c r="BD228" s="194">
        <v>0.47849999999999998</v>
      </c>
    </row>
    <row r="229" spans="2:56" x14ac:dyDescent="0.35">
      <c r="B229" s="229">
        <v>44530</v>
      </c>
      <c r="C229" s="219"/>
      <c r="D229" s="219"/>
      <c r="E229" s="219"/>
      <c r="F229" s="219"/>
      <c r="G229" s="243"/>
      <c r="H229" s="219">
        <v>2.5499999999999998</v>
      </c>
      <c r="I229" s="219">
        <v>3.81</v>
      </c>
      <c r="J229" s="219">
        <v>5.28</v>
      </c>
      <c r="K229" s="219">
        <v>8.32</v>
      </c>
      <c r="L229" s="219"/>
      <c r="M229" s="219"/>
      <c r="N229" s="219"/>
      <c r="O229" s="219"/>
      <c r="P229" s="219"/>
      <c r="R229" s="235" t="s">
        <v>268</v>
      </c>
      <c r="S229" s="235" t="s">
        <v>268</v>
      </c>
      <c r="T229" s="235">
        <v>-0.27</v>
      </c>
      <c r="U229" s="235">
        <v>-0.24</v>
      </c>
      <c r="V229" s="235">
        <v>-0.19666666666666666</v>
      </c>
      <c r="W229" s="235">
        <v>-0.15333333333333332</v>
      </c>
      <c r="X229" s="235">
        <v>-7.0000000000000007E-2</v>
      </c>
      <c r="Y229" s="235">
        <v>-1.6666666666666666E-2</v>
      </c>
      <c r="Z229" s="235">
        <v>0.12</v>
      </c>
      <c r="AA229" s="235">
        <v>0.13</v>
      </c>
      <c r="AB229" s="235">
        <v>0.2</v>
      </c>
      <c r="AC229" s="235" t="s">
        <v>268</v>
      </c>
      <c r="AD229" s="235">
        <v>0.41</v>
      </c>
      <c r="AE229" s="235" t="s">
        <v>268</v>
      </c>
      <c r="AF229" s="235"/>
      <c r="AH229" s="242"/>
      <c r="AI229" s="241">
        <v>0.52</v>
      </c>
      <c r="AJ229" s="241">
        <v>0.81</v>
      </c>
      <c r="AK229" s="241">
        <v>1.1399999999999999</v>
      </c>
      <c r="AL229" s="228">
        <f t="shared" si="0"/>
        <v>0.82333333333333325</v>
      </c>
      <c r="AN229" s="218">
        <f t="shared" si="1"/>
        <v>1.7266666666666666</v>
      </c>
      <c r="AO229" s="218">
        <f t="shared" si="2"/>
        <v>2.9866666666666668</v>
      </c>
      <c r="AP229" s="218">
        <f t="shared" si="3"/>
        <v>4.456666666666667</v>
      </c>
      <c r="AQ229" s="218">
        <f t="shared" si="4"/>
        <v>7.496666666666667</v>
      </c>
    </row>
    <row r="230" spans="2:56" x14ac:dyDescent="0.35">
      <c r="B230" s="229">
        <v>44531</v>
      </c>
      <c r="C230" s="219"/>
      <c r="D230" s="219"/>
      <c r="E230" s="219"/>
      <c r="F230" s="219"/>
      <c r="G230" s="243"/>
      <c r="H230" s="219">
        <v>2.56</v>
      </c>
      <c r="I230" s="219">
        <v>3.73</v>
      </c>
      <c r="J230" s="219">
        <v>5.2</v>
      </c>
      <c r="K230" s="219">
        <v>8.18</v>
      </c>
      <c r="L230" s="219"/>
      <c r="M230" s="219"/>
      <c r="N230" s="219"/>
      <c r="O230" s="219"/>
      <c r="P230" s="219"/>
      <c r="R230" s="235" t="s">
        <v>268</v>
      </c>
      <c r="S230" s="235" t="s">
        <v>268</v>
      </c>
      <c r="T230" s="235">
        <v>-0.27</v>
      </c>
      <c r="U230" s="235">
        <v>-0.24</v>
      </c>
      <c r="V230" s="235">
        <v>-0.19333333333333333</v>
      </c>
      <c r="W230" s="235">
        <v>-0.14333333333333334</v>
      </c>
      <c r="X230" s="235">
        <v>-0.06</v>
      </c>
      <c r="Y230" s="235">
        <v>-6.6666666666666671E-3</v>
      </c>
      <c r="Z230" s="235">
        <v>0.12</v>
      </c>
      <c r="AA230" s="235">
        <v>0.13</v>
      </c>
      <c r="AB230" s="235">
        <v>0.2</v>
      </c>
      <c r="AC230" s="235" t="s">
        <v>268</v>
      </c>
      <c r="AD230" s="235">
        <v>0.41</v>
      </c>
      <c r="AE230" s="235" t="s">
        <v>268</v>
      </c>
      <c r="AF230" s="235"/>
      <c r="AH230" s="242"/>
      <c r="AI230" s="241">
        <v>0.56000000000000005</v>
      </c>
      <c r="AJ230" s="241">
        <v>0.85</v>
      </c>
      <c r="AK230" s="241">
        <v>1.1499999999999999</v>
      </c>
      <c r="AL230" s="228">
        <f t="shared" si="0"/>
        <v>0.85333333333333339</v>
      </c>
      <c r="AN230" s="218">
        <f t="shared" si="1"/>
        <v>1.7066666666666666</v>
      </c>
      <c r="AO230" s="218">
        <f t="shared" si="2"/>
        <v>2.8766666666666665</v>
      </c>
      <c r="AP230" s="218">
        <f t="shared" si="3"/>
        <v>4.3466666666666667</v>
      </c>
      <c r="AQ230" s="218">
        <f t="shared" si="4"/>
        <v>7.3266666666666662</v>
      </c>
    </row>
    <row r="231" spans="2:56" x14ac:dyDescent="0.35">
      <c r="B231" s="229">
        <v>44532</v>
      </c>
      <c r="C231" s="219"/>
      <c r="D231" s="219"/>
      <c r="E231" s="219"/>
      <c r="F231" s="219"/>
      <c r="G231" s="243"/>
      <c r="H231" s="219">
        <v>2.59</v>
      </c>
      <c r="I231" s="219">
        <v>3.73</v>
      </c>
      <c r="J231" s="219">
        <v>5.19</v>
      </c>
      <c r="K231" s="219">
        <v>8.26</v>
      </c>
      <c r="L231" s="219"/>
      <c r="M231" s="219"/>
      <c r="N231" s="219"/>
      <c r="O231" s="219"/>
      <c r="P231" s="219"/>
      <c r="R231" s="235" t="s">
        <v>268</v>
      </c>
      <c r="S231" s="235" t="s">
        <v>268</v>
      </c>
      <c r="T231" s="235">
        <v>-0.27</v>
      </c>
      <c r="U231" s="235">
        <v>-0.24</v>
      </c>
      <c r="V231" s="235">
        <v>-0.19333333333333333</v>
      </c>
      <c r="W231" s="235">
        <v>-0.14333333333333334</v>
      </c>
      <c r="X231" s="235">
        <v>-0.06</v>
      </c>
      <c r="Y231" s="235">
        <v>-6.6666666666666671E-3</v>
      </c>
      <c r="Z231" s="235">
        <v>0.12</v>
      </c>
      <c r="AA231" s="235">
        <v>0.13</v>
      </c>
      <c r="AB231" s="235">
        <v>0.2</v>
      </c>
      <c r="AC231" s="235" t="s">
        <v>268</v>
      </c>
      <c r="AD231" s="235">
        <v>0.41</v>
      </c>
      <c r="AE231" s="235" t="s">
        <v>268</v>
      </c>
      <c r="AF231" s="235"/>
      <c r="AH231" s="242"/>
      <c r="AI231" s="241">
        <v>0.63</v>
      </c>
      <c r="AJ231" s="241">
        <v>0.9</v>
      </c>
      <c r="AK231" s="241">
        <v>1.21</v>
      </c>
      <c r="AL231" s="228">
        <f t="shared" si="0"/>
        <v>0.91333333333333344</v>
      </c>
      <c r="AN231" s="218">
        <f t="shared" si="1"/>
        <v>1.6766666666666663</v>
      </c>
      <c r="AO231" s="218">
        <f t="shared" si="2"/>
        <v>2.8166666666666664</v>
      </c>
      <c r="AP231" s="218">
        <f t="shared" si="3"/>
        <v>4.2766666666666673</v>
      </c>
      <c r="AQ231" s="218">
        <f t="shared" si="4"/>
        <v>7.3466666666666667</v>
      </c>
    </row>
    <row r="232" spans="2:56" x14ac:dyDescent="0.35">
      <c r="B232" s="229">
        <v>44533</v>
      </c>
      <c r="C232" s="219"/>
      <c r="D232" s="219"/>
      <c r="E232" s="219"/>
      <c r="F232" s="219"/>
      <c r="G232" s="243"/>
      <c r="H232" s="219">
        <v>2.5099999999999998</v>
      </c>
      <c r="I232" s="219">
        <v>3.67</v>
      </c>
      <c r="J232" s="219">
        <v>5.13</v>
      </c>
      <c r="K232" s="219">
        <v>8.15</v>
      </c>
      <c r="L232" s="219"/>
      <c r="M232" s="219"/>
      <c r="N232" s="219"/>
      <c r="O232" s="219"/>
      <c r="P232" s="219"/>
      <c r="R232" s="235" t="s">
        <v>268</v>
      </c>
      <c r="S232" s="235" t="s">
        <v>268</v>
      </c>
      <c r="T232" s="235">
        <v>-0.27</v>
      </c>
      <c r="U232" s="235">
        <v>-0.24</v>
      </c>
      <c r="V232" s="235">
        <v>-0.19333333333333333</v>
      </c>
      <c r="W232" s="235">
        <v>-0.14333333333333334</v>
      </c>
      <c r="X232" s="235">
        <v>-0.06</v>
      </c>
      <c r="Y232" s="235">
        <v>-6.6666666666666671E-3</v>
      </c>
      <c r="Z232" s="235">
        <v>0.12</v>
      </c>
      <c r="AA232" s="235">
        <v>0.13</v>
      </c>
      <c r="AB232" s="235">
        <v>0.2</v>
      </c>
      <c r="AC232" s="235" t="s">
        <v>268</v>
      </c>
      <c r="AD232" s="235">
        <v>0.41</v>
      </c>
      <c r="AE232" s="235" t="s">
        <v>268</v>
      </c>
      <c r="AF232" s="235"/>
      <c r="AH232" s="242"/>
      <c r="AI232" s="241">
        <v>0.6</v>
      </c>
      <c r="AJ232" s="241">
        <v>0.86</v>
      </c>
      <c r="AK232" s="241">
        <v>1.1299999999999999</v>
      </c>
      <c r="AL232" s="228">
        <f t="shared" ref="AL232:AL295" si="5">AVERAGE(AI232:AK232)</f>
        <v>0.86333333333333329</v>
      </c>
      <c r="AN232" s="218">
        <f t="shared" ref="AN232:AN295" si="6">H232-$AL232</f>
        <v>1.6466666666666665</v>
      </c>
      <c r="AO232" s="218">
        <f t="shared" ref="AO232:AO295" si="7">I232-$AL232</f>
        <v>2.8066666666666666</v>
      </c>
      <c r="AP232" s="218">
        <f t="shared" ref="AP232:AP295" si="8">J232-$AL232</f>
        <v>4.2666666666666666</v>
      </c>
      <c r="AQ232" s="218">
        <f t="shared" ref="AQ232:AQ295" si="9">K232-$AL232</f>
        <v>7.2866666666666671</v>
      </c>
    </row>
    <row r="233" spans="2:56" x14ac:dyDescent="0.35">
      <c r="B233" s="229">
        <v>44536</v>
      </c>
      <c r="C233" s="219"/>
      <c r="D233" s="219"/>
      <c r="E233" s="219"/>
      <c r="F233" s="219"/>
      <c r="G233" s="243"/>
      <c r="H233" s="219">
        <v>2.56</v>
      </c>
      <c r="I233" s="219">
        <v>3.62</v>
      </c>
      <c r="J233" s="219">
        <v>5.03</v>
      </c>
      <c r="K233" s="219">
        <v>8.08</v>
      </c>
      <c r="L233" s="219"/>
      <c r="M233" s="219"/>
      <c r="N233" s="219"/>
      <c r="O233" s="219"/>
      <c r="P233" s="219"/>
      <c r="R233" s="235" t="s">
        <v>268</v>
      </c>
      <c r="S233" s="235" t="s">
        <v>268</v>
      </c>
      <c r="T233" s="235">
        <v>-0.27</v>
      </c>
      <c r="U233" s="235">
        <v>-0.24</v>
      </c>
      <c r="V233" s="235">
        <v>-0.19333333333333333</v>
      </c>
      <c r="W233" s="235">
        <v>-0.14333333333333334</v>
      </c>
      <c r="X233" s="235">
        <v>-0.06</v>
      </c>
      <c r="Y233" s="235">
        <v>-6.6666666666666671E-3</v>
      </c>
      <c r="Z233" s="235">
        <v>0.125</v>
      </c>
      <c r="AA233" s="235" t="s">
        <v>268</v>
      </c>
      <c r="AB233" s="235">
        <v>0.2</v>
      </c>
      <c r="AC233" s="235" t="s">
        <v>268</v>
      </c>
      <c r="AD233" s="235">
        <v>0.41</v>
      </c>
      <c r="AE233" s="235" t="s">
        <v>268</v>
      </c>
      <c r="AF233" s="235"/>
      <c r="AH233" s="242"/>
      <c r="AI233" s="241">
        <v>0.65</v>
      </c>
      <c r="AJ233" s="241">
        <v>0.91</v>
      </c>
      <c r="AK233" s="241">
        <v>1.21</v>
      </c>
      <c r="AL233" s="228">
        <f t="shared" si="5"/>
        <v>0.92333333333333334</v>
      </c>
      <c r="AN233" s="218">
        <f t="shared" si="6"/>
        <v>1.6366666666666667</v>
      </c>
      <c r="AO233" s="218">
        <f t="shared" si="7"/>
        <v>2.6966666666666668</v>
      </c>
      <c r="AP233" s="218">
        <f t="shared" si="8"/>
        <v>4.1066666666666674</v>
      </c>
      <c r="AQ233" s="218">
        <f t="shared" si="9"/>
        <v>7.1566666666666663</v>
      </c>
    </row>
    <row r="234" spans="2:56" x14ac:dyDescent="0.35">
      <c r="B234" s="229">
        <v>44537</v>
      </c>
      <c r="C234" s="219"/>
      <c r="D234" s="219"/>
      <c r="E234" s="219"/>
      <c r="F234" s="219"/>
      <c r="G234" s="243"/>
      <c r="H234" s="219">
        <v>2.57</v>
      </c>
      <c r="I234" s="219">
        <v>3.44</v>
      </c>
      <c r="J234" s="219">
        <v>4.76</v>
      </c>
      <c r="K234" s="219">
        <v>7.89</v>
      </c>
      <c r="L234" s="219"/>
      <c r="M234" s="219"/>
      <c r="N234" s="219"/>
      <c r="O234" s="219"/>
      <c r="P234" s="219"/>
      <c r="R234" s="235" t="s">
        <v>268</v>
      </c>
      <c r="S234" s="235" t="s">
        <v>268</v>
      </c>
      <c r="T234" s="235">
        <v>-0.27</v>
      </c>
      <c r="U234" s="235">
        <v>-0.24</v>
      </c>
      <c r="V234" s="235">
        <v>-0.19333333333333333</v>
      </c>
      <c r="W234" s="235">
        <v>-0.14333333333333334</v>
      </c>
      <c r="X234" s="235">
        <v>-0.06</v>
      </c>
      <c r="Y234" s="235">
        <v>-6.6666666666666671E-3</v>
      </c>
      <c r="Z234" s="235">
        <v>0.125</v>
      </c>
      <c r="AA234" s="235" t="s">
        <v>268</v>
      </c>
      <c r="AB234" s="235">
        <v>0.2</v>
      </c>
      <c r="AC234" s="235" t="s">
        <v>268</v>
      </c>
      <c r="AD234" s="235">
        <v>0.41</v>
      </c>
      <c r="AE234" s="235" t="s">
        <v>268</v>
      </c>
      <c r="AF234" s="235"/>
      <c r="AH234" s="242"/>
      <c r="AI234" s="241">
        <v>0.7</v>
      </c>
      <c r="AJ234" s="241">
        <v>0.99</v>
      </c>
      <c r="AK234" s="241">
        <v>1.26</v>
      </c>
      <c r="AL234" s="228">
        <f t="shared" si="5"/>
        <v>0.98333333333333339</v>
      </c>
      <c r="AN234" s="218">
        <f t="shared" si="6"/>
        <v>1.5866666666666664</v>
      </c>
      <c r="AO234" s="218">
        <f t="shared" si="7"/>
        <v>2.4566666666666666</v>
      </c>
      <c r="AP234" s="218">
        <f t="shared" si="8"/>
        <v>3.7766666666666664</v>
      </c>
      <c r="AQ234" s="218">
        <f t="shared" si="9"/>
        <v>6.9066666666666663</v>
      </c>
    </row>
    <row r="235" spans="2:56" x14ac:dyDescent="0.35">
      <c r="B235" s="229">
        <v>44538</v>
      </c>
      <c r="C235" s="219"/>
      <c r="D235" s="219"/>
      <c r="E235" s="219"/>
      <c r="F235" s="219"/>
      <c r="G235" s="243"/>
      <c r="H235" s="219">
        <v>2.6</v>
      </c>
      <c r="I235" s="219">
        <v>3.51</v>
      </c>
      <c r="J235" s="219">
        <v>4.87</v>
      </c>
      <c r="K235" s="219">
        <v>7.9</v>
      </c>
      <c r="L235" s="219"/>
      <c r="M235" s="219"/>
      <c r="N235" s="219"/>
      <c r="O235" s="219"/>
      <c r="P235" s="219"/>
      <c r="R235" s="235" t="s">
        <v>268</v>
      </c>
      <c r="S235" s="235" t="s">
        <v>268</v>
      </c>
      <c r="T235" s="235">
        <v>-0.27</v>
      </c>
      <c r="U235" s="235">
        <v>-0.24</v>
      </c>
      <c r="V235" s="235">
        <v>-0.19333333333333333</v>
      </c>
      <c r="W235" s="235">
        <v>-0.14333333333333334</v>
      </c>
      <c r="X235" s="235">
        <v>-0.06</v>
      </c>
      <c r="Y235" s="235">
        <v>-6.6666666666666671E-3</v>
      </c>
      <c r="Z235" s="235">
        <v>0.125</v>
      </c>
      <c r="AA235" s="235" t="s">
        <v>268</v>
      </c>
      <c r="AB235" s="235">
        <v>0.2</v>
      </c>
      <c r="AC235" s="235" t="s">
        <v>268</v>
      </c>
      <c r="AD235" s="235">
        <v>0.41</v>
      </c>
      <c r="AE235" s="235" t="s">
        <v>268</v>
      </c>
      <c r="AF235" s="235"/>
      <c r="AH235" s="242"/>
      <c r="AI235" s="241">
        <v>0.68</v>
      </c>
      <c r="AJ235" s="241">
        <v>0.99</v>
      </c>
      <c r="AK235" s="241">
        <v>1.27</v>
      </c>
      <c r="AL235" s="228">
        <f t="shared" si="5"/>
        <v>0.98</v>
      </c>
      <c r="AN235" s="218">
        <f t="shared" si="6"/>
        <v>1.62</v>
      </c>
      <c r="AO235" s="218">
        <f t="shared" si="7"/>
        <v>2.5299999999999998</v>
      </c>
      <c r="AP235" s="218">
        <f t="shared" si="8"/>
        <v>3.89</v>
      </c>
      <c r="AQ235" s="218">
        <f t="shared" si="9"/>
        <v>6.92</v>
      </c>
    </row>
    <row r="236" spans="2:56" x14ac:dyDescent="0.35">
      <c r="B236" s="229">
        <v>44539</v>
      </c>
      <c r="C236" s="219"/>
      <c r="D236" s="219"/>
      <c r="E236" s="219"/>
      <c r="F236" s="219"/>
      <c r="G236" s="243"/>
      <c r="H236" s="219">
        <v>2.59</v>
      </c>
      <c r="I236" s="219">
        <v>3.54</v>
      </c>
      <c r="J236" s="219">
        <v>4.9000000000000004</v>
      </c>
      <c r="K236" s="219">
        <v>7.89</v>
      </c>
      <c r="L236" s="219"/>
      <c r="M236" s="219"/>
      <c r="N236" s="219"/>
      <c r="O236" s="219"/>
      <c r="P236" s="219"/>
      <c r="R236" s="235" t="s">
        <v>268</v>
      </c>
      <c r="S236" s="235" t="s">
        <v>268</v>
      </c>
      <c r="T236" s="235">
        <v>-0.27</v>
      </c>
      <c r="U236" s="235">
        <v>-0.24</v>
      </c>
      <c r="V236" s="235">
        <v>-0.19333333333333333</v>
      </c>
      <c r="W236" s="235">
        <v>-0.14333333333333334</v>
      </c>
      <c r="X236" s="235">
        <v>-0.06</v>
      </c>
      <c r="Y236" s="235">
        <v>-6.6666666666666671E-3</v>
      </c>
      <c r="Z236" s="235">
        <v>0.125</v>
      </c>
      <c r="AA236" s="235" t="s">
        <v>268</v>
      </c>
      <c r="AB236" s="235">
        <v>0.2</v>
      </c>
      <c r="AC236" s="235" t="s">
        <v>268</v>
      </c>
      <c r="AD236" s="235">
        <v>0.41</v>
      </c>
      <c r="AE236" s="235" t="s">
        <v>268</v>
      </c>
      <c r="AF236" s="235"/>
      <c r="AH236" s="242"/>
      <c r="AI236" s="241">
        <v>0.7</v>
      </c>
      <c r="AJ236" s="241">
        <v>0.99</v>
      </c>
      <c r="AK236" s="241">
        <v>1.26</v>
      </c>
      <c r="AL236" s="228">
        <f t="shared" si="5"/>
        <v>0.98333333333333339</v>
      </c>
      <c r="AN236" s="218">
        <f t="shared" si="6"/>
        <v>1.6066666666666665</v>
      </c>
      <c r="AO236" s="218">
        <f t="shared" si="7"/>
        <v>2.5566666666666666</v>
      </c>
      <c r="AP236" s="218">
        <f t="shared" si="8"/>
        <v>3.916666666666667</v>
      </c>
      <c r="AQ236" s="218">
        <f t="shared" si="9"/>
        <v>6.9066666666666663</v>
      </c>
    </row>
    <row r="237" spans="2:56" x14ac:dyDescent="0.35">
      <c r="B237" s="229">
        <v>44540</v>
      </c>
      <c r="C237" s="219"/>
      <c r="D237" s="219"/>
      <c r="E237" s="219"/>
      <c r="F237" s="219"/>
      <c r="G237" s="243"/>
      <c r="H237" s="219">
        <v>2.59</v>
      </c>
      <c r="I237" s="219">
        <v>3.56</v>
      </c>
      <c r="J237" s="219">
        <v>4.96</v>
      </c>
      <c r="K237" s="219">
        <v>7.95</v>
      </c>
      <c r="L237" s="219"/>
      <c r="M237" s="219"/>
      <c r="N237" s="219"/>
      <c r="O237" s="219"/>
      <c r="P237" s="219"/>
      <c r="R237" s="235" t="s">
        <v>268</v>
      </c>
      <c r="S237" s="235" t="s">
        <v>268</v>
      </c>
      <c r="T237" s="235">
        <v>-0.27</v>
      </c>
      <c r="U237" s="235">
        <v>-0.24</v>
      </c>
      <c r="V237" s="235">
        <v>-0.19333333333333333</v>
      </c>
      <c r="W237" s="235">
        <v>-0.14333333333333334</v>
      </c>
      <c r="X237" s="235">
        <v>-0.06</v>
      </c>
      <c r="Y237" s="235">
        <v>-6.6666666666666671E-3</v>
      </c>
      <c r="Z237" s="235">
        <v>0.125</v>
      </c>
      <c r="AA237" s="235" t="s">
        <v>268</v>
      </c>
      <c r="AB237" s="235">
        <v>0.2</v>
      </c>
      <c r="AC237" s="235" t="s">
        <v>268</v>
      </c>
      <c r="AD237" s="235">
        <v>0.41</v>
      </c>
      <c r="AE237" s="235" t="s">
        <v>268</v>
      </c>
      <c r="AF237" s="235"/>
      <c r="AH237" s="242"/>
      <c r="AI237" s="241">
        <v>0.67</v>
      </c>
      <c r="AJ237" s="241">
        <v>0.98</v>
      </c>
      <c r="AK237" s="241">
        <v>1.25</v>
      </c>
      <c r="AL237" s="228">
        <f t="shared" si="5"/>
        <v>0.96666666666666667</v>
      </c>
      <c r="AN237" s="218">
        <f t="shared" si="6"/>
        <v>1.6233333333333331</v>
      </c>
      <c r="AO237" s="218">
        <f t="shared" si="7"/>
        <v>2.5933333333333333</v>
      </c>
      <c r="AP237" s="218">
        <f t="shared" si="8"/>
        <v>3.9933333333333332</v>
      </c>
      <c r="AQ237" s="218">
        <f t="shared" si="9"/>
        <v>6.9833333333333334</v>
      </c>
    </row>
    <row r="238" spans="2:56" x14ac:dyDescent="0.35">
      <c r="B238" s="229">
        <v>44543</v>
      </c>
      <c r="C238" s="219"/>
      <c r="D238" s="219"/>
      <c r="E238" s="219"/>
      <c r="F238" s="219"/>
      <c r="G238" s="243"/>
      <c r="H238" s="219">
        <v>2.5499999999999998</v>
      </c>
      <c r="I238" s="219">
        <v>3.55</v>
      </c>
      <c r="J238" s="219">
        <v>4.9400000000000004</v>
      </c>
      <c r="K238" s="219">
        <v>7.96</v>
      </c>
      <c r="L238" s="219"/>
      <c r="M238" s="219"/>
      <c r="N238" s="219"/>
      <c r="O238" s="219"/>
      <c r="P238" s="219"/>
      <c r="R238" s="235" t="s">
        <v>268</v>
      </c>
      <c r="S238" s="235" t="s">
        <v>268</v>
      </c>
      <c r="T238" s="235">
        <v>-0.27</v>
      </c>
      <c r="U238" s="235">
        <v>-0.24</v>
      </c>
      <c r="V238" s="235">
        <v>-0.19333333333333333</v>
      </c>
      <c r="W238" s="235">
        <v>-0.14333333333333334</v>
      </c>
      <c r="X238" s="235">
        <v>-0.06</v>
      </c>
      <c r="Y238" s="235">
        <v>-6.6666666666666671E-3</v>
      </c>
      <c r="Z238" s="235">
        <v>0.125</v>
      </c>
      <c r="AA238" s="235" t="s">
        <v>268</v>
      </c>
      <c r="AB238" s="235">
        <v>0.2</v>
      </c>
      <c r="AC238" s="235" t="s">
        <v>268</v>
      </c>
      <c r="AD238" s="235">
        <v>0.41</v>
      </c>
      <c r="AE238" s="235" t="s">
        <v>268</v>
      </c>
      <c r="AF238" s="235"/>
      <c r="AH238" s="242"/>
      <c r="AI238" s="241">
        <v>0.66</v>
      </c>
      <c r="AJ238" s="241">
        <v>0.95</v>
      </c>
      <c r="AK238" s="241">
        <v>1.21</v>
      </c>
      <c r="AL238" s="228">
        <f t="shared" si="5"/>
        <v>0.94</v>
      </c>
      <c r="AN238" s="218">
        <f t="shared" si="6"/>
        <v>1.6099999999999999</v>
      </c>
      <c r="AO238" s="218">
        <f t="shared" si="7"/>
        <v>2.61</v>
      </c>
      <c r="AP238" s="218">
        <f t="shared" si="8"/>
        <v>4</v>
      </c>
      <c r="AQ238" s="218">
        <f t="shared" si="9"/>
        <v>7.02</v>
      </c>
    </row>
    <row r="239" spans="2:56" x14ac:dyDescent="0.35">
      <c r="B239" s="229">
        <v>44544</v>
      </c>
      <c r="C239" s="219"/>
      <c r="D239" s="219"/>
      <c r="E239" s="219"/>
      <c r="F239" s="219"/>
      <c r="G239" s="243"/>
      <c r="H239" s="219">
        <v>2.57</v>
      </c>
      <c r="I239" s="219">
        <v>3.59</v>
      </c>
      <c r="J239" s="219">
        <v>5</v>
      </c>
      <c r="K239" s="219">
        <v>8</v>
      </c>
      <c r="L239" s="219"/>
      <c r="M239" s="219"/>
      <c r="N239" s="219"/>
      <c r="O239" s="219"/>
      <c r="P239" s="219"/>
      <c r="R239" s="235" t="s">
        <v>268</v>
      </c>
      <c r="S239" s="235" t="s">
        <v>268</v>
      </c>
      <c r="T239" s="235">
        <v>-0.27</v>
      </c>
      <c r="U239" s="235">
        <v>-0.24</v>
      </c>
      <c r="V239" s="235">
        <v>-0.19333333333333333</v>
      </c>
      <c r="W239" s="235">
        <v>-0.14333333333333334</v>
      </c>
      <c r="X239" s="235">
        <v>-0.06</v>
      </c>
      <c r="Y239" s="235">
        <v>-6.6666666666666671E-3</v>
      </c>
      <c r="Z239" s="235">
        <v>0.125</v>
      </c>
      <c r="AA239" s="235" t="s">
        <v>268</v>
      </c>
      <c r="AB239" s="235">
        <v>0.2</v>
      </c>
      <c r="AC239" s="235" t="s">
        <v>268</v>
      </c>
      <c r="AD239" s="235">
        <v>0.41</v>
      </c>
      <c r="AE239" s="235" t="s">
        <v>268</v>
      </c>
      <c r="AF239" s="235"/>
      <c r="AH239" s="242"/>
      <c r="AI239" s="241">
        <v>0.67</v>
      </c>
      <c r="AJ239" s="241">
        <v>0.98</v>
      </c>
      <c r="AK239" s="241">
        <v>1.23</v>
      </c>
      <c r="AL239" s="228">
        <f t="shared" si="5"/>
        <v>0.96</v>
      </c>
      <c r="AN239" s="218">
        <f t="shared" si="6"/>
        <v>1.6099999999999999</v>
      </c>
      <c r="AO239" s="218">
        <f t="shared" si="7"/>
        <v>2.63</v>
      </c>
      <c r="AP239" s="218">
        <f t="shared" si="8"/>
        <v>4.04</v>
      </c>
      <c r="AQ239" s="218">
        <f t="shared" si="9"/>
        <v>7.04</v>
      </c>
      <c r="AS239" s="220">
        <f>$BC$239*EXP($BD$239*AS3)</f>
        <v>1.2544813734458045</v>
      </c>
      <c r="AT239" s="220">
        <f>$BC$239*EXP($BD$239*AT3)</f>
        <v>2.0385162991887813</v>
      </c>
      <c r="AU239" s="220">
        <f>$BC$239*EXP($BD$239*AU3)</f>
        <v>3.3125630958105661</v>
      </c>
      <c r="AV239" s="220">
        <f>$BC$239*EXP($BD$239*AV3)</f>
        <v>5.3828729591677869</v>
      </c>
      <c r="AW239" s="220"/>
      <c r="AX239" s="220">
        <f>$BC$239*EXP($BD$239*AX3)</f>
        <v>2.3015832114257826</v>
      </c>
      <c r="AY239" s="220">
        <f>$BC$239*EXP($BD$239*AY3)</f>
        <v>4.222689464544584</v>
      </c>
      <c r="AZ239" s="220">
        <f>$BC$239*EXP($BD$239*AZ3)</f>
        <v>8.7471001929548642</v>
      </c>
      <c r="BA239" s="220">
        <f>$BC$239*EXP($BD$239*BA3)</f>
        <v>29.443472507407549</v>
      </c>
      <c r="BC239" s="194">
        <v>0.98409999999999997</v>
      </c>
      <c r="BD239" s="194">
        <v>0.48549999999999999</v>
      </c>
    </row>
    <row r="240" spans="2:56" x14ac:dyDescent="0.35">
      <c r="B240" s="229">
        <v>44545</v>
      </c>
      <c r="C240" s="219"/>
      <c r="D240" s="219"/>
      <c r="E240" s="219"/>
      <c r="F240" s="219"/>
      <c r="G240" s="243"/>
      <c r="H240" s="219">
        <v>2.6</v>
      </c>
      <c r="I240" s="219">
        <v>3.59</v>
      </c>
      <c r="J240" s="219">
        <v>4.99</v>
      </c>
      <c r="K240" s="219">
        <v>8.01</v>
      </c>
      <c r="L240" s="219"/>
      <c r="M240" s="219"/>
      <c r="N240" s="219"/>
      <c r="O240" s="219"/>
      <c r="P240" s="219"/>
      <c r="R240" s="235" t="s">
        <v>268</v>
      </c>
      <c r="S240" s="235" t="s">
        <v>268</v>
      </c>
      <c r="T240" s="235">
        <v>-0.27</v>
      </c>
      <c r="U240" s="235">
        <v>-0.24</v>
      </c>
      <c r="V240" s="235">
        <v>-0.1825</v>
      </c>
      <c r="W240" s="235">
        <v>-0.14000000000000001</v>
      </c>
      <c r="X240" s="235">
        <v>-0.06</v>
      </c>
      <c r="Y240" s="235">
        <v>-6.6666666666666671E-3</v>
      </c>
      <c r="Z240" s="235">
        <v>0.125</v>
      </c>
      <c r="AA240" s="235" t="s">
        <v>268</v>
      </c>
      <c r="AB240" s="235">
        <v>0.2</v>
      </c>
      <c r="AC240" s="235" t="s">
        <v>268</v>
      </c>
      <c r="AD240" s="235">
        <v>0.41</v>
      </c>
      <c r="AE240" s="235" t="s">
        <v>268</v>
      </c>
      <c r="AF240" s="235"/>
      <c r="AH240" s="242"/>
      <c r="AI240" s="241">
        <v>0.69</v>
      </c>
      <c r="AJ240" s="241">
        <v>1</v>
      </c>
      <c r="AK240" s="241">
        <v>1.26</v>
      </c>
      <c r="AL240" s="228">
        <f t="shared" si="5"/>
        <v>0.98333333333333339</v>
      </c>
      <c r="AN240" s="218">
        <f t="shared" si="6"/>
        <v>1.6166666666666667</v>
      </c>
      <c r="AO240" s="218">
        <f t="shared" si="7"/>
        <v>2.6066666666666665</v>
      </c>
      <c r="AP240" s="218">
        <f t="shared" si="8"/>
        <v>4.0066666666666668</v>
      </c>
      <c r="AQ240" s="218">
        <f t="shared" si="9"/>
        <v>7.0266666666666664</v>
      </c>
    </row>
    <row r="241" spans="2:56" x14ac:dyDescent="0.35">
      <c r="B241" s="229">
        <v>44546</v>
      </c>
      <c r="C241" s="219"/>
      <c r="D241" s="219"/>
      <c r="E241" s="219"/>
      <c r="F241" s="219"/>
      <c r="G241" s="243"/>
      <c r="H241" s="219">
        <v>2.56</v>
      </c>
      <c r="I241" s="219">
        <v>3.53</v>
      </c>
      <c r="J241" s="219">
        <v>4.87</v>
      </c>
      <c r="K241" s="219">
        <v>7.98</v>
      </c>
      <c r="L241" s="219"/>
      <c r="M241" s="219"/>
      <c r="N241" s="219"/>
      <c r="O241" s="219"/>
      <c r="P241" s="219"/>
      <c r="R241" s="235" t="s">
        <v>268</v>
      </c>
      <c r="S241" s="235" t="s">
        <v>268</v>
      </c>
      <c r="T241" s="235">
        <v>-0.27</v>
      </c>
      <c r="U241" s="235">
        <v>-0.24</v>
      </c>
      <c r="V241" s="235">
        <v>-0.1825</v>
      </c>
      <c r="W241" s="235">
        <v>-0.14000000000000001</v>
      </c>
      <c r="X241" s="235">
        <v>-0.06</v>
      </c>
      <c r="Y241" s="235">
        <v>-6.6666666666666671E-3</v>
      </c>
      <c r="Z241" s="235">
        <v>0.125</v>
      </c>
      <c r="AA241" s="235" t="s">
        <v>268</v>
      </c>
      <c r="AB241" s="235">
        <v>0.2</v>
      </c>
      <c r="AC241" s="235" t="s">
        <v>268</v>
      </c>
      <c r="AD241" s="235">
        <v>0.41</v>
      </c>
      <c r="AE241" s="235" t="s">
        <v>268</v>
      </c>
      <c r="AF241" s="235"/>
      <c r="AH241" s="242"/>
      <c r="AI241" s="241">
        <v>0.64</v>
      </c>
      <c r="AJ241" s="241">
        <v>0.92</v>
      </c>
      <c r="AK241" s="241">
        <v>1.19</v>
      </c>
      <c r="AL241" s="228">
        <f t="shared" si="5"/>
        <v>0.91666666666666663</v>
      </c>
      <c r="AN241" s="218">
        <f t="shared" si="6"/>
        <v>1.6433333333333335</v>
      </c>
      <c r="AO241" s="218">
        <f t="shared" si="7"/>
        <v>2.6133333333333333</v>
      </c>
      <c r="AP241" s="218">
        <f t="shared" si="8"/>
        <v>3.9533333333333336</v>
      </c>
      <c r="AQ241" s="218">
        <f t="shared" si="9"/>
        <v>7.0633333333333335</v>
      </c>
    </row>
    <row r="242" spans="2:56" x14ac:dyDescent="0.35">
      <c r="B242" s="229">
        <v>44547</v>
      </c>
      <c r="C242" s="219"/>
      <c r="D242" s="219"/>
      <c r="E242" s="219"/>
      <c r="F242" s="219"/>
      <c r="G242" s="243"/>
      <c r="H242" s="219">
        <v>2.5499999999999998</v>
      </c>
      <c r="I242" s="219">
        <v>3.54</v>
      </c>
      <c r="J242" s="219">
        <v>4.9400000000000004</v>
      </c>
      <c r="K242" s="219">
        <v>8.06</v>
      </c>
      <c r="L242" s="219"/>
      <c r="M242" s="219"/>
      <c r="N242" s="219"/>
      <c r="O242" s="219"/>
      <c r="P242" s="219"/>
      <c r="R242" s="235" t="s">
        <v>268</v>
      </c>
      <c r="S242" s="235" t="s">
        <v>268</v>
      </c>
      <c r="T242" s="235">
        <v>-0.27</v>
      </c>
      <c r="U242" s="235">
        <v>-0.24</v>
      </c>
      <c r="V242" s="235">
        <v>-0.1825</v>
      </c>
      <c r="W242" s="235">
        <v>-0.14000000000000001</v>
      </c>
      <c r="X242" s="235">
        <v>-5.5E-2</v>
      </c>
      <c r="Y242" s="235">
        <v>6.6666666666666671E-3</v>
      </c>
      <c r="Z242" s="235">
        <v>0.14500000000000002</v>
      </c>
      <c r="AA242" s="235" t="s">
        <v>268</v>
      </c>
      <c r="AB242" s="235">
        <v>0.22</v>
      </c>
      <c r="AC242" s="235" t="s">
        <v>268</v>
      </c>
      <c r="AD242" s="235">
        <v>0.42</v>
      </c>
      <c r="AE242" s="235" t="s">
        <v>268</v>
      </c>
      <c r="AF242" s="235"/>
      <c r="AH242" s="242"/>
      <c r="AI242" s="241">
        <v>0.66</v>
      </c>
      <c r="AJ242" s="241">
        <v>0.93</v>
      </c>
      <c r="AK242" s="241">
        <v>1.18</v>
      </c>
      <c r="AL242" s="228">
        <f t="shared" si="5"/>
        <v>0.92333333333333334</v>
      </c>
      <c r="AN242" s="218">
        <f t="shared" si="6"/>
        <v>1.6266666666666665</v>
      </c>
      <c r="AO242" s="218">
        <f t="shared" si="7"/>
        <v>2.6166666666666667</v>
      </c>
      <c r="AP242" s="218">
        <f t="shared" si="8"/>
        <v>4.0166666666666675</v>
      </c>
      <c r="AQ242" s="218">
        <f t="shared" si="9"/>
        <v>7.1366666666666667</v>
      </c>
    </row>
    <row r="243" spans="2:56" x14ac:dyDescent="0.35">
      <c r="B243" s="229">
        <v>44550</v>
      </c>
      <c r="C243" s="219"/>
      <c r="D243" s="219"/>
      <c r="E243" s="219"/>
      <c r="F243" s="219"/>
      <c r="G243" s="243"/>
      <c r="H243" s="219">
        <v>2.57</v>
      </c>
      <c r="I243" s="219">
        <v>3.6</v>
      </c>
      <c r="J243" s="219">
        <v>5</v>
      </c>
      <c r="K243" s="219">
        <v>8.08</v>
      </c>
      <c r="L243" s="219"/>
      <c r="M243" s="219"/>
      <c r="N243" s="219"/>
      <c r="O243" s="219"/>
      <c r="P243" s="219"/>
      <c r="R243" s="235" t="s">
        <v>268</v>
      </c>
      <c r="S243" s="235">
        <v>-0.27</v>
      </c>
      <c r="T243" s="235">
        <v>-0.27</v>
      </c>
      <c r="U243" s="235">
        <v>-0.24</v>
      </c>
      <c r="V243" s="235">
        <v>-0.1875</v>
      </c>
      <c r="W243" s="235">
        <v>-0.15</v>
      </c>
      <c r="X243" s="235">
        <v>-5.5E-2</v>
      </c>
      <c r="Y243" s="235">
        <v>6.6666666666666671E-3</v>
      </c>
      <c r="Z243" s="235">
        <v>0.14500000000000002</v>
      </c>
      <c r="AA243" s="235" t="s">
        <v>268</v>
      </c>
      <c r="AB243" s="235">
        <v>0.22</v>
      </c>
      <c r="AC243" s="235" t="s">
        <v>268</v>
      </c>
      <c r="AD243" s="235">
        <v>0.42</v>
      </c>
      <c r="AE243" s="235" t="s">
        <v>268</v>
      </c>
      <c r="AF243" s="235"/>
      <c r="AH243" s="242"/>
      <c r="AI243" s="241">
        <v>0.65</v>
      </c>
      <c r="AJ243" s="241">
        <v>0.91</v>
      </c>
      <c r="AK243" s="241">
        <v>1.17</v>
      </c>
      <c r="AL243" s="228">
        <f t="shared" si="5"/>
        <v>0.91</v>
      </c>
      <c r="AN243" s="218">
        <f t="shared" si="6"/>
        <v>1.6599999999999997</v>
      </c>
      <c r="AO243" s="218">
        <f t="shared" si="7"/>
        <v>2.69</v>
      </c>
      <c r="AP243" s="218">
        <f t="shared" si="8"/>
        <v>4.09</v>
      </c>
      <c r="AQ243" s="218">
        <f t="shared" si="9"/>
        <v>7.17</v>
      </c>
    </row>
    <row r="244" spans="2:56" x14ac:dyDescent="0.35">
      <c r="B244" s="229">
        <v>44551</v>
      </c>
      <c r="C244" s="219"/>
      <c r="D244" s="219"/>
      <c r="E244" s="219"/>
      <c r="F244" s="219"/>
      <c r="G244" s="243"/>
      <c r="H244" s="219">
        <v>2.61</v>
      </c>
      <c r="I244" s="219">
        <v>3.51</v>
      </c>
      <c r="J244" s="219">
        <v>4.88</v>
      </c>
      <c r="K244" s="219">
        <v>8</v>
      </c>
      <c r="L244" s="219"/>
      <c r="M244" s="219"/>
      <c r="N244" s="219"/>
      <c r="O244" s="219"/>
      <c r="P244" s="219"/>
      <c r="R244" s="235" t="s">
        <v>268</v>
      </c>
      <c r="S244" s="235">
        <v>-0.27</v>
      </c>
      <c r="T244" s="235">
        <v>-0.27</v>
      </c>
      <c r="U244" s="235">
        <v>-0.24</v>
      </c>
      <c r="V244" s="235">
        <v>-0.1875</v>
      </c>
      <c r="W244" s="235">
        <v>-0.15</v>
      </c>
      <c r="X244" s="235">
        <v>-5.5E-2</v>
      </c>
      <c r="Y244" s="235">
        <v>6.6666666666666671E-3</v>
      </c>
      <c r="Z244" s="235">
        <v>0.14500000000000002</v>
      </c>
      <c r="AA244" s="235" t="s">
        <v>268</v>
      </c>
      <c r="AB244" s="235">
        <v>0.22</v>
      </c>
      <c r="AC244" s="235" t="s">
        <v>268</v>
      </c>
      <c r="AD244" s="235">
        <v>0.42</v>
      </c>
      <c r="AE244" s="235" t="s">
        <v>268</v>
      </c>
      <c r="AF244" s="235"/>
      <c r="AH244" s="242"/>
      <c r="AI244" s="241">
        <v>0.7</v>
      </c>
      <c r="AJ244" s="241">
        <v>0.96</v>
      </c>
      <c r="AK244" s="241">
        <v>1.24</v>
      </c>
      <c r="AL244" s="228">
        <f t="shared" si="5"/>
        <v>0.96666666666666667</v>
      </c>
      <c r="AN244" s="218">
        <f t="shared" si="6"/>
        <v>1.6433333333333331</v>
      </c>
      <c r="AO244" s="218">
        <f t="shared" si="7"/>
        <v>2.543333333333333</v>
      </c>
      <c r="AP244" s="218">
        <f t="shared" si="8"/>
        <v>3.9133333333333331</v>
      </c>
      <c r="AQ244" s="218">
        <f t="shared" si="9"/>
        <v>7.0333333333333332</v>
      </c>
    </row>
    <row r="245" spans="2:56" x14ac:dyDescent="0.35">
      <c r="B245" s="229">
        <v>44552</v>
      </c>
      <c r="C245" s="219"/>
      <c r="D245" s="219"/>
      <c r="E245" s="219"/>
      <c r="F245" s="219"/>
      <c r="G245" s="243"/>
      <c r="H245" s="219">
        <v>2.59</v>
      </c>
      <c r="I245" s="219">
        <v>3.46</v>
      </c>
      <c r="J245" s="219">
        <v>4.8</v>
      </c>
      <c r="K245" s="219">
        <v>7.95</v>
      </c>
      <c r="L245" s="219"/>
      <c r="M245" s="219"/>
      <c r="N245" s="219"/>
      <c r="O245" s="219"/>
      <c r="P245" s="219"/>
      <c r="R245" s="235" t="s">
        <v>268</v>
      </c>
      <c r="S245" s="235">
        <v>-0.27</v>
      </c>
      <c r="T245" s="235">
        <v>-0.27</v>
      </c>
      <c r="U245" s="235">
        <v>-0.24</v>
      </c>
      <c r="V245" s="235">
        <v>-0.1875</v>
      </c>
      <c r="W245" s="235">
        <v>-0.15</v>
      </c>
      <c r="X245" s="235">
        <v>-5.5E-2</v>
      </c>
      <c r="Y245" s="235">
        <v>6.6666666666666671E-3</v>
      </c>
      <c r="Z245" s="235">
        <v>0.14500000000000002</v>
      </c>
      <c r="AA245" s="235" t="s">
        <v>268</v>
      </c>
      <c r="AB245" s="235">
        <v>0.22</v>
      </c>
      <c r="AC245" s="235" t="s">
        <v>268</v>
      </c>
      <c r="AD245" s="235">
        <v>0.42</v>
      </c>
      <c r="AE245" s="235" t="s">
        <v>268</v>
      </c>
      <c r="AF245" s="235"/>
      <c r="AH245" s="242"/>
      <c r="AI245" s="241">
        <v>0.68</v>
      </c>
      <c r="AJ245" s="241">
        <v>0.96</v>
      </c>
      <c r="AK245" s="241">
        <v>1.23</v>
      </c>
      <c r="AL245" s="228">
        <f t="shared" si="5"/>
        <v>0.95666666666666667</v>
      </c>
      <c r="AN245" s="218">
        <f t="shared" si="6"/>
        <v>1.6333333333333333</v>
      </c>
      <c r="AO245" s="218">
        <f t="shared" si="7"/>
        <v>2.5033333333333334</v>
      </c>
      <c r="AP245" s="218">
        <f t="shared" si="8"/>
        <v>3.8433333333333333</v>
      </c>
      <c r="AQ245" s="218">
        <f t="shared" si="9"/>
        <v>6.9933333333333332</v>
      </c>
      <c r="AS245" s="220">
        <f>$BC$245*EXP($BD$245*AS3)</f>
        <v>1.2417678631941231</v>
      </c>
      <c r="AT245" s="220">
        <f>$BC$245*EXP($BD$245*AT3)</f>
        <v>2.0051844677694004</v>
      </c>
      <c r="AU245" s="220">
        <f>$BC$245*EXP($BD$245*AU3)</f>
        <v>3.2379359048971423</v>
      </c>
      <c r="AV245" s="220">
        <f>$BC$245*EXP($BD$245*AV3)</f>
        <v>5.228560809612147</v>
      </c>
      <c r="AW245" s="220"/>
      <c r="AX245" s="220">
        <f>$BC$245*EXP($BD$245*AX3)</f>
        <v>2.260387051624785</v>
      </c>
      <c r="AY245" s="220">
        <f>$BC$245*EXP($BD$245*AY3)</f>
        <v>4.1145771078424618</v>
      </c>
      <c r="AZ245" s="220">
        <f>$BC$245*EXP($BD$245*AZ3)</f>
        <v>8.4429861932923131</v>
      </c>
      <c r="BA245" s="220">
        <f>$BC$245*EXP($BD$245*BA3)</f>
        <v>27.975693962149023</v>
      </c>
      <c r="BC245" s="194">
        <v>0.97719999999999996</v>
      </c>
      <c r="BD245" s="194">
        <v>0.47920000000000001</v>
      </c>
    </row>
    <row r="246" spans="2:56" x14ac:dyDescent="0.35">
      <c r="B246" s="229">
        <v>44553</v>
      </c>
      <c r="C246" s="219"/>
      <c r="D246" s="219"/>
      <c r="E246" s="219"/>
      <c r="F246" s="219"/>
      <c r="G246" s="243"/>
      <c r="H246" s="219">
        <v>2.61</v>
      </c>
      <c r="I246" s="219">
        <v>3.42</v>
      </c>
      <c r="J246" s="219">
        <v>4.72</v>
      </c>
      <c r="K246" s="219">
        <v>7.83</v>
      </c>
      <c r="L246" s="219"/>
      <c r="M246" s="219"/>
      <c r="N246" s="219"/>
      <c r="O246" s="219"/>
      <c r="P246" s="219"/>
      <c r="R246" s="235" t="s">
        <v>268</v>
      </c>
      <c r="S246" s="235">
        <v>-0.27</v>
      </c>
      <c r="T246" s="235">
        <v>-0.27</v>
      </c>
      <c r="U246" s="235">
        <v>-0.24</v>
      </c>
      <c r="V246" s="235">
        <v>-0.1875</v>
      </c>
      <c r="W246" s="235">
        <v>-0.15</v>
      </c>
      <c r="X246" s="235">
        <v>-5.5E-2</v>
      </c>
      <c r="Y246" s="235">
        <v>6.6666666666666671E-3</v>
      </c>
      <c r="Z246" s="235">
        <v>0.14500000000000002</v>
      </c>
      <c r="AA246" s="235" t="s">
        <v>268</v>
      </c>
      <c r="AB246" s="235">
        <v>0.22</v>
      </c>
      <c r="AC246" s="235" t="s">
        <v>268</v>
      </c>
      <c r="AD246" s="235">
        <v>0.42</v>
      </c>
      <c r="AE246" s="235" t="s">
        <v>268</v>
      </c>
      <c r="AF246" s="235"/>
      <c r="AH246" s="242"/>
      <c r="AI246" s="241">
        <v>0.71</v>
      </c>
      <c r="AJ246" s="241">
        <v>0.97</v>
      </c>
      <c r="AK246" s="241">
        <v>1.25</v>
      </c>
      <c r="AL246" s="228">
        <f t="shared" si="5"/>
        <v>0.97666666666666657</v>
      </c>
      <c r="AN246" s="218">
        <f t="shared" si="6"/>
        <v>1.6333333333333333</v>
      </c>
      <c r="AO246" s="218">
        <f t="shared" si="7"/>
        <v>2.4433333333333334</v>
      </c>
      <c r="AP246" s="218">
        <f t="shared" si="8"/>
        <v>3.7433333333333332</v>
      </c>
      <c r="AQ246" s="218">
        <f t="shared" si="9"/>
        <v>6.8533333333333335</v>
      </c>
      <c r="AS246" s="220">
        <f>$BC$246*EXP($BD$246*AS3)</f>
        <v>1.2353289602485553</v>
      </c>
      <c r="AT246" s="220">
        <f>$BC$246*EXP($BD$246*AT3)</f>
        <v>1.9822593879870791</v>
      </c>
      <c r="AU246" s="220">
        <f>$BC$246*EXP($BD$246*AU3)</f>
        <v>3.1808145099037444</v>
      </c>
      <c r="AV246" s="220">
        <f>$BC$246*EXP($BD$246*AV3)</f>
        <v>5.104065092454058</v>
      </c>
      <c r="AW246" s="220"/>
      <c r="AX246" s="220">
        <f>$BC$246*EXP($BD$246*AX3)</f>
        <v>2.2310276282828045</v>
      </c>
      <c r="AY246" s="220">
        <f>$BC$246*EXP($BD$246*AY3)</f>
        <v>4.0292783852162737</v>
      </c>
      <c r="AZ246" s="220">
        <f>$BC$246*EXP($BD$246*AZ3)</f>
        <v>8.1901916590528909</v>
      </c>
      <c r="BA246" s="220">
        <f>$BC$246*EXP($BD$246*BA3)</f>
        <v>26.713987354397101</v>
      </c>
      <c r="BC246" s="194">
        <v>0.97519999999999996</v>
      </c>
      <c r="BD246" s="194">
        <v>0.47289999999999999</v>
      </c>
    </row>
    <row r="247" spans="2:56" x14ac:dyDescent="0.35">
      <c r="B247" s="229">
        <v>44557</v>
      </c>
      <c r="C247" s="219"/>
      <c r="D247" s="219"/>
      <c r="E247" s="219"/>
      <c r="F247" s="219"/>
      <c r="G247" s="243"/>
      <c r="H247" s="219">
        <v>2.6</v>
      </c>
      <c r="I247" s="219">
        <v>3.35</v>
      </c>
      <c r="J247" s="219">
        <v>4.57</v>
      </c>
      <c r="K247" s="219">
        <v>7.79</v>
      </c>
      <c r="L247" s="219"/>
      <c r="M247" s="219"/>
      <c r="N247" s="219"/>
      <c r="O247" s="219"/>
      <c r="P247" s="219"/>
      <c r="R247" s="235" t="s">
        <v>268</v>
      </c>
      <c r="S247" s="235">
        <v>-0.27</v>
      </c>
      <c r="T247" s="235">
        <v>-0.27</v>
      </c>
      <c r="U247" s="235">
        <v>-0.24</v>
      </c>
      <c r="V247" s="235">
        <v>-0.1875</v>
      </c>
      <c r="W247" s="235">
        <v>-0.15</v>
      </c>
      <c r="X247" s="235">
        <v>-4.3333333333333335E-2</v>
      </c>
      <c r="Y247" s="235">
        <v>0.02</v>
      </c>
      <c r="Z247" s="235">
        <v>0.14500000000000002</v>
      </c>
      <c r="AA247" s="235">
        <v>0.14500000000000002</v>
      </c>
      <c r="AB247" s="235">
        <v>0.22</v>
      </c>
      <c r="AC247" s="235" t="s">
        <v>268</v>
      </c>
      <c r="AD247" s="235">
        <v>0.42</v>
      </c>
      <c r="AE247" s="235" t="s">
        <v>268</v>
      </c>
      <c r="AF247" s="235"/>
      <c r="AH247" s="242"/>
      <c r="AI247" s="241">
        <v>0.76</v>
      </c>
      <c r="AJ247" s="241">
        <v>0.98</v>
      </c>
      <c r="AK247" s="241">
        <v>1.26</v>
      </c>
      <c r="AL247" s="228">
        <f t="shared" si="5"/>
        <v>1</v>
      </c>
      <c r="AN247" s="218">
        <f t="shared" si="6"/>
        <v>1.6</v>
      </c>
      <c r="AO247" s="218">
        <f t="shared" si="7"/>
        <v>2.35</v>
      </c>
      <c r="AP247" s="218">
        <f t="shared" si="8"/>
        <v>3.5700000000000003</v>
      </c>
      <c r="AQ247" s="218">
        <f t="shared" si="9"/>
        <v>6.79</v>
      </c>
      <c r="AS247" s="220">
        <f>$BC$247*EXP($BD$247*AS3)</f>
        <v>1.1938777461523715</v>
      </c>
      <c r="AT247" s="220">
        <f>$BC$247*EXP($BD$247*AT3)</f>
        <v>1.9205404284239596</v>
      </c>
      <c r="AU247" s="220">
        <f>$BC$247*EXP($BD$247*AU3)</f>
        <v>3.089491825354902</v>
      </c>
      <c r="AV247" s="220">
        <f>$BC$247*EXP($BD$247*AV3)</f>
        <v>4.9699342943629583</v>
      </c>
      <c r="AW247" s="220"/>
      <c r="AX247" s="220">
        <f>$BC$247*EXP($BD$247*AX3)</f>
        <v>2.1629145039237803</v>
      </c>
      <c r="AY247" s="220">
        <f>$BC$247*EXP($BD$247*AY3)</f>
        <v>3.9184909563485459</v>
      </c>
      <c r="AZ247" s="220">
        <f>$BC$247*EXP($BD$247*AZ3)</f>
        <v>7.9949222352927327</v>
      </c>
      <c r="BA247" s="220">
        <f>$BC$247*EXP($BD$247*BA3)</f>
        <v>26.240568246345518</v>
      </c>
      <c r="BC247" s="194">
        <v>0.94130000000000003</v>
      </c>
      <c r="BD247" s="194">
        <v>0.47539999999999999</v>
      </c>
    </row>
    <row r="248" spans="2:56" x14ac:dyDescent="0.35">
      <c r="B248" s="229">
        <v>44558</v>
      </c>
      <c r="C248" s="219"/>
      <c r="D248" s="219"/>
      <c r="E248" s="219"/>
      <c r="F248" s="219"/>
      <c r="G248" s="243"/>
      <c r="H248" s="219">
        <v>2.59</v>
      </c>
      <c r="I248" s="219">
        <v>3.34</v>
      </c>
      <c r="J248" s="219">
        <v>4.57</v>
      </c>
      <c r="K248" s="219">
        <v>7.77</v>
      </c>
      <c r="L248" s="219"/>
      <c r="M248" s="219"/>
      <c r="N248" s="219"/>
      <c r="O248" s="219"/>
      <c r="P248" s="219"/>
      <c r="R248" s="235" t="s">
        <v>268</v>
      </c>
      <c r="S248" s="235">
        <v>-0.27</v>
      </c>
      <c r="T248" s="235">
        <v>-0.27</v>
      </c>
      <c r="U248" s="235">
        <v>-0.24</v>
      </c>
      <c r="V248" s="235">
        <v>-0.1875</v>
      </c>
      <c r="W248" s="235">
        <v>-0.15</v>
      </c>
      <c r="X248" s="235">
        <v>-4.3333333333333335E-2</v>
      </c>
      <c r="Y248" s="235">
        <v>0.02</v>
      </c>
      <c r="Z248" s="235">
        <v>0.14500000000000002</v>
      </c>
      <c r="AA248" s="235" t="s">
        <v>268</v>
      </c>
      <c r="AB248" s="235">
        <v>0.22</v>
      </c>
      <c r="AC248" s="235" t="s">
        <v>268</v>
      </c>
      <c r="AD248" s="235">
        <v>0.42</v>
      </c>
      <c r="AE248" s="235" t="s">
        <v>268</v>
      </c>
      <c r="AF248" s="235"/>
      <c r="AH248" s="242"/>
      <c r="AI248" s="241">
        <v>0.74</v>
      </c>
      <c r="AJ248" s="241">
        <v>0.99</v>
      </c>
      <c r="AK248" s="241">
        <v>1.27</v>
      </c>
      <c r="AL248" s="228">
        <f t="shared" si="5"/>
        <v>1</v>
      </c>
      <c r="AN248" s="218">
        <f t="shared" si="6"/>
        <v>1.5899999999999999</v>
      </c>
      <c r="AO248" s="218">
        <f t="shared" si="7"/>
        <v>2.34</v>
      </c>
      <c r="AP248" s="218">
        <f t="shared" si="8"/>
        <v>3.5700000000000003</v>
      </c>
      <c r="AQ248" s="218">
        <f t="shared" si="9"/>
        <v>6.77</v>
      </c>
      <c r="AS248" s="244"/>
    </row>
    <row r="249" spans="2:56" x14ac:dyDescent="0.35">
      <c r="B249" s="229">
        <v>44559</v>
      </c>
      <c r="C249" s="219"/>
      <c r="D249" s="219"/>
      <c r="E249" s="219"/>
      <c r="F249" s="219"/>
      <c r="G249" s="243"/>
      <c r="H249" s="219">
        <v>2.62</v>
      </c>
      <c r="I249" s="219">
        <v>3.38</v>
      </c>
      <c r="J249" s="219">
        <v>4.6500000000000004</v>
      </c>
      <c r="K249" s="219">
        <v>7.75</v>
      </c>
      <c r="L249" s="219"/>
      <c r="M249" s="219"/>
      <c r="N249" s="219"/>
      <c r="O249" s="219"/>
      <c r="P249" s="219"/>
      <c r="R249" s="235" t="s">
        <v>268</v>
      </c>
      <c r="S249" s="235">
        <v>-0.27</v>
      </c>
      <c r="T249" s="235">
        <v>-0.27</v>
      </c>
      <c r="U249" s="235">
        <v>-0.24</v>
      </c>
      <c r="V249" s="235">
        <v>-0.1875</v>
      </c>
      <c r="W249" s="235">
        <v>-0.14500000000000002</v>
      </c>
      <c r="X249" s="235">
        <v>-3.3333333333333333E-2</v>
      </c>
      <c r="Y249" s="235">
        <v>3.5000000000000003E-2</v>
      </c>
      <c r="Z249" s="235">
        <v>0.14500000000000002</v>
      </c>
      <c r="AA249" s="235" t="s">
        <v>268</v>
      </c>
      <c r="AB249" s="235">
        <v>0.22</v>
      </c>
      <c r="AC249" s="235" t="s">
        <v>268</v>
      </c>
      <c r="AD249" s="235">
        <v>0.42</v>
      </c>
      <c r="AE249" s="235" t="s">
        <v>268</v>
      </c>
      <c r="AF249" s="235"/>
      <c r="AH249" s="242"/>
      <c r="AI249" s="241">
        <v>0.75</v>
      </c>
      <c r="AJ249" s="241">
        <v>0.99</v>
      </c>
      <c r="AK249" s="241">
        <v>1.29</v>
      </c>
      <c r="AL249" s="228">
        <f t="shared" si="5"/>
        <v>1.01</v>
      </c>
      <c r="AN249" s="218">
        <f t="shared" si="6"/>
        <v>1.61</v>
      </c>
      <c r="AO249" s="218">
        <f t="shared" si="7"/>
        <v>2.37</v>
      </c>
      <c r="AP249" s="218">
        <f t="shared" si="8"/>
        <v>3.6400000000000006</v>
      </c>
      <c r="AQ249" s="218">
        <f t="shared" si="9"/>
        <v>6.74</v>
      </c>
      <c r="AS249" s="244"/>
    </row>
    <row r="250" spans="2:56" x14ac:dyDescent="0.35">
      <c r="B250" s="229">
        <v>44560</v>
      </c>
      <c r="C250" s="219"/>
      <c r="D250" s="219"/>
      <c r="E250" s="219"/>
      <c r="F250" s="219"/>
      <c r="G250" s="243"/>
      <c r="H250" s="219">
        <v>2.59</v>
      </c>
      <c r="I250" s="219">
        <v>3.4</v>
      </c>
      <c r="J250" s="219">
        <v>4.7</v>
      </c>
      <c r="K250" s="219">
        <v>7.83</v>
      </c>
      <c r="L250" s="219"/>
      <c r="M250" s="219"/>
      <c r="N250" s="219"/>
      <c r="O250" s="219"/>
      <c r="P250" s="219"/>
      <c r="R250" s="235">
        <v>-0.27</v>
      </c>
      <c r="S250" s="235">
        <v>-0.27</v>
      </c>
      <c r="T250" s="235">
        <v>-0.27</v>
      </c>
      <c r="U250" s="235">
        <v>-0.24</v>
      </c>
      <c r="V250" s="235">
        <v>-0.1875</v>
      </c>
      <c r="W250" s="235">
        <v>-0.14500000000000002</v>
      </c>
      <c r="X250" s="235">
        <v>-3.3333333333333333E-2</v>
      </c>
      <c r="Y250" s="235">
        <v>0.04</v>
      </c>
      <c r="Z250" s="235">
        <v>0.15000000000000002</v>
      </c>
      <c r="AA250" s="235" t="s">
        <v>268</v>
      </c>
      <c r="AB250" s="235">
        <v>0.23</v>
      </c>
      <c r="AC250" s="235" t="s">
        <v>268</v>
      </c>
      <c r="AD250" s="235">
        <v>0.43</v>
      </c>
      <c r="AE250" s="235" t="s">
        <v>268</v>
      </c>
      <c r="AF250" s="235"/>
      <c r="AH250" s="242"/>
      <c r="AI250" s="241">
        <v>0.73</v>
      </c>
      <c r="AJ250" s="241">
        <v>0.98</v>
      </c>
      <c r="AK250" s="241">
        <v>1.27</v>
      </c>
      <c r="AL250" s="228">
        <f t="shared" si="5"/>
        <v>0.99333333333333329</v>
      </c>
      <c r="AN250" s="218">
        <f t="shared" si="6"/>
        <v>1.5966666666666667</v>
      </c>
      <c r="AO250" s="218">
        <f t="shared" si="7"/>
        <v>2.4066666666666667</v>
      </c>
      <c r="AP250" s="218">
        <f t="shared" si="8"/>
        <v>3.706666666666667</v>
      </c>
      <c r="AQ250" s="218">
        <f t="shared" si="9"/>
        <v>6.8366666666666669</v>
      </c>
      <c r="AS250" s="220">
        <f>$BC$250*EXP($BD$250*AS3)</f>
        <v>1.2039532941492535</v>
      </c>
      <c r="AT250" s="220">
        <f>$BC$250*EXP($BD$250*AT3)</f>
        <v>1.9447055042295969</v>
      </c>
      <c r="AU250" s="220">
        <f>$BC$250*EXP($BD$250*AU3)</f>
        <v>3.141217783579612</v>
      </c>
      <c r="AV250" s="220">
        <f>$BC$250*EXP($BD$250*AV3)</f>
        <v>5.0739040653796899</v>
      </c>
      <c r="AW250" s="220"/>
      <c r="AX250" s="220">
        <f>$BC$250*EXP($BD$250*AX3)</f>
        <v>2.1923752692306535</v>
      </c>
      <c r="AY250" s="220">
        <f>$BC$250*EXP($BD$250*AY3)</f>
        <v>3.992272245519783</v>
      </c>
      <c r="AZ250" s="220">
        <f>$BC$250*EXP($BD$250*AZ3)</f>
        <v>8.195707600807955</v>
      </c>
      <c r="BA250" s="220">
        <f>$BC$250*EXP($BD$250*BA3)</f>
        <v>27.176715364379334</v>
      </c>
      <c r="BC250" s="194">
        <v>0.94730000000000003</v>
      </c>
      <c r="BD250" s="194">
        <v>0.47949999999999998</v>
      </c>
    </row>
    <row r="251" spans="2:56" s="206" customFormat="1" x14ac:dyDescent="0.35">
      <c r="B251" s="227">
        <v>44561</v>
      </c>
      <c r="C251" s="222"/>
      <c r="D251" s="222"/>
      <c r="E251" s="222"/>
      <c r="F251" s="222"/>
      <c r="G251" s="240"/>
      <c r="H251" s="222">
        <v>2.6</v>
      </c>
      <c r="I251" s="222">
        <v>3.4</v>
      </c>
      <c r="J251" s="222">
        <v>4.75</v>
      </c>
      <c r="K251" s="222">
        <v>7.96</v>
      </c>
      <c r="L251" s="222"/>
      <c r="M251" s="222"/>
      <c r="N251" s="222"/>
      <c r="O251" s="222"/>
      <c r="P251" s="222"/>
      <c r="R251" s="233" t="s">
        <v>268</v>
      </c>
      <c r="S251" s="239">
        <v>-0.27</v>
      </c>
      <c r="T251" s="239">
        <v>-0.27</v>
      </c>
      <c r="U251" s="239">
        <v>-0.22500000000000001</v>
      </c>
      <c r="V251" s="239">
        <v>-0.1875</v>
      </c>
      <c r="W251" s="239">
        <v>-0.14500000000000002</v>
      </c>
      <c r="X251" s="239">
        <v>-3.3333333333333333E-2</v>
      </c>
      <c r="Y251" s="239">
        <v>0.04</v>
      </c>
      <c r="Z251" s="239">
        <v>0.15000000000000002</v>
      </c>
      <c r="AA251" s="233" t="s">
        <v>268</v>
      </c>
      <c r="AB251" s="233">
        <v>0.24</v>
      </c>
      <c r="AC251" s="233" t="s">
        <v>268</v>
      </c>
      <c r="AD251" s="233">
        <v>0.44</v>
      </c>
      <c r="AE251" s="233" t="s">
        <v>268</v>
      </c>
      <c r="AF251" s="233"/>
      <c r="AH251" s="238"/>
      <c r="AI251" s="237">
        <v>0.73</v>
      </c>
      <c r="AJ251" s="237">
        <v>0.97</v>
      </c>
      <c r="AK251" s="237">
        <v>1.26</v>
      </c>
      <c r="AL251" s="226">
        <f t="shared" si="5"/>
        <v>0.98666666666666669</v>
      </c>
      <c r="AN251" s="208">
        <f t="shared" si="6"/>
        <v>1.6133333333333333</v>
      </c>
      <c r="AO251" s="208">
        <f t="shared" si="7"/>
        <v>2.4133333333333331</v>
      </c>
      <c r="AP251" s="208">
        <f t="shared" si="8"/>
        <v>3.7633333333333332</v>
      </c>
      <c r="AQ251" s="208">
        <f t="shared" si="9"/>
        <v>6.9733333333333336</v>
      </c>
      <c r="AS251" s="220">
        <f>$BC$251*EXP($BD$251*AS3)</f>
        <v>1.2087163009657198</v>
      </c>
      <c r="AT251" s="220">
        <f>$BC$251*EXP($BD$251*AT3)</f>
        <v>1.9604202982847916</v>
      </c>
      <c r="AU251" s="220">
        <f>$BC$251*EXP($BD$251*AU3)</f>
        <v>3.1796110823163533</v>
      </c>
      <c r="AV251" s="220">
        <f>$BC$251*EXP($BD$251*AV3)</f>
        <v>5.1570199735405389</v>
      </c>
      <c r="AW251" s="220"/>
      <c r="AX251" s="220">
        <f>$BC$251*EXP($BD$251*AX3)</f>
        <v>2.2123579404986269</v>
      </c>
      <c r="AY251" s="220">
        <f>$BC$251*EXP($BD$251*AY3)</f>
        <v>4.0493601790401756</v>
      </c>
      <c r="AZ251" s="220">
        <f>$BC$251*EXP($BD$251*AZ3)</f>
        <v>8.3641849015451442</v>
      </c>
      <c r="BA251" s="220">
        <f>$BC$251*EXP($BD$251*BA3)</f>
        <v>28.021130552624651</v>
      </c>
      <c r="BC251" s="206">
        <v>0.94910000000000005</v>
      </c>
      <c r="BD251" s="206">
        <v>0.48359999999999997</v>
      </c>
    </row>
    <row r="252" spans="2:56" x14ac:dyDescent="0.35">
      <c r="B252" s="229">
        <v>44564</v>
      </c>
      <c r="C252" s="219"/>
      <c r="D252" s="219"/>
      <c r="E252" s="219"/>
      <c r="F252" s="219"/>
      <c r="G252" s="219"/>
      <c r="H252" s="219">
        <v>2.7</v>
      </c>
      <c r="I252" s="219">
        <v>3.46</v>
      </c>
      <c r="J252" s="219">
        <v>4.82</v>
      </c>
      <c r="K252" s="219">
        <v>8.0299999999999994</v>
      </c>
      <c r="L252" s="219"/>
      <c r="M252" s="219"/>
      <c r="N252" s="219"/>
      <c r="O252" s="219"/>
      <c r="P252" s="219"/>
      <c r="R252" s="235"/>
      <c r="S252" s="235">
        <v>-0.27</v>
      </c>
      <c r="T252" s="235">
        <v>-0.25</v>
      </c>
      <c r="U252" s="235">
        <v>-0.20500000000000002</v>
      </c>
      <c r="V252" s="235">
        <v>-0.16750000000000001</v>
      </c>
      <c r="W252" s="235">
        <v>-0.11499999999999999</v>
      </c>
      <c r="X252" s="235">
        <v>-6.6666666666666671E-3</v>
      </c>
      <c r="Y252" s="235">
        <v>7.0000000000000007E-2</v>
      </c>
      <c r="Z252" s="235">
        <v>0.19</v>
      </c>
      <c r="AA252" s="235">
        <v>0.2</v>
      </c>
      <c r="AB252" s="235">
        <v>0.28000000000000003</v>
      </c>
      <c r="AC252" s="235">
        <v>0.32</v>
      </c>
      <c r="AD252" s="235">
        <v>0.45</v>
      </c>
      <c r="AE252" s="235">
        <v>0.55000000000000004</v>
      </c>
      <c r="AF252" s="235"/>
      <c r="AI252" s="234">
        <v>0.78</v>
      </c>
      <c r="AJ252" s="234">
        <v>1.04</v>
      </c>
      <c r="AK252" s="234">
        <v>1.37</v>
      </c>
      <c r="AL252" s="228">
        <f t="shared" si="5"/>
        <v>1.0633333333333335</v>
      </c>
      <c r="AN252" s="198">
        <f t="shared" si="6"/>
        <v>1.6366666666666667</v>
      </c>
      <c r="AO252" s="198">
        <f t="shared" si="7"/>
        <v>2.3966666666666665</v>
      </c>
      <c r="AP252" s="198">
        <f t="shared" si="8"/>
        <v>3.7566666666666668</v>
      </c>
      <c r="AQ252" s="198">
        <f t="shared" si="9"/>
        <v>6.9666666666666659</v>
      </c>
    </row>
    <row r="253" spans="2:56" x14ac:dyDescent="0.35">
      <c r="B253" s="229">
        <v>44565</v>
      </c>
      <c r="C253" s="219"/>
      <c r="D253" s="219"/>
      <c r="E253" s="219"/>
      <c r="F253" s="219"/>
      <c r="G253" s="219"/>
      <c r="H253" s="219">
        <v>2.71</v>
      </c>
      <c r="I253" s="219">
        <v>3.51</v>
      </c>
      <c r="J253" s="219">
        <v>4.8600000000000003</v>
      </c>
      <c r="K253" s="219">
        <v>8.0500000000000007</v>
      </c>
      <c r="L253" s="219"/>
      <c r="M253" s="219"/>
      <c r="N253" s="219"/>
      <c r="O253" s="219"/>
      <c r="P253" s="219"/>
      <c r="R253" s="235"/>
      <c r="S253" s="235">
        <v>-0.26500000000000001</v>
      </c>
      <c r="T253" s="235">
        <v>-0.245</v>
      </c>
      <c r="U253" s="235">
        <v>-0.19500000000000001</v>
      </c>
      <c r="V253" s="235">
        <v>-0.16250000000000001</v>
      </c>
      <c r="W253" s="235">
        <v>-0.11</v>
      </c>
      <c r="X253" s="235">
        <v>3.3333333333333327E-3</v>
      </c>
      <c r="Y253" s="235">
        <v>8.4999999999999992E-2</v>
      </c>
      <c r="Z253" s="235">
        <v>0.2</v>
      </c>
      <c r="AA253" s="235">
        <v>0.21000000000000002</v>
      </c>
      <c r="AB253" s="235">
        <v>0.28999999999999998</v>
      </c>
      <c r="AC253" s="235">
        <v>0.32999999999999996</v>
      </c>
      <c r="AD253" s="235">
        <v>0.45</v>
      </c>
      <c r="AE253" s="235">
        <v>0.55000000000000004</v>
      </c>
      <c r="AF253" s="235"/>
      <c r="AI253" s="234">
        <v>0.77</v>
      </c>
      <c r="AJ253" s="234">
        <v>1.02</v>
      </c>
      <c r="AK253" s="234">
        <v>1.37</v>
      </c>
      <c r="AL253" s="228">
        <f t="shared" si="5"/>
        <v>1.0533333333333335</v>
      </c>
      <c r="AN253" s="198">
        <f t="shared" si="6"/>
        <v>1.6566666666666665</v>
      </c>
      <c r="AO253" s="198">
        <f t="shared" si="7"/>
        <v>2.4566666666666661</v>
      </c>
      <c r="AP253" s="198">
        <f t="shared" si="8"/>
        <v>3.8066666666666666</v>
      </c>
      <c r="AQ253" s="198">
        <f t="shared" si="9"/>
        <v>6.996666666666667</v>
      </c>
    </row>
    <row r="254" spans="2:56" x14ac:dyDescent="0.35">
      <c r="B254" s="229">
        <v>44566</v>
      </c>
      <c r="C254" s="219"/>
      <c r="D254" s="219"/>
      <c r="E254" s="219"/>
      <c r="F254" s="219"/>
      <c r="G254" s="219"/>
      <c r="H254" s="219">
        <v>2.74</v>
      </c>
      <c r="I254" s="219">
        <v>3.56</v>
      </c>
      <c r="J254" s="219">
        <v>4.8899999999999997</v>
      </c>
      <c r="K254" s="219">
        <v>8.0399999999999991</v>
      </c>
      <c r="L254" s="219"/>
      <c r="M254" s="219"/>
      <c r="N254" s="219"/>
      <c r="O254" s="219"/>
      <c r="P254" s="219"/>
      <c r="R254" s="235"/>
      <c r="S254" s="235">
        <v>-0.26500000000000001</v>
      </c>
      <c r="T254" s="235">
        <v>-0.245</v>
      </c>
      <c r="U254" s="235">
        <v>-0.19000000000000003</v>
      </c>
      <c r="V254" s="235">
        <v>-0.15333333333333332</v>
      </c>
      <c r="W254" s="235">
        <v>-9.5000000000000001E-2</v>
      </c>
      <c r="X254" s="235">
        <v>0.02</v>
      </c>
      <c r="Y254" s="235">
        <v>0.1</v>
      </c>
      <c r="Z254" s="235">
        <v>0.22</v>
      </c>
      <c r="AA254" s="235">
        <v>0.23</v>
      </c>
      <c r="AB254" s="235">
        <v>0.3</v>
      </c>
      <c r="AC254" s="235">
        <v>0.33999999999999997</v>
      </c>
      <c r="AD254" s="235">
        <v>0.45</v>
      </c>
      <c r="AE254" s="235">
        <v>0.55000000000000004</v>
      </c>
      <c r="AF254" s="235"/>
      <c r="AI254" s="234">
        <v>0.83</v>
      </c>
      <c r="AJ254" s="234">
        <v>1.1000000000000001</v>
      </c>
      <c r="AK254" s="234">
        <v>1.43</v>
      </c>
      <c r="AL254" s="228">
        <f t="shared" si="5"/>
        <v>1.1200000000000001</v>
      </c>
      <c r="AN254" s="198">
        <f t="shared" si="6"/>
        <v>1.62</v>
      </c>
      <c r="AO254" s="198">
        <f t="shared" si="7"/>
        <v>2.44</v>
      </c>
      <c r="AP254" s="198">
        <f t="shared" si="8"/>
        <v>3.7699999999999996</v>
      </c>
      <c r="AQ254" s="198">
        <f t="shared" si="9"/>
        <v>6.919999999999999</v>
      </c>
    </row>
    <row r="255" spans="2:56" x14ac:dyDescent="0.35">
      <c r="B255" s="229">
        <v>44567</v>
      </c>
      <c r="C255" s="219"/>
      <c r="D255" s="219"/>
      <c r="E255" s="219"/>
      <c r="F255" s="219"/>
      <c r="G255" s="219"/>
      <c r="H255" s="219">
        <v>2.77</v>
      </c>
      <c r="I255" s="219">
        <v>3.66</v>
      </c>
      <c r="J255" s="219">
        <v>5.0199999999999996</v>
      </c>
      <c r="K255" s="219">
        <v>8.17</v>
      </c>
      <c r="L255" s="219"/>
      <c r="M255" s="219"/>
      <c r="N255" s="219"/>
      <c r="O255" s="219"/>
      <c r="P255" s="219"/>
      <c r="R255" s="235"/>
      <c r="S255" s="235">
        <v>-0.26500000000000001</v>
      </c>
      <c r="T255" s="235">
        <v>-0.245</v>
      </c>
      <c r="U255" s="235">
        <v>-0.19000000000000003</v>
      </c>
      <c r="V255" s="235">
        <v>-0.15333333333333332</v>
      </c>
      <c r="W255" s="235">
        <v>-0.09</v>
      </c>
      <c r="X255" s="235">
        <v>0.03</v>
      </c>
      <c r="Y255" s="235">
        <v>0.11499999999999999</v>
      </c>
      <c r="Z255" s="235">
        <v>0.22500000000000001</v>
      </c>
      <c r="AA255" s="235">
        <v>0.23500000000000001</v>
      </c>
      <c r="AB255" s="235">
        <v>0.3</v>
      </c>
      <c r="AC255" s="235">
        <v>0.33999999999999997</v>
      </c>
      <c r="AD255" s="235">
        <v>0.47</v>
      </c>
      <c r="AE255" s="235">
        <v>0.56999999999999995</v>
      </c>
      <c r="AF255" s="235"/>
      <c r="AI255" s="234">
        <v>0.88</v>
      </c>
      <c r="AJ255" s="234">
        <v>1.1499999999999999</v>
      </c>
      <c r="AK255" s="234">
        <v>1.47</v>
      </c>
      <c r="AL255" s="228">
        <f t="shared" si="5"/>
        <v>1.1666666666666667</v>
      </c>
      <c r="AN255" s="198">
        <f t="shared" si="6"/>
        <v>1.6033333333333333</v>
      </c>
      <c r="AO255" s="198">
        <f t="shared" si="7"/>
        <v>2.4933333333333332</v>
      </c>
      <c r="AP255" s="198">
        <f t="shared" si="8"/>
        <v>3.8533333333333326</v>
      </c>
      <c r="AQ255" s="198">
        <f t="shared" si="9"/>
        <v>7.003333333333333</v>
      </c>
    </row>
    <row r="256" spans="2:56" x14ac:dyDescent="0.35">
      <c r="B256" s="229">
        <v>44568</v>
      </c>
      <c r="C256" s="219"/>
      <c r="D256" s="219"/>
      <c r="E256" s="219"/>
      <c r="F256" s="219"/>
      <c r="G256" s="219"/>
      <c r="H256" s="219">
        <v>2.8</v>
      </c>
      <c r="I256" s="219">
        <v>3.74</v>
      </c>
      <c r="J256" s="219">
        <v>5.09</v>
      </c>
      <c r="K256" s="219">
        <v>8.26</v>
      </c>
      <c r="L256" s="219"/>
      <c r="M256" s="219"/>
      <c r="N256" s="219"/>
      <c r="O256" s="219"/>
      <c r="P256" s="219"/>
      <c r="R256" s="235"/>
      <c r="S256" s="235">
        <v>-0.26500000000000001</v>
      </c>
      <c r="T256" s="235">
        <v>-0.245</v>
      </c>
      <c r="U256" s="235">
        <v>-0.19000000000000003</v>
      </c>
      <c r="V256" s="235">
        <v>-0.15333333333333332</v>
      </c>
      <c r="W256" s="235">
        <v>-8.5000000000000006E-2</v>
      </c>
      <c r="X256" s="235">
        <v>0.04</v>
      </c>
      <c r="Y256" s="235">
        <v>0.11499999999999999</v>
      </c>
      <c r="Z256" s="235">
        <v>0.23</v>
      </c>
      <c r="AA256" s="235">
        <v>0.25</v>
      </c>
      <c r="AB256" s="235">
        <v>0.3</v>
      </c>
      <c r="AC256" s="235">
        <v>0.33999999999999997</v>
      </c>
      <c r="AD256" s="235">
        <v>0.5</v>
      </c>
      <c r="AE256" s="235">
        <v>0.6</v>
      </c>
      <c r="AF256" s="235"/>
      <c r="AI256" s="234">
        <v>0.87</v>
      </c>
      <c r="AJ256" s="234">
        <v>1.17</v>
      </c>
      <c r="AK256" s="234">
        <v>1.5</v>
      </c>
      <c r="AL256" s="228">
        <f t="shared" si="5"/>
        <v>1.18</v>
      </c>
      <c r="AN256" s="198">
        <f t="shared" si="6"/>
        <v>1.6199999999999999</v>
      </c>
      <c r="AO256" s="198">
        <f t="shared" si="7"/>
        <v>2.5600000000000005</v>
      </c>
      <c r="AP256" s="198">
        <f t="shared" si="8"/>
        <v>3.91</v>
      </c>
      <c r="AQ256" s="198">
        <f t="shared" si="9"/>
        <v>7.08</v>
      </c>
    </row>
    <row r="257" spans="2:43" x14ac:dyDescent="0.35">
      <c r="B257" s="229">
        <v>44571</v>
      </c>
      <c r="C257" s="219"/>
      <c r="D257" s="219"/>
      <c r="E257" s="219"/>
      <c r="F257" s="219"/>
      <c r="G257" s="219"/>
      <c r="H257" s="219">
        <v>2.82</v>
      </c>
      <c r="I257" s="219">
        <v>3.81</v>
      </c>
      <c r="J257" s="219">
        <v>5.16</v>
      </c>
      <c r="K257" s="219">
        <v>8.2899999999999991</v>
      </c>
      <c r="L257" s="219"/>
      <c r="M257" s="219"/>
      <c r="N257" s="219"/>
      <c r="O257" s="219"/>
      <c r="P257" s="219"/>
      <c r="R257" s="235"/>
      <c r="S257" s="235">
        <v>-0.25</v>
      </c>
      <c r="T257" s="235">
        <v>-0.245</v>
      </c>
      <c r="U257" s="235">
        <v>-0.19000000000000003</v>
      </c>
      <c r="V257" s="235">
        <v>-0.14499999999999999</v>
      </c>
      <c r="W257" s="235">
        <v>-8.5000000000000006E-2</v>
      </c>
      <c r="X257" s="235">
        <v>0.04</v>
      </c>
      <c r="Y257" s="235">
        <v>9.6666666666666665E-2</v>
      </c>
      <c r="Z257" s="235">
        <v>0.25</v>
      </c>
      <c r="AA257" s="235">
        <v>0.27</v>
      </c>
      <c r="AB257" s="235">
        <v>0.32</v>
      </c>
      <c r="AC257" s="235">
        <v>0.36</v>
      </c>
      <c r="AD257" s="235">
        <v>0.56000000000000005</v>
      </c>
      <c r="AE257" s="235">
        <v>0.62</v>
      </c>
      <c r="AF257" s="235"/>
      <c r="AI257" s="234">
        <v>0.92</v>
      </c>
      <c r="AJ257" s="234">
        <v>1.21</v>
      </c>
      <c r="AK257" s="234">
        <v>1.53</v>
      </c>
      <c r="AL257" s="228">
        <f t="shared" si="5"/>
        <v>1.22</v>
      </c>
      <c r="AN257" s="198">
        <f t="shared" si="6"/>
        <v>1.5999999999999999</v>
      </c>
      <c r="AO257" s="198">
        <f t="shared" si="7"/>
        <v>2.59</v>
      </c>
      <c r="AP257" s="198">
        <f t="shared" si="8"/>
        <v>3.9400000000000004</v>
      </c>
      <c r="AQ257" s="198">
        <f t="shared" si="9"/>
        <v>7.0699999999999994</v>
      </c>
    </row>
    <row r="258" spans="2:43" x14ac:dyDescent="0.35">
      <c r="B258" s="229">
        <v>44572</v>
      </c>
      <c r="C258" s="219"/>
      <c r="D258" s="219"/>
      <c r="E258" s="219"/>
      <c r="F258" s="219"/>
      <c r="G258" s="219"/>
      <c r="H258" s="219">
        <v>2.8</v>
      </c>
      <c r="I258" s="219">
        <v>3.73</v>
      </c>
      <c r="J258" s="219">
        <v>5.0599999999999996</v>
      </c>
      <c r="K258" s="219">
        <v>8.15</v>
      </c>
      <c r="L258" s="219"/>
      <c r="M258" s="219"/>
      <c r="N258" s="219"/>
      <c r="O258" s="219"/>
      <c r="P258" s="219"/>
      <c r="R258" s="235"/>
      <c r="S258" s="235">
        <v>-0.25</v>
      </c>
      <c r="T258" s="235">
        <v>-0.245</v>
      </c>
      <c r="U258" s="235">
        <v>-0.19000000000000003</v>
      </c>
      <c r="V258" s="235">
        <v>-0.14249999999999999</v>
      </c>
      <c r="W258" s="235">
        <v>-8.5000000000000006E-2</v>
      </c>
      <c r="X258" s="235">
        <v>4.2499999999999996E-2</v>
      </c>
      <c r="Y258" s="235">
        <v>0.10666666666666667</v>
      </c>
      <c r="Z258" s="235">
        <v>0.25</v>
      </c>
      <c r="AA258" s="235">
        <v>0.27</v>
      </c>
      <c r="AB258" s="235">
        <v>0.32</v>
      </c>
      <c r="AC258" s="235">
        <v>0.36</v>
      </c>
      <c r="AD258" s="235">
        <v>0.56000000000000005</v>
      </c>
      <c r="AE258" s="235">
        <v>0.63</v>
      </c>
      <c r="AF258" s="235"/>
      <c r="AI258" s="234">
        <v>0.9</v>
      </c>
      <c r="AJ258" s="234">
        <v>1.22</v>
      </c>
      <c r="AK258" s="234">
        <v>1.51</v>
      </c>
      <c r="AL258" s="228">
        <f t="shared" si="5"/>
        <v>1.21</v>
      </c>
      <c r="AN258" s="198">
        <f t="shared" si="6"/>
        <v>1.5899999999999999</v>
      </c>
      <c r="AO258" s="198">
        <f t="shared" si="7"/>
        <v>2.52</v>
      </c>
      <c r="AP258" s="198">
        <f t="shared" si="8"/>
        <v>3.8499999999999996</v>
      </c>
      <c r="AQ258" s="198">
        <f t="shared" si="9"/>
        <v>6.94</v>
      </c>
    </row>
    <row r="259" spans="2:43" x14ac:dyDescent="0.35">
      <c r="B259" s="229">
        <v>44573</v>
      </c>
      <c r="C259" s="219"/>
      <c r="D259" s="219"/>
      <c r="E259" s="219"/>
      <c r="F259" s="219"/>
      <c r="G259" s="219"/>
      <c r="H259" s="219">
        <v>2.79</v>
      </c>
      <c r="I259" s="219">
        <v>3.63</v>
      </c>
      <c r="J259" s="219">
        <v>4.9000000000000004</v>
      </c>
      <c r="K259" s="219">
        <v>7.99</v>
      </c>
      <c r="L259" s="219"/>
      <c r="M259" s="219"/>
      <c r="N259" s="219"/>
      <c r="O259" s="219"/>
      <c r="P259" s="219"/>
      <c r="R259" s="235"/>
      <c r="S259" s="235">
        <v>-0.25</v>
      </c>
      <c r="T259" s="235">
        <v>-0.245</v>
      </c>
      <c r="U259" s="235">
        <v>-0.19000000000000003</v>
      </c>
      <c r="V259" s="235">
        <v>-0.14249999999999999</v>
      </c>
      <c r="W259" s="235">
        <v>-8.5000000000000006E-2</v>
      </c>
      <c r="X259" s="235">
        <v>4.7500000000000001E-2</v>
      </c>
      <c r="Y259" s="235">
        <v>0.12666666666666668</v>
      </c>
      <c r="Z259" s="235">
        <v>0.26500000000000001</v>
      </c>
      <c r="AA259" s="235">
        <v>0.28500000000000003</v>
      </c>
      <c r="AB259" s="235">
        <v>0.33</v>
      </c>
      <c r="AC259" s="235">
        <v>0.37</v>
      </c>
      <c r="AD259" s="235">
        <v>0.56000000000000005</v>
      </c>
      <c r="AE259" s="235">
        <v>0.66</v>
      </c>
      <c r="AF259" s="235"/>
      <c r="AI259" s="234">
        <v>0.92</v>
      </c>
      <c r="AJ259" s="234">
        <v>1.21</v>
      </c>
      <c r="AK259" s="234">
        <v>1.5</v>
      </c>
      <c r="AL259" s="228">
        <f t="shared" si="5"/>
        <v>1.21</v>
      </c>
      <c r="AN259" s="198">
        <f t="shared" si="6"/>
        <v>1.58</v>
      </c>
      <c r="AO259" s="198">
        <f t="shared" si="7"/>
        <v>2.42</v>
      </c>
      <c r="AP259" s="198">
        <f t="shared" si="8"/>
        <v>3.6900000000000004</v>
      </c>
      <c r="AQ259" s="198">
        <f t="shared" si="9"/>
        <v>6.78</v>
      </c>
    </row>
    <row r="260" spans="2:43" x14ac:dyDescent="0.35">
      <c r="B260" s="229">
        <v>44574</v>
      </c>
      <c r="C260" s="219"/>
      <c r="D260" s="219"/>
      <c r="E260" s="219"/>
      <c r="F260" s="219"/>
      <c r="G260" s="219"/>
      <c r="H260" s="219">
        <v>2.79</v>
      </c>
      <c r="I260" s="219">
        <v>3.65</v>
      </c>
      <c r="J260" s="219">
        <v>4.93</v>
      </c>
      <c r="K260" s="219">
        <v>8.0399999999999991</v>
      </c>
      <c r="L260" s="219"/>
      <c r="M260" s="219"/>
      <c r="N260" s="219"/>
      <c r="O260" s="219"/>
      <c r="P260" s="219"/>
      <c r="R260" s="235"/>
      <c r="S260" s="235">
        <v>-0.25</v>
      </c>
      <c r="T260" s="235">
        <v>-0.245</v>
      </c>
      <c r="U260" s="235">
        <v>-0.19000000000000003</v>
      </c>
      <c r="V260" s="235">
        <v>-0.13999999999999999</v>
      </c>
      <c r="W260" s="235">
        <v>-8.5000000000000006E-2</v>
      </c>
      <c r="X260" s="235">
        <v>5.5E-2</v>
      </c>
      <c r="Y260" s="235">
        <v>0.13333333333333333</v>
      </c>
      <c r="Z260" s="235">
        <v>0.26500000000000001</v>
      </c>
      <c r="AA260" s="235">
        <v>0.28500000000000003</v>
      </c>
      <c r="AB260" s="235">
        <v>0.33</v>
      </c>
      <c r="AC260" s="235">
        <v>0.37</v>
      </c>
      <c r="AD260" s="235">
        <v>0.56000000000000005</v>
      </c>
      <c r="AE260" s="235">
        <v>0.65</v>
      </c>
      <c r="AF260" s="235"/>
      <c r="AI260" s="234">
        <v>0.91</v>
      </c>
      <c r="AJ260" s="234">
        <v>1.18</v>
      </c>
      <c r="AK260" s="234">
        <v>1.47</v>
      </c>
      <c r="AL260" s="228">
        <f t="shared" si="5"/>
        <v>1.1866666666666665</v>
      </c>
      <c r="AN260" s="198">
        <f t="shared" si="6"/>
        <v>1.6033333333333335</v>
      </c>
      <c r="AO260" s="198">
        <f t="shared" si="7"/>
        <v>2.4633333333333334</v>
      </c>
      <c r="AP260" s="198">
        <f t="shared" si="8"/>
        <v>3.7433333333333332</v>
      </c>
      <c r="AQ260" s="198">
        <f t="shared" si="9"/>
        <v>6.8533333333333326</v>
      </c>
    </row>
    <row r="261" spans="2:43" x14ac:dyDescent="0.35">
      <c r="B261" s="229">
        <v>44575</v>
      </c>
      <c r="C261" s="219"/>
      <c r="D261" s="219"/>
      <c r="E261" s="219"/>
      <c r="F261" s="219"/>
      <c r="G261" s="219"/>
      <c r="H261" s="219">
        <v>2.85</v>
      </c>
      <c r="I261" s="219">
        <v>3.71</v>
      </c>
      <c r="J261" s="219">
        <v>4.9800000000000004</v>
      </c>
      <c r="K261" s="219">
        <v>8.07</v>
      </c>
      <c r="L261" s="219"/>
      <c r="M261" s="219"/>
      <c r="N261" s="219"/>
      <c r="O261" s="219"/>
      <c r="P261" s="219"/>
      <c r="R261" s="235"/>
      <c r="S261" s="235">
        <v>-0.25</v>
      </c>
      <c r="T261" s="235">
        <v>-0.245</v>
      </c>
      <c r="U261" s="235">
        <v>-0.19000000000000003</v>
      </c>
      <c r="V261" s="235">
        <v>-0.14249999999999999</v>
      </c>
      <c r="W261" s="235">
        <v>-8.5000000000000006E-2</v>
      </c>
      <c r="X261" s="235">
        <v>5.2500000000000005E-2</v>
      </c>
      <c r="Y261" s="235">
        <v>0.12666666666666668</v>
      </c>
      <c r="Z261" s="235">
        <v>0.26500000000000001</v>
      </c>
      <c r="AA261" s="235">
        <v>0.28500000000000003</v>
      </c>
      <c r="AB261" s="235">
        <v>0.33</v>
      </c>
      <c r="AC261" s="235">
        <v>0.37</v>
      </c>
      <c r="AD261" s="235">
        <v>0.56000000000000005</v>
      </c>
      <c r="AE261" s="235">
        <v>0.64</v>
      </c>
      <c r="AF261" s="235"/>
      <c r="AI261" s="234">
        <v>0.99</v>
      </c>
      <c r="AJ261" s="234">
        <v>1.26</v>
      </c>
      <c r="AK261" s="234">
        <v>1.55</v>
      </c>
      <c r="AL261" s="228">
        <f t="shared" si="5"/>
        <v>1.2666666666666666</v>
      </c>
      <c r="AN261" s="198">
        <f t="shared" si="6"/>
        <v>1.5833333333333335</v>
      </c>
      <c r="AO261" s="198">
        <f t="shared" si="7"/>
        <v>2.4433333333333334</v>
      </c>
      <c r="AP261" s="198">
        <f t="shared" si="8"/>
        <v>3.7133333333333338</v>
      </c>
      <c r="AQ261" s="198">
        <f t="shared" si="9"/>
        <v>6.8033333333333337</v>
      </c>
    </row>
    <row r="262" spans="2:43" x14ac:dyDescent="0.35">
      <c r="B262" s="229">
        <v>44578</v>
      </c>
      <c r="C262" s="219"/>
      <c r="D262" s="219"/>
      <c r="E262" s="219"/>
      <c r="F262" s="219"/>
      <c r="G262" s="219"/>
      <c r="H262" s="219">
        <v>2.85</v>
      </c>
      <c r="I262" s="219">
        <v>3.71</v>
      </c>
      <c r="J262" s="219">
        <v>4.97</v>
      </c>
      <c r="K262" s="219">
        <v>8.07</v>
      </c>
      <c r="L262" s="219"/>
      <c r="M262" s="219"/>
      <c r="N262" s="219"/>
      <c r="O262" s="219"/>
      <c r="P262" s="219"/>
      <c r="R262" s="235"/>
      <c r="S262" s="235">
        <v>-0.25</v>
      </c>
      <c r="T262" s="235">
        <v>-0.245</v>
      </c>
      <c r="U262" s="235">
        <v>-0.19000000000000003</v>
      </c>
      <c r="V262" s="235">
        <v>-0.13500000000000001</v>
      </c>
      <c r="W262" s="235">
        <v>-7.4999999999999997E-2</v>
      </c>
      <c r="X262" s="235">
        <v>0.06</v>
      </c>
      <c r="Y262" s="235">
        <v>0.13666666666666669</v>
      </c>
      <c r="Z262" s="235">
        <v>0.26500000000000001</v>
      </c>
      <c r="AA262" s="235">
        <v>0.28500000000000003</v>
      </c>
      <c r="AB262" s="235">
        <v>0.33</v>
      </c>
      <c r="AC262" s="235">
        <v>0.37</v>
      </c>
      <c r="AD262" s="235">
        <v>0.56000000000000005</v>
      </c>
      <c r="AE262" s="235">
        <v>0.66</v>
      </c>
      <c r="AF262" s="235"/>
      <c r="AI262" s="234">
        <v>0</v>
      </c>
      <c r="AJ262" s="234">
        <v>0</v>
      </c>
      <c r="AK262" s="234">
        <v>0</v>
      </c>
      <c r="AL262" s="228">
        <f t="shared" si="5"/>
        <v>0</v>
      </c>
      <c r="AN262" s="198">
        <f t="shared" si="6"/>
        <v>2.85</v>
      </c>
      <c r="AO262" s="198">
        <f t="shared" si="7"/>
        <v>3.71</v>
      </c>
      <c r="AP262" s="198">
        <f t="shared" si="8"/>
        <v>4.97</v>
      </c>
      <c r="AQ262" s="198">
        <f t="shared" si="9"/>
        <v>8.07</v>
      </c>
    </row>
    <row r="263" spans="2:43" x14ac:dyDescent="0.35">
      <c r="B263" s="229">
        <v>44579</v>
      </c>
      <c r="C263" s="219"/>
      <c r="D263" s="219"/>
      <c r="E263" s="219"/>
      <c r="F263" s="219"/>
      <c r="G263" s="219"/>
      <c r="H263" s="219">
        <v>2.95</v>
      </c>
      <c r="I263" s="219">
        <v>3.84</v>
      </c>
      <c r="J263" s="219">
        <v>5.08</v>
      </c>
      <c r="K263" s="219">
        <v>8.2100000000000009</v>
      </c>
      <c r="L263" s="219"/>
      <c r="M263" s="219"/>
      <c r="N263" s="219"/>
      <c r="O263" s="219"/>
      <c r="P263" s="219"/>
      <c r="R263" s="235"/>
      <c r="S263" s="235">
        <v>-0.25</v>
      </c>
      <c r="T263" s="235">
        <v>-0.245</v>
      </c>
      <c r="U263" s="235">
        <v>-0.19000000000000003</v>
      </c>
      <c r="V263" s="235">
        <v>-0.13500000000000001</v>
      </c>
      <c r="W263" s="235">
        <v>-7.4999999999999997E-2</v>
      </c>
      <c r="X263" s="235">
        <v>5.7500000000000002E-2</v>
      </c>
      <c r="Y263" s="235">
        <v>0.13666666666666669</v>
      </c>
      <c r="Z263" s="235">
        <v>0.27</v>
      </c>
      <c r="AA263" s="235">
        <v>0.29000000000000004</v>
      </c>
      <c r="AB263" s="235">
        <v>0.34</v>
      </c>
      <c r="AC263" s="235">
        <v>0.38</v>
      </c>
      <c r="AD263" s="235">
        <v>0.56000000000000005</v>
      </c>
      <c r="AE263" s="235">
        <v>0.67</v>
      </c>
      <c r="AF263" s="235"/>
      <c r="AI263" s="234">
        <v>1.06</v>
      </c>
      <c r="AJ263" s="234">
        <v>1.35</v>
      </c>
      <c r="AK263" s="234">
        <v>1.65</v>
      </c>
      <c r="AL263" s="228">
        <f t="shared" si="5"/>
        <v>1.3533333333333335</v>
      </c>
      <c r="AN263" s="198">
        <f t="shared" si="6"/>
        <v>1.5966666666666667</v>
      </c>
      <c r="AO263" s="198">
        <f t="shared" si="7"/>
        <v>2.4866666666666664</v>
      </c>
      <c r="AP263" s="198">
        <f t="shared" si="8"/>
        <v>3.7266666666666666</v>
      </c>
      <c r="AQ263" s="198">
        <f t="shared" si="9"/>
        <v>6.8566666666666674</v>
      </c>
    </row>
    <row r="264" spans="2:43" x14ac:dyDescent="0.35">
      <c r="B264" s="229">
        <v>44580</v>
      </c>
      <c r="C264" s="219"/>
      <c r="D264" s="219"/>
      <c r="E264" s="219"/>
      <c r="F264" s="219"/>
      <c r="G264" s="219"/>
      <c r="H264" s="219">
        <v>2.92</v>
      </c>
      <c r="I264" s="219">
        <v>3.8</v>
      </c>
      <c r="J264" s="219">
        <v>5.01</v>
      </c>
      <c r="K264" s="219">
        <v>8.16</v>
      </c>
      <c r="L264" s="219"/>
      <c r="M264" s="219"/>
      <c r="N264" s="219"/>
      <c r="O264" s="219"/>
      <c r="P264" s="219"/>
      <c r="R264" s="235"/>
      <c r="S264" s="235">
        <v>-0.25</v>
      </c>
      <c r="T264" s="235">
        <v>-0.245</v>
      </c>
      <c r="U264" s="235">
        <v>-0.19000000000000003</v>
      </c>
      <c r="V264" s="235">
        <v>-0.125</v>
      </c>
      <c r="W264" s="235">
        <v>-7.4999999999999997E-2</v>
      </c>
      <c r="X264" s="235">
        <v>6.25E-2</v>
      </c>
      <c r="Y264" s="235">
        <v>0.1466666666666667</v>
      </c>
      <c r="Z264" s="235">
        <v>0.27</v>
      </c>
      <c r="AA264" s="235">
        <v>0.29000000000000004</v>
      </c>
      <c r="AB264" s="235">
        <v>0.34</v>
      </c>
      <c r="AC264" s="235">
        <v>0.38</v>
      </c>
      <c r="AD264" s="235">
        <v>0.56000000000000005</v>
      </c>
      <c r="AE264" s="235">
        <v>0.67</v>
      </c>
      <c r="AF264" s="235"/>
      <c r="AI264" s="234">
        <v>1.04</v>
      </c>
      <c r="AJ264" s="234">
        <v>1.33</v>
      </c>
      <c r="AK264" s="234">
        <v>1.62</v>
      </c>
      <c r="AL264" s="228">
        <f t="shared" si="5"/>
        <v>1.33</v>
      </c>
      <c r="AN264" s="198">
        <f t="shared" si="6"/>
        <v>1.5899999999999999</v>
      </c>
      <c r="AO264" s="198">
        <f t="shared" si="7"/>
        <v>2.4699999999999998</v>
      </c>
      <c r="AP264" s="198">
        <f t="shared" si="8"/>
        <v>3.6799999999999997</v>
      </c>
      <c r="AQ264" s="198">
        <f t="shared" si="9"/>
        <v>6.83</v>
      </c>
    </row>
    <row r="265" spans="2:43" x14ac:dyDescent="0.35">
      <c r="B265" s="229">
        <v>44581</v>
      </c>
      <c r="C265" s="219"/>
      <c r="D265" s="219"/>
      <c r="E265" s="219"/>
      <c r="F265" s="219"/>
      <c r="G265" s="219"/>
      <c r="H265" s="219">
        <v>2.93</v>
      </c>
      <c r="I265" s="219">
        <v>3.8</v>
      </c>
      <c r="J265" s="219">
        <v>4.99</v>
      </c>
      <c r="K265" s="219">
        <v>8.17</v>
      </c>
      <c r="L265" s="219"/>
      <c r="M265" s="219"/>
      <c r="N265" s="219"/>
      <c r="O265" s="219"/>
      <c r="P265" s="219"/>
      <c r="R265" s="235"/>
      <c r="S265" s="235">
        <v>-0.25</v>
      </c>
      <c r="T265" s="235">
        <v>-0.245</v>
      </c>
      <c r="U265" s="235">
        <v>-0.19000000000000003</v>
      </c>
      <c r="V265" s="235">
        <v>-0.1275</v>
      </c>
      <c r="W265" s="235">
        <v>-7.0000000000000007E-2</v>
      </c>
      <c r="X265" s="235">
        <v>6.25E-2</v>
      </c>
      <c r="Y265" s="235">
        <v>0.1466666666666667</v>
      </c>
      <c r="Z265" s="235">
        <v>0.27</v>
      </c>
      <c r="AA265" s="235">
        <v>0.29000000000000004</v>
      </c>
      <c r="AB265" s="235">
        <v>0.34</v>
      </c>
      <c r="AC265" s="235">
        <v>0.38</v>
      </c>
      <c r="AD265" s="235">
        <v>0.56000000000000005</v>
      </c>
      <c r="AE265" s="235">
        <v>0.67</v>
      </c>
      <c r="AF265" s="235"/>
      <c r="AI265" s="234">
        <v>1.08</v>
      </c>
      <c r="AJ265" s="234">
        <v>1.34</v>
      </c>
      <c r="AK265" s="234">
        <v>1.62</v>
      </c>
      <c r="AL265" s="228">
        <f t="shared" si="5"/>
        <v>1.3466666666666667</v>
      </c>
      <c r="AN265" s="198">
        <f t="shared" si="6"/>
        <v>1.5833333333333335</v>
      </c>
      <c r="AO265" s="198">
        <f t="shared" si="7"/>
        <v>2.4533333333333331</v>
      </c>
      <c r="AP265" s="198">
        <f t="shared" si="8"/>
        <v>3.6433333333333335</v>
      </c>
      <c r="AQ265" s="198">
        <f t="shared" si="9"/>
        <v>6.8233333333333333</v>
      </c>
    </row>
    <row r="266" spans="2:43" x14ac:dyDescent="0.35">
      <c r="B266" s="229">
        <v>44582</v>
      </c>
      <c r="C266" s="219"/>
      <c r="D266" s="219"/>
      <c r="E266" s="219"/>
      <c r="F266" s="219"/>
      <c r="G266" s="219"/>
      <c r="H266" s="219">
        <v>2.89</v>
      </c>
      <c r="I266" s="219">
        <v>3.9</v>
      </c>
      <c r="J266" s="219">
        <v>5.12</v>
      </c>
      <c r="K266" s="219">
        <v>8.34</v>
      </c>
      <c r="L266" s="219"/>
      <c r="M266" s="219"/>
      <c r="N266" s="219"/>
      <c r="O266" s="219"/>
      <c r="P266" s="219"/>
      <c r="R266" s="235"/>
      <c r="S266" s="235">
        <v>-0.25</v>
      </c>
      <c r="T266" s="235">
        <v>-0.245</v>
      </c>
      <c r="U266" s="235">
        <v>-0.19000000000000003</v>
      </c>
      <c r="V266" s="235">
        <v>-0.1275</v>
      </c>
      <c r="W266" s="235">
        <v>-7.0000000000000007E-2</v>
      </c>
      <c r="X266" s="235">
        <v>0.06</v>
      </c>
      <c r="Y266" s="235">
        <v>0.1466666666666667</v>
      </c>
      <c r="Z266" s="235">
        <v>0.27</v>
      </c>
      <c r="AA266" s="235">
        <v>0.29000000000000004</v>
      </c>
      <c r="AB266" s="235">
        <v>0.34</v>
      </c>
      <c r="AC266" s="235">
        <v>0.38</v>
      </c>
      <c r="AD266" s="235">
        <v>0.56000000000000005</v>
      </c>
      <c r="AE266" s="235">
        <v>0.66</v>
      </c>
      <c r="AF266" s="235"/>
      <c r="AI266" s="234">
        <v>1.01</v>
      </c>
      <c r="AJ266" s="234">
        <v>1.28</v>
      </c>
      <c r="AK266" s="234">
        <v>1.54</v>
      </c>
      <c r="AL266" s="228">
        <f t="shared" si="5"/>
        <v>1.2766666666666666</v>
      </c>
      <c r="AN266" s="198">
        <f t="shared" si="6"/>
        <v>1.6133333333333335</v>
      </c>
      <c r="AO266" s="198">
        <f t="shared" si="7"/>
        <v>2.6233333333333331</v>
      </c>
      <c r="AP266" s="198">
        <f t="shared" si="8"/>
        <v>3.8433333333333337</v>
      </c>
      <c r="AQ266" s="198">
        <f t="shared" si="9"/>
        <v>7.0633333333333335</v>
      </c>
    </row>
    <row r="267" spans="2:43" x14ac:dyDescent="0.35">
      <c r="B267" s="229">
        <v>44585</v>
      </c>
      <c r="C267" s="219"/>
      <c r="D267" s="219"/>
      <c r="E267" s="219"/>
      <c r="F267" s="219"/>
      <c r="G267" s="219"/>
      <c r="H267" s="219">
        <v>2.91</v>
      </c>
      <c r="I267" s="219">
        <v>4</v>
      </c>
      <c r="J267" s="219">
        <v>5.26</v>
      </c>
      <c r="K267" s="219">
        <v>8.52</v>
      </c>
      <c r="L267" s="219"/>
      <c r="M267" s="219"/>
      <c r="N267" s="219"/>
      <c r="O267" s="219"/>
      <c r="P267" s="219"/>
      <c r="R267" s="235"/>
      <c r="S267" s="235">
        <v>-0.25</v>
      </c>
      <c r="T267" s="235">
        <v>-0.245</v>
      </c>
      <c r="U267" s="235">
        <v>-0.19000000000000003</v>
      </c>
      <c r="V267" s="235">
        <v>-0.13</v>
      </c>
      <c r="W267" s="235">
        <v>-7.0000000000000007E-2</v>
      </c>
      <c r="X267" s="235">
        <v>5.7500000000000002E-2</v>
      </c>
      <c r="Y267" s="235">
        <v>0.1466666666666667</v>
      </c>
      <c r="Z267" s="235">
        <v>0.28000000000000003</v>
      </c>
      <c r="AA267" s="235">
        <v>0.30000000000000004</v>
      </c>
      <c r="AB267" s="235">
        <v>0.36</v>
      </c>
      <c r="AC267" s="235">
        <v>0.39999999999999997</v>
      </c>
      <c r="AD267" s="235">
        <v>0.56000000000000005</v>
      </c>
      <c r="AE267" s="235">
        <v>0.66</v>
      </c>
      <c r="AF267" s="235"/>
      <c r="AI267" s="234">
        <v>0.99</v>
      </c>
      <c r="AJ267" s="234">
        <v>1.25</v>
      </c>
      <c r="AK267" s="234">
        <v>1.53</v>
      </c>
      <c r="AL267" s="228">
        <f t="shared" si="5"/>
        <v>1.2566666666666668</v>
      </c>
      <c r="AN267" s="198">
        <f t="shared" si="6"/>
        <v>1.6533333333333333</v>
      </c>
      <c r="AO267" s="198">
        <f t="shared" si="7"/>
        <v>2.7433333333333332</v>
      </c>
      <c r="AP267" s="198">
        <f t="shared" si="8"/>
        <v>4.003333333333333</v>
      </c>
      <c r="AQ267" s="198">
        <f t="shared" si="9"/>
        <v>7.2633333333333328</v>
      </c>
    </row>
    <row r="268" spans="2:43" x14ac:dyDescent="0.35">
      <c r="B268" s="229">
        <v>44586</v>
      </c>
      <c r="C268" s="219"/>
      <c r="D268" s="219"/>
      <c r="E268" s="219"/>
      <c r="F268" s="219"/>
      <c r="G268" s="219"/>
      <c r="H268" s="219">
        <v>2.95</v>
      </c>
      <c r="I268" s="219">
        <v>3.99</v>
      </c>
      <c r="J268" s="219">
        <v>5.25</v>
      </c>
      <c r="K268" s="219">
        <v>8.56</v>
      </c>
      <c r="L268" s="219"/>
      <c r="M268" s="219"/>
      <c r="N268" s="219"/>
      <c r="O268" s="219"/>
      <c r="P268" s="219"/>
      <c r="R268" s="235"/>
      <c r="S268" s="235">
        <v>-0.25</v>
      </c>
      <c r="T268" s="235">
        <v>-0.245</v>
      </c>
      <c r="U268" s="235">
        <v>-0.19000000000000003</v>
      </c>
      <c r="V268" s="235">
        <v>-0.13</v>
      </c>
      <c r="W268" s="235">
        <v>-7.0000000000000007E-2</v>
      </c>
      <c r="X268" s="235">
        <v>5.7500000000000002E-2</v>
      </c>
      <c r="Y268" s="235">
        <v>0.1466666666666667</v>
      </c>
      <c r="Z268" s="235">
        <v>0.28000000000000003</v>
      </c>
      <c r="AA268" s="235">
        <v>0.30000000000000004</v>
      </c>
      <c r="AB268" s="235">
        <v>0.36</v>
      </c>
      <c r="AC268" s="235">
        <v>0.39999999999999997</v>
      </c>
      <c r="AD268" s="235">
        <v>0.56000000000000005</v>
      </c>
      <c r="AE268" s="235">
        <v>0.65</v>
      </c>
      <c r="AF268" s="235"/>
      <c r="AI268" s="234">
        <v>1.02</v>
      </c>
      <c r="AJ268" s="234">
        <v>1.28</v>
      </c>
      <c r="AK268" s="234">
        <v>1.56</v>
      </c>
      <c r="AL268" s="228">
        <f t="shared" si="5"/>
        <v>1.2866666666666666</v>
      </c>
      <c r="AN268" s="198">
        <f t="shared" si="6"/>
        <v>1.6633333333333336</v>
      </c>
      <c r="AO268" s="198">
        <f t="shared" si="7"/>
        <v>2.7033333333333336</v>
      </c>
      <c r="AP268" s="198">
        <f t="shared" si="8"/>
        <v>3.9633333333333334</v>
      </c>
      <c r="AQ268" s="198">
        <f t="shared" si="9"/>
        <v>7.2733333333333334</v>
      </c>
    </row>
    <row r="269" spans="2:43" x14ac:dyDescent="0.35">
      <c r="B269" s="229">
        <v>44587</v>
      </c>
      <c r="C269" s="219"/>
      <c r="D269" s="219"/>
      <c r="E269" s="219"/>
      <c r="F269" s="219"/>
      <c r="G269" s="219"/>
      <c r="H269" s="219">
        <v>2.99</v>
      </c>
      <c r="I269" s="219">
        <v>3.94</v>
      </c>
      <c r="J269" s="219">
        <v>5.18</v>
      </c>
      <c r="K269" s="219">
        <v>8.4600000000000009</v>
      </c>
      <c r="L269" s="219"/>
      <c r="M269" s="219"/>
      <c r="N269" s="219"/>
      <c r="O269" s="219"/>
      <c r="P269" s="219"/>
      <c r="R269" s="235"/>
      <c r="S269" s="235">
        <v>-0.24</v>
      </c>
      <c r="T269" s="235">
        <v>-0.23499999999999999</v>
      </c>
      <c r="U269" s="235">
        <v>-0.18666666666666668</v>
      </c>
      <c r="V269" s="235">
        <v>-0.13</v>
      </c>
      <c r="W269" s="235">
        <v>-7.0000000000000007E-2</v>
      </c>
      <c r="X269" s="235">
        <v>5.7500000000000002E-2</v>
      </c>
      <c r="Y269" s="235">
        <v>0.1466666666666667</v>
      </c>
      <c r="Z269" s="235">
        <v>0.28000000000000003</v>
      </c>
      <c r="AA269" s="235">
        <v>0.30000000000000004</v>
      </c>
      <c r="AB269" s="235">
        <v>0.36</v>
      </c>
      <c r="AC269" s="235">
        <v>0.39999999999999997</v>
      </c>
      <c r="AD269" s="235">
        <v>0.56000000000000005</v>
      </c>
      <c r="AE269" s="235">
        <v>0.66</v>
      </c>
      <c r="AF269" s="235"/>
      <c r="AI269" s="234">
        <v>1.1299999999999999</v>
      </c>
      <c r="AJ269" s="234">
        <v>1.39</v>
      </c>
      <c r="AK269" s="234">
        <v>1.66</v>
      </c>
      <c r="AL269" s="228">
        <f t="shared" si="5"/>
        <v>1.3933333333333333</v>
      </c>
      <c r="AN269" s="198">
        <f t="shared" si="6"/>
        <v>1.5966666666666669</v>
      </c>
      <c r="AO269" s="198">
        <f t="shared" si="7"/>
        <v>2.5466666666666669</v>
      </c>
      <c r="AP269" s="198">
        <f t="shared" si="8"/>
        <v>3.7866666666666662</v>
      </c>
      <c r="AQ269" s="198">
        <f t="shared" si="9"/>
        <v>7.0666666666666673</v>
      </c>
    </row>
    <row r="270" spans="2:43" x14ac:dyDescent="0.35">
      <c r="B270" s="229">
        <v>44588</v>
      </c>
      <c r="C270" s="219"/>
      <c r="D270" s="219"/>
      <c r="E270" s="219"/>
      <c r="F270" s="219"/>
      <c r="G270" s="219"/>
      <c r="H270" s="219">
        <v>3.01</v>
      </c>
      <c r="I270" s="219">
        <v>4.13</v>
      </c>
      <c r="J270" s="219">
        <v>5.36</v>
      </c>
      <c r="K270" s="219">
        <v>8.65</v>
      </c>
      <c r="L270" s="219"/>
      <c r="M270" s="219"/>
      <c r="N270" s="219"/>
      <c r="O270" s="219"/>
      <c r="P270" s="219"/>
      <c r="R270" s="235"/>
      <c r="S270" s="235">
        <v>-0.24</v>
      </c>
      <c r="T270" s="235">
        <v>-0.23499999999999999</v>
      </c>
      <c r="U270" s="235">
        <v>-0.18666666666666668</v>
      </c>
      <c r="V270" s="235">
        <v>-0.125</v>
      </c>
      <c r="W270" s="235">
        <v>-7.0000000000000007E-2</v>
      </c>
      <c r="X270" s="235">
        <v>6.5000000000000002E-2</v>
      </c>
      <c r="Y270" s="235">
        <v>0.15666666666666665</v>
      </c>
      <c r="Z270" s="235">
        <v>0.28000000000000003</v>
      </c>
      <c r="AA270" s="235">
        <v>0.30000000000000004</v>
      </c>
      <c r="AB270" s="235">
        <v>0.38</v>
      </c>
      <c r="AC270" s="235">
        <v>0.42</v>
      </c>
      <c r="AD270" s="235">
        <v>0.57999999999999996</v>
      </c>
      <c r="AE270" s="235">
        <v>0.66</v>
      </c>
      <c r="AF270" s="235"/>
      <c r="AI270" s="234">
        <v>1.18</v>
      </c>
      <c r="AJ270" s="234">
        <v>1.43</v>
      </c>
      <c r="AK270" s="234">
        <v>1.66</v>
      </c>
      <c r="AL270" s="228">
        <f t="shared" si="5"/>
        <v>1.4233333333333331</v>
      </c>
      <c r="AN270" s="198">
        <f t="shared" si="6"/>
        <v>1.5866666666666667</v>
      </c>
      <c r="AO270" s="198">
        <f t="shared" si="7"/>
        <v>2.706666666666667</v>
      </c>
      <c r="AP270" s="198">
        <f t="shared" si="8"/>
        <v>3.9366666666666674</v>
      </c>
      <c r="AQ270" s="198">
        <f t="shared" si="9"/>
        <v>7.2266666666666675</v>
      </c>
    </row>
    <row r="271" spans="2:43" x14ac:dyDescent="0.35">
      <c r="B271" s="229">
        <v>44589</v>
      </c>
      <c r="C271" s="219"/>
      <c r="D271" s="219"/>
      <c r="E271" s="219"/>
      <c r="F271" s="219"/>
      <c r="G271" s="219"/>
      <c r="H271" s="219">
        <v>3.02</v>
      </c>
      <c r="I271" s="219">
        <v>4.25</v>
      </c>
      <c r="J271" s="219">
        <v>5.54</v>
      </c>
      <c r="K271" s="219">
        <v>8.8800000000000008</v>
      </c>
      <c r="L271" s="219"/>
      <c r="M271" s="219"/>
      <c r="N271" s="219"/>
      <c r="O271" s="219"/>
      <c r="P271" s="219"/>
      <c r="R271" s="235"/>
      <c r="S271" s="235">
        <v>-0.24</v>
      </c>
      <c r="T271" s="235">
        <v>-0.23499999999999999</v>
      </c>
      <c r="U271" s="235">
        <v>-0.17666666666666667</v>
      </c>
      <c r="V271" s="235">
        <v>-0.12000000000000001</v>
      </c>
      <c r="W271" s="235">
        <v>-6.0000000000000005E-2</v>
      </c>
      <c r="X271" s="235">
        <v>7.0000000000000007E-2</v>
      </c>
      <c r="Y271" s="235">
        <v>0.15666666666666665</v>
      </c>
      <c r="Z271" s="235">
        <v>0.28000000000000003</v>
      </c>
      <c r="AA271" s="235">
        <v>0.30000000000000004</v>
      </c>
      <c r="AB271" s="235">
        <v>0.4</v>
      </c>
      <c r="AC271" s="235">
        <v>0.44</v>
      </c>
      <c r="AD271" s="235">
        <v>0.57999999999999996</v>
      </c>
      <c r="AE271" s="235">
        <v>0.66</v>
      </c>
      <c r="AF271" s="235"/>
      <c r="AI271" s="234">
        <v>1.1499999999999999</v>
      </c>
      <c r="AJ271" s="234">
        <v>1.38</v>
      </c>
      <c r="AK271" s="234">
        <v>1.61</v>
      </c>
      <c r="AL271" s="228">
        <f t="shared" si="5"/>
        <v>1.38</v>
      </c>
      <c r="AN271" s="198">
        <f t="shared" si="6"/>
        <v>1.6400000000000001</v>
      </c>
      <c r="AO271" s="198">
        <f t="shared" si="7"/>
        <v>2.87</v>
      </c>
      <c r="AP271" s="198">
        <f t="shared" si="8"/>
        <v>4.16</v>
      </c>
      <c r="AQ271" s="198">
        <f t="shared" si="9"/>
        <v>7.5000000000000009</v>
      </c>
    </row>
    <row r="272" spans="2:43" x14ac:dyDescent="0.35">
      <c r="B272" s="229">
        <v>44592</v>
      </c>
      <c r="C272" s="219"/>
      <c r="D272" s="219"/>
      <c r="E272" s="219"/>
      <c r="F272" s="219"/>
      <c r="G272" s="219"/>
      <c r="H272" s="219">
        <v>3.05</v>
      </c>
      <c r="I272" s="219">
        <v>4.28</v>
      </c>
      <c r="J272" s="219">
        <v>5.53</v>
      </c>
      <c r="K272" s="219">
        <v>8.86</v>
      </c>
      <c r="L272" s="219"/>
      <c r="M272" s="219"/>
      <c r="N272" s="219"/>
      <c r="O272" s="219"/>
      <c r="P272" s="219"/>
      <c r="R272" s="235"/>
      <c r="S272" s="235">
        <v>-0.24</v>
      </c>
      <c r="T272" s="235">
        <v>-0.23499999999999999</v>
      </c>
      <c r="U272" s="235">
        <v>-0.17666666666666667</v>
      </c>
      <c r="V272" s="235">
        <v>-0.115</v>
      </c>
      <c r="W272" s="235">
        <v>-0.05</v>
      </c>
      <c r="X272" s="235">
        <v>8.7500000000000008E-2</v>
      </c>
      <c r="Y272" s="235">
        <v>0.15333333333333332</v>
      </c>
      <c r="Z272" s="235">
        <v>0.29499999999999998</v>
      </c>
      <c r="AA272" s="235">
        <v>0.315</v>
      </c>
      <c r="AB272" s="235">
        <v>0.4</v>
      </c>
      <c r="AC272" s="235">
        <v>0.44</v>
      </c>
      <c r="AD272" s="235">
        <v>0.57999999999999996</v>
      </c>
      <c r="AE272" s="235">
        <v>0.61</v>
      </c>
      <c r="AF272" s="235"/>
      <c r="AI272" s="234">
        <v>1.18</v>
      </c>
      <c r="AJ272" s="234">
        <v>1.39</v>
      </c>
      <c r="AK272" s="234">
        <v>1.62</v>
      </c>
      <c r="AL272" s="228">
        <f t="shared" si="5"/>
        <v>1.3966666666666665</v>
      </c>
      <c r="AN272" s="198">
        <f t="shared" si="6"/>
        <v>1.6533333333333333</v>
      </c>
      <c r="AO272" s="198">
        <f t="shared" si="7"/>
        <v>2.8833333333333337</v>
      </c>
      <c r="AP272" s="198">
        <f t="shared" si="8"/>
        <v>4.1333333333333337</v>
      </c>
      <c r="AQ272" s="198">
        <f t="shared" si="9"/>
        <v>7.4633333333333329</v>
      </c>
    </row>
    <row r="273" spans="2:43" x14ac:dyDescent="0.35">
      <c r="B273" s="229">
        <v>44593</v>
      </c>
      <c r="C273" s="219"/>
      <c r="D273" s="219"/>
      <c r="E273" s="219"/>
      <c r="F273" s="219"/>
      <c r="G273" s="219"/>
      <c r="H273" s="219">
        <v>3.05</v>
      </c>
      <c r="I273" s="219">
        <v>4.18</v>
      </c>
      <c r="J273" s="219">
        <v>5.41</v>
      </c>
      <c r="K273" s="219">
        <v>8.74</v>
      </c>
      <c r="L273" s="219"/>
      <c r="M273" s="219"/>
      <c r="N273" s="219"/>
      <c r="O273" s="219"/>
      <c r="P273" s="219"/>
      <c r="R273" s="235"/>
      <c r="S273" s="235">
        <v>-0.22</v>
      </c>
      <c r="T273" s="235">
        <v>-0.215</v>
      </c>
      <c r="U273" s="235">
        <v>-0.15666666666666665</v>
      </c>
      <c r="V273" s="235">
        <v>-8.7500000000000008E-2</v>
      </c>
      <c r="W273" s="235">
        <v>-3.5000000000000003E-2</v>
      </c>
      <c r="X273" s="235">
        <v>0.125</v>
      </c>
      <c r="Y273" s="235">
        <v>0.21</v>
      </c>
      <c r="Z273" s="235">
        <v>0.315</v>
      </c>
      <c r="AA273" s="235">
        <v>0.33500000000000002</v>
      </c>
      <c r="AB273" s="235">
        <v>0.44</v>
      </c>
      <c r="AC273" s="235">
        <v>0.5</v>
      </c>
      <c r="AD273" s="235">
        <v>0.59</v>
      </c>
      <c r="AE273" s="235">
        <v>0.67</v>
      </c>
      <c r="AF273" s="235"/>
      <c r="AI273" s="234">
        <v>1.18</v>
      </c>
      <c r="AJ273" s="234">
        <v>1.39</v>
      </c>
      <c r="AK273" s="234">
        <v>1.63</v>
      </c>
      <c r="AL273" s="228">
        <f t="shared" si="5"/>
        <v>1.3999999999999997</v>
      </c>
      <c r="AN273" s="198">
        <f t="shared" si="6"/>
        <v>1.6500000000000001</v>
      </c>
      <c r="AO273" s="198">
        <f t="shared" si="7"/>
        <v>2.7800000000000002</v>
      </c>
      <c r="AP273" s="198">
        <f t="shared" si="8"/>
        <v>4.0100000000000007</v>
      </c>
      <c r="AQ273" s="198">
        <f t="shared" si="9"/>
        <v>7.3400000000000007</v>
      </c>
    </row>
    <row r="274" spans="2:43" x14ac:dyDescent="0.35">
      <c r="B274" s="229">
        <v>44594</v>
      </c>
      <c r="C274" s="219"/>
      <c r="D274" s="219"/>
      <c r="E274" s="219"/>
      <c r="F274" s="219"/>
      <c r="G274" s="219"/>
      <c r="H274" s="219">
        <v>3.01</v>
      </c>
      <c r="I274" s="219">
        <v>4.0999999999999996</v>
      </c>
      <c r="J274" s="219">
        <v>5.34</v>
      </c>
      <c r="K274" s="219">
        <v>8.6300000000000008</v>
      </c>
      <c r="L274" s="219"/>
      <c r="M274" s="219"/>
      <c r="N274" s="219"/>
      <c r="O274" s="219"/>
      <c r="P274" s="219"/>
      <c r="R274" s="235"/>
      <c r="S274" s="235">
        <v>-0.22</v>
      </c>
      <c r="T274" s="235">
        <v>-0.215</v>
      </c>
      <c r="U274" s="235">
        <v>-0.15666666666666665</v>
      </c>
      <c r="V274" s="235">
        <v>-8.7500000000000008E-2</v>
      </c>
      <c r="W274" s="235">
        <v>-3.5000000000000003E-2</v>
      </c>
      <c r="X274" s="235">
        <v>0.13250000000000001</v>
      </c>
      <c r="Y274" s="235">
        <v>0.22</v>
      </c>
      <c r="Z274" s="235">
        <v>0.32500000000000001</v>
      </c>
      <c r="AA274" s="235">
        <v>0.35499999999999998</v>
      </c>
      <c r="AB274" s="235">
        <v>0.48</v>
      </c>
      <c r="AC274" s="235">
        <v>0.54</v>
      </c>
      <c r="AD274" s="235">
        <v>0.64</v>
      </c>
      <c r="AE274" s="235">
        <v>0.68</v>
      </c>
      <c r="AF274" s="235"/>
      <c r="AI274" s="234">
        <v>1.1599999999999999</v>
      </c>
      <c r="AJ274" s="234">
        <v>1.38</v>
      </c>
      <c r="AK274" s="234">
        <v>1.6</v>
      </c>
      <c r="AL274" s="228">
        <f t="shared" si="5"/>
        <v>1.3800000000000001</v>
      </c>
      <c r="AN274" s="198">
        <f t="shared" si="6"/>
        <v>1.6299999999999997</v>
      </c>
      <c r="AO274" s="198">
        <f t="shared" si="7"/>
        <v>2.7199999999999998</v>
      </c>
      <c r="AP274" s="198">
        <f t="shared" si="8"/>
        <v>3.96</v>
      </c>
      <c r="AQ274" s="198">
        <f t="shared" si="9"/>
        <v>7.2500000000000009</v>
      </c>
    </row>
    <row r="275" spans="2:43" x14ac:dyDescent="0.35">
      <c r="B275" s="229">
        <v>44595</v>
      </c>
      <c r="C275" s="219"/>
      <c r="D275" s="219"/>
      <c r="E275" s="219"/>
      <c r="F275" s="219"/>
      <c r="G275" s="219"/>
      <c r="H275" s="219">
        <v>3.07</v>
      </c>
      <c r="I275" s="219">
        <v>4.2</v>
      </c>
      <c r="J275" s="219">
        <v>5.45</v>
      </c>
      <c r="K275" s="219">
        <v>8.77</v>
      </c>
      <c r="L275" s="219"/>
      <c r="M275" s="219"/>
      <c r="N275" s="219"/>
      <c r="O275" s="219"/>
      <c r="P275" s="219"/>
      <c r="R275" s="235"/>
      <c r="S275" s="235">
        <v>-0.22</v>
      </c>
      <c r="T275" s="235">
        <v>-0.215</v>
      </c>
      <c r="U275" s="235">
        <v>-0.15666666666666665</v>
      </c>
      <c r="V275" s="235">
        <v>-8.5000000000000006E-2</v>
      </c>
      <c r="W275" s="235">
        <v>-3.5000000000000003E-2</v>
      </c>
      <c r="X275" s="235">
        <v>0.14250000000000002</v>
      </c>
      <c r="Y275" s="235">
        <v>0.24</v>
      </c>
      <c r="Z275" s="235">
        <v>0.32500000000000001</v>
      </c>
      <c r="AA275" s="235">
        <v>0.35499999999999998</v>
      </c>
      <c r="AB275" s="235">
        <v>0.48</v>
      </c>
      <c r="AC275" s="235">
        <v>0.54</v>
      </c>
      <c r="AD275" s="235">
        <v>0.64</v>
      </c>
      <c r="AE275" s="235">
        <v>0.68</v>
      </c>
      <c r="AF275" s="235"/>
      <c r="AI275" s="234">
        <v>1.19</v>
      </c>
      <c r="AJ275" s="234">
        <v>1.42</v>
      </c>
      <c r="AK275" s="234">
        <v>1.66</v>
      </c>
      <c r="AL275" s="228">
        <f t="shared" si="5"/>
        <v>1.4233333333333331</v>
      </c>
      <c r="AN275" s="198">
        <f t="shared" si="6"/>
        <v>1.6466666666666667</v>
      </c>
      <c r="AO275" s="198">
        <f t="shared" si="7"/>
        <v>2.7766666666666673</v>
      </c>
      <c r="AP275" s="198">
        <f t="shared" si="8"/>
        <v>4.0266666666666673</v>
      </c>
      <c r="AQ275" s="198">
        <f t="shared" si="9"/>
        <v>7.3466666666666667</v>
      </c>
    </row>
    <row r="276" spans="2:43" x14ac:dyDescent="0.35">
      <c r="B276" s="229">
        <v>44596</v>
      </c>
      <c r="C276" s="219"/>
      <c r="D276" s="219"/>
      <c r="E276" s="219"/>
      <c r="F276" s="219"/>
      <c r="G276" s="219"/>
      <c r="H276" s="219">
        <v>3.18</v>
      </c>
      <c r="I276" s="219">
        <v>4.3600000000000003</v>
      </c>
      <c r="J276" s="219">
        <v>5.62</v>
      </c>
      <c r="K276" s="219">
        <v>8.94</v>
      </c>
      <c r="L276" s="219"/>
      <c r="M276" s="219"/>
      <c r="N276" s="219"/>
      <c r="O276" s="219"/>
      <c r="P276" s="219"/>
      <c r="R276" s="235"/>
      <c r="S276" s="235">
        <v>-0.14000000000000001</v>
      </c>
      <c r="T276" s="235">
        <v>-0.11</v>
      </c>
      <c r="U276" s="235">
        <v>-0.03</v>
      </c>
      <c r="V276" s="235">
        <v>8.4999999999999992E-2</v>
      </c>
      <c r="W276" s="235">
        <v>0.125</v>
      </c>
      <c r="X276" s="235">
        <v>0.315</v>
      </c>
      <c r="Y276" s="235">
        <v>0.42333333333333334</v>
      </c>
      <c r="Z276" s="235">
        <v>0.505</v>
      </c>
      <c r="AA276" s="235">
        <v>0.53500000000000003</v>
      </c>
      <c r="AB276" s="235">
        <v>0.65</v>
      </c>
      <c r="AC276" s="235">
        <v>0.71</v>
      </c>
      <c r="AD276" s="235">
        <v>0.82</v>
      </c>
      <c r="AE276" s="235">
        <v>0.76</v>
      </c>
      <c r="AF276" s="235"/>
      <c r="AI276" s="234">
        <v>1.31</v>
      </c>
      <c r="AJ276" s="234">
        <v>1.55</v>
      </c>
      <c r="AK276" s="234">
        <v>1.78</v>
      </c>
      <c r="AL276" s="228">
        <f t="shared" si="5"/>
        <v>1.5466666666666669</v>
      </c>
      <c r="AN276" s="198">
        <f t="shared" si="6"/>
        <v>1.6333333333333333</v>
      </c>
      <c r="AO276" s="198">
        <f t="shared" si="7"/>
        <v>2.8133333333333335</v>
      </c>
      <c r="AP276" s="198">
        <f t="shared" si="8"/>
        <v>4.0733333333333333</v>
      </c>
      <c r="AQ276" s="198">
        <f t="shared" si="9"/>
        <v>7.3933333333333326</v>
      </c>
    </row>
    <row r="277" spans="2:43" x14ac:dyDescent="0.35">
      <c r="B277" s="229">
        <v>44599</v>
      </c>
      <c r="C277" s="219"/>
      <c r="D277" s="219"/>
      <c r="E277" s="219"/>
      <c r="F277" s="219"/>
      <c r="G277" s="219"/>
      <c r="H277" s="219">
        <v>3.18</v>
      </c>
      <c r="I277" s="219">
        <v>4.3899999999999997</v>
      </c>
      <c r="J277" s="219">
        <v>5.64</v>
      </c>
      <c r="K277" s="219">
        <v>8.9700000000000006</v>
      </c>
      <c r="L277" s="219"/>
      <c r="M277" s="219"/>
      <c r="N277" s="219"/>
      <c r="O277" s="219"/>
      <c r="P277" s="219"/>
      <c r="R277" s="235"/>
      <c r="S277" s="235">
        <v>-0.12</v>
      </c>
      <c r="T277" s="235">
        <v>-9.5000000000000001E-2</v>
      </c>
      <c r="U277" s="235">
        <v>-0.01</v>
      </c>
      <c r="V277" s="235">
        <v>0.16250000000000001</v>
      </c>
      <c r="W277" s="235">
        <v>0.16</v>
      </c>
      <c r="X277" s="235">
        <v>0.36499999999999999</v>
      </c>
      <c r="Y277" s="235">
        <v>0.49666666666666659</v>
      </c>
      <c r="Z277" s="235">
        <v>0.56000000000000005</v>
      </c>
      <c r="AA277" s="235">
        <v>0.59000000000000008</v>
      </c>
      <c r="AB277" s="235">
        <v>0.7</v>
      </c>
      <c r="AC277" s="235">
        <v>0.76</v>
      </c>
      <c r="AD277" s="235">
        <v>0.87</v>
      </c>
      <c r="AE277" s="235">
        <v>0.83</v>
      </c>
      <c r="AF277" s="235"/>
      <c r="AI277" s="234">
        <v>1.3</v>
      </c>
      <c r="AJ277" s="234">
        <v>1.54</v>
      </c>
      <c r="AK277" s="234">
        <v>1.76</v>
      </c>
      <c r="AL277" s="228">
        <f t="shared" si="5"/>
        <v>1.5333333333333332</v>
      </c>
      <c r="AN277" s="198">
        <f t="shared" si="6"/>
        <v>1.6466666666666669</v>
      </c>
      <c r="AO277" s="198">
        <f t="shared" si="7"/>
        <v>2.8566666666666665</v>
      </c>
      <c r="AP277" s="198">
        <f t="shared" si="8"/>
        <v>4.1066666666666665</v>
      </c>
      <c r="AQ277" s="198">
        <f t="shared" si="9"/>
        <v>7.4366666666666674</v>
      </c>
    </row>
    <row r="278" spans="2:43" x14ac:dyDescent="0.35">
      <c r="B278" s="229">
        <v>44600</v>
      </c>
      <c r="C278" s="219"/>
      <c r="D278" s="219"/>
      <c r="E278" s="219"/>
      <c r="F278" s="219"/>
      <c r="G278" s="219"/>
      <c r="H278" s="219">
        <v>3.2</v>
      </c>
      <c r="I278" s="219">
        <v>4.37</v>
      </c>
      <c r="J278" s="219">
        <v>5.61</v>
      </c>
      <c r="K278" s="219">
        <v>8.94</v>
      </c>
      <c r="L278" s="219"/>
      <c r="M278" s="219"/>
      <c r="N278" s="219"/>
      <c r="O278" s="219"/>
      <c r="P278" s="219"/>
      <c r="R278" s="235"/>
      <c r="S278" s="235">
        <v>-0.12</v>
      </c>
      <c r="T278" s="235">
        <v>-9.5000000000000001E-2</v>
      </c>
      <c r="U278" s="235">
        <v>-0.01</v>
      </c>
      <c r="V278" s="235">
        <v>0.16250000000000001</v>
      </c>
      <c r="W278" s="235">
        <v>0.16</v>
      </c>
      <c r="X278" s="235">
        <v>0.38500000000000001</v>
      </c>
      <c r="Y278" s="235">
        <v>0.50666666666666671</v>
      </c>
      <c r="Z278" s="235">
        <v>0.56499999999999995</v>
      </c>
      <c r="AA278" s="235">
        <v>0.59499999999999997</v>
      </c>
      <c r="AB278" s="235">
        <v>0.72</v>
      </c>
      <c r="AC278" s="235">
        <v>0.78</v>
      </c>
      <c r="AD278" s="235">
        <v>0.87</v>
      </c>
      <c r="AE278" s="235">
        <v>0.88</v>
      </c>
      <c r="AF278" s="235"/>
      <c r="AI278" s="234">
        <v>1.35</v>
      </c>
      <c r="AJ278" s="234">
        <v>1.59</v>
      </c>
      <c r="AK278" s="234">
        <v>1.81</v>
      </c>
      <c r="AL278" s="228">
        <f t="shared" si="5"/>
        <v>1.5833333333333333</v>
      </c>
      <c r="AN278" s="198">
        <f t="shared" si="6"/>
        <v>1.6166666666666669</v>
      </c>
      <c r="AO278" s="198">
        <f t="shared" si="7"/>
        <v>2.7866666666666671</v>
      </c>
      <c r="AP278" s="198">
        <f t="shared" si="8"/>
        <v>4.0266666666666673</v>
      </c>
      <c r="AQ278" s="198">
        <f t="shared" si="9"/>
        <v>7.3566666666666665</v>
      </c>
    </row>
    <row r="279" spans="2:43" x14ac:dyDescent="0.35">
      <c r="B279" s="229">
        <v>44601</v>
      </c>
      <c r="C279" s="219"/>
      <c r="D279" s="219"/>
      <c r="E279" s="219"/>
      <c r="F279" s="219"/>
      <c r="G279" s="219"/>
      <c r="H279" s="219">
        <v>3.19</v>
      </c>
      <c r="I279" s="219">
        <v>4.3</v>
      </c>
      <c r="J279" s="219">
        <v>5.52</v>
      </c>
      <c r="K279" s="219">
        <v>8.83</v>
      </c>
      <c r="L279" s="219"/>
      <c r="M279" s="219"/>
      <c r="N279" s="219"/>
      <c r="O279" s="219"/>
      <c r="P279" s="219"/>
      <c r="R279" s="235"/>
      <c r="S279" s="235">
        <v>-0.12</v>
      </c>
      <c r="T279" s="235">
        <v>-9.5000000000000001E-2</v>
      </c>
      <c r="U279" s="235">
        <v>-0.01</v>
      </c>
      <c r="V279" s="235">
        <v>0.16250000000000001</v>
      </c>
      <c r="W279" s="235">
        <v>0.16</v>
      </c>
      <c r="X279" s="235">
        <v>0.38750000000000001</v>
      </c>
      <c r="Y279" s="235">
        <v>0.5099999999999999</v>
      </c>
      <c r="Z279" s="235">
        <v>0.57499999999999996</v>
      </c>
      <c r="AA279" s="235">
        <v>0.60499999999999998</v>
      </c>
      <c r="AB279" s="235">
        <v>0.74</v>
      </c>
      <c r="AC279" s="235">
        <v>0.8</v>
      </c>
      <c r="AD279" s="235">
        <v>0.87</v>
      </c>
      <c r="AE279" s="235">
        <v>0.91</v>
      </c>
      <c r="AF279" s="235"/>
      <c r="AI279" s="234">
        <v>1.36</v>
      </c>
      <c r="AJ279" s="234">
        <v>1.61</v>
      </c>
      <c r="AK279" s="234">
        <v>1.82</v>
      </c>
      <c r="AL279" s="228">
        <f t="shared" si="5"/>
        <v>1.5966666666666667</v>
      </c>
      <c r="AN279" s="198">
        <f t="shared" si="6"/>
        <v>1.5933333333333333</v>
      </c>
      <c r="AO279" s="198">
        <f t="shared" si="7"/>
        <v>2.7033333333333331</v>
      </c>
      <c r="AP279" s="198">
        <f t="shared" si="8"/>
        <v>3.9233333333333329</v>
      </c>
      <c r="AQ279" s="198">
        <f t="shared" si="9"/>
        <v>7.2333333333333334</v>
      </c>
    </row>
    <row r="280" spans="2:43" x14ac:dyDescent="0.35">
      <c r="B280" s="229">
        <v>44602</v>
      </c>
      <c r="C280" s="219"/>
      <c r="D280" s="219"/>
      <c r="E280" s="219"/>
      <c r="F280" s="219"/>
      <c r="G280" s="219"/>
      <c r="H280" s="219">
        <v>3.31</v>
      </c>
      <c r="I280" s="219">
        <v>4.43</v>
      </c>
      <c r="J280" s="219">
        <v>5.63</v>
      </c>
      <c r="K280" s="219">
        <v>8.9499999999999993</v>
      </c>
      <c r="L280" s="219"/>
      <c r="M280" s="219"/>
      <c r="N280" s="219"/>
      <c r="O280" s="219"/>
      <c r="P280" s="219"/>
      <c r="R280" s="235"/>
      <c r="S280" s="235">
        <v>-0.12</v>
      </c>
      <c r="T280" s="235">
        <v>-9.5000000000000001E-2</v>
      </c>
      <c r="U280" s="235">
        <v>-0.01</v>
      </c>
      <c r="V280" s="235">
        <v>0.16250000000000001</v>
      </c>
      <c r="W280" s="235">
        <v>0.16</v>
      </c>
      <c r="X280" s="235">
        <v>0.38750000000000001</v>
      </c>
      <c r="Y280" s="235">
        <v>0.5099999999999999</v>
      </c>
      <c r="Z280" s="235">
        <v>0.57499999999999996</v>
      </c>
      <c r="AA280" s="235">
        <v>0.60499999999999998</v>
      </c>
      <c r="AB280" s="235">
        <v>0.74</v>
      </c>
      <c r="AC280" s="235">
        <v>0.8</v>
      </c>
      <c r="AD280" s="235">
        <v>0.87</v>
      </c>
      <c r="AE280" s="235">
        <v>0.91</v>
      </c>
      <c r="AF280" s="235"/>
      <c r="AI280" s="234">
        <v>1.61</v>
      </c>
      <c r="AJ280" s="234">
        <v>1.82</v>
      </c>
      <c r="AK280" s="234">
        <v>1.96</v>
      </c>
      <c r="AL280" s="228">
        <f t="shared" si="5"/>
        <v>1.7966666666666669</v>
      </c>
      <c r="AN280" s="198">
        <f t="shared" si="6"/>
        <v>1.5133333333333332</v>
      </c>
      <c r="AO280" s="198">
        <f t="shared" si="7"/>
        <v>2.6333333333333329</v>
      </c>
      <c r="AP280" s="198">
        <f t="shared" si="8"/>
        <v>3.833333333333333</v>
      </c>
      <c r="AQ280" s="198">
        <f t="shared" si="9"/>
        <v>7.1533333333333324</v>
      </c>
    </row>
    <row r="281" spans="2:43" x14ac:dyDescent="0.35">
      <c r="B281" s="229">
        <v>44603</v>
      </c>
      <c r="C281" s="219"/>
      <c r="D281" s="219"/>
      <c r="E281" s="219"/>
      <c r="F281" s="219"/>
      <c r="G281" s="219"/>
      <c r="H281" s="219">
        <v>3.28</v>
      </c>
      <c r="I281" s="219">
        <v>4.57</v>
      </c>
      <c r="J281" s="219">
        <v>5.78</v>
      </c>
      <c r="K281" s="219">
        <v>9.1300000000000008</v>
      </c>
      <c r="L281" s="219"/>
      <c r="M281" s="219"/>
      <c r="N281" s="219"/>
      <c r="O281" s="219"/>
      <c r="P281" s="219"/>
      <c r="R281" s="235"/>
      <c r="S281" s="235">
        <v>-0.1</v>
      </c>
      <c r="T281" s="235">
        <v>-7.5000000000000011E-2</v>
      </c>
      <c r="U281" s="235">
        <v>0.01</v>
      </c>
      <c r="V281" s="235">
        <v>0.18</v>
      </c>
      <c r="W281" s="235">
        <v>0.18</v>
      </c>
      <c r="X281" s="235">
        <v>0.41</v>
      </c>
      <c r="Y281" s="235">
        <v>0.53666666666666663</v>
      </c>
      <c r="Z281" s="235">
        <v>0.59499999999999997</v>
      </c>
      <c r="AA281" s="235">
        <v>0.625</v>
      </c>
      <c r="AB281" s="235">
        <v>0.75</v>
      </c>
      <c r="AC281" s="235">
        <v>0.81</v>
      </c>
      <c r="AD281" s="235">
        <v>0.89</v>
      </c>
      <c r="AE281" s="235">
        <v>0.92</v>
      </c>
      <c r="AF281" s="235"/>
      <c r="AI281" s="234">
        <v>1.5</v>
      </c>
      <c r="AJ281" s="234">
        <v>1.71</v>
      </c>
      <c r="AK281" s="234">
        <v>1.84</v>
      </c>
      <c r="AL281" s="228">
        <f t="shared" si="5"/>
        <v>1.6833333333333333</v>
      </c>
      <c r="AN281" s="198">
        <f t="shared" si="6"/>
        <v>1.5966666666666665</v>
      </c>
      <c r="AO281" s="198">
        <f t="shared" si="7"/>
        <v>2.8866666666666667</v>
      </c>
      <c r="AP281" s="198">
        <f t="shared" si="8"/>
        <v>4.0966666666666667</v>
      </c>
      <c r="AQ281" s="198">
        <f t="shared" si="9"/>
        <v>7.4466666666666672</v>
      </c>
    </row>
    <row r="282" spans="2:43" x14ac:dyDescent="0.35">
      <c r="B282" s="229">
        <v>44606</v>
      </c>
      <c r="C282" s="219"/>
      <c r="D282" s="219"/>
      <c r="E282" s="219"/>
      <c r="F282" s="219"/>
      <c r="G282" s="219"/>
      <c r="H282" s="219">
        <v>3.34</v>
      </c>
      <c r="I282" s="219">
        <v>4.7</v>
      </c>
      <c r="J282" s="219">
        <v>5.91</v>
      </c>
      <c r="K282" s="219">
        <v>9.24</v>
      </c>
      <c r="L282" s="219"/>
      <c r="M282" s="219"/>
      <c r="N282" s="219"/>
      <c r="O282" s="219"/>
      <c r="P282" s="219"/>
      <c r="R282" s="235"/>
      <c r="S282" s="235">
        <v>0.01</v>
      </c>
      <c r="T282" s="235">
        <v>4.4999999999999998E-2</v>
      </c>
      <c r="U282" s="235">
        <v>0.12666666666666668</v>
      </c>
      <c r="V282" s="235">
        <v>0.23749999999999999</v>
      </c>
      <c r="W282" s="235">
        <v>0.26</v>
      </c>
      <c r="X282" s="235">
        <v>0.52249999999999996</v>
      </c>
      <c r="Y282" s="235">
        <v>0.63333333333333341</v>
      </c>
      <c r="Z282" s="235">
        <v>0.68500000000000005</v>
      </c>
      <c r="AA282" s="235">
        <v>0.71500000000000008</v>
      </c>
      <c r="AB282" s="235">
        <v>0.83</v>
      </c>
      <c r="AC282" s="235">
        <v>0.89999999999999991</v>
      </c>
      <c r="AD282" s="235">
        <v>0.95</v>
      </c>
      <c r="AE282" s="235">
        <v>1.02</v>
      </c>
      <c r="AF282" s="235"/>
      <c r="AI282" s="234">
        <v>1.58</v>
      </c>
      <c r="AJ282" s="234">
        <v>1.8</v>
      </c>
      <c r="AK282" s="234">
        <v>1.9</v>
      </c>
      <c r="AL282" s="228">
        <f t="shared" si="5"/>
        <v>1.7599999999999998</v>
      </c>
      <c r="AN282" s="198">
        <f t="shared" si="6"/>
        <v>1.58</v>
      </c>
      <c r="AO282" s="198">
        <f t="shared" si="7"/>
        <v>2.9400000000000004</v>
      </c>
      <c r="AP282" s="198">
        <f t="shared" si="8"/>
        <v>4.1500000000000004</v>
      </c>
      <c r="AQ282" s="198">
        <f t="shared" si="9"/>
        <v>7.48</v>
      </c>
    </row>
    <row r="283" spans="2:43" x14ac:dyDescent="0.35">
      <c r="B283" s="229">
        <v>44607</v>
      </c>
      <c r="C283" s="219"/>
      <c r="D283" s="219"/>
      <c r="E283" s="219"/>
      <c r="F283" s="219"/>
      <c r="G283" s="219"/>
      <c r="H283" s="219">
        <v>3.37</v>
      </c>
      <c r="I283" s="219">
        <v>4.66</v>
      </c>
      <c r="J283" s="219">
        <v>5.87</v>
      </c>
      <c r="K283" s="219">
        <v>9.17</v>
      </c>
      <c r="L283" s="219"/>
      <c r="M283" s="219"/>
      <c r="N283" s="219"/>
      <c r="O283" s="219"/>
      <c r="P283" s="219"/>
      <c r="R283" s="235"/>
      <c r="S283" s="235">
        <v>0.04</v>
      </c>
      <c r="T283" s="235">
        <v>7.0000000000000007E-2</v>
      </c>
      <c r="U283" s="235">
        <v>0.15333333333333332</v>
      </c>
      <c r="V283" s="235">
        <v>0.26250000000000001</v>
      </c>
      <c r="W283" s="235">
        <v>0.29499999999999998</v>
      </c>
      <c r="X283" s="235">
        <v>0.54</v>
      </c>
      <c r="Y283" s="235">
        <v>0.66</v>
      </c>
      <c r="Z283" s="235">
        <v>0.71499999999999997</v>
      </c>
      <c r="AA283" s="235">
        <v>0.745</v>
      </c>
      <c r="AB283" s="235">
        <v>0.85</v>
      </c>
      <c r="AC283" s="235">
        <v>0.91999999999999993</v>
      </c>
      <c r="AD283" s="235">
        <v>0.96</v>
      </c>
      <c r="AE283" s="235">
        <v>1.04</v>
      </c>
      <c r="AF283" s="235"/>
      <c r="AI283" s="234">
        <v>1.58</v>
      </c>
      <c r="AJ283" s="234">
        <v>1.8</v>
      </c>
      <c r="AK283" s="234">
        <v>1.94</v>
      </c>
      <c r="AL283" s="228">
        <f t="shared" si="5"/>
        <v>1.7733333333333334</v>
      </c>
      <c r="AN283" s="198">
        <f t="shared" si="6"/>
        <v>1.5966666666666667</v>
      </c>
      <c r="AO283" s="198">
        <f t="shared" si="7"/>
        <v>2.8866666666666667</v>
      </c>
      <c r="AP283" s="198">
        <f t="shared" si="8"/>
        <v>4.0966666666666667</v>
      </c>
      <c r="AQ283" s="198">
        <f t="shared" si="9"/>
        <v>7.3966666666666665</v>
      </c>
    </row>
    <row r="284" spans="2:43" x14ac:dyDescent="0.35">
      <c r="B284" s="229">
        <v>44609</v>
      </c>
      <c r="C284" s="219"/>
      <c r="D284" s="219"/>
      <c r="E284" s="219"/>
      <c r="F284" s="219"/>
      <c r="G284" s="219"/>
      <c r="H284" s="219">
        <v>3.36</v>
      </c>
      <c r="I284" s="219">
        <v>4.63</v>
      </c>
      <c r="J284" s="219">
        <v>5.86</v>
      </c>
      <c r="K284" s="219">
        <v>9.17</v>
      </c>
      <c r="L284" s="219"/>
      <c r="M284" s="219"/>
      <c r="N284" s="219"/>
      <c r="O284" s="219"/>
      <c r="P284" s="219"/>
      <c r="R284" s="235"/>
      <c r="S284" s="235">
        <v>6.0000000000000005E-2</v>
      </c>
      <c r="T284" s="235">
        <v>0.09</v>
      </c>
      <c r="U284" s="235">
        <v>0.16333333333333333</v>
      </c>
      <c r="V284" s="235">
        <v>0.26749999999999996</v>
      </c>
      <c r="W284" s="235">
        <v>0.30499999999999999</v>
      </c>
      <c r="X284" s="235">
        <v>0.5575</v>
      </c>
      <c r="Y284" s="235">
        <v>0.66666666666666663</v>
      </c>
      <c r="Z284" s="235">
        <v>0.72499999999999998</v>
      </c>
      <c r="AA284" s="235">
        <v>0.755</v>
      </c>
      <c r="AB284" s="235">
        <v>0.86</v>
      </c>
      <c r="AC284" s="235">
        <v>0.92999999999999994</v>
      </c>
      <c r="AD284" s="235">
        <v>0.97</v>
      </c>
      <c r="AE284" s="235">
        <v>1.07</v>
      </c>
      <c r="AF284" s="235"/>
      <c r="AI284" s="234">
        <v>1.49</v>
      </c>
      <c r="AJ284" s="234">
        <v>1.7</v>
      </c>
      <c r="AK284" s="234">
        <v>1.85</v>
      </c>
      <c r="AL284" s="228">
        <f t="shared" si="5"/>
        <v>1.68</v>
      </c>
      <c r="AN284" s="198">
        <f t="shared" si="6"/>
        <v>1.68</v>
      </c>
      <c r="AO284" s="198">
        <f t="shared" si="7"/>
        <v>2.95</v>
      </c>
      <c r="AP284" s="198">
        <f t="shared" si="8"/>
        <v>4.1800000000000006</v>
      </c>
      <c r="AQ284" s="198">
        <f t="shared" si="9"/>
        <v>7.49</v>
      </c>
    </row>
    <row r="285" spans="2:43" x14ac:dyDescent="0.35">
      <c r="B285" s="229">
        <v>44610</v>
      </c>
      <c r="C285" s="219"/>
      <c r="D285" s="219"/>
      <c r="E285" s="219"/>
      <c r="F285" s="219"/>
      <c r="G285" s="219"/>
      <c r="H285" s="219">
        <v>3.36</v>
      </c>
      <c r="I285" s="219">
        <v>4.63</v>
      </c>
      <c r="J285" s="219">
        <v>5.9</v>
      </c>
      <c r="K285" s="219">
        <v>9.2100000000000009</v>
      </c>
      <c r="L285" s="219"/>
      <c r="M285" s="219"/>
      <c r="N285" s="219"/>
      <c r="O285" s="219"/>
      <c r="P285" s="219"/>
      <c r="R285" s="235"/>
      <c r="S285" s="235">
        <v>7.0000000000000007E-2</v>
      </c>
      <c r="T285" s="235">
        <v>0.09</v>
      </c>
      <c r="U285" s="235">
        <v>0.16333333333333333</v>
      </c>
      <c r="V285" s="235">
        <v>0.26500000000000001</v>
      </c>
      <c r="W285" s="235">
        <v>0.30499999999999999</v>
      </c>
      <c r="X285" s="235">
        <v>0.5575</v>
      </c>
      <c r="Y285" s="235">
        <v>0.66333333333333333</v>
      </c>
      <c r="Z285" s="235">
        <v>0.72499999999999998</v>
      </c>
      <c r="AA285" s="235">
        <v>0.755</v>
      </c>
      <c r="AB285" s="235">
        <v>0.86</v>
      </c>
      <c r="AC285" s="235">
        <v>0.92999999999999994</v>
      </c>
      <c r="AD285" s="235">
        <v>0.97</v>
      </c>
      <c r="AE285" s="235">
        <v>1.05</v>
      </c>
      <c r="AF285" s="235"/>
      <c r="AI285" s="234">
        <v>1.47</v>
      </c>
      <c r="AJ285" s="234">
        <v>1.68</v>
      </c>
      <c r="AK285" s="234">
        <v>1.82</v>
      </c>
      <c r="AL285" s="228">
        <f t="shared" si="5"/>
        <v>1.6566666666666665</v>
      </c>
      <c r="AN285" s="198">
        <f t="shared" si="6"/>
        <v>1.7033333333333334</v>
      </c>
      <c r="AO285" s="198">
        <f t="shared" si="7"/>
        <v>2.9733333333333336</v>
      </c>
      <c r="AP285" s="198">
        <f t="shared" si="8"/>
        <v>4.2433333333333341</v>
      </c>
      <c r="AQ285" s="198">
        <f t="shared" si="9"/>
        <v>7.5533333333333346</v>
      </c>
    </row>
    <row r="286" spans="2:43" x14ac:dyDescent="0.35">
      <c r="B286" s="229">
        <v>44613</v>
      </c>
      <c r="C286" s="219"/>
      <c r="D286" s="219"/>
      <c r="E286" s="219"/>
      <c r="F286" s="219"/>
      <c r="G286" s="219"/>
      <c r="H286" s="219">
        <v>3.36</v>
      </c>
      <c r="I286" s="219">
        <v>4.63</v>
      </c>
      <c r="J286" s="219">
        <v>5.89</v>
      </c>
      <c r="K286" s="219">
        <v>9.2100000000000009</v>
      </c>
      <c r="L286" s="219"/>
      <c r="M286" s="219"/>
      <c r="N286" s="219"/>
      <c r="O286" s="219"/>
      <c r="P286" s="219"/>
      <c r="R286" s="235"/>
      <c r="S286" s="235">
        <v>7.0000000000000007E-2</v>
      </c>
      <c r="T286" s="235">
        <v>0.09</v>
      </c>
      <c r="U286" s="235">
        <v>0.16333333333333333</v>
      </c>
      <c r="V286" s="235">
        <v>0.27</v>
      </c>
      <c r="W286" s="235">
        <v>0.32500000000000001</v>
      </c>
      <c r="X286" s="235">
        <v>0.57250000000000001</v>
      </c>
      <c r="Y286" s="235">
        <v>0.67666666666666675</v>
      </c>
      <c r="Z286" s="235">
        <v>0.745</v>
      </c>
      <c r="AA286" s="235">
        <v>0.77500000000000002</v>
      </c>
      <c r="AB286" s="235">
        <v>0.88</v>
      </c>
      <c r="AC286" s="235">
        <v>0.95</v>
      </c>
      <c r="AD286" s="235">
        <v>0.99</v>
      </c>
      <c r="AE286" s="235">
        <v>1.08</v>
      </c>
      <c r="AF286" s="235"/>
      <c r="AI286" s="234">
        <v>0</v>
      </c>
      <c r="AJ286" s="234">
        <v>0</v>
      </c>
      <c r="AK286" s="234">
        <v>0</v>
      </c>
      <c r="AL286" s="228">
        <f t="shared" si="5"/>
        <v>0</v>
      </c>
      <c r="AN286" s="198">
        <f t="shared" si="6"/>
        <v>3.36</v>
      </c>
      <c r="AO286" s="198">
        <f t="shared" si="7"/>
        <v>4.63</v>
      </c>
      <c r="AP286" s="198">
        <f t="shared" si="8"/>
        <v>5.89</v>
      </c>
      <c r="AQ286" s="198">
        <f t="shared" si="9"/>
        <v>9.2100000000000009</v>
      </c>
    </row>
    <row r="287" spans="2:43" x14ac:dyDescent="0.35">
      <c r="B287" s="229">
        <v>44614</v>
      </c>
      <c r="C287" s="219"/>
      <c r="D287" s="219"/>
      <c r="E287" s="219"/>
      <c r="F287" s="219"/>
      <c r="G287" s="219"/>
      <c r="H287" s="219">
        <v>3.41</v>
      </c>
      <c r="I287" s="219">
        <v>4.6399999999999997</v>
      </c>
      <c r="J287" s="219">
        <v>5.88</v>
      </c>
      <c r="K287" s="219">
        <v>9.24</v>
      </c>
      <c r="L287" s="219"/>
      <c r="M287" s="219"/>
      <c r="N287" s="219"/>
      <c r="O287" s="219"/>
      <c r="P287" s="219"/>
      <c r="R287" s="235"/>
      <c r="S287" s="235">
        <v>7.0000000000000007E-2</v>
      </c>
      <c r="T287" s="235">
        <v>0.09</v>
      </c>
      <c r="U287" s="235">
        <v>0.17</v>
      </c>
      <c r="V287" s="235">
        <v>0.29666666666666669</v>
      </c>
      <c r="W287" s="235">
        <v>0.32500000000000001</v>
      </c>
      <c r="X287" s="235">
        <v>0.57499999999999996</v>
      </c>
      <c r="Y287" s="235">
        <v>0.68333333333333324</v>
      </c>
      <c r="Z287" s="235">
        <v>0.745</v>
      </c>
      <c r="AA287" s="235">
        <v>0.77500000000000002</v>
      </c>
      <c r="AB287" s="235">
        <v>0.88</v>
      </c>
      <c r="AC287" s="235">
        <v>0.95</v>
      </c>
      <c r="AD287" s="235">
        <v>1.01</v>
      </c>
      <c r="AE287" s="235">
        <v>1.0900000000000001</v>
      </c>
      <c r="AF287" s="235"/>
      <c r="AI287" s="234">
        <v>1.56</v>
      </c>
      <c r="AJ287" s="234">
        <v>1.74</v>
      </c>
      <c r="AK287" s="234">
        <v>1.85</v>
      </c>
      <c r="AL287" s="228">
        <f t="shared" si="5"/>
        <v>1.7166666666666668</v>
      </c>
      <c r="AN287" s="198">
        <f t="shared" si="6"/>
        <v>1.6933333333333334</v>
      </c>
      <c r="AO287" s="198">
        <f t="shared" si="7"/>
        <v>2.9233333333333329</v>
      </c>
      <c r="AP287" s="198">
        <f t="shared" si="8"/>
        <v>4.1633333333333331</v>
      </c>
      <c r="AQ287" s="198">
        <f t="shared" si="9"/>
        <v>7.5233333333333334</v>
      </c>
    </row>
    <row r="288" spans="2:43" x14ac:dyDescent="0.35">
      <c r="B288" s="229">
        <v>44615</v>
      </c>
      <c r="C288" s="219"/>
      <c r="D288" s="219"/>
      <c r="E288" s="219"/>
      <c r="F288" s="219"/>
      <c r="G288" s="219"/>
      <c r="H288" s="219">
        <v>3.44</v>
      </c>
      <c r="I288" s="219">
        <v>4.62</v>
      </c>
      <c r="J288" s="219">
        <v>5.87</v>
      </c>
      <c r="K288" s="219">
        <v>9.24</v>
      </c>
      <c r="L288" s="219"/>
      <c r="M288" s="219"/>
      <c r="N288" s="219"/>
      <c r="O288" s="219"/>
      <c r="P288" s="219"/>
      <c r="R288" s="235"/>
      <c r="S288" s="235">
        <v>7.0000000000000007E-2</v>
      </c>
      <c r="T288" s="235">
        <v>0.09</v>
      </c>
      <c r="U288" s="235">
        <v>0.17</v>
      </c>
      <c r="V288" s="235">
        <v>0.30666666666666664</v>
      </c>
      <c r="W288" s="235">
        <v>0.32500000000000001</v>
      </c>
      <c r="X288" s="235">
        <v>0.58750000000000002</v>
      </c>
      <c r="Y288" s="235">
        <v>0.70666666666666667</v>
      </c>
      <c r="Z288" s="235">
        <v>0.745</v>
      </c>
      <c r="AA288" s="235">
        <v>0.77500000000000002</v>
      </c>
      <c r="AB288" s="235">
        <v>0.88</v>
      </c>
      <c r="AC288" s="235">
        <v>0.95</v>
      </c>
      <c r="AD288" s="235">
        <v>1.01</v>
      </c>
      <c r="AE288" s="235">
        <v>1.1499999999999999</v>
      </c>
      <c r="AF288" s="235"/>
      <c r="AI288" s="234">
        <v>1.58</v>
      </c>
      <c r="AJ288" s="234">
        <v>1.78</v>
      </c>
      <c r="AK288" s="234">
        <v>1.89</v>
      </c>
      <c r="AL288" s="228">
        <f t="shared" si="5"/>
        <v>1.75</v>
      </c>
      <c r="AN288" s="198">
        <f t="shared" si="6"/>
        <v>1.69</v>
      </c>
      <c r="AO288" s="198">
        <f t="shared" si="7"/>
        <v>2.87</v>
      </c>
      <c r="AP288" s="198">
        <f t="shared" si="8"/>
        <v>4.12</v>
      </c>
      <c r="AQ288" s="198">
        <f t="shared" si="9"/>
        <v>7.49</v>
      </c>
    </row>
    <row r="289" spans="2:56" x14ac:dyDescent="0.35">
      <c r="B289" s="229">
        <v>44616</v>
      </c>
      <c r="C289" s="219"/>
      <c r="D289" s="219"/>
      <c r="E289" s="219"/>
      <c r="F289" s="219"/>
      <c r="G289" s="219"/>
      <c r="H289" s="219">
        <v>3.51</v>
      </c>
      <c r="I289" s="219">
        <v>4.75</v>
      </c>
      <c r="J289" s="219">
        <v>6.03</v>
      </c>
      <c r="K289" s="219">
        <v>9.49</v>
      </c>
      <c r="L289" s="219"/>
      <c r="M289" s="219"/>
      <c r="N289" s="219"/>
      <c r="O289" s="219"/>
      <c r="P289" s="219"/>
      <c r="R289" s="235"/>
      <c r="S289" s="235">
        <v>7.0000000000000007E-2</v>
      </c>
      <c r="T289" s="235">
        <v>0.09</v>
      </c>
      <c r="U289" s="235">
        <v>0.17</v>
      </c>
      <c r="V289" s="235">
        <v>0.30333333333333334</v>
      </c>
      <c r="W289" s="235">
        <v>0.32500000000000001</v>
      </c>
      <c r="X289" s="235">
        <v>0.59</v>
      </c>
      <c r="Y289" s="235">
        <v>0.70333333333333348</v>
      </c>
      <c r="Z289" s="235">
        <v>0.745</v>
      </c>
      <c r="AA289" s="235">
        <v>0.77500000000000002</v>
      </c>
      <c r="AB289" s="235">
        <v>0.88</v>
      </c>
      <c r="AC289" s="235">
        <v>0.95</v>
      </c>
      <c r="AD289" s="235">
        <v>1.01</v>
      </c>
      <c r="AE289" s="235">
        <v>1.1599999999999999</v>
      </c>
      <c r="AF289" s="235"/>
      <c r="AI289" s="234">
        <v>1.54</v>
      </c>
      <c r="AJ289" s="234">
        <v>1.73</v>
      </c>
      <c r="AK289" s="234">
        <v>1.84</v>
      </c>
      <c r="AL289" s="228">
        <f t="shared" si="5"/>
        <v>1.7033333333333334</v>
      </c>
      <c r="AN289" s="198">
        <f t="shared" si="6"/>
        <v>1.8066666666666664</v>
      </c>
      <c r="AO289" s="198">
        <f t="shared" si="7"/>
        <v>3.0466666666666669</v>
      </c>
      <c r="AP289" s="198">
        <f t="shared" si="8"/>
        <v>4.3266666666666671</v>
      </c>
      <c r="AQ289" s="198">
        <f t="shared" si="9"/>
        <v>7.7866666666666671</v>
      </c>
    </row>
    <row r="290" spans="2:56" x14ac:dyDescent="0.35">
      <c r="B290" s="229">
        <v>44617</v>
      </c>
      <c r="C290" s="219"/>
      <c r="D290" s="219"/>
      <c r="E290" s="219"/>
      <c r="F290" s="219"/>
      <c r="G290" s="219"/>
      <c r="H290" s="219">
        <v>3.5</v>
      </c>
      <c r="I290" s="219">
        <v>4.53</v>
      </c>
      <c r="J290" s="219">
        <v>5.78</v>
      </c>
      <c r="K290" s="219">
        <v>9.18</v>
      </c>
      <c r="L290" s="219"/>
      <c r="M290" s="219"/>
      <c r="N290" s="219"/>
      <c r="O290" s="219"/>
      <c r="P290" s="219"/>
      <c r="R290" s="235"/>
      <c r="S290" s="235">
        <v>7.0000000000000007E-2</v>
      </c>
      <c r="T290" s="235">
        <v>0.09</v>
      </c>
      <c r="U290" s="235">
        <v>0.17</v>
      </c>
      <c r="V290" s="235">
        <v>0.32333333333333331</v>
      </c>
      <c r="W290" s="235">
        <v>0.32500000000000001</v>
      </c>
      <c r="X290" s="235">
        <v>0.60250000000000004</v>
      </c>
      <c r="Y290" s="235">
        <v>0.71666666666666667</v>
      </c>
      <c r="Z290" s="235">
        <v>0.745</v>
      </c>
      <c r="AA290" s="235">
        <v>0.77500000000000002</v>
      </c>
      <c r="AB290" s="235">
        <v>0.88</v>
      </c>
      <c r="AC290" s="235">
        <v>0.95</v>
      </c>
      <c r="AD290" s="235">
        <v>1.01</v>
      </c>
      <c r="AE290" s="235">
        <v>1.22</v>
      </c>
      <c r="AF290" s="235"/>
      <c r="AI290" s="234">
        <v>1.55</v>
      </c>
      <c r="AJ290" s="234">
        <v>1.76</v>
      </c>
      <c r="AK290" s="234">
        <v>1.86</v>
      </c>
      <c r="AL290" s="228">
        <f t="shared" si="5"/>
        <v>1.7233333333333334</v>
      </c>
      <c r="AN290" s="198">
        <f t="shared" si="6"/>
        <v>1.7766666666666666</v>
      </c>
      <c r="AO290" s="198">
        <f t="shared" si="7"/>
        <v>2.8066666666666666</v>
      </c>
      <c r="AP290" s="198">
        <f t="shared" si="8"/>
        <v>4.0566666666666666</v>
      </c>
      <c r="AQ290" s="198">
        <f t="shared" si="9"/>
        <v>7.4566666666666661</v>
      </c>
    </row>
    <row r="291" spans="2:56" x14ac:dyDescent="0.35">
      <c r="B291" s="229">
        <v>44620</v>
      </c>
      <c r="C291" s="219"/>
      <c r="D291" s="219"/>
      <c r="E291" s="219"/>
      <c r="F291" s="219"/>
      <c r="G291" s="219"/>
      <c r="H291" s="219">
        <v>3.43</v>
      </c>
      <c r="I291" s="219">
        <v>4.49</v>
      </c>
      <c r="J291" s="219">
        <v>5.83</v>
      </c>
      <c r="K291" s="219">
        <v>9.41</v>
      </c>
      <c r="L291" s="219"/>
      <c r="M291" s="219"/>
      <c r="N291" s="219"/>
      <c r="O291" s="219"/>
      <c r="P291" s="219"/>
      <c r="R291" s="235"/>
      <c r="S291" s="235">
        <v>7.0000000000000007E-2</v>
      </c>
      <c r="T291" s="235">
        <v>0.09</v>
      </c>
      <c r="U291" s="235">
        <v>0.17</v>
      </c>
      <c r="V291" s="235">
        <v>0.33333333333333331</v>
      </c>
      <c r="W291" s="235">
        <v>0.33</v>
      </c>
      <c r="X291" s="235">
        <v>0.62250000000000005</v>
      </c>
      <c r="Y291" s="235">
        <v>0.7400000000000001</v>
      </c>
      <c r="Z291" s="235">
        <v>0.75</v>
      </c>
      <c r="AA291" s="235">
        <v>0.78</v>
      </c>
      <c r="AB291" s="235">
        <v>0.88</v>
      </c>
      <c r="AC291" s="235">
        <v>0.95</v>
      </c>
      <c r="AD291" s="235">
        <v>1.01</v>
      </c>
      <c r="AE291" s="235">
        <v>1.3</v>
      </c>
      <c r="AF291" s="235"/>
      <c r="AI291" s="234">
        <v>1.44</v>
      </c>
      <c r="AJ291" s="234">
        <v>1.62</v>
      </c>
      <c r="AK291" s="234">
        <v>1.71</v>
      </c>
      <c r="AL291" s="228">
        <f t="shared" si="5"/>
        <v>1.5899999999999999</v>
      </c>
      <c r="AN291" s="198">
        <f t="shared" si="6"/>
        <v>1.8400000000000003</v>
      </c>
      <c r="AO291" s="198">
        <f t="shared" si="7"/>
        <v>2.9000000000000004</v>
      </c>
      <c r="AP291" s="198">
        <f t="shared" si="8"/>
        <v>4.24</v>
      </c>
      <c r="AQ291" s="198">
        <f t="shared" si="9"/>
        <v>7.82</v>
      </c>
    </row>
    <row r="292" spans="2:56" x14ac:dyDescent="0.35">
      <c r="B292" s="229">
        <v>44621</v>
      </c>
      <c r="C292" s="219"/>
      <c r="D292" s="219"/>
      <c r="E292" s="219"/>
      <c r="F292" s="219"/>
      <c r="G292" s="219"/>
      <c r="H292" s="219">
        <v>3.35</v>
      </c>
      <c r="I292" s="219">
        <v>4.45</v>
      </c>
      <c r="J292" s="219">
        <v>5.8</v>
      </c>
      <c r="K292" s="219">
        <v>9.3699999999999992</v>
      </c>
      <c r="L292" s="219"/>
      <c r="M292" s="219"/>
      <c r="N292" s="219"/>
      <c r="O292" s="219"/>
      <c r="P292" s="219"/>
      <c r="R292" s="235"/>
      <c r="S292" s="235">
        <v>7.0000000000000007E-2</v>
      </c>
      <c r="T292" s="235">
        <v>0.09</v>
      </c>
      <c r="U292" s="235">
        <v>0.17</v>
      </c>
      <c r="V292" s="235">
        <v>0.33333333333333331</v>
      </c>
      <c r="W292" s="235">
        <v>0.34499999999999997</v>
      </c>
      <c r="X292" s="235">
        <v>0.63500000000000001</v>
      </c>
      <c r="Y292" s="235">
        <v>0.77</v>
      </c>
      <c r="Z292" s="235">
        <v>0.79</v>
      </c>
      <c r="AA292" s="235">
        <v>0.83000000000000007</v>
      </c>
      <c r="AB292" s="235">
        <v>0.93</v>
      </c>
      <c r="AC292" s="235">
        <v>1</v>
      </c>
      <c r="AD292" s="235">
        <v>1.07</v>
      </c>
      <c r="AE292" s="235">
        <v>1.36</v>
      </c>
      <c r="AF292" s="235"/>
      <c r="AI292" s="234">
        <v>1.31</v>
      </c>
      <c r="AJ292" s="234">
        <v>1.47</v>
      </c>
      <c r="AK292" s="234">
        <v>1.56</v>
      </c>
      <c r="AL292" s="228">
        <f t="shared" si="5"/>
        <v>1.4466666666666665</v>
      </c>
      <c r="AN292" s="198">
        <f t="shared" si="6"/>
        <v>1.9033333333333335</v>
      </c>
      <c r="AO292" s="198">
        <f t="shared" si="7"/>
        <v>3.0033333333333339</v>
      </c>
      <c r="AP292" s="198">
        <f t="shared" si="8"/>
        <v>4.3533333333333335</v>
      </c>
      <c r="AQ292" s="198">
        <f t="shared" si="9"/>
        <v>7.9233333333333329</v>
      </c>
    </row>
    <row r="293" spans="2:56" x14ac:dyDescent="0.35">
      <c r="B293" s="229">
        <v>44622</v>
      </c>
      <c r="C293" s="219"/>
      <c r="D293" s="219"/>
      <c r="E293" s="219"/>
      <c r="F293" s="219"/>
      <c r="G293" s="219"/>
      <c r="H293" s="219">
        <v>3.51</v>
      </c>
      <c r="I293" s="219">
        <v>4.46</v>
      </c>
      <c r="J293" s="219">
        <v>5.8</v>
      </c>
      <c r="K293" s="219">
        <v>9.4</v>
      </c>
      <c r="L293" s="219"/>
      <c r="M293" s="219"/>
      <c r="N293" s="219"/>
      <c r="O293" s="219"/>
      <c r="P293" s="219"/>
      <c r="R293" s="235"/>
      <c r="S293" s="235">
        <v>7.0000000000000007E-2</v>
      </c>
      <c r="T293" s="235">
        <v>0.09</v>
      </c>
      <c r="U293" s="235">
        <v>0.17</v>
      </c>
      <c r="V293" s="235">
        <v>0.33666666666666667</v>
      </c>
      <c r="W293" s="235">
        <v>0.34499999999999997</v>
      </c>
      <c r="X293" s="235">
        <v>0.64749999999999996</v>
      </c>
      <c r="Y293" s="235">
        <v>0.77666666666666673</v>
      </c>
      <c r="Z293" s="235">
        <v>0.8</v>
      </c>
      <c r="AA293" s="235">
        <v>0.84000000000000008</v>
      </c>
      <c r="AB293" s="235">
        <v>0.97</v>
      </c>
      <c r="AC293" s="235">
        <v>1.04</v>
      </c>
      <c r="AD293" s="235">
        <v>1.0900000000000001</v>
      </c>
      <c r="AE293" s="235">
        <v>1.41</v>
      </c>
      <c r="AF293" s="235"/>
      <c r="AI293" s="234">
        <v>1.5</v>
      </c>
      <c r="AJ293" s="234">
        <v>1.67</v>
      </c>
      <c r="AK293" s="234">
        <v>1.74</v>
      </c>
      <c r="AL293" s="228">
        <f t="shared" si="5"/>
        <v>1.6366666666666667</v>
      </c>
      <c r="AN293" s="198">
        <f t="shared" si="6"/>
        <v>1.8733333333333331</v>
      </c>
      <c r="AO293" s="198">
        <f t="shared" si="7"/>
        <v>2.8233333333333333</v>
      </c>
      <c r="AP293" s="198">
        <f t="shared" si="8"/>
        <v>4.1633333333333331</v>
      </c>
      <c r="AQ293" s="198">
        <f t="shared" si="9"/>
        <v>7.7633333333333336</v>
      </c>
    </row>
    <row r="294" spans="2:56" x14ac:dyDescent="0.35">
      <c r="B294" s="229">
        <v>44623</v>
      </c>
      <c r="C294" s="219"/>
      <c r="D294" s="219"/>
      <c r="E294" s="219"/>
      <c r="F294" s="219"/>
      <c r="G294" s="219"/>
      <c r="H294" s="219">
        <v>3.5</v>
      </c>
      <c r="I294" s="219">
        <v>4.46</v>
      </c>
      <c r="J294" s="219">
        <v>5.78</v>
      </c>
      <c r="K294" s="219">
        <v>9.39</v>
      </c>
      <c r="L294" s="219"/>
      <c r="M294" s="219"/>
      <c r="N294" s="219"/>
      <c r="O294" s="219"/>
      <c r="P294" s="219"/>
      <c r="R294" s="235"/>
      <c r="S294" s="235">
        <v>7.0000000000000007E-2</v>
      </c>
      <c r="T294" s="235">
        <v>0.09</v>
      </c>
      <c r="U294" s="235">
        <v>0.17</v>
      </c>
      <c r="V294" s="235">
        <v>0.33</v>
      </c>
      <c r="W294" s="235">
        <v>0.34499999999999997</v>
      </c>
      <c r="X294" s="235">
        <v>0.65249999999999997</v>
      </c>
      <c r="Y294" s="235">
        <v>0.78333333333333333</v>
      </c>
      <c r="Z294" s="235">
        <v>0.8</v>
      </c>
      <c r="AA294" s="235">
        <v>0.84000000000000008</v>
      </c>
      <c r="AB294" s="235">
        <v>0.97</v>
      </c>
      <c r="AC294" s="235">
        <v>1.04</v>
      </c>
      <c r="AD294" s="235">
        <v>1.0900000000000001</v>
      </c>
      <c r="AE294" s="235">
        <v>1.44</v>
      </c>
      <c r="AF294" s="235"/>
      <c r="AI294" s="234">
        <v>1.53</v>
      </c>
      <c r="AJ294" s="234">
        <v>1.69</v>
      </c>
      <c r="AK294" s="234">
        <v>1.74</v>
      </c>
      <c r="AL294" s="228">
        <f t="shared" si="5"/>
        <v>1.6533333333333333</v>
      </c>
      <c r="AN294" s="198">
        <f t="shared" si="6"/>
        <v>1.8466666666666667</v>
      </c>
      <c r="AO294" s="198">
        <f t="shared" si="7"/>
        <v>2.8066666666666666</v>
      </c>
      <c r="AP294" s="198">
        <f t="shared" si="8"/>
        <v>4.1266666666666669</v>
      </c>
      <c r="AQ294" s="198">
        <f t="shared" si="9"/>
        <v>7.7366666666666672</v>
      </c>
    </row>
    <row r="295" spans="2:56" x14ac:dyDescent="0.35">
      <c r="B295" s="229">
        <v>44624</v>
      </c>
      <c r="C295" s="219"/>
      <c r="D295" s="219"/>
      <c r="E295" s="219"/>
      <c r="F295" s="219"/>
      <c r="G295" s="219"/>
      <c r="H295" s="219">
        <v>3.46</v>
      </c>
      <c r="I295" s="219">
        <v>4.53</v>
      </c>
      <c r="J295" s="219">
        <v>5.88</v>
      </c>
      <c r="K295" s="219">
        <v>9.49</v>
      </c>
      <c r="L295" s="219"/>
      <c r="M295" s="219"/>
      <c r="N295" s="219"/>
      <c r="O295" s="219"/>
      <c r="P295" s="219"/>
      <c r="R295" s="235"/>
      <c r="S295" s="235">
        <v>0.09</v>
      </c>
      <c r="T295" s="235">
        <v>0.1</v>
      </c>
      <c r="U295" s="235">
        <v>0.17750000000000002</v>
      </c>
      <c r="V295" s="235">
        <v>0.34333333333333332</v>
      </c>
      <c r="W295" s="235">
        <v>0.34499999999999997</v>
      </c>
      <c r="X295" s="235">
        <v>0.65999999999999992</v>
      </c>
      <c r="Y295" s="235">
        <v>0.78000000000000014</v>
      </c>
      <c r="Z295" s="235">
        <v>0.81499999999999995</v>
      </c>
      <c r="AA295" s="235">
        <v>0.85499999999999998</v>
      </c>
      <c r="AB295" s="235">
        <v>1.01</v>
      </c>
      <c r="AC295" s="235">
        <v>1.08</v>
      </c>
      <c r="AD295" s="235">
        <v>1.1399999999999999</v>
      </c>
      <c r="AE295" s="235">
        <v>1.44</v>
      </c>
      <c r="AF295" s="235"/>
      <c r="AI295" s="234">
        <v>1.5</v>
      </c>
      <c r="AJ295" s="234">
        <v>1.62</v>
      </c>
      <c r="AK295" s="234">
        <v>1.65</v>
      </c>
      <c r="AL295" s="228">
        <f t="shared" si="5"/>
        <v>1.5899999999999999</v>
      </c>
      <c r="AN295" s="198">
        <f t="shared" si="6"/>
        <v>1.87</v>
      </c>
      <c r="AO295" s="198">
        <f t="shared" si="7"/>
        <v>2.9400000000000004</v>
      </c>
      <c r="AP295" s="198">
        <f t="shared" si="8"/>
        <v>4.29</v>
      </c>
      <c r="AQ295" s="198">
        <f t="shared" si="9"/>
        <v>7.9</v>
      </c>
    </row>
    <row r="296" spans="2:56" x14ac:dyDescent="0.35">
      <c r="B296" s="229">
        <v>44627</v>
      </c>
      <c r="C296" s="219"/>
      <c r="D296" s="219"/>
      <c r="E296" s="219"/>
      <c r="F296" s="219"/>
      <c r="G296" s="219"/>
      <c r="H296" s="219">
        <v>3.55</v>
      </c>
      <c r="I296" s="219">
        <v>4.67</v>
      </c>
      <c r="J296" s="219">
        <v>6.06</v>
      </c>
      <c r="K296" s="219">
        <v>9.6999999999999993</v>
      </c>
      <c r="L296" s="219"/>
      <c r="M296" s="219"/>
      <c r="N296" s="219"/>
      <c r="O296" s="219"/>
      <c r="P296" s="219"/>
      <c r="R296" s="235"/>
      <c r="S296" s="235">
        <v>0.09</v>
      </c>
      <c r="T296" s="235">
        <v>0.1</v>
      </c>
      <c r="U296" s="235">
        <v>0.17750000000000002</v>
      </c>
      <c r="V296" s="235">
        <v>0.33</v>
      </c>
      <c r="W296" s="235">
        <v>0.36</v>
      </c>
      <c r="X296" s="235">
        <v>0.65999999999999992</v>
      </c>
      <c r="Y296" s="235">
        <v>0.78000000000000014</v>
      </c>
      <c r="Z296" s="235">
        <v>0.81499999999999995</v>
      </c>
      <c r="AA296" s="235">
        <v>0.85499999999999998</v>
      </c>
      <c r="AB296" s="235">
        <v>1.01</v>
      </c>
      <c r="AC296" s="235">
        <v>1.08</v>
      </c>
      <c r="AD296" s="235">
        <v>1.1399999999999999</v>
      </c>
      <c r="AE296" s="235">
        <v>1.44</v>
      </c>
      <c r="AF296" s="235"/>
      <c r="AI296" s="234">
        <v>1.55</v>
      </c>
      <c r="AJ296" s="234">
        <v>1.68</v>
      </c>
      <c r="AK296" s="234">
        <v>1.71</v>
      </c>
      <c r="AL296" s="228">
        <f t="shared" ref="AL296:AL359" si="10">AVERAGE(AI296:AK296)</f>
        <v>1.6466666666666665</v>
      </c>
      <c r="AN296" s="198">
        <f t="shared" ref="AN296:AN359" si="11">H296-$AL296</f>
        <v>1.9033333333333333</v>
      </c>
      <c r="AO296" s="198">
        <f t="shared" ref="AO296:AO359" si="12">I296-$AL296</f>
        <v>3.0233333333333334</v>
      </c>
      <c r="AP296" s="198">
        <f t="shared" ref="AP296:AP359" si="13">J296-$AL296</f>
        <v>4.4133333333333331</v>
      </c>
      <c r="AQ296" s="198">
        <f t="shared" ref="AQ296:AQ359" si="14">K296-$AL296</f>
        <v>8.0533333333333328</v>
      </c>
    </row>
    <row r="297" spans="2:56" x14ac:dyDescent="0.35">
      <c r="B297" s="229">
        <v>44628</v>
      </c>
      <c r="C297" s="219"/>
      <c r="D297" s="219"/>
      <c r="E297" s="219"/>
      <c r="F297" s="219"/>
      <c r="G297" s="219"/>
      <c r="H297" s="219">
        <v>3.71</v>
      </c>
      <c r="I297" s="219">
        <v>4.7699999999999996</v>
      </c>
      <c r="J297" s="219">
        <v>6.18</v>
      </c>
      <c r="K297" s="219">
        <v>9.81</v>
      </c>
      <c r="L297" s="219"/>
      <c r="M297" s="219"/>
      <c r="N297" s="219"/>
      <c r="O297" s="219"/>
      <c r="P297" s="219"/>
      <c r="R297" s="235"/>
      <c r="S297" s="235">
        <v>0.09</v>
      </c>
      <c r="T297" s="235">
        <v>0.1</v>
      </c>
      <c r="U297" s="235">
        <v>0.17750000000000002</v>
      </c>
      <c r="V297" s="235">
        <v>0.34500000000000003</v>
      </c>
      <c r="W297" s="235">
        <v>0.36</v>
      </c>
      <c r="X297" s="235">
        <v>0.67249999999999999</v>
      </c>
      <c r="Y297" s="235">
        <v>0.79999999999999993</v>
      </c>
      <c r="Z297" s="235">
        <v>0.84</v>
      </c>
      <c r="AA297" s="235">
        <v>0.88</v>
      </c>
      <c r="AB297" s="235">
        <v>1.04</v>
      </c>
      <c r="AC297" s="235">
        <v>1.1100000000000001</v>
      </c>
      <c r="AD297" s="235">
        <v>1.19</v>
      </c>
      <c r="AE297" s="235">
        <v>1.48</v>
      </c>
      <c r="AF297" s="235"/>
      <c r="AI297" s="234">
        <v>1.63</v>
      </c>
      <c r="AJ297" s="234">
        <v>1.78</v>
      </c>
      <c r="AK297" s="234">
        <v>1.8</v>
      </c>
      <c r="AL297" s="228">
        <f t="shared" si="10"/>
        <v>1.7366666666666666</v>
      </c>
      <c r="AN297" s="198">
        <f t="shared" si="11"/>
        <v>1.9733333333333334</v>
      </c>
      <c r="AO297" s="198">
        <f t="shared" si="12"/>
        <v>3.0333333333333332</v>
      </c>
      <c r="AP297" s="198">
        <f t="shared" si="13"/>
        <v>4.4433333333333334</v>
      </c>
      <c r="AQ297" s="198">
        <f t="shared" si="14"/>
        <v>8.0733333333333341</v>
      </c>
    </row>
    <row r="298" spans="2:56" x14ac:dyDescent="0.35">
      <c r="B298" s="229">
        <v>44629</v>
      </c>
      <c r="C298" s="219"/>
      <c r="D298" s="219"/>
      <c r="E298" s="219"/>
      <c r="F298" s="219"/>
      <c r="G298" s="219"/>
      <c r="H298" s="219">
        <v>3.75</v>
      </c>
      <c r="I298" s="219">
        <v>4.7699999999999996</v>
      </c>
      <c r="J298" s="219">
        <v>6.15</v>
      </c>
      <c r="K298" s="219">
        <v>9.7899999999999991</v>
      </c>
      <c r="L298" s="219"/>
      <c r="M298" s="219"/>
      <c r="N298" s="219"/>
      <c r="O298" s="219"/>
      <c r="P298" s="219"/>
      <c r="R298" s="235"/>
      <c r="S298" s="235">
        <v>0.09</v>
      </c>
      <c r="T298" s="235">
        <v>0.1</v>
      </c>
      <c r="U298" s="235">
        <v>0.17750000000000002</v>
      </c>
      <c r="V298" s="235">
        <v>0.34500000000000003</v>
      </c>
      <c r="W298" s="235">
        <v>0.36</v>
      </c>
      <c r="X298" s="235">
        <v>0.6875</v>
      </c>
      <c r="Y298" s="235">
        <v>0.80999999999999994</v>
      </c>
      <c r="Z298" s="235">
        <v>0.85</v>
      </c>
      <c r="AA298" s="235">
        <v>0.89</v>
      </c>
      <c r="AB298" s="235">
        <v>1.04</v>
      </c>
      <c r="AC298" s="235">
        <v>1.1100000000000001</v>
      </c>
      <c r="AD298" s="235">
        <v>1.19</v>
      </c>
      <c r="AE298" s="235">
        <v>1.52</v>
      </c>
      <c r="AF298" s="235"/>
      <c r="AI298" s="234">
        <v>1.68</v>
      </c>
      <c r="AJ298" s="234">
        <v>1.83</v>
      </c>
      <c r="AK298" s="234">
        <v>1.87</v>
      </c>
      <c r="AL298" s="228">
        <f t="shared" si="10"/>
        <v>1.7933333333333332</v>
      </c>
      <c r="AN298" s="198">
        <f t="shared" si="11"/>
        <v>1.9566666666666668</v>
      </c>
      <c r="AO298" s="198">
        <f t="shared" si="12"/>
        <v>2.9766666666666666</v>
      </c>
      <c r="AP298" s="198">
        <f t="shared" si="13"/>
        <v>4.3566666666666674</v>
      </c>
      <c r="AQ298" s="198">
        <f t="shared" si="14"/>
        <v>7.9966666666666661</v>
      </c>
    </row>
    <row r="299" spans="2:56" x14ac:dyDescent="0.35">
      <c r="B299" s="229">
        <v>44630</v>
      </c>
      <c r="C299" s="219"/>
      <c r="D299" s="219"/>
      <c r="E299" s="219"/>
      <c r="F299" s="219"/>
      <c r="G299" s="219"/>
      <c r="H299" s="219">
        <v>3.83</v>
      </c>
      <c r="I299" s="219">
        <v>4.88</v>
      </c>
      <c r="J299" s="219">
        <v>6.28</v>
      </c>
      <c r="K299" s="219">
        <v>9.9499999999999993</v>
      </c>
      <c r="L299" s="219"/>
      <c r="M299" s="219"/>
      <c r="N299" s="219"/>
      <c r="O299" s="219"/>
      <c r="P299" s="219"/>
      <c r="R299" s="235"/>
      <c r="S299" s="235">
        <v>0.09</v>
      </c>
      <c r="T299" s="235">
        <v>0.1</v>
      </c>
      <c r="U299" s="235">
        <v>0.17750000000000002</v>
      </c>
      <c r="V299" s="235">
        <v>0.34500000000000003</v>
      </c>
      <c r="W299" s="235">
        <v>0.36</v>
      </c>
      <c r="X299" s="235">
        <v>0.69</v>
      </c>
      <c r="Y299" s="235">
        <v>0.81666666666666676</v>
      </c>
      <c r="Z299" s="235">
        <v>0.85</v>
      </c>
      <c r="AA299" s="235">
        <v>0.89</v>
      </c>
      <c r="AB299" s="235">
        <v>1.04</v>
      </c>
      <c r="AC299" s="235">
        <v>1.1100000000000001</v>
      </c>
      <c r="AD299" s="235">
        <v>1.21</v>
      </c>
      <c r="AE299" s="235">
        <v>1.55</v>
      </c>
      <c r="AF299" s="235"/>
      <c r="AI299" s="234">
        <v>1.72</v>
      </c>
      <c r="AJ299" s="234">
        <v>1.88</v>
      </c>
      <c r="AK299" s="234">
        <v>1.92</v>
      </c>
      <c r="AL299" s="228">
        <f t="shared" si="10"/>
        <v>1.8399999999999999</v>
      </c>
      <c r="AN299" s="198">
        <f t="shared" si="11"/>
        <v>1.9900000000000002</v>
      </c>
      <c r="AO299" s="198">
        <f t="shared" si="12"/>
        <v>3.04</v>
      </c>
      <c r="AP299" s="198">
        <f t="shared" si="13"/>
        <v>4.4400000000000004</v>
      </c>
      <c r="AQ299" s="198">
        <f t="shared" si="14"/>
        <v>8.11</v>
      </c>
    </row>
    <row r="300" spans="2:56" x14ac:dyDescent="0.35">
      <c r="B300" s="229">
        <v>44634</v>
      </c>
      <c r="C300" s="219"/>
      <c r="D300" s="219"/>
      <c r="E300" s="219"/>
      <c r="F300" s="219"/>
      <c r="G300" s="219"/>
      <c r="H300" s="219">
        <v>3.98</v>
      </c>
      <c r="I300" s="219">
        <v>5.15</v>
      </c>
      <c r="J300" s="219">
        <v>6.61</v>
      </c>
      <c r="K300" s="219">
        <v>10.31</v>
      </c>
      <c r="L300" s="219"/>
      <c r="M300" s="219"/>
      <c r="N300" s="219"/>
      <c r="O300" s="219"/>
      <c r="P300" s="219"/>
      <c r="R300" s="235"/>
      <c r="S300" s="235">
        <v>0.12</v>
      </c>
      <c r="T300" s="235">
        <v>0.13</v>
      </c>
      <c r="U300" s="235">
        <v>0.2</v>
      </c>
      <c r="V300" s="235">
        <v>0.37250000000000005</v>
      </c>
      <c r="W300" s="235">
        <v>0.37</v>
      </c>
      <c r="X300" s="235">
        <v>0.73249999999999993</v>
      </c>
      <c r="Y300" s="235">
        <v>0.87000000000000011</v>
      </c>
      <c r="Z300" s="235">
        <v>0.93500000000000005</v>
      </c>
      <c r="AA300" s="235">
        <v>0.97500000000000009</v>
      </c>
      <c r="AB300" s="235">
        <v>1.1100000000000001</v>
      </c>
      <c r="AC300" s="235">
        <v>1.1800000000000002</v>
      </c>
      <c r="AD300" s="235">
        <v>1.28</v>
      </c>
      <c r="AE300" s="235">
        <v>1.57</v>
      </c>
      <c r="AF300" s="235"/>
      <c r="AI300" s="234">
        <v>1.87</v>
      </c>
      <c r="AJ300" s="234">
        <v>2.04</v>
      </c>
      <c r="AK300" s="234">
        <v>2.1</v>
      </c>
      <c r="AL300" s="228">
        <f t="shared" si="10"/>
        <v>2.0033333333333334</v>
      </c>
      <c r="AN300" s="198">
        <f t="shared" si="11"/>
        <v>1.9766666666666666</v>
      </c>
      <c r="AO300" s="198">
        <f t="shared" si="12"/>
        <v>3.1466666666666669</v>
      </c>
      <c r="AP300" s="198">
        <f t="shared" si="13"/>
        <v>4.6066666666666674</v>
      </c>
      <c r="AQ300" s="198">
        <f t="shared" si="14"/>
        <v>8.3066666666666666</v>
      </c>
    </row>
    <row r="301" spans="2:56" x14ac:dyDescent="0.35">
      <c r="B301" s="229">
        <v>44635</v>
      </c>
      <c r="C301" s="219"/>
      <c r="D301" s="219"/>
      <c r="E301" s="219"/>
      <c r="F301" s="219"/>
      <c r="G301" s="219"/>
      <c r="H301" s="219">
        <v>4.01</v>
      </c>
      <c r="I301" s="219">
        <v>5.16</v>
      </c>
      <c r="J301" s="219">
        <v>6.72</v>
      </c>
      <c r="K301" s="219">
        <v>10.36</v>
      </c>
      <c r="L301" s="219"/>
      <c r="M301" s="219"/>
      <c r="N301" s="219"/>
      <c r="O301" s="219"/>
      <c r="P301" s="219"/>
      <c r="R301" s="235"/>
      <c r="S301" s="235">
        <v>0.12</v>
      </c>
      <c r="T301" s="235">
        <v>0.13</v>
      </c>
      <c r="U301" s="235">
        <v>0.2</v>
      </c>
      <c r="V301" s="235">
        <v>0.36250000000000004</v>
      </c>
      <c r="W301" s="235">
        <v>0.39</v>
      </c>
      <c r="X301" s="235">
        <v>0.74249999999999994</v>
      </c>
      <c r="Y301" s="235">
        <v>0.8833333333333333</v>
      </c>
      <c r="Z301" s="235">
        <v>0.97499999999999998</v>
      </c>
      <c r="AA301" s="235">
        <v>1.0149999999999999</v>
      </c>
      <c r="AB301" s="235">
        <v>1.1499999999999999</v>
      </c>
      <c r="AC301" s="235">
        <v>1.22</v>
      </c>
      <c r="AD301" s="235">
        <v>1.34</v>
      </c>
      <c r="AE301" s="235">
        <v>1.57</v>
      </c>
      <c r="AF301" s="235"/>
      <c r="AI301" s="234">
        <v>1.85</v>
      </c>
      <c r="AJ301" s="234">
        <v>2.04</v>
      </c>
      <c r="AK301" s="234">
        <v>2.1</v>
      </c>
      <c r="AL301" s="228">
        <f t="shared" si="10"/>
        <v>1.9966666666666668</v>
      </c>
      <c r="AN301" s="198">
        <f t="shared" si="11"/>
        <v>2.0133333333333328</v>
      </c>
      <c r="AO301" s="198">
        <f t="shared" si="12"/>
        <v>3.1633333333333331</v>
      </c>
      <c r="AP301" s="198">
        <f t="shared" si="13"/>
        <v>4.7233333333333327</v>
      </c>
      <c r="AQ301" s="198">
        <f t="shared" si="14"/>
        <v>8.3633333333333333</v>
      </c>
      <c r="AS301" s="220">
        <f>$BC$301*EXP($BD$301*AS3)</f>
        <v>1.564097080461385</v>
      </c>
      <c r="AT301" s="220">
        <f>$BC$301*EXP($BD$301*AT3)</f>
        <v>2.4957984850782564</v>
      </c>
      <c r="AU301" s="220">
        <f>$BC$301*EXP($BD$301*AU3)</f>
        <v>3.9824958155931447</v>
      </c>
      <c r="AV301" s="220">
        <f>$BC$301*EXP($BD$301*AV3)</f>
        <v>6.3547890649190784</v>
      </c>
      <c r="AW301" s="220"/>
      <c r="AX301" s="220">
        <f>$BC$301*EXP($BD$301*AX3)</f>
        <v>2.8050846369018538</v>
      </c>
      <c r="AY301" s="220">
        <f>$BC$301*EXP($BD$301*AY3)</f>
        <v>5.030697850201034</v>
      </c>
      <c r="AZ301" s="220">
        <f>$BC$301*EXP($BD$301*AZ3)</f>
        <v>10.140210041526556</v>
      </c>
      <c r="BA301" s="220">
        <f>$BC$301*EXP($BD$301*BA3)</f>
        <v>32.614556662586899</v>
      </c>
      <c r="BC301" s="194">
        <v>1.2382</v>
      </c>
      <c r="BD301" s="194">
        <v>0.46729999999999999</v>
      </c>
    </row>
    <row r="302" spans="2:56" x14ac:dyDescent="0.35">
      <c r="B302" s="229">
        <v>44636</v>
      </c>
      <c r="C302" s="219"/>
      <c r="D302" s="219"/>
      <c r="E302" s="219"/>
      <c r="F302" s="219"/>
      <c r="G302" s="219"/>
      <c r="H302" s="219">
        <v>4</v>
      </c>
      <c r="I302" s="219">
        <v>5</v>
      </c>
      <c r="J302" s="219">
        <v>6.52</v>
      </c>
      <c r="K302" s="219">
        <v>10.17</v>
      </c>
      <c r="L302" s="219"/>
      <c r="M302" s="219"/>
      <c r="N302" s="219"/>
      <c r="O302" s="219"/>
      <c r="P302" s="219"/>
      <c r="R302" s="235"/>
      <c r="S302" s="235">
        <v>0.09</v>
      </c>
      <c r="T302" s="235">
        <v>0.1</v>
      </c>
      <c r="U302" s="235">
        <v>0.1875</v>
      </c>
      <c r="V302" s="235">
        <v>0.36749999999999999</v>
      </c>
      <c r="W302" s="235">
        <v>0.4</v>
      </c>
      <c r="X302" s="235">
        <v>0.75</v>
      </c>
      <c r="Y302" s="235">
        <v>0.88666666666666671</v>
      </c>
      <c r="Z302" s="235">
        <v>0.995</v>
      </c>
      <c r="AA302" s="235">
        <v>1.0349999999999999</v>
      </c>
      <c r="AB302" s="235">
        <v>1.17</v>
      </c>
      <c r="AC302" s="235">
        <v>1.24</v>
      </c>
      <c r="AD302" s="235">
        <v>1.36</v>
      </c>
      <c r="AE302" s="235">
        <v>1.58</v>
      </c>
      <c r="AF302" s="235"/>
      <c r="AI302" s="234">
        <v>1.95</v>
      </c>
      <c r="AJ302" s="234">
        <v>2.14</v>
      </c>
      <c r="AK302" s="234">
        <v>2.1800000000000002</v>
      </c>
      <c r="AL302" s="228">
        <f t="shared" si="10"/>
        <v>2.09</v>
      </c>
      <c r="AN302" s="198">
        <f t="shared" si="11"/>
        <v>1.9100000000000001</v>
      </c>
      <c r="AO302" s="198">
        <f t="shared" si="12"/>
        <v>2.91</v>
      </c>
      <c r="AP302" s="198">
        <f t="shared" si="13"/>
        <v>4.43</v>
      </c>
      <c r="AQ302" s="198">
        <f t="shared" si="14"/>
        <v>8.08</v>
      </c>
    </row>
    <row r="303" spans="2:56" x14ac:dyDescent="0.35">
      <c r="B303" s="229">
        <v>44637</v>
      </c>
      <c r="C303" s="219"/>
      <c r="D303" s="219"/>
      <c r="E303" s="219"/>
      <c r="F303" s="219"/>
      <c r="G303" s="219"/>
      <c r="H303" s="219">
        <v>3.92</v>
      </c>
      <c r="I303" s="219">
        <v>4.83</v>
      </c>
      <c r="J303" s="219">
        <v>6.36</v>
      </c>
      <c r="K303" s="219">
        <v>10</v>
      </c>
      <c r="L303" s="219"/>
      <c r="M303" s="219"/>
      <c r="N303" s="219"/>
      <c r="O303" s="219"/>
      <c r="P303" s="219"/>
      <c r="R303" s="235"/>
      <c r="S303" s="235">
        <v>0.09</v>
      </c>
      <c r="T303" s="235">
        <v>0.1</v>
      </c>
      <c r="U303" s="235">
        <v>0.1875</v>
      </c>
      <c r="V303" s="235">
        <v>0.36</v>
      </c>
      <c r="W303" s="235">
        <v>0.4</v>
      </c>
      <c r="X303" s="235">
        <v>0.75249999999999995</v>
      </c>
      <c r="Y303" s="235">
        <v>0.8833333333333333</v>
      </c>
      <c r="Z303" s="235">
        <v>1.0049999999999999</v>
      </c>
      <c r="AA303" s="235">
        <v>1.0449999999999999</v>
      </c>
      <c r="AB303" s="235">
        <v>1.19</v>
      </c>
      <c r="AC303" s="235">
        <v>1.26</v>
      </c>
      <c r="AD303" s="235">
        <v>1.37</v>
      </c>
      <c r="AE303" s="235">
        <v>1.55</v>
      </c>
      <c r="AF303" s="235"/>
      <c r="AI303" s="234">
        <v>1.94</v>
      </c>
      <c r="AJ303" s="234">
        <v>2.14</v>
      </c>
      <c r="AK303" s="234">
        <v>2.17</v>
      </c>
      <c r="AL303" s="228">
        <f t="shared" si="10"/>
        <v>2.0833333333333335</v>
      </c>
      <c r="AN303" s="198">
        <f t="shared" si="11"/>
        <v>1.8366666666666664</v>
      </c>
      <c r="AO303" s="198">
        <f t="shared" si="12"/>
        <v>2.7466666666666666</v>
      </c>
      <c r="AP303" s="198">
        <f t="shared" si="13"/>
        <v>4.2766666666666673</v>
      </c>
      <c r="AQ303" s="198">
        <f t="shared" si="14"/>
        <v>7.9166666666666661</v>
      </c>
    </row>
    <row r="304" spans="2:56" x14ac:dyDescent="0.35">
      <c r="B304" s="229">
        <v>44638</v>
      </c>
      <c r="C304" s="219"/>
      <c r="D304" s="219"/>
      <c r="E304" s="219"/>
      <c r="F304" s="219"/>
      <c r="G304" s="219"/>
      <c r="H304" s="219">
        <v>3.87</v>
      </c>
      <c r="I304" s="219">
        <v>4.82</v>
      </c>
      <c r="J304" s="219">
        <v>6.31</v>
      </c>
      <c r="K304" s="219">
        <v>9.93</v>
      </c>
      <c r="L304" s="219"/>
      <c r="M304" s="219"/>
      <c r="N304" s="219"/>
      <c r="O304" s="219"/>
      <c r="P304" s="219"/>
      <c r="R304" s="235"/>
      <c r="S304" s="235">
        <v>0.09</v>
      </c>
      <c r="T304" s="235">
        <v>0.1</v>
      </c>
      <c r="U304" s="235">
        <v>0.1875</v>
      </c>
      <c r="V304" s="235">
        <v>0.35749999999999998</v>
      </c>
      <c r="W304" s="235">
        <v>0.4</v>
      </c>
      <c r="X304" s="235">
        <v>0.745</v>
      </c>
      <c r="Y304" s="235">
        <v>0.87999999999999989</v>
      </c>
      <c r="Z304" s="235">
        <v>1.0049999999999999</v>
      </c>
      <c r="AA304" s="235">
        <v>1.0449999999999999</v>
      </c>
      <c r="AB304" s="235">
        <v>1.19</v>
      </c>
      <c r="AC304" s="235">
        <v>1.26</v>
      </c>
      <c r="AD304" s="235">
        <v>1.37</v>
      </c>
      <c r="AE304" s="235">
        <v>1.53</v>
      </c>
      <c r="AF304" s="235"/>
      <c r="AI304" s="234">
        <v>1.97</v>
      </c>
      <c r="AJ304" s="234">
        <v>2.15</v>
      </c>
      <c r="AK304" s="234">
        <v>2.14</v>
      </c>
      <c r="AL304" s="228">
        <f t="shared" si="10"/>
        <v>2.0866666666666664</v>
      </c>
      <c r="AN304" s="198">
        <f t="shared" si="11"/>
        <v>1.7833333333333337</v>
      </c>
      <c r="AO304" s="198">
        <f t="shared" si="12"/>
        <v>2.7333333333333338</v>
      </c>
      <c r="AP304" s="198">
        <f t="shared" si="13"/>
        <v>4.2233333333333327</v>
      </c>
      <c r="AQ304" s="198">
        <f t="shared" si="14"/>
        <v>7.8433333333333337</v>
      </c>
      <c r="AS304" s="220">
        <f>$BC$304*EXP($BD$304*AS3)</f>
        <v>1.343668126053382</v>
      </c>
      <c r="AT304" s="220">
        <f>$BC$304*EXP($BD$304*AT3)</f>
        <v>2.1886901975372526</v>
      </c>
      <c r="AU304" s="220">
        <f>$BC$304*EXP($BD$304*AU3)</f>
        <v>3.5651398495742419</v>
      </c>
      <c r="AV304" s="220">
        <f>$BC$304*EXP($BD$304*AV3)</f>
        <v>5.8072276109812098</v>
      </c>
      <c r="AW304" s="220"/>
      <c r="AX304" s="220">
        <f>$BC$304*EXP($BD$304*AX3)</f>
        <v>2.472619911923589</v>
      </c>
      <c r="AY304" s="220">
        <f>$BC$304*EXP($BD$304*AY3)</f>
        <v>4.5501185227922285</v>
      </c>
      <c r="AZ304" s="220">
        <f>$BC$304*EXP($BD$304*AZ3)</f>
        <v>9.4593463226330119</v>
      </c>
      <c r="BA304" s="220">
        <f>$BC$304*EXP($BD$304*BA3)</f>
        <v>32.03257268782535</v>
      </c>
      <c r="BC304" s="194">
        <v>1.0528</v>
      </c>
      <c r="BD304" s="194">
        <v>0.4879</v>
      </c>
    </row>
    <row r="305" spans="2:56" x14ac:dyDescent="0.35">
      <c r="B305" s="229">
        <v>44641</v>
      </c>
      <c r="C305" s="219"/>
      <c r="D305" s="219"/>
      <c r="E305" s="219"/>
      <c r="F305" s="219"/>
      <c r="G305" s="219"/>
      <c r="H305" s="219">
        <v>3.99</v>
      </c>
      <c r="I305" s="219">
        <v>4.8600000000000003</v>
      </c>
      <c r="J305" s="219">
        <v>6.36</v>
      </c>
      <c r="K305" s="219">
        <v>9.9700000000000006</v>
      </c>
      <c r="L305" s="219"/>
      <c r="M305" s="219"/>
      <c r="N305" s="219"/>
      <c r="O305" s="219"/>
      <c r="P305" s="219"/>
      <c r="R305" s="235"/>
      <c r="S305" s="235">
        <v>0.09</v>
      </c>
      <c r="T305" s="235">
        <v>0.1</v>
      </c>
      <c r="U305" s="235">
        <v>0.1875</v>
      </c>
      <c r="V305" s="235">
        <v>0.35249999999999998</v>
      </c>
      <c r="W305" s="235">
        <v>0.4</v>
      </c>
      <c r="X305" s="235">
        <v>0.75250000000000006</v>
      </c>
      <c r="Y305" s="235">
        <v>0.87333333333333341</v>
      </c>
      <c r="Z305" s="235">
        <v>1.0049999999999999</v>
      </c>
      <c r="AA305" s="235">
        <v>1.0449999999999999</v>
      </c>
      <c r="AB305" s="235">
        <v>1.19</v>
      </c>
      <c r="AC305" s="235">
        <v>1.26</v>
      </c>
      <c r="AD305" s="235">
        <v>1.37</v>
      </c>
      <c r="AE305" s="235">
        <v>1.53</v>
      </c>
      <c r="AF305" s="235"/>
      <c r="AI305" s="234">
        <v>2.14</v>
      </c>
      <c r="AJ305" s="234">
        <v>2.34</v>
      </c>
      <c r="AK305" s="234">
        <v>2.33</v>
      </c>
      <c r="AL305" s="228">
        <f t="shared" si="10"/>
        <v>2.27</v>
      </c>
      <c r="AN305" s="198">
        <f t="shared" si="11"/>
        <v>1.7200000000000002</v>
      </c>
      <c r="AO305" s="198">
        <f t="shared" si="12"/>
        <v>2.5900000000000003</v>
      </c>
      <c r="AP305" s="198">
        <f t="shared" si="13"/>
        <v>4.09</v>
      </c>
      <c r="AQ305" s="198">
        <f t="shared" si="14"/>
        <v>7.7000000000000011</v>
      </c>
    </row>
    <row r="306" spans="2:56" x14ac:dyDescent="0.35">
      <c r="B306" s="229">
        <v>44642</v>
      </c>
      <c r="C306" s="219"/>
      <c r="D306" s="219"/>
      <c r="E306" s="219"/>
      <c r="F306" s="219"/>
      <c r="G306" s="219"/>
      <c r="H306" s="219">
        <v>4.0199999999999996</v>
      </c>
      <c r="I306" s="219">
        <v>4.96</v>
      </c>
      <c r="J306" s="219">
        <v>6.43</v>
      </c>
      <c r="K306" s="219">
        <v>9.98</v>
      </c>
      <c r="L306" s="219"/>
      <c r="M306" s="219"/>
      <c r="N306" s="219"/>
      <c r="O306" s="219"/>
      <c r="P306" s="219"/>
      <c r="R306" s="235"/>
      <c r="S306" s="235">
        <v>0.09</v>
      </c>
      <c r="T306" s="235">
        <v>0.1</v>
      </c>
      <c r="U306" s="235">
        <v>0.1875</v>
      </c>
      <c r="V306" s="235">
        <v>0.35249999999999998</v>
      </c>
      <c r="W306" s="235">
        <v>0.4</v>
      </c>
      <c r="X306" s="235">
        <v>0.76000000000000012</v>
      </c>
      <c r="Y306" s="235">
        <v>0.87999999999999989</v>
      </c>
      <c r="Z306" s="235">
        <v>1.02</v>
      </c>
      <c r="AA306" s="235">
        <v>1.06</v>
      </c>
      <c r="AB306" s="235">
        <v>1.2</v>
      </c>
      <c r="AC306" s="235">
        <v>1.27</v>
      </c>
      <c r="AD306" s="235">
        <v>1.38</v>
      </c>
      <c r="AE306" s="235">
        <v>1.54</v>
      </c>
      <c r="AF306" s="235"/>
      <c r="AI306" s="234">
        <v>2.1800000000000002</v>
      </c>
      <c r="AJ306" s="234">
        <v>2.38</v>
      </c>
      <c r="AK306" s="234">
        <v>2.39</v>
      </c>
      <c r="AL306" s="228">
        <f t="shared" si="10"/>
        <v>2.3166666666666669</v>
      </c>
      <c r="AN306" s="198">
        <f t="shared" si="11"/>
        <v>1.7033333333333327</v>
      </c>
      <c r="AO306" s="198">
        <f t="shared" si="12"/>
        <v>2.6433333333333331</v>
      </c>
      <c r="AP306" s="198">
        <f t="shared" si="13"/>
        <v>4.1133333333333333</v>
      </c>
      <c r="AQ306" s="198">
        <f t="shared" si="14"/>
        <v>7.663333333333334</v>
      </c>
    </row>
    <row r="307" spans="2:56" x14ac:dyDescent="0.35">
      <c r="B307" s="229">
        <v>44643</v>
      </c>
      <c r="C307" s="219"/>
      <c r="D307" s="219"/>
      <c r="E307" s="219"/>
      <c r="F307" s="219"/>
      <c r="G307" s="219"/>
      <c r="H307" s="219">
        <v>3.97</v>
      </c>
      <c r="I307" s="219">
        <v>4.93</v>
      </c>
      <c r="J307" s="219">
        <v>6.41</v>
      </c>
      <c r="K307" s="219">
        <v>9.9700000000000006</v>
      </c>
      <c r="L307" s="219"/>
      <c r="M307" s="219"/>
      <c r="N307" s="219"/>
      <c r="O307" s="219"/>
      <c r="P307" s="219"/>
      <c r="R307" s="235"/>
      <c r="S307" s="235">
        <v>0.09</v>
      </c>
      <c r="T307" s="235">
        <v>0.1</v>
      </c>
      <c r="U307" s="235">
        <v>0.1875</v>
      </c>
      <c r="V307" s="235">
        <v>0.34499999999999997</v>
      </c>
      <c r="W307" s="235">
        <v>0.4</v>
      </c>
      <c r="X307" s="235">
        <v>0.76500000000000001</v>
      </c>
      <c r="Y307" s="235">
        <v>0.87999999999999989</v>
      </c>
      <c r="Z307" s="235">
        <v>1.02</v>
      </c>
      <c r="AA307" s="235">
        <v>1.06</v>
      </c>
      <c r="AB307" s="235">
        <v>1.2</v>
      </c>
      <c r="AC307" s="235">
        <v>1.27</v>
      </c>
      <c r="AD307" s="235">
        <v>1.38</v>
      </c>
      <c r="AE307" s="235">
        <v>1.54</v>
      </c>
      <c r="AF307" s="235"/>
      <c r="AI307" s="234">
        <v>2.13</v>
      </c>
      <c r="AJ307" s="234">
        <v>2.3199999999999998</v>
      </c>
      <c r="AK307" s="234">
        <v>2.34</v>
      </c>
      <c r="AL307" s="228">
        <f t="shared" si="10"/>
        <v>2.2633333333333332</v>
      </c>
      <c r="AN307" s="198">
        <f t="shared" si="11"/>
        <v>1.706666666666667</v>
      </c>
      <c r="AO307" s="198">
        <f t="shared" si="12"/>
        <v>2.6666666666666665</v>
      </c>
      <c r="AP307" s="198">
        <f t="shared" si="13"/>
        <v>4.1466666666666665</v>
      </c>
      <c r="AQ307" s="198">
        <f t="shared" si="14"/>
        <v>7.706666666666667</v>
      </c>
    </row>
    <row r="308" spans="2:56" x14ac:dyDescent="0.35">
      <c r="B308" s="229">
        <v>44644</v>
      </c>
      <c r="C308" s="219"/>
      <c r="D308" s="219"/>
      <c r="E308" s="219"/>
      <c r="F308" s="219"/>
      <c r="G308" s="219"/>
      <c r="H308" s="219">
        <v>4</v>
      </c>
      <c r="I308" s="219">
        <v>4.91</v>
      </c>
      <c r="J308" s="219">
        <v>6.36</v>
      </c>
      <c r="K308" s="219">
        <v>9.9600000000000009</v>
      </c>
      <c r="L308" s="219"/>
      <c r="M308" s="219"/>
      <c r="N308" s="219"/>
      <c r="O308" s="219"/>
      <c r="P308" s="219"/>
      <c r="R308" s="235"/>
      <c r="S308" s="235">
        <v>0.09</v>
      </c>
      <c r="T308" s="235">
        <v>0.1</v>
      </c>
      <c r="U308" s="235">
        <v>0.1875</v>
      </c>
      <c r="V308" s="235">
        <v>0.34499999999999997</v>
      </c>
      <c r="W308" s="235">
        <v>0.4</v>
      </c>
      <c r="X308" s="235">
        <v>0.75249999999999995</v>
      </c>
      <c r="Y308" s="235">
        <v>0.87333333333333341</v>
      </c>
      <c r="Z308" s="235">
        <v>1.02</v>
      </c>
      <c r="AA308" s="235">
        <v>1.06</v>
      </c>
      <c r="AB308" s="235">
        <v>1.2</v>
      </c>
      <c r="AC308" s="235">
        <v>1.27</v>
      </c>
      <c r="AD308" s="235">
        <v>1.38</v>
      </c>
      <c r="AE308" s="235">
        <v>1.53</v>
      </c>
      <c r="AF308" s="235"/>
      <c r="AI308" s="234">
        <v>2.13</v>
      </c>
      <c r="AJ308" s="234">
        <v>2.35</v>
      </c>
      <c r="AK308" s="234">
        <v>2.37</v>
      </c>
      <c r="AL308" s="228">
        <f t="shared" si="10"/>
        <v>2.2833333333333337</v>
      </c>
      <c r="AN308" s="198">
        <f t="shared" si="11"/>
        <v>1.7166666666666663</v>
      </c>
      <c r="AO308" s="198">
        <f t="shared" si="12"/>
        <v>2.6266666666666665</v>
      </c>
      <c r="AP308" s="198">
        <f t="shared" si="13"/>
        <v>4.0766666666666662</v>
      </c>
      <c r="AQ308" s="198">
        <f t="shared" si="14"/>
        <v>7.6766666666666676</v>
      </c>
      <c r="AS308" s="220">
        <f>$BC$308*EXP($BD$308*AS3)</f>
        <v>1.2851059992302816</v>
      </c>
      <c r="AT308" s="220">
        <f>$BC$308*EXP($BD$308*AT3)</f>
        <v>2.1046332093639371</v>
      </c>
      <c r="AU308" s="220">
        <f>$BC$308*EXP($BD$308*AU3)</f>
        <v>3.446782560046096</v>
      </c>
      <c r="AV308" s="220">
        <f>$BC$308*EXP($BD$308*AV3)</f>
        <v>5.6448363369826282</v>
      </c>
      <c r="AW308" s="220"/>
      <c r="AX308" s="220">
        <f>$BC$308*EXP($BD$308*AX3)</f>
        <v>2.3808705654860689</v>
      </c>
      <c r="AY308" s="220">
        <f>$BC$308*EXP($BD$308*AY3)</f>
        <v>4.4109549352295829</v>
      </c>
      <c r="AZ308" s="220">
        <f>$BC$308*EXP($BD$308*AZ3)</f>
        <v>9.2446148592829474</v>
      </c>
      <c r="BA308" s="220">
        <f>$BC$308*EXP($BD$308*BA3)</f>
        <v>31.73090745998751</v>
      </c>
      <c r="BC308" s="194">
        <v>1.0042</v>
      </c>
      <c r="BD308" s="194">
        <v>0.49330000000000002</v>
      </c>
    </row>
    <row r="309" spans="2:56" x14ac:dyDescent="0.35">
      <c r="B309" s="229">
        <v>44645</v>
      </c>
      <c r="C309" s="219"/>
      <c r="D309" s="219"/>
      <c r="E309" s="219"/>
      <c r="F309" s="219"/>
      <c r="G309" s="219"/>
      <c r="H309" s="219">
        <v>4.12</v>
      </c>
      <c r="I309" s="219">
        <v>4.9400000000000004</v>
      </c>
      <c r="J309" s="219">
        <v>6.37</v>
      </c>
      <c r="K309" s="219">
        <v>9.98</v>
      </c>
      <c r="L309" s="219"/>
      <c r="M309" s="219"/>
      <c r="N309" s="219"/>
      <c r="O309" s="219"/>
      <c r="P309" s="219"/>
      <c r="R309" s="235"/>
      <c r="S309" s="235">
        <v>0.09</v>
      </c>
      <c r="T309" s="235">
        <v>0.1</v>
      </c>
      <c r="U309" s="235">
        <v>0.1875</v>
      </c>
      <c r="V309" s="235">
        <v>0.34749999999999998</v>
      </c>
      <c r="W309" s="235">
        <v>0.4</v>
      </c>
      <c r="X309" s="235">
        <v>0.755</v>
      </c>
      <c r="Y309" s="235">
        <v>0.87333333333333341</v>
      </c>
      <c r="Z309" s="235">
        <v>1.02</v>
      </c>
      <c r="AA309" s="235">
        <v>1.06</v>
      </c>
      <c r="AB309" s="235">
        <v>1.2</v>
      </c>
      <c r="AC309" s="235">
        <v>1.27</v>
      </c>
      <c r="AD309" s="235">
        <v>1.38</v>
      </c>
      <c r="AE309" s="235">
        <v>1.53</v>
      </c>
      <c r="AF309" s="235"/>
      <c r="AI309" s="234">
        <v>2.2999999999999998</v>
      </c>
      <c r="AJ309" s="234">
        <v>2.5099999999999998</v>
      </c>
      <c r="AK309" s="234">
        <v>2.5499999999999998</v>
      </c>
      <c r="AL309" s="228">
        <f t="shared" si="10"/>
        <v>2.4533333333333331</v>
      </c>
      <c r="AN309" s="198">
        <f t="shared" si="11"/>
        <v>1.666666666666667</v>
      </c>
      <c r="AO309" s="198">
        <f t="shared" si="12"/>
        <v>2.4866666666666672</v>
      </c>
      <c r="AP309" s="198">
        <f t="shared" si="13"/>
        <v>3.916666666666667</v>
      </c>
      <c r="AQ309" s="198">
        <f t="shared" si="14"/>
        <v>7.5266666666666673</v>
      </c>
    </row>
    <row r="310" spans="2:56" x14ac:dyDescent="0.35">
      <c r="B310" s="229">
        <v>44648</v>
      </c>
      <c r="C310" s="219"/>
      <c r="D310" s="219"/>
      <c r="E310" s="219"/>
      <c r="F310" s="219"/>
      <c r="G310" s="219"/>
      <c r="H310" s="219">
        <v>4.1100000000000003</v>
      </c>
      <c r="I310" s="219">
        <v>4.97</v>
      </c>
      <c r="J310" s="219">
        <v>6.38</v>
      </c>
      <c r="K310" s="219">
        <v>10.02</v>
      </c>
      <c r="L310" s="219"/>
      <c r="M310" s="219"/>
      <c r="N310" s="219"/>
      <c r="O310" s="219"/>
      <c r="P310" s="219"/>
      <c r="R310" s="235"/>
      <c r="S310" s="235">
        <v>0.11</v>
      </c>
      <c r="T310" s="235">
        <v>0.13</v>
      </c>
      <c r="U310" s="235">
        <v>0.2</v>
      </c>
      <c r="V310" s="235">
        <v>0.41000000000000003</v>
      </c>
      <c r="W310" s="235">
        <v>0.46</v>
      </c>
      <c r="X310" s="235">
        <v>0.77249999999999996</v>
      </c>
      <c r="Y310" s="235">
        <v>0.93</v>
      </c>
      <c r="Z310" s="235">
        <v>1.05</v>
      </c>
      <c r="AA310" s="235">
        <v>1.0900000000000001</v>
      </c>
      <c r="AB310" s="235">
        <v>1.25</v>
      </c>
      <c r="AC310" s="235">
        <v>1.32</v>
      </c>
      <c r="AD310" s="235">
        <v>1.42</v>
      </c>
      <c r="AE310" s="235">
        <v>1.56</v>
      </c>
      <c r="AF310" s="235"/>
      <c r="AI310" s="234">
        <v>2.35</v>
      </c>
      <c r="AJ310" s="234">
        <v>2.5499999999999998</v>
      </c>
      <c r="AK310" s="234">
        <v>2.54</v>
      </c>
      <c r="AL310" s="228">
        <f t="shared" si="10"/>
        <v>2.48</v>
      </c>
      <c r="AN310" s="198">
        <f t="shared" si="11"/>
        <v>1.6300000000000003</v>
      </c>
      <c r="AO310" s="198">
        <f t="shared" si="12"/>
        <v>2.4899999999999998</v>
      </c>
      <c r="AP310" s="198">
        <f t="shared" si="13"/>
        <v>3.9</v>
      </c>
      <c r="AQ310" s="198">
        <f t="shared" si="14"/>
        <v>7.5399999999999991</v>
      </c>
    </row>
    <row r="311" spans="2:56" x14ac:dyDescent="0.35">
      <c r="B311" s="229">
        <v>44649</v>
      </c>
      <c r="C311" s="219"/>
      <c r="D311" s="219"/>
      <c r="E311" s="219"/>
      <c r="F311" s="219"/>
      <c r="G311" s="219"/>
      <c r="H311" s="219">
        <v>4.0199999999999996</v>
      </c>
      <c r="I311" s="219">
        <v>4.7699999999999996</v>
      </c>
      <c r="J311" s="219">
        <v>6.11</v>
      </c>
      <c r="K311" s="219">
        <v>9.7799999999999994</v>
      </c>
      <c r="L311" s="219"/>
      <c r="M311" s="219"/>
      <c r="N311" s="219"/>
      <c r="O311" s="219"/>
      <c r="P311" s="219"/>
      <c r="R311" s="235"/>
      <c r="S311" s="235">
        <v>0.17</v>
      </c>
      <c r="T311" s="235">
        <v>0.18</v>
      </c>
      <c r="U311" s="235">
        <v>0.23749999999999999</v>
      </c>
      <c r="V311" s="235">
        <v>0.45250000000000001</v>
      </c>
      <c r="W311" s="235">
        <v>0.52</v>
      </c>
      <c r="X311" s="235">
        <v>0.84250000000000003</v>
      </c>
      <c r="Y311" s="235">
        <v>0.99333333333333329</v>
      </c>
      <c r="Z311" s="235">
        <v>1.17</v>
      </c>
      <c r="AA311" s="235">
        <v>1.21</v>
      </c>
      <c r="AB311" s="235">
        <v>1.38</v>
      </c>
      <c r="AC311" s="235">
        <v>1.45</v>
      </c>
      <c r="AD311" s="235">
        <v>1.56</v>
      </c>
      <c r="AE311" s="235">
        <v>1.56</v>
      </c>
      <c r="AF311" s="235"/>
      <c r="AI311" s="234">
        <v>2.35</v>
      </c>
      <c r="AJ311" s="234">
        <v>2.54</v>
      </c>
      <c r="AK311" s="234">
        <v>2.4900000000000002</v>
      </c>
      <c r="AL311" s="228">
        <f t="shared" si="10"/>
        <v>2.4600000000000004</v>
      </c>
      <c r="AN311" s="198">
        <f t="shared" si="11"/>
        <v>1.5599999999999992</v>
      </c>
      <c r="AO311" s="198">
        <f t="shared" si="12"/>
        <v>2.3099999999999992</v>
      </c>
      <c r="AP311" s="198">
        <f t="shared" si="13"/>
        <v>3.65</v>
      </c>
      <c r="AQ311" s="198">
        <f t="shared" si="14"/>
        <v>7.3199999999999985</v>
      </c>
    </row>
    <row r="312" spans="2:56" x14ac:dyDescent="0.35">
      <c r="B312" s="229">
        <v>44650</v>
      </c>
      <c r="C312" s="219"/>
      <c r="D312" s="219"/>
      <c r="E312" s="219"/>
      <c r="F312" s="219"/>
      <c r="G312" s="219"/>
      <c r="H312" s="219">
        <v>3.97</v>
      </c>
      <c r="I312" s="219">
        <v>4.68</v>
      </c>
      <c r="J312" s="219">
        <v>6.02</v>
      </c>
      <c r="K312" s="219">
        <v>9.66</v>
      </c>
      <c r="L312" s="219"/>
      <c r="M312" s="219"/>
      <c r="N312" s="219"/>
      <c r="O312" s="219"/>
      <c r="P312" s="219"/>
      <c r="R312" s="235"/>
      <c r="S312" s="235">
        <v>0.17</v>
      </c>
      <c r="T312" s="235">
        <v>0.18</v>
      </c>
      <c r="U312" s="235">
        <v>0.255</v>
      </c>
      <c r="V312" s="235">
        <v>0.45250000000000001</v>
      </c>
      <c r="W312" s="235">
        <v>0.52</v>
      </c>
      <c r="X312" s="235">
        <v>0.84499999999999997</v>
      </c>
      <c r="Y312" s="235">
        <v>1</v>
      </c>
      <c r="Z312" s="235">
        <v>1.23</v>
      </c>
      <c r="AA312" s="235">
        <v>1.27</v>
      </c>
      <c r="AB312" s="235">
        <v>1.4</v>
      </c>
      <c r="AC312" s="235">
        <v>1.47</v>
      </c>
      <c r="AD312" s="235">
        <v>1.57</v>
      </c>
      <c r="AE312" s="235">
        <v>1.58</v>
      </c>
      <c r="AF312" s="235"/>
      <c r="AI312" s="234">
        <v>2.31</v>
      </c>
      <c r="AJ312" s="234">
        <v>2.4900000000000002</v>
      </c>
      <c r="AK312" s="234">
        <v>2.44</v>
      </c>
      <c r="AL312" s="228">
        <f t="shared" si="10"/>
        <v>2.4133333333333336</v>
      </c>
      <c r="AN312" s="198">
        <f t="shared" si="11"/>
        <v>1.5566666666666666</v>
      </c>
      <c r="AO312" s="198">
        <f t="shared" si="12"/>
        <v>2.2666666666666662</v>
      </c>
      <c r="AP312" s="198">
        <f t="shared" si="13"/>
        <v>3.606666666666666</v>
      </c>
      <c r="AQ312" s="198">
        <f t="shared" si="14"/>
        <v>7.2466666666666661</v>
      </c>
    </row>
    <row r="313" spans="2:56" s="206" customFormat="1" x14ac:dyDescent="0.35">
      <c r="B313" s="227">
        <v>44651</v>
      </c>
      <c r="C313" s="222"/>
      <c r="D313" s="222"/>
      <c r="E313" s="222"/>
      <c r="F313" s="222"/>
      <c r="G313" s="222"/>
      <c r="H313" s="222">
        <v>3.89</v>
      </c>
      <c r="I313" s="222">
        <v>4.74</v>
      </c>
      <c r="J313" s="222">
        <v>6.11</v>
      </c>
      <c r="K313" s="222">
        <v>9.67</v>
      </c>
      <c r="L313" s="222"/>
      <c r="M313" s="222"/>
      <c r="N313" s="222"/>
      <c r="O313" s="222"/>
      <c r="P313" s="222"/>
      <c r="R313" s="233"/>
      <c r="S313" s="236">
        <v>0.19</v>
      </c>
      <c r="T313" s="236">
        <v>0.2</v>
      </c>
      <c r="U313" s="236">
        <v>0.27250000000000002</v>
      </c>
      <c r="V313" s="236">
        <v>0.46750000000000003</v>
      </c>
      <c r="W313" s="236">
        <v>0.52</v>
      </c>
      <c r="X313" s="236">
        <v>0.85</v>
      </c>
      <c r="Y313" s="236">
        <v>1</v>
      </c>
      <c r="Z313" s="236">
        <v>1.23</v>
      </c>
      <c r="AA313" s="236">
        <v>1.27</v>
      </c>
      <c r="AB313" s="236">
        <v>1.4</v>
      </c>
      <c r="AC313" s="236">
        <v>1.47</v>
      </c>
      <c r="AD313" s="236">
        <v>1.57</v>
      </c>
      <c r="AE313" s="236">
        <v>1.57</v>
      </c>
      <c r="AF313" s="236"/>
      <c r="AI313" s="232">
        <v>2.2799999999999998</v>
      </c>
      <c r="AJ313" s="232">
        <v>2.4500000000000002</v>
      </c>
      <c r="AK313" s="232">
        <v>2.42</v>
      </c>
      <c r="AL313" s="226">
        <f t="shared" si="10"/>
        <v>2.3833333333333333</v>
      </c>
      <c r="AN313" s="208">
        <f t="shared" si="11"/>
        <v>1.5066666666666668</v>
      </c>
      <c r="AO313" s="208">
        <f t="shared" si="12"/>
        <v>2.3566666666666669</v>
      </c>
      <c r="AP313" s="208">
        <f t="shared" si="13"/>
        <v>3.726666666666667</v>
      </c>
      <c r="AQ313" s="208">
        <f t="shared" si="14"/>
        <v>7.2866666666666671</v>
      </c>
      <c r="AS313" s="220">
        <f>$BC$313*EXP($BD$313*AS3)</f>
        <v>1.1104876466435634</v>
      </c>
      <c r="AT313" s="220">
        <f>$BC$313*EXP($BD$313*AT3)</f>
        <v>1.8654442717665289</v>
      </c>
      <c r="AU313" s="220">
        <f>$BC$313*EXP($BD$313*AU3)</f>
        <v>3.133652446818711</v>
      </c>
      <c r="AV313" s="220">
        <f>$BC$313*EXP($BD$313*AV3)</f>
        <v>5.2640423549902211</v>
      </c>
      <c r="AW313" s="220"/>
      <c r="AX313" s="220">
        <f>$BC$313*EXP($BD$313*AX3)</f>
        <v>2.1237305595945126</v>
      </c>
      <c r="AY313" s="220">
        <f>$BC$313*EXP($BD$313*AY3)</f>
        <v>4.0614873145034496</v>
      </c>
      <c r="AZ313" s="220">
        <f>$BC$313*EXP($BD$313*AZ3)</f>
        <v>8.8427617246648929</v>
      </c>
      <c r="BA313" s="220">
        <f>$BC$313*EXP($BD$313*BA3)</f>
        <v>32.341435475176226</v>
      </c>
      <c r="BC313" s="206">
        <v>0.85680000000000001</v>
      </c>
      <c r="BD313" s="206">
        <v>0.51870000000000005</v>
      </c>
    </row>
    <row r="314" spans="2:56" x14ac:dyDescent="0.35">
      <c r="B314" s="229">
        <v>44652</v>
      </c>
      <c r="C314" s="219"/>
      <c r="D314" s="219"/>
      <c r="E314" s="219"/>
      <c r="F314" s="219"/>
      <c r="G314" s="219"/>
      <c r="H314" s="219">
        <v>3.93</v>
      </c>
      <c r="I314" s="219">
        <v>4.8099999999999996</v>
      </c>
      <c r="J314" s="219">
        <v>6.18</v>
      </c>
      <c r="K314" s="219">
        <v>9.76</v>
      </c>
      <c r="L314" s="219"/>
      <c r="M314" s="219"/>
      <c r="N314" s="219"/>
      <c r="O314" s="219"/>
      <c r="P314" s="219"/>
      <c r="Q314" s="197">
        <v>44652</v>
      </c>
      <c r="R314" s="235">
        <v>0.18</v>
      </c>
      <c r="S314" s="235">
        <v>0.19</v>
      </c>
      <c r="T314" s="235">
        <v>0.2</v>
      </c>
      <c r="U314" s="235">
        <v>0.27250000000000002</v>
      </c>
      <c r="V314" s="235">
        <v>0.46750000000000003</v>
      </c>
      <c r="W314" s="235">
        <v>0.52</v>
      </c>
      <c r="X314" s="235">
        <v>0.85</v>
      </c>
      <c r="Y314" s="235">
        <v>1</v>
      </c>
      <c r="Z314" s="235">
        <v>1.23</v>
      </c>
      <c r="AA314" s="235">
        <v>1.27</v>
      </c>
      <c r="AB314" s="235">
        <v>1.4</v>
      </c>
      <c r="AC314" s="235">
        <v>1.47</v>
      </c>
      <c r="AD314" s="235">
        <v>1.57</v>
      </c>
      <c r="AE314" s="235">
        <v>1.56</v>
      </c>
      <c r="AF314" s="201"/>
      <c r="AH314" s="197"/>
      <c r="AI314" s="234">
        <v>2.44</v>
      </c>
      <c r="AJ314" s="234">
        <v>2.61</v>
      </c>
      <c r="AK314" s="234">
        <v>2.5499999999999998</v>
      </c>
      <c r="AL314" s="228">
        <f t="shared" si="10"/>
        <v>2.5333333333333332</v>
      </c>
      <c r="AN314" s="198">
        <f t="shared" si="11"/>
        <v>1.3966666666666669</v>
      </c>
      <c r="AO314" s="198">
        <f t="shared" si="12"/>
        <v>2.2766666666666664</v>
      </c>
      <c r="AP314" s="198">
        <f t="shared" si="13"/>
        <v>3.6466666666666665</v>
      </c>
      <c r="AQ314" s="198">
        <f t="shared" si="14"/>
        <v>7.2266666666666666</v>
      </c>
    </row>
    <row r="315" spans="2:56" x14ac:dyDescent="0.35">
      <c r="B315" s="229">
        <v>44655</v>
      </c>
      <c r="C315" s="219"/>
      <c r="D315" s="219"/>
      <c r="E315" s="219"/>
      <c r="F315" s="219"/>
      <c r="G315" s="219"/>
      <c r="H315" s="219">
        <v>3.93</v>
      </c>
      <c r="I315" s="219">
        <v>4.75</v>
      </c>
      <c r="J315" s="219">
        <v>6.12</v>
      </c>
      <c r="K315" s="219">
        <v>9.6999999999999993</v>
      </c>
      <c r="L315" s="219"/>
      <c r="M315" s="219"/>
      <c r="N315" s="219"/>
      <c r="O315" s="219"/>
      <c r="P315" s="219"/>
      <c r="Q315" s="197">
        <v>44655</v>
      </c>
      <c r="R315" s="235">
        <v>0.19</v>
      </c>
      <c r="S315" s="235">
        <v>0.2</v>
      </c>
      <c r="T315" s="235">
        <v>0.22</v>
      </c>
      <c r="U315" s="235">
        <v>0.28750000000000003</v>
      </c>
      <c r="V315" s="235">
        <v>0.47500000000000003</v>
      </c>
      <c r="W315" s="235">
        <v>0.54</v>
      </c>
      <c r="X315" s="235">
        <v>0.85499999999999998</v>
      </c>
      <c r="Y315" s="235">
        <v>1.0033333333333332</v>
      </c>
      <c r="Z315" s="235">
        <v>1.25</v>
      </c>
      <c r="AA315" s="235">
        <v>1.29</v>
      </c>
      <c r="AB315" s="235">
        <v>1.41</v>
      </c>
      <c r="AC315" s="235">
        <v>1.48</v>
      </c>
      <c r="AD315" s="235">
        <v>1.58</v>
      </c>
      <c r="AE315" s="235">
        <v>1.54</v>
      </c>
      <c r="AF315" s="201"/>
      <c r="AH315" s="197"/>
      <c r="AI315" s="234">
        <v>2.4300000000000002</v>
      </c>
      <c r="AJ315" s="234">
        <v>2.61</v>
      </c>
      <c r="AK315" s="234">
        <v>2.56</v>
      </c>
      <c r="AL315" s="228">
        <f t="shared" si="10"/>
        <v>2.5333333333333332</v>
      </c>
      <c r="AN315" s="198">
        <f t="shared" si="11"/>
        <v>1.3966666666666669</v>
      </c>
      <c r="AO315" s="198">
        <f t="shared" si="12"/>
        <v>2.2166666666666668</v>
      </c>
      <c r="AP315" s="198">
        <f t="shared" si="13"/>
        <v>3.5866666666666669</v>
      </c>
      <c r="AQ315" s="198">
        <f t="shared" si="14"/>
        <v>7.1666666666666661</v>
      </c>
    </row>
    <row r="316" spans="2:56" x14ac:dyDescent="0.35">
      <c r="B316" s="229">
        <v>44656</v>
      </c>
      <c r="C316" s="219"/>
      <c r="D316" s="219"/>
      <c r="E316" s="219"/>
      <c r="F316" s="219"/>
      <c r="G316" s="219"/>
      <c r="H316" s="219">
        <v>4.03</v>
      </c>
      <c r="I316" s="219">
        <v>4.84</v>
      </c>
      <c r="J316" s="219">
        <v>6.19</v>
      </c>
      <c r="K316" s="219">
        <v>9.75</v>
      </c>
      <c r="L316" s="219"/>
      <c r="M316" s="219"/>
      <c r="N316" s="219"/>
      <c r="O316" s="219"/>
      <c r="P316" s="219"/>
      <c r="Q316" s="197">
        <v>44656</v>
      </c>
      <c r="R316" s="235">
        <v>0.19</v>
      </c>
      <c r="S316" s="235">
        <v>0.2</v>
      </c>
      <c r="T316" s="235">
        <v>0.22</v>
      </c>
      <c r="U316" s="235">
        <v>0.28750000000000003</v>
      </c>
      <c r="V316" s="235">
        <v>0.48</v>
      </c>
      <c r="W316" s="235">
        <v>0.55000000000000004</v>
      </c>
      <c r="X316" s="235">
        <v>0.86749999999999994</v>
      </c>
      <c r="Y316" s="235">
        <v>1.0066666666666666</v>
      </c>
      <c r="Z316" s="235">
        <v>1.25</v>
      </c>
      <c r="AA316" s="235">
        <v>1.29</v>
      </c>
      <c r="AB316" s="235">
        <v>1.41</v>
      </c>
      <c r="AC316" s="235">
        <v>1.48</v>
      </c>
      <c r="AD316" s="235">
        <v>1.58</v>
      </c>
      <c r="AE316" s="235">
        <v>1.54</v>
      </c>
      <c r="AF316" s="201"/>
      <c r="AH316" s="197"/>
      <c r="AI316" s="234">
        <v>2.5099999999999998</v>
      </c>
      <c r="AJ316" s="234">
        <v>2.69</v>
      </c>
      <c r="AK316" s="234">
        <v>2.69</v>
      </c>
      <c r="AL316" s="228">
        <f t="shared" si="10"/>
        <v>2.6299999999999994</v>
      </c>
      <c r="AN316" s="198">
        <f t="shared" si="11"/>
        <v>1.4000000000000008</v>
      </c>
      <c r="AO316" s="198">
        <f t="shared" si="12"/>
        <v>2.2100000000000004</v>
      </c>
      <c r="AP316" s="198">
        <f t="shared" si="13"/>
        <v>3.5600000000000009</v>
      </c>
      <c r="AQ316" s="198">
        <f t="shared" si="14"/>
        <v>7.120000000000001</v>
      </c>
    </row>
    <row r="317" spans="2:56" x14ac:dyDescent="0.35">
      <c r="B317" s="229">
        <v>44657</v>
      </c>
      <c r="C317" s="219"/>
      <c r="D317" s="219"/>
      <c r="E317" s="219"/>
      <c r="F317" s="219"/>
      <c r="G317" s="219"/>
      <c r="H317" s="219">
        <v>4.08</v>
      </c>
      <c r="I317" s="219">
        <v>5.04</v>
      </c>
      <c r="J317" s="219">
        <v>6.42</v>
      </c>
      <c r="K317" s="219">
        <v>10.01</v>
      </c>
      <c r="L317" s="219"/>
      <c r="M317" s="219"/>
      <c r="N317" s="219"/>
      <c r="O317" s="219"/>
      <c r="P317" s="219"/>
      <c r="Q317" s="197">
        <v>44657</v>
      </c>
      <c r="R317" s="235">
        <v>0.2</v>
      </c>
      <c r="S317" s="235">
        <v>0.22</v>
      </c>
      <c r="T317" s="235">
        <v>0.23</v>
      </c>
      <c r="U317" s="235">
        <v>0.33250000000000007</v>
      </c>
      <c r="V317" s="235">
        <v>0.53</v>
      </c>
      <c r="W317" s="235">
        <v>0.61</v>
      </c>
      <c r="X317" s="235">
        <v>0.92749999999999999</v>
      </c>
      <c r="Y317" s="235">
        <v>1.05</v>
      </c>
      <c r="Z317" s="235">
        <v>1.31</v>
      </c>
      <c r="AA317" s="235">
        <v>1.46</v>
      </c>
      <c r="AB317" s="235">
        <v>1.5</v>
      </c>
      <c r="AC317" s="235">
        <v>1.54</v>
      </c>
      <c r="AD317" s="235">
        <v>1.59</v>
      </c>
      <c r="AE317" s="235">
        <v>1.58</v>
      </c>
      <c r="AF317" s="201"/>
      <c r="AH317" s="197"/>
      <c r="AI317" s="234">
        <v>2.5</v>
      </c>
      <c r="AJ317" s="234">
        <v>2.67</v>
      </c>
      <c r="AK317" s="234">
        <v>2.7</v>
      </c>
      <c r="AL317" s="228">
        <f t="shared" si="10"/>
        <v>2.6233333333333335</v>
      </c>
      <c r="AN317" s="198">
        <f t="shared" si="11"/>
        <v>1.4566666666666666</v>
      </c>
      <c r="AO317" s="198">
        <f t="shared" si="12"/>
        <v>2.4166666666666665</v>
      </c>
      <c r="AP317" s="198">
        <f t="shared" si="13"/>
        <v>3.7966666666666664</v>
      </c>
      <c r="AQ317" s="198">
        <f t="shared" si="14"/>
        <v>7.3866666666666667</v>
      </c>
    </row>
    <row r="318" spans="2:56" x14ac:dyDescent="0.35">
      <c r="B318" s="229">
        <v>44658</v>
      </c>
      <c r="C318" s="219"/>
      <c r="D318" s="219"/>
      <c r="E318" s="219"/>
      <c r="F318" s="219"/>
      <c r="G318" s="219"/>
      <c r="H318" s="219">
        <v>4.0999999999999996</v>
      </c>
      <c r="I318" s="219">
        <v>5.09</v>
      </c>
      <c r="J318" s="219">
        <v>6.48</v>
      </c>
      <c r="K318" s="219">
        <v>10.11</v>
      </c>
      <c r="L318" s="219"/>
      <c r="M318" s="219"/>
      <c r="N318" s="219"/>
      <c r="O318" s="219"/>
      <c r="P318" s="219"/>
      <c r="Q318" s="197">
        <v>44658</v>
      </c>
      <c r="R318" s="235">
        <v>0.2</v>
      </c>
      <c r="S318" s="235">
        <v>0.22</v>
      </c>
      <c r="T318" s="235">
        <v>0.23</v>
      </c>
      <c r="U318" s="235">
        <v>0.33250000000000007</v>
      </c>
      <c r="V318" s="235">
        <v>0.52749999999999997</v>
      </c>
      <c r="W318" s="235">
        <v>0.61</v>
      </c>
      <c r="X318" s="235">
        <v>0.92999999999999994</v>
      </c>
      <c r="Y318" s="235">
        <v>1.0533333333333335</v>
      </c>
      <c r="Z318" s="235">
        <v>1.31</v>
      </c>
      <c r="AA318" s="235">
        <v>1.46</v>
      </c>
      <c r="AB318" s="235">
        <v>1.5</v>
      </c>
      <c r="AC318" s="235">
        <v>1.54</v>
      </c>
      <c r="AD318" s="235">
        <v>1.59</v>
      </c>
      <c r="AE318" s="235">
        <v>1.59</v>
      </c>
      <c r="AF318" s="201"/>
      <c r="AH318" s="197"/>
      <c r="AI318" s="234">
        <v>2.4700000000000002</v>
      </c>
      <c r="AJ318" s="234">
        <v>2.66</v>
      </c>
      <c r="AK318" s="234">
        <v>2.7</v>
      </c>
      <c r="AL318" s="228">
        <f t="shared" si="10"/>
        <v>2.6100000000000003</v>
      </c>
      <c r="AN318" s="198">
        <f t="shared" si="11"/>
        <v>1.4899999999999993</v>
      </c>
      <c r="AO318" s="198">
        <f t="shared" si="12"/>
        <v>2.4799999999999995</v>
      </c>
      <c r="AP318" s="198">
        <f t="shared" si="13"/>
        <v>3.87</v>
      </c>
      <c r="AQ318" s="198">
        <f t="shared" si="14"/>
        <v>7.4999999999999991</v>
      </c>
    </row>
    <row r="319" spans="2:56" x14ac:dyDescent="0.35">
      <c r="B319" s="229">
        <v>44659</v>
      </c>
      <c r="C319" s="219"/>
      <c r="D319" s="219"/>
      <c r="E319" s="219"/>
      <c r="F319" s="219"/>
      <c r="G319" s="219"/>
      <c r="H319" s="219">
        <v>4.18</v>
      </c>
      <c r="I319" s="219">
        <v>5.19</v>
      </c>
      <c r="J319" s="219">
        <v>6.57</v>
      </c>
      <c r="K319" s="219">
        <v>10.210000000000001</v>
      </c>
      <c r="L319" s="219"/>
      <c r="M319" s="219"/>
      <c r="N319" s="219"/>
      <c r="O319" s="219"/>
      <c r="P319" s="219"/>
      <c r="Q319" s="197">
        <v>44659</v>
      </c>
      <c r="R319" s="235">
        <v>0.2</v>
      </c>
      <c r="S319" s="235">
        <v>0.22</v>
      </c>
      <c r="T319" s="235">
        <v>0.23</v>
      </c>
      <c r="U319" s="235">
        <v>0.33250000000000007</v>
      </c>
      <c r="V319" s="235">
        <v>0.52749999999999997</v>
      </c>
      <c r="W319" s="235">
        <v>0.61</v>
      </c>
      <c r="X319" s="235">
        <v>0.92749999999999999</v>
      </c>
      <c r="Y319" s="235">
        <v>1.0566666666666666</v>
      </c>
      <c r="Z319" s="235">
        <v>1.31</v>
      </c>
      <c r="AA319" s="235">
        <v>1.46</v>
      </c>
      <c r="AB319" s="235">
        <v>1.5</v>
      </c>
      <c r="AC319" s="235">
        <v>1.54</v>
      </c>
      <c r="AD319" s="235">
        <v>1.59</v>
      </c>
      <c r="AE319" s="235">
        <v>1.59</v>
      </c>
      <c r="AF319" s="201"/>
      <c r="AH319" s="197"/>
      <c r="AI319" s="234">
        <v>2.5299999999999998</v>
      </c>
      <c r="AJ319" s="234">
        <v>2.73</v>
      </c>
      <c r="AK319" s="234">
        <v>2.76</v>
      </c>
      <c r="AL319" s="228">
        <f t="shared" si="10"/>
        <v>2.6733333333333333</v>
      </c>
      <c r="AN319" s="198">
        <f t="shared" si="11"/>
        <v>1.5066666666666664</v>
      </c>
      <c r="AO319" s="198">
        <f t="shared" si="12"/>
        <v>2.5166666666666671</v>
      </c>
      <c r="AP319" s="198">
        <f t="shared" si="13"/>
        <v>3.8966666666666669</v>
      </c>
      <c r="AQ319" s="198">
        <f t="shared" si="14"/>
        <v>7.5366666666666671</v>
      </c>
    </row>
    <row r="320" spans="2:56" x14ac:dyDescent="0.35">
      <c r="B320" s="229">
        <v>44662</v>
      </c>
      <c r="C320" s="219"/>
      <c r="D320" s="219"/>
      <c r="E320" s="219"/>
      <c r="F320" s="219"/>
      <c r="G320" s="219"/>
      <c r="H320" s="219">
        <v>4.25</v>
      </c>
      <c r="I320" s="219">
        <v>5.37</v>
      </c>
      <c r="J320" s="219">
        <v>6.76</v>
      </c>
      <c r="K320" s="219">
        <v>10.44</v>
      </c>
      <c r="L320" s="219"/>
      <c r="M320" s="219"/>
      <c r="N320" s="219"/>
      <c r="O320" s="219"/>
      <c r="P320" s="219"/>
      <c r="Q320" s="197">
        <v>44662</v>
      </c>
      <c r="R320" s="235">
        <v>0.2</v>
      </c>
      <c r="S320" s="235">
        <v>0.22</v>
      </c>
      <c r="T320" s="235">
        <v>0.23</v>
      </c>
      <c r="U320" s="235">
        <v>0.33500000000000002</v>
      </c>
      <c r="V320" s="235">
        <v>0.58750000000000002</v>
      </c>
      <c r="W320" s="235">
        <v>0.64</v>
      </c>
      <c r="X320" s="235">
        <v>1.0049999999999999</v>
      </c>
      <c r="Y320" s="235">
        <v>1.1633333333333333</v>
      </c>
      <c r="Z320" s="235">
        <v>1.38</v>
      </c>
      <c r="AA320" s="235">
        <v>1.53</v>
      </c>
      <c r="AB320" s="235">
        <v>1.575</v>
      </c>
      <c r="AC320" s="235">
        <v>1.6199999999999999</v>
      </c>
      <c r="AD320" s="235">
        <v>1.67</v>
      </c>
      <c r="AE320" s="235">
        <v>1.64</v>
      </c>
      <c r="AF320" s="201"/>
      <c r="AH320" s="197"/>
      <c r="AI320" s="234">
        <v>2.5</v>
      </c>
      <c r="AJ320" s="234">
        <v>2.73</v>
      </c>
      <c r="AK320" s="234">
        <v>2.79</v>
      </c>
      <c r="AL320" s="228">
        <f t="shared" si="10"/>
        <v>2.6733333333333333</v>
      </c>
      <c r="AN320" s="198">
        <f t="shared" si="11"/>
        <v>1.5766666666666667</v>
      </c>
      <c r="AO320" s="198">
        <f t="shared" si="12"/>
        <v>2.6966666666666668</v>
      </c>
      <c r="AP320" s="198">
        <f t="shared" si="13"/>
        <v>4.086666666666666</v>
      </c>
      <c r="AQ320" s="198">
        <f t="shared" si="14"/>
        <v>7.7666666666666657</v>
      </c>
    </row>
    <row r="321" spans="2:56" x14ac:dyDescent="0.35">
      <c r="B321" s="229">
        <v>44663</v>
      </c>
      <c r="C321" s="219"/>
      <c r="D321" s="219"/>
      <c r="E321" s="219"/>
      <c r="F321" s="219"/>
      <c r="G321" s="219"/>
      <c r="H321" s="219">
        <v>4.21</v>
      </c>
      <c r="I321" s="219">
        <v>5.3</v>
      </c>
      <c r="J321" s="219">
        <v>6.68</v>
      </c>
      <c r="K321" s="219">
        <v>10.36</v>
      </c>
      <c r="L321" s="219"/>
      <c r="M321" s="219"/>
      <c r="N321" s="219"/>
      <c r="O321" s="219"/>
      <c r="P321" s="219"/>
      <c r="Q321" s="197">
        <v>44663</v>
      </c>
      <c r="R321" s="235">
        <v>0.21</v>
      </c>
      <c r="S321" s="235">
        <v>0.23</v>
      </c>
      <c r="T321" s="235">
        <v>0.24</v>
      </c>
      <c r="U321" s="235">
        <v>0.37249999999999994</v>
      </c>
      <c r="V321" s="235">
        <v>0.66250000000000009</v>
      </c>
      <c r="W321" s="235">
        <v>0.71</v>
      </c>
      <c r="X321" s="235">
        <v>1.0775000000000001</v>
      </c>
      <c r="Y321" s="235">
        <v>1.2333333333333334</v>
      </c>
      <c r="Z321" s="235">
        <v>1.48</v>
      </c>
      <c r="AA321" s="235">
        <v>1.59</v>
      </c>
      <c r="AB321" s="235">
        <v>1.645</v>
      </c>
      <c r="AC321" s="235">
        <v>1.7</v>
      </c>
      <c r="AD321" s="235">
        <v>1.75</v>
      </c>
      <c r="AE321" s="235">
        <v>1.72</v>
      </c>
      <c r="AF321" s="201"/>
      <c r="AH321" s="197"/>
      <c r="AI321" s="234">
        <v>2.39</v>
      </c>
      <c r="AJ321" s="234">
        <v>2.58</v>
      </c>
      <c r="AK321" s="234">
        <v>2.66</v>
      </c>
      <c r="AL321" s="228">
        <f t="shared" si="10"/>
        <v>2.5433333333333334</v>
      </c>
      <c r="AN321" s="198">
        <f t="shared" si="11"/>
        <v>1.6666666666666665</v>
      </c>
      <c r="AO321" s="198">
        <f t="shared" si="12"/>
        <v>2.7566666666666664</v>
      </c>
      <c r="AP321" s="198">
        <f t="shared" si="13"/>
        <v>4.1366666666666667</v>
      </c>
      <c r="AQ321" s="198">
        <f t="shared" si="14"/>
        <v>7.8166666666666664</v>
      </c>
    </row>
    <row r="322" spans="2:56" x14ac:dyDescent="0.35">
      <c r="B322" s="229">
        <v>44664</v>
      </c>
      <c r="C322" s="219"/>
      <c r="D322" s="219"/>
      <c r="E322" s="219"/>
      <c r="F322" s="219"/>
      <c r="G322" s="219"/>
      <c r="H322" s="219">
        <v>4.2</v>
      </c>
      <c r="I322" s="219">
        <v>5.28</v>
      </c>
      <c r="J322" s="219">
        <v>6.66</v>
      </c>
      <c r="K322" s="219">
        <v>10.34</v>
      </c>
      <c r="L322" s="219"/>
      <c r="M322" s="219"/>
      <c r="N322" s="219"/>
      <c r="O322" s="219"/>
      <c r="P322" s="219"/>
      <c r="Q322" s="197">
        <v>44664</v>
      </c>
      <c r="R322" s="235">
        <v>0.22</v>
      </c>
      <c r="S322" s="235">
        <v>0.23</v>
      </c>
      <c r="T322" s="235">
        <v>0.24</v>
      </c>
      <c r="U322" s="235">
        <v>0.38249999999999995</v>
      </c>
      <c r="V322" s="235">
        <v>0.69000000000000006</v>
      </c>
      <c r="W322" s="235">
        <v>0.75</v>
      </c>
      <c r="X322" s="235">
        <v>1.0975000000000001</v>
      </c>
      <c r="Y322" s="235">
        <v>1.2466666666666668</v>
      </c>
      <c r="Z322" s="235">
        <v>1.48</v>
      </c>
      <c r="AA322" s="235">
        <v>1.61</v>
      </c>
      <c r="AB322" s="235">
        <v>1.655</v>
      </c>
      <c r="AC322" s="235">
        <v>1.7</v>
      </c>
      <c r="AD322" s="235">
        <v>1.75</v>
      </c>
      <c r="AE322" s="235">
        <v>1.72</v>
      </c>
      <c r="AF322" s="201"/>
      <c r="AH322" s="197"/>
      <c r="AI322" s="234">
        <v>2.37</v>
      </c>
      <c r="AJ322" s="234">
        <v>2.57</v>
      </c>
      <c r="AK322" s="234">
        <v>2.66</v>
      </c>
      <c r="AL322" s="228">
        <f t="shared" si="10"/>
        <v>2.5333333333333332</v>
      </c>
      <c r="AN322" s="198">
        <f t="shared" si="11"/>
        <v>1.666666666666667</v>
      </c>
      <c r="AO322" s="198">
        <f t="shared" si="12"/>
        <v>2.746666666666667</v>
      </c>
      <c r="AP322" s="198">
        <f t="shared" si="13"/>
        <v>4.1266666666666669</v>
      </c>
      <c r="AQ322" s="198">
        <f t="shared" si="14"/>
        <v>7.8066666666666666</v>
      </c>
    </row>
    <row r="323" spans="2:56" x14ac:dyDescent="0.35">
      <c r="B323" s="229">
        <v>44665</v>
      </c>
      <c r="C323" s="219"/>
      <c r="D323" s="219"/>
      <c r="E323" s="219"/>
      <c r="F323" s="219"/>
      <c r="G323" s="219"/>
      <c r="H323" s="219">
        <v>4.29</v>
      </c>
      <c r="I323" s="219">
        <v>5.29</v>
      </c>
      <c r="J323" s="219">
        <v>6.67</v>
      </c>
      <c r="K323" s="219">
        <v>10.32</v>
      </c>
      <c r="L323" s="219"/>
      <c r="M323" s="219"/>
      <c r="N323" s="219"/>
      <c r="O323" s="219"/>
      <c r="P323" s="219"/>
      <c r="Q323" s="197">
        <v>44665</v>
      </c>
      <c r="R323" s="235">
        <v>0.22</v>
      </c>
      <c r="S323" s="235">
        <v>0.23</v>
      </c>
      <c r="T323" s="235">
        <v>0.24</v>
      </c>
      <c r="U323" s="235">
        <v>0.38249999999999995</v>
      </c>
      <c r="V323" s="235">
        <v>0.6875</v>
      </c>
      <c r="W323" s="235">
        <v>0.75</v>
      </c>
      <c r="X323" s="235">
        <v>1.0975000000000001</v>
      </c>
      <c r="Y323" s="235">
        <v>1.25</v>
      </c>
      <c r="Z323" s="235">
        <v>1.48</v>
      </c>
      <c r="AA323" s="235">
        <v>1.61</v>
      </c>
      <c r="AB323" s="235">
        <v>1.655</v>
      </c>
      <c r="AC323" s="235">
        <v>1.7</v>
      </c>
      <c r="AD323" s="235">
        <v>1.75</v>
      </c>
      <c r="AE323" s="235">
        <v>1.72</v>
      </c>
      <c r="AF323" s="201"/>
      <c r="AH323" s="197"/>
      <c r="AI323" s="234">
        <v>2.4700000000000002</v>
      </c>
      <c r="AJ323" s="234">
        <v>2.67</v>
      </c>
      <c r="AK323" s="234">
        <v>2.79</v>
      </c>
      <c r="AL323" s="228">
        <f t="shared" si="10"/>
        <v>2.6433333333333335</v>
      </c>
      <c r="AN323" s="198">
        <f t="shared" si="11"/>
        <v>1.6466666666666665</v>
      </c>
      <c r="AO323" s="198">
        <f t="shared" si="12"/>
        <v>2.6466666666666665</v>
      </c>
      <c r="AP323" s="198">
        <f t="shared" si="13"/>
        <v>4.0266666666666664</v>
      </c>
      <c r="AQ323" s="198">
        <f t="shared" si="14"/>
        <v>7.6766666666666667</v>
      </c>
    </row>
    <row r="324" spans="2:56" x14ac:dyDescent="0.35">
      <c r="B324" s="229">
        <v>44666</v>
      </c>
      <c r="C324" s="219"/>
      <c r="D324" s="219"/>
      <c r="E324" s="219"/>
      <c r="F324" s="219"/>
      <c r="G324" s="219"/>
      <c r="H324" s="219">
        <v>4.29</v>
      </c>
      <c r="I324" s="219">
        <v>5.29</v>
      </c>
      <c r="J324" s="219">
        <v>6.67</v>
      </c>
      <c r="K324" s="219">
        <v>10.32</v>
      </c>
      <c r="L324" s="219"/>
      <c r="M324" s="219"/>
      <c r="N324" s="219"/>
      <c r="O324" s="219"/>
      <c r="P324" s="219"/>
      <c r="Q324" s="197">
        <v>44666</v>
      </c>
      <c r="R324" s="235">
        <v>0.22</v>
      </c>
      <c r="S324" s="235">
        <v>0.23</v>
      </c>
      <c r="T324" s="235">
        <v>0.25</v>
      </c>
      <c r="U324" s="235">
        <v>0.38500000000000001</v>
      </c>
      <c r="V324" s="235">
        <v>0.68500000000000005</v>
      </c>
      <c r="W324" s="235">
        <v>0.75</v>
      </c>
      <c r="X324" s="235">
        <v>1.1025</v>
      </c>
      <c r="Y324" s="235">
        <v>1.25</v>
      </c>
      <c r="Z324" s="235">
        <v>1.48</v>
      </c>
      <c r="AA324" s="235">
        <v>1.61</v>
      </c>
      <c r="AB324" s="235">
        <v>1.655</v>
      </c>
      <c r="AC324" s="235">
        <v>1.7</v>
      </c>
      <c r="AD324" s="235">
        <v>1.75</v>
      </c>
      <c r="AE324" s="235">
        <v>1.74</v>
      </c>
      <c r="AF324" s="201"/>
      <c r="AH324" s="197"/>
      <c r="AI324" s="234">
        <v>2.4700000000000002</v>
      </c>
      <c r="AJ324" s="234">
        <v>2.67</v>
      </c>
      <c r="AK324" s="234">
        <v>2.79</v>
      </c>
      <c r="AL324" s="228">
        <f t="shared" si="10"/>
        <v>2.6433333333333335</v>
      </c>
      <c r="AN324" s="198">
        <f t="shared" si="11"/>
        <v>1.6466666666666665</v>
      </c>
      <c r="AO324" s="198">
        <f t="shared" si="12"/>
        <v>2.6466666666666665</v>
      </c>
      <c r="AP324" s="198">
        <f t="shared" si="13"/>
        <v>4.0266666666666664</v>
      </c>
      <c r="AQ324" s="198">
        <f t="shared" si="14"/>
        <v>7.6766666666666667</v>
      </c>
    </row>
    <row r="325" spans="2:56" x14ac:dyDescent="0.35">
      <c r="B325" s="229">
        <v>44670</v>
      </c>
      <c r="C325" s="219"/>
      <c r="D325" s="219"/>
      <c r="E325" s="219"/>
      <c r="F325" s="219"/>
      <c r="G325" s="219"/>
      <c r="H325" s="219">
        <v>4.42</v>
      </c>
      <c r="I325" s="219">
        <v>5.37</v>
      </c>
      <c r="J325" s="219">
        <v>6.64</v>
      </c>
      <c r="K325" s="219">
        <v>10.46</v>
      </c>
      <c r="L325" s="219"/>
      <c r="M325" s="219"/>
      <c r="N325" s="219"/>
      <c r="O325" s="219"/>
      <c r="P325" s="219"/>
      <c r="Q325" s="197">
        <v>44670</v>
      </c>
      <c r="R325" s="235">
        <v>0.25</v>
      </c>
      <c r="S325" s="235">
        <v>0.255</v>
      </c>
      <c r="T325" s="235">
        <v>0.26</v>
      </c>
      <c r="U325" s="235">
        <v>0.39500000000000002</v>
      </c>
      <c r="V325" s="235">
        <v>0.72750000000000004</v>
      </c>
      <c r="W325" s="235">
        <v>0.78</v>
      </c>
      <c r="X325" s="235">
        <v>1.1399999999999999</v>
      </c>
      <c r="Y325" s="235">
        <v>1.2833333333333334</v>
      </c>
      <c r="Z325" s="235">
        <v>1.49</v>
      </c>
      <c r="AA325" s="235">
        <v>1.62</v>
      </c>
      <c r="AB325" s="235">
        <v>1.665</v>
      </c>
      <c r="AC325" s="235">
        <v>1.71</v>
      </c>
      <c r="AD325" s="235">
        <v>1.76</v>
      </c>
      <c r="AE325" s="235">
        <v>1.77</v>
      </c>
      <c r="AF325" s="201"/>
      <c r="AH325" s="197"/>
      <c r="AI325" s="234">
        <v>2.61</v>
      </c>
      <c r="AJ325" s="234">
        <v>2.81</v>
      </c>
      <c r="AK325" s="234">
        <v>2.91</v>
      </c>
      <c r="AL325" s="228">
        <f t="shared" si="10"/>
        <v>2.7766666666666668</v>
      </c>
      <c r="AN325" s="198">
        <f t="shared" si="11"/>
        <v>1.6433333333333331</v>
      </c>
      <c r="AO325" s="198">
        <f t="shared" si="12"/>
        <v>2.5933333333333333</v>
      </c>
      <c r="AP325" s="198">
        <f t="shared" si="13"/>
        <v>3.8633333333333328</v>
      </c>
      <c r="AQ325" s="198">
        <f t="shared" si="14"/>
        <v>7.6833333333333336</v>
      </c>
    </row>
    <row r="326" spans="2:56" x14ac:dyDescent="0.35">
      <c r="B326" s="229">
        <v>44671</v>
      </c>
      <c r="C326" s="219"/>
      <c r="D326" s="219"/>
      <c r="E326" s="219"/>
      <c r="F326" s="219"/>
      <c r="G326" s="219"/>
      <c r="H326" s="219">
        <v>4.37</v>
      </c>
      <c r="I326" s="219">
        <v>5.31</v>
      </c>
      <c r="J326" s="219">
        <v>6.58</v>
      </c>
      <c r="K326" s="219">
        <v>10.37</v>
      </c>
      <c r="L326" s="219"/>
      <c r="M326" s="219"/>
      <c r="N326" s="219"/>
      <c r="O326" s="219"/>
      <c r="P326" s="219"/>
      <c r="Q326" s="197">
        <v>44671</v>
      </c>
      <c r="R326" s="235">
        <v>0.25</v>
      </c>
      <c r="S326" s="235">
        <v>0.255</v>
      </c>
      <c r="T326" s="235">
        <v>0.26</v>
      </c>
      <c r="U326" s="235">
        <v>0.4</v>
      </c>
      <c r="V326" s="235">
        <v>0.72250000000000003</v>
      </c>
      <c r="W326" s="235">
        <v>0.8</v>
      </c>
      <c r="X326" s="235">
        <v>1.1924999999999999</v>
      </c>
      <c r="Y326" s="235">
        <v>1.3166666666666667</v>
      </c>
      <c r="Z326" s="235">
        <v>1.52</v>
      </c>
      <c r="AA326" s="235">
        <v>1.65</v>
      </c>
      <c r="AB326" s="235">
        <v>1.7</v>
      </c>
      <c r="AC326" s="235">
        <v>1.75</v>
      </c>
      <c r="AD326" s="235">
        <v>1.8</v>
      </c>
      <c r="AE326" s="235">
        <v>1.77</v>
      </c>
      <c r="AF326" s="201"/>
      <c r="AH326" s="197"/>
      <c r="AI326" s="234">
        <v>2.6</v>
      </c>
      <c r="AJ326" s="234">
        <v>2.79</v>
      </c>
      <c r="AK326" s="234">
        <v>2.87</v>
      </c>
      <c r="AL326" s="228">
        <f t="shared" si="10"/>
        <v>2.7533333333333339</v>
      </c>
      <c r="AN326" s="198">
        <f t="shared" si="11"/>
        <v>1.6166666666666663</v>
      </c>
      <c r="AO326" s="198">
        <f t="shared" si="12"/>
        <v>2.5566666666666658</v>
      </c>
      <c r="AP326" s="198">
        <f t="shared" si="13"/>
        <v>3.8266666666666662</v>
      </c>
      <c r="AQ326" s="198">
        <f t="shared" si="14"/>
        <v>7.6166666666666654</v>
      </c>
      <c r="AS326" s="220">
        <f>$BC$326*EXP($BD$326*AS3)</f>
        <v>1.2058093699393948</v>
      </c>
      <c r="AT326" s="220">
        <f>$BC$326*EXP($BD$326*AT3)</f>
        <v>1.9986081589449078</v>
      </c>
      <c r="AU326" s="220">
        <f>$BC$326*EXP($BD$326*AU3)</f>
        <v>3.3126584289205838</v>
      </c>
      <c r="AV326" s="220">
        <f>$BC$326*EXP($BD$326*AV3)</f>
        <v>5.4906740061002033</v>
      </c>
      <c r="AW326" s="220"/>
      <c r="AX326" s="220">
        <f>$BC$326*EXP($BD$326*AX3)</f>
        <v>2.2677224861330476</v>
      </c>
      <c r="AY326" s="220">
        <f>$BC$326*EXP($BD$326*AY3)</f>
        <v>4.2648244426661908</v>
      </c>
      <c r="AZ326" s="220">
        <f>$BC$326*EXP($BD$326*AZ3)</f>
        <v>9.1006971253259881</v>
      </c>
      <c r="BA326" s="220">
        <f>$BC$326*EXP($BD$326*BA3)</f>
        <v>32.18823514975918</v>
      </c>
      <c r="BC326" s="194">
        <v>0.93659999999999999</v>
      </c>
      <c r="BD326" s="194">
        <v>0.50529999999999997</v>
      </c>
    </row>
    <row r="327" spans="2:56" x14ac:dyDescent="0.35">
      <c r="B327" s="229">
        <v>44672</v>
      </c>
      <c r="C327" s="219"/>
      <c r="D327" s="219"/>
      <c r="E327" s="219"/>
      <c r="F327" s="219"/>
      <c r="G327" s="219"/>
      <c r="H327" s="219">
        <v>4.47</v>
      </c>
      <c r="I327" s="219">
        <v>5.36</v>
      </c>
      <c r="J327" s="219">
        <v>6.6</v>
      </c>
      <c r="K327" s="219">
        <v>10.42</v>
      </c>
      <c r="L327" s="219"/>
      <c r="M327" s="219"/>
      <c r="N327" s="219"/>
      <c r="O327" s="219"/>
      <c r="P327" s="219"/>
      <c r="Q327" s="197">
        <v>44672</v>
      </c>
      <c r="R327" s="235">
        <v>0.25</v>
      </c>
      <c r="S327" s="235">
        <v>0.255</v>
      </c>
      <c r="T327" s="235">
        <v>0.26</v>
      </c>
      <c r="U327" s="235">
        <v>0.4</v>
      </c>
      <c r="V327" s="235">
        <v>0.72250000000000003</v>
      </c>
      <c r="W327" s="235">
        <v>0.8</v>
      </c>
      <c r="X327" s="235">
        <v>1.19</v>
      </c>
      <c r="Y327" s="235">
        <v>1.3133333333333335</v>
      </c>
      <c r="Z327" s="235">
        <v>1.52</v>
      </c>
      <c r="AA327" s="235">
        <v>1.65</v>
      </c>
      <c r="AB327" s="235">
        <v>1.7</v>
      </c>
      <c r="AC327" s="235">
        <v>1.75</v>
      </c>
      <c r="AD327" s="235">
        <v>1.8</v>
      </c>
      <c r="AE327" s="235">
        <v>1.76</v>
      </c>
      <c r="AF327" s="201"/>
      <c r="AH327" s="197"/>
      <c r="AI327" s="234">
        <v>2.68</v>
      </c>
      <c r="AJ327" s="234">
        <v>2.87</v>
      </c>
      <c r="AK327" s="234">
        <v>2.96</v>
      </c>
      <c r="AL327" s="228">
        <f t="shared" si="10"/>
        <v>2.8366666666666673</v>
      </c>
      <c r="AN327" s="198">
        <f t="shared" si="11"/>
        <v>1.6333333333333324</v>
      </c>
      <c r="AO327" s="198">
        <f t="shared" si="12"/>
        <v>2.523333333333333</v>
      </c>
      <c r="AP327" s="198">
        <f t="shared" si="13"/>
        <v>3.7633333333333323</v>
      </c>
      <c r="AQ327" s="198">
        <f t="shared" si="14"/>
        <v>7.5833333333333321</v>
      </c>
    </row>
    <row r="328" spans="2:56" x14ac:dyDescent="0.35">
      <c r="B328" s="229">
        <v>44673</v>
      </c>
      <c r="C328" s="219"/>
      <c r="D328" s="219"/>
      <c r="E328" s="219"/>
      <c r="F328" s="219"/>
      <c r="G328" s="219"/>
      <c r="H328" s="219">
        <v>4.51</v>
      </c>
      <c r="I328" s="219">
        <v>5.49</v>
      </c>
      <c r="J328" s="219">
        <v>6.75</v>
      </c>
      <c r="K328" s="219">
        <v>10.57</v>
      </c>
      <c r="L328" s="219"/>
      <c r="M328" s="219"/>
      <c r="N328" s="219"/>
      <c r="O328" s="219"/>
      <c r="P328" s="219"/>
      <c r="Q328" s="197">
        <v>44673</v>
      </c>
      <c r="R328" s="235">
        <v>0.25</v>
      </c>
      <c r="S328" s="235">
        <v>0.255</v>
      </c>
      <c r="T328" s="235">
        <v>0.26</v>
      </c>
      <c r="U328" s="235">
        <v>0.4</v>
      </c>
      <c r="V328" s="235">
        <v>0.72500000000000009</v>
      </c>
      <c r="W328" s="235">
        <v>1.0249999999999999</v>
      </c>
      <c r="X328" s="235">
        <v>1.17</v>
      </c>
      <c r="Y328" s="235">
        <v>1.3233333333333335</v>
      </c>
      <c r="Z328" s="235">
        <v>1.52</v>
      </c>
      <c r="AA328" s="235">
        <v>1.65</v>
      </c>
      <c r="AB328" s="235">
        <v>1.7050000000000001</v>
      </c>
      <c r="AC328" s="235">
        <v>1.76</v>
      </c>
      <c r="AD328" s="235">
        <v>1.81</v>
      </c>
      <c r="AE328" s="235">
        <v>1.77</v>
      </c>
      <c r="AF328" s="201"/>
      <c r="AH328" s="197"/>
      <c r="AI328" s="234">
        <v>2.72</v>
      </c>
      <c r="AJ328" s="234">
        <v>2.88</v>
      </c>
      <c r="AK328" s="234">
        <v>2.94</v>
      </c>
      <c r="AL328" s="228">
        <f t="shared" si="10"/>
        <v>2.8466666666666662</v>
      </c>
      <c r="AN328" s="198">
        <f t="shared" si="11"/>
        <v>1.6633333333333336</v>
      </c>
      <c r="AO328" s="198">
        <f t="shared" si="12"/>
        <v>2.643333333333334</v>
      </c>
      <c r="AP328" s="198">
        <f t="shared" si="13"/>
        <v>3.9033333333333338</v>
      </c>
      <c r="AQ328" s="198">
        <f t="shared" si="14"/>
        <v>7.7233333333333345</v>
      </c>
    </row>
    <row r="329" spans="2:56" x14ac:dyDescent="0.35">
      <c r="B329" s="229">
        <v>44676</v>
      </c>
      <c r="C329" s="219"/>
      <c r="D329" s="219"/>
      <c r="E329" s="219"/>
      <c r="F329" s="219"/>
      <c r="G329" s="219"/>
      <c r="H329" s="219">
        <v>4.46</v>
      </c>
      <c r="I329" s="219">
        <v>5.53</v>
      </c>
      <c r="J329" s="219">
        <v>6.83</v>
      </c>
      <c r="K329" s="219">
        <v>10.7</v>
      </c>
      <c r="L329" s="219"/>
      <c r="M329" s="219"/>
      <c r="N329" s="219"/>
      <c r="O329" s="219"/>
      <c r="P329" s="219"/>
      <c r="Q329" s="197">
        <v>44676</v>
      </c>
      <c r="R329" s="235">
        <v>0.25</v>
      </c>
      <c r="S329" s="235">
        <v>0.255</v>
      </c>
      <c r="T329" s="235">
        <v>0.26</v>
      </c>
      <c r="U329" s="235">
        <v>0.4</v>
      </c>
      <c r="V329" s="235">
        <v>0.76</v>
      </c>
      <c r="W329" s="235">
        <v>1.0899999999999999</v>
      </c>
      <c r="X329" s="235">
        <v>1.1833333333333333</v>
      </c>
      <c r="Y329" s="235">
        <v>1.3533333333333333</v>
      </c>
      <c r="Z329" s="235">
        <v>1.5449999999999999</v>
      </c>
      <c r="AA329" s="235">
        <v>1.67</v>
      </c>
      <c r="AB329" s="235">
        <v>1.7250000000000001</v>
      </c>
      <c r="AC329" s="235">
        <v>1.78</v>
      </c>
      <c r="AD329" s="235">
        <v>1.83</v>
      </c>
      <c r="AE329" s="235">
        <v>1.79</v>
      </c>
      <c r="AF329" s="201"/>
      <c r="AH329" s="197"/>
      <c r="AI329" s="234">
        <v>2.63</v>
      </c>
      <c r="AJ329" s="234">
        <v>2.79</v>
      </c>
      <c r="AK329" s="234">
        <v>2.84</v>
      </c>
      <c r="AL329" s="228">
        <f t="shared" si="10"/>
        <v>2.7533333333333334</v>
      </c>
      <c r="AN329" s="198">
        <f t="shared" si="11"/>
        <v>1.7066666666666666</v>
      </c>
      <c r="AO329" s="198">
        <f t="shared" si="12"/>
        <v>2.7766666666666668</v>
      </c>
      <c r="AP329" s="198">
        <f t="shared" si="13"/>
        <v>4.0766666666666662</v>
      </c>
      <c r="AQ329" s="198">
        <f t="shared" si="14"/>
        <v>7.9466666666666654</v>
      </c>
    </row>
    <row r="330" spans="2:56" x14ac:dyDescent="0.35">
      <c r="B330" s="229">
        <v>44677</v>
      </c>
      <c r="C330" s="219"/>
      <c r="D330" s="219"/>
      <c r="E330" s="219"/>
      <c r="F330" s="219"/>
      <c r="G330" s="219"/>
      <c r="H330" s="219">
        <v>4.41</v>
      </c>
      <c r="I330" s="219">
        <v>5.49</v>
      </c>
      <c r="J330" s="219">
        <v>6.81</v>
      </c>
      <c r="K330" s="219">
        <v>10.74</v>
      </c>
      <c r="L330" s="219"/>
      <c r="M330" s="219"/>
      <c r="N330" s="219"/>
      <c r="O330" s="219"/>
      <c r="P330" s="219"/>
      <c r="Q330" s="197">
        <v>44677</v>
      </c>
      <c r="R330" s="235">
        <v>0.25</v>
      </c>
      <c r="S330" s="235">
        <v>0.255</v>
      </c>
      <c r="T330" s="235">
        <v>0.26</v>
      </c>
      <c r="U330" s="235">
        <v>0.4</v>
      </c>
      <c r="V330" s="235">
        <v>0.75750000000000006</v>
      </c>
      <c r="W330" s="235">
        <v>1.1000000000000001</v>
      </c>
      <c r="X330" s="235">
        <v>1.1833333333333333</v>
      </c>
      <c r="Y330" s="235">
        <v>1.3499999999999999</v>
      </c>
      <c r="Z330" s="235">
        <v>1.5449999999999999</v>
      </c>
      <c r="AA330" s="235">
        <v>1.67</v>
      </c>
      <c r="AB330" s="235">
        <v>1.7250000000000001</v>
      </c>
      <c r="AC330" s="235">
        <v>1.78</v>
      </c>
      <c r="AD330" s="235">
        <v>1.83</v>
      </c>
      <c r="AE330" s="235">
        <v>1.8</v>
      </c>
      <c r="AF330" s="201"/>
      <c r="AH330" s="197"/>
      <c r="AI330" s="234">
        <v>2.54</v>
      </c>
      <c r="AJ330" s="234">
        <v>2.72</v>
      </c>
      <c r="AK330" s="234">
        <v>2.79</v>
      </c>
      <c r="AL330" s="228">
        <f t="shared" si="10"/>
        <v>2.6833333333333336</v>
      </c>
      <c r="AN330" s="198">
        <f t="shared" si="11"/>
        <v>1.7266666666666666</v>
      </c>
      <c r="AO330" s="198">
        <f t="shared" si="12"/>
        <v>2.8066666666666666</v>
      </c>
      <c r="AP330" s="198">
        <f t="shared" si="13"/>
        <v>4.126666666666666</v>
      </c>
      <c r="AQ330" s="198">
        <f t="shared" si="14"/>
        <v>8.0566666666666666</v>
      </c>
    </row>
    <row r="331" spans="2:56" x14ac:dyDescent="0.35">
      <c r="B331" s="229">
        <v>44678</v>
      </c>
      <c r="C331" s="219"/>
      <c r="D331" s="219"/>
      <c r="E331" s="219"/>
      <c r="F331" s="219"/>
      <c r="G331" s="219"/>
      <c r="H331" s="219">
        <v>4.45</v>
      </c>
      <c r="I331" s="219">
        <v>5.52</v>
      </c>
      <c r="J331" s="219">
        <v>6.87</v>
      </c>
      <c r="K331" s="219">
        <v>10.86</v>
      </c>
      <c r="L331" s="219"/>
      <c r="M331" s="219"/>
      <c r="N331" s="219"/>
      <c r="O331" s="219"/>
      <c r="P331" s="219"/>
      <c r="Q331" s="197">
        <v>44678</v>
      </c>
      <c r="R331" s="235">
        <v>0.25</v>
      </c>
      <c r="S331" s="235">
        <v>0.255</v>
      </c>
      <c r="T331" s="235">
        <v>0.26</v>
      </c>
      <c r="U331" s="235">
        <v>0.4</v>
      </c>
      <c r="V331" s="235">
        <v>0.75750000000000006</v>
      </c>
      <c r="W331" s="235">
        <v>1.105</v>
      </c>
      <c r="X331" s="235">
        <v>1.1833333333333333</v>
      </c>
      <c r="Y331" s="235">
        <v>1.3499999999999999</v>
      </c>
      <c r="Z331" s="235">
        <v>1.5449999999999999</v>
      </c>
      <c r="AA331" s="235">
        <v>1.67</v>
      </c>
      <c r="AB331" s="235">
        <v>1.7250000000000001</v>
      </c>
      <c r="AC331" s="235">
        <v>1.78</v>
      </c>
      <c r="AD331" s="235">
        <v>1.83</v>
      </c>
      <c r="AE331" s="235">
        <v>1.79</v>
      </c>
      <c r="AF331" s="201"/>
      <c r="AH331" s="197"/>
      <c r="AI331" s="234">
        <v>2.58</v>
      </c>
      <c r="AJ331" s="234">
        <v>2.75</v>
      </c>
      <c r="AK331" s="234">
        <v>2.81</v>
      </c>
      <c r="AL331" s="228">
        <f t="shared" si="10"/>
        <v>2.7133333333333334</v>
      </c>
      <c r="AN331" s="198">
        <f t="shared" si="11"/>
        <v>1.7366666666666668</v>
      </c>
      <c r="AO331" s="198">
        <f t="shared" si="12"/>
        <v>2.8066666666666662</v>
      </c>
      <c r="AP331" s="198">
        <f t="shared" si="13"/>
        <v>4.1566666666666663</v>
      </c>
      <c r="AQ331" s="198">
        <f t="shared" si="14"/>
        <v>8.1466666666666665</v>
      </c>
    </row>
    <row r="332" spans="2:56" x14ac:dyDescent="0.35">
      <c r="B332" s="229">
        <v>44679</v>
      </c>
      <c r="C332" s="219"/>
      <c r="D332" s="219"/>
      <c r="E332" s="219"/>
      <c r="F332" s="219"/>
      <c r="G332" s="219"/>
      <c r="H332" s="219">
        <v>4.51</v>
      </c>
      <c r="I332" s="219">
        <v>5.55</v>
      </c>
      <c r="J332" s="219">
        <v>6.91</v>
      </c>
      <c r="K332" s="219">
        <v>10.89</v>
      </c>
      <c r="L332" s="219"/>
      <c r="M332" s="219"/>
      <c r="N332" s="219"/>
      <c r="O332" s="219"/>
      <c r="P332" s="219"/>
      <c r="Q332" s="197">
        <v>44679</v>
      </c>
      <c r="R332" s="235">
        <v>0.25</v>
      </c>
      <c r="S332" s="235">
        <v>0.255</v>
      </c>
      <c r="T332" s="235">
        <v>0.26</v>
      </c>
      <c r="U332" s="235">
        <v>0.4</v>
      </c>
      <c r="V332" s="235">
        <v>0.76</v>
      </c>
      <c r="W332" s="235">
        <v>1.115</v>
      </c>
      <c r="X332" s="235">
        <v>1.1833333333333333</v>
      </c>
      <c r="Y332" s="235">
        <v>1.3499999999999999</v>
      </c>
      <c r="Z332" s="235">
        <v>1.5449999999999999</v>
      </c>
      <c r="AA332" s="235">
        <v>1.67</v>
      </c>
      <c r="AB332" s="235">
        <v>1.7250000000000001</v>
      </c>
      <c r="AC332" s="235">
        <v>1.78</v>
      </c>
      <c r="AD332" s="235">
        <v>1.83</v>
      </c>
      <c r="AE332" s="235">
        <v>1.8</v>
      </c>
      <c r="AF332" s="201"/>
      <c r="AH332" s="197"/>
      <c r="AI332" s="234">
        <v>2.63</v>
      </c>
      <c r="AJ332" s="234">
        <v>2.8</v>
      </c>
      <c r="AK332" s="234">
        <v>2.86</v>
      </c>
      <c r="AL332" s="228">
        <f t="shared" si="10"/>
        <v>2.7633333333333332</v>
      </c>
      <c r="AN332" s="198">
        <f t="shared" si="11"/>
        <v>1.7466666666666666</v>
      </c>
      <c r="AO332" s="198">
        <f t="shared" si="12"/>
        <v>2.7866666666666666</v>
      </c>
      <c r="AP332" s="198">
        <f t="shared" si="13"/>
        <v>4.1466666666666665</v>
      </c>
      <c r="AQ332" s="198">
        <f t="shared" si="14"/>
        <v>8.1266666666666669</v>
      </c>
    </row>
    <row r="333" spans="2:56" x14ac:dyDescent="0.35">
      <c r="B333" s="229">
        <v>44680</v>
      </c>
      <c r="C333" s="219"/>
      <c r="D333" s="219"/>
      <c r="E333" s="219"/>
      <c r="F333" s="219"/>
      <c r="G333" s="219"/>
      <c r="H333" s="219">
        <v>4.5599999999999996</v>
      </c>
      <c r="I333" s="219">
        <v>5.66</v>
      </c>
      <c r="J333" s="219">
        <v>7.05</v>
      </c>
      <c r="K333" s="219">
        <v>11.1</v>
      </c>
      <c r="L333" s="219"/>
      <c r="M333" s="219"/>
      <c r="N333" s="219"/>
      <c r="O333" s="219"/>
      <c r="P333" s="219"/>
      <c r="Q333" s="197">
        <v>44680</v>
      </c>
      <c r="R333" s="235">
        <v>0.26</v>
      </c>
      <c r="S333" s="235">
        <v>0.26500000000000001</v>
      </c>
      <c r="T333" s="235">
        <v>0.27</v>
      </c>
      <c r="U333" s="235">
        <v>0.42000000000000004</v>
      </c>
      <c r="V333" s="235">
        <v>0.82</v>
      </c>
      <c r="W333" s="235">
        <v>1.165</v>
      </c>
      <c r="X333" s="235">
        <v>1.3225000000000002</v>
      </c>
      <c r="Y333" s="235">
        <v>1.44</v>
      </c>
      <c r="Z333" s="235">
        <v>1.6850000000000001</v>
      </c>
      <c r="AA333" s="235">
        <v>1.77</v>
      </c>
      <c r="AB333" s="235">
        <v>1.825</v>
      </c>
      <c r="AC333" s="235">
        <v>1.88</v>
      </c>
      <c r="AD333" s="235">
        <v>1.93</v>
      </c>
      <c r="AE333" s="235">
        <v>1.8</v>
      </c>
      <c r="AF333" s="201"/>
      <c r="AH333" s="197"/>
      <c r="AI333" s="234">
        <v>2.7</v>
      </c>
      <c r="AJ333" s="234">
        <v>2.87</v>
      </c>
      <c r="AK333" s="234">
        <v>2.92</v>
      </c>
      <c r="AL333" s="228">
        <f t="shared" si="10"/>
        <v>2.83</v>
      </c>
      <c r="AN333" s="198">
        <f t="shared" si="11"/>
        <v>1.7299999999999995</v>
      </c>
      <c r="AO333" s="198">
        <f t="shared" si="12"/>
        <v>2.83</v>
      </c>
      <c r="AP333" s="198">
        <f t="shared" si="13"/>
        <v>4.22</v>
      </c>
      <c r="AQ333" s="198">
        <f t="shared" si="14"/>
        <v>8.27</v>
      </c>
    </row>
    <row r="334" spans="2:56" x14ac:dyDescent="0.35">
      <c r="B334" s="229">
        <v>44683</v>
      </c>
      <c r="C334" s="219"/>
      <c r="D334" s="219"/>
      <c r="E334" s="219"/>
      <c r="F334" s="219"/>
      <c r="G334" s="219"/>
      <c r="H334" s="219">
        <v>4.6900000000000004</v>
      </c>
      <c r="I334" s="219">
        <v>5.87</v>
      </c>
      <c r="J334" s="219">
        <v>7.27</v>
      </c>
      <c r="K334" s="219">
        <v>11.65</v>
      </c>
      <c r="L334" s="219"/>
      <c r="M334" s="219"/>
      <c r="N334" s="219"/>
      <c r="O334" s="219"/>
      <c r="P334" s="219"/>
      <c r="Q334" s="197">
        <v>44683</v>
      </c>
      <c r="R334" s="235">
        <v>0.26</v>
      </c>
      <c r="S334" s="235">
        <v>0.26500000000000001</v>
      </c>
      <c r="T334" s="235">
        <v>0.27</v>
      </c>
      <c r="U334" s="235">
        <v>0.42500000000000004</v>
      </c>
      <c r="V334" s="235">
        <v>0.82499999999999996</v>
      </c>
      <c r="W334" s="235">
        <v>1.21</v>
      </c>
      <c r="X334" s="235">
        <v>1.38</v>
      </c>
      <c r="Y334" s="235">
        <v>1.51</v>
      </c>
      <c r="Z334" s="235">
        <v>1.7149999999999999</v>
      </c>
      <c r="AA334" s="235">
        <v>1.81</v>
      </c>
      <c r="AB334" s="235">
        <v>1.855</v>
      </c>
      <c r="AC334" s="235">
        <v>1.9</v>
      </c>
      <c r="AD334" s="235">
        <v>1.95</v>
      </c>
      <c r="AE334" s="235">
        <v>1.86</v>
      </c>
      <c r="AF334" s="201"/>
      <c r="AH334" s="197"/>
      <c r="AI334" s="234">
        <v>2.73</v>
      </c>
      <c r="AJ334" s="234">
        <v>2.93</v>
      </c>
      <c r="AK334" s="234">
        <v>3.01</v>
      </c>
      <c r="AL334" s="228">
        <f t="shared" si="10"/>
        <v>2.89</v>
      </c>
      <c r="AN334" s="198">
        <f t="shared" si="11"/>
        <v>1.8000000000000003</v>
      </c>
      <c r="AO334" s="198">
        <f t="shared" si="12"/>
        <v>2.98</v>
      </c>
      <c r="AP334" s="198">
        <f t="shared" si="13"/>
        <v>4.379999999999999</v>
      </c>
      <c r="AQ334" s="198">
        <f t="shared" si="14"/>
        <v>8.76</v>
      </c>
    </row>
    <row r="335" spans="2:56" x14ac:dyDescent="0.35">
      <c r="B335" s="229">
        <v>44684</v>
      </c>
      <c r="C335" s="219"/>
      <c r="D335" s="219"/>
      <c r="E335" s="219"/>
      <c r="F335" s="219"/>
      <c r="G335" s="219"/>
      <c r="H335" s="219">
        <v>4.67</v>
      </c>
      <c r="I335" s="219">
        <v>5.77</v>
      </c>
      <c r="J335" s="219">
        <v>7.17</v>
      </c>
      <c r="K335" s="219">
        <v>11.67</v>
      </c>
      <c r="L335" s="219"/>
      <c r="M335" s="219"/>
      <c r="N335" s="219"/>
      <c r="O335" s="219"/>
      <c r="P335" s="219"/>
      <c r="Q335" s="197">
        <v>44684</v>
      </c>
      <c r="R335" s="235">
        <v>0.3</v>
      </c>
      <c r="S335" s="235">
        <v>0.31</v>
      </c>
      <c r="T335" s="235">
        <v>0.32</v>
      </c>
      <c r="U335" s="235">
        <v>0.44999999999999996</v>
      </c>
      <c r="V335" s="235">
        <v>0.86749999999999994</v>
      </c>
      <c r="W335" s="235">
        <v>1.26</v>
      </c>
      <c r="X335" s="235">
        <v>1.4275</v>
      </c>
      <c r="Y335" s="235">
        <v>1.56</v>
      </c>
      <c r="Z335" s="235">
        <v>1.7450000000000001</v>
      </c>
      <c r="AA335" s="235">
        <v>1.83</v>
      </c>
      <c r="AB335" s="235">
        <v>1.87</v>
      </c>
      <c r="AC335" s="235">
        <v>1.91</v>
      </c>
      <c r="AD335" s="235">
        <v>1.96</v>
      </c>
      <c r="AE335" s="235">
        <v>1.87</v>
      </c>
      <c r="AF335" s="201"/>
      <c r="AH335" s="197"/>
      <c r="AI335" s="234">
        <v>2.78</v>
      </c>
      <c r="AJ335" s="234">
        <v>2.95</v>
      </c>
      <c r="AK335" s="234">
        <v>3.01</v>
      </c>
      <c r="AL335" s="228">
        <f t="shared" si="10"/>
        <v>2.9133333333333336</v>
      </c>
      <c r="AN335" s="198">
        <f t="shared" si="11"/>
        <v>1.7566666666666664</v>
      </c>
      <c r="AO335" s="198">
        <f t="shared" si="12"/>
        <v>2.856666666666666</v>
      </c>
      <c r="AP335" s="198">
        <f t="shared" si="13"/>
        <v>4.2566666666666659</v>
      </c>
      <c r="AQ335" s="198">
        <f t="shared" si="14"/>
        <v>8.7566666666666659</v>
      </c>
    </row>
    <row r="336" spans="2:56" x14ac:dyDescent="0.35">
      <c r="B336" s="229">
        <v>44685</v>
      </c>
      <c r="C336" s="219"/>
      <c r="D336" s="219"/>
      <c r="E336" s="219"/>
      <c r="F336" s="219"/>
      <c r="G336" s="219"/>
      <c r="H336" s="219">
        <v>4.5999999999999996</v>
      </c>
      <c r="I336" s="219">
        <v>5.79</v>
      </c>
      <c r="J336" s="219">
        <v>7.23</v>
      </c>
      <c r="K336" s="219">
        <v>11.73</v>
      </c>
      <c r="L336" s="219"/>
      <c r="M336" s="219"/>
      <c r="N336" s="219"/>
      <c r="O336" s="219"/>
      <c r="P336" s="219"/>
      <c r="Q336" s="197">
        <v>44685</v>
      </c>
      <c r="R336" s="235">
        <v>0.3</v>
      </c>
      <c r="S336" s="235">
        <v>0.31</v>
      </c>
      <c r="T336" s="235">
        <v>0.32</v>
      </c>
      <c r="U336" s="235">
        <v>0.44999999999999996</v>
      </c>
      <c r="V336" s="235">
        <v>0.87249999999999994</v>
      </c>
      <c r="W336" s="235">
        <v>1.28</v>
      </c>
      <c r="X336" s="235">
        <v>1.4475</v>
      </c>
      <c r="Y336" s="235">
        <v>1.56</v>
      </c>
      <c r="Z336" s="235">
        <v>1.7450000000000001</v>
      </c>
      <c r="AA336" s="235">
        <v>1.83</v>
      </c>
      <c r="AB336" s="235">
        <v>1.88</v>
      </c>
      <c r="AC336" s="235">
        <v>1.93</v>
      </c>
      <c r="AD336" s="235">
        <v>1.98</v>
      </c>
      <c r="AE336" s="235">
        <v>1.9</v>
      </c>
      <c r="AF336" s="201"/>
      <c r="AH336" s="197"/>
      <c r="AI336" s="234">
        <v>2.66</v>
      </c>
      <c r="AJ336" s="234">
        <v>2.85</v>
      </c>
      <c r="AK336" s="234">
        <v>2.93</v>
      </c>
      <c r="AL336" s="228">
        <f t="shared" si="10"/>
        <v>2.813333333333333</v>
      </c>
      <c r="AN336" s="198">
        <f t="shared" si="11"/>
        <v>1.7866666666666666</v>
      </c>
      <c r="AO336" s="198">
        <f t="shared" si="12"/>
        <v>2.976666666666667</v>
      </c>
      <c r="AP336" s="198">
        <f t="shared" si="13"/>
        <v>4.4166666666666679</v>
      </c>
      <c r="AQ336" s="198">
        <f t="shared" si="14"/>
        <v>8.9166666666666679</v>
      </c>
    </row>
    <row r="337" spans="2:56" x14ac:dyDescent="0.35">
      <c r="B337" s="229">
        <v>44686</v>
      </c>
      <c r="C337" s="219"/>
      <c r="D337" s="219"/>
      <c r="E337" s="219"/>
      <c r="F337" s="219"/>
      <c r="G337" s="219"/>
      <c r="H337" s="219">
        <v>4.72</v>
      </c>
      <c r="I337" s="219">
        <v>5.82</v>
      </c>
      <c r="J337" s="219">
        <v>7.3</v>
      </c>
      <c r="K337" s="219">
        <v>11.79</v>
      </c>
      <c r="L337" s="219"/>
      <c r="M337" s="219"/>
      <c r="N337" s="219"/>
      <c r="O337" s="219"/>
      <c r="P337" s="219"/>
      <c r="Q337" s="197">
        <v>44686</v>
      </c>
      <c r="R337" s="235">
        <v>0.3</v>
      </c>
      <c r="S337" s="235">
        <v>0.315</v>
      </c>
      <c r="T337" s="235">
        <v>0.33</v>
      </c>
      <c r="U337" s="235">
        <v>0.47499999999999998</v>
      </c>
      <c r="V337" s="235">
        <v>0.88</v>
      </c>
      <c r="W337" s="235">
        <v>1.2850000000000001</v>
      </c>
      <c r="X337" s="235">
        <v>1.4550000000000001</v>
      </c>
      <c r="Y337" s="235">
        <v>1.57</v>
      </c>
      <c r="Z337" s="235">
        <v>1.7650000000000001</v>
      </c>
      <c r="AA337" s="235">
        <v>1.85</v>
      </c>
      <c r="AB337" s="235">
        <v>1.895</v>
      </c>
      <c r="AC337" s="235">
        <v>1.94</v>
      </c>
      <c r="AD337" s="235">
        <v>1.99</v>
      </c>
      <c r="AE337" s="235">
        <v>1.92</v>
      </c>
      <c r="AF337" s="201"/>
      <c r="AH337" s="197"/>
      <c r="AI337" s="234">
        <v>2.71</v>
      </c>
      <c r="AJ337" s="234">
        <v>2.91</v>
      </c>
      <c r="AK337" s="234">
        <v>3.01</v>
      </c>
      <c r="AL337" s="228">
        <f t="shared" si="10"/>
        <v>2.8766666666666665</v>
      </c>
      <c r="AN337" s="198">
        <f t="shared" si="11"/>
        <v>1.8433333333333333</v>
      </c>
      <c r="AO337" s="198">
        <f t="shared" si="12"/>
        <v>2.9433333333333338</v>
      </c>
      <c r="AP337" s="198">
        <f t="shared" si="13"/>
        <v>4.4233333333333338</v>
      </c>
      <c r="AQ337" s="198">
        <f t="shared" si="14"/>
        <v>8.9133333333333322</v>
      </c>
      <c r="AS337" s="220">
        <f>$BC$337*EXP($BD$337*AS3)</f>
        <v>1.3693803149007566</v>
      </c>
      <c r="AT337" s="220">
        <f>$BC$337*EXP($BD$337*AT3)</f>
        <v>2.2884124242334893</v>
      </c>
      <c r="AU337" s="220">
        <f>$BC$337*EXP($BD$337*AU3)</f>
        <v>3.8242344850456864</v>
      </c>
      <c r="AV337" s="220">
        <f>$BC$337*EXP($BD$337*AV3)</f>
        <v>6.390792691798663</v>
      </c>
      <c r="AW337" s="220"/>
      <c r="AX337" s="220">
        <f>$BC$337*EXP($BD$337*AX3)</f>
        <v>2.60187753332518</v>
      </c>
      <c r="AY337" s="220">
        <f>$BC$337*EXP($BD$337*AY3)</f>
        <v>4.9436716920477632</v>
      </c>
      <c r="AZ337" s="220">
        <f>$BC$337*EXP($BD$337*AZ3)</f>
        <v>10.679844917788632</v>
      </c>
      <c r="BA337" s="220">
        <f>$BC$337*EXP($BD$337*BA3)</f>
        <v>38.555868242752005</v>
      </c>
      <c r="BC337" s="194">
        <v>1.0592999999999999</v>
      </c>
      <c r="BD337" s="194">
        <v>0.51349999999999996</v>
      </c>
    </row>
    <row r="338" spans="2:56" x14ac:dyDescent="0.35">
      <c r="B338" s="229">
        <v>44687</v>
      </c>
      <c r="C338" s="219"/>
      <c r="D338" s="219"/>
      <c r="E338" s="219"/>
      <c r="F338" s="219"/>
      <c r="G338" s="219"/>
      <c r="H338" s="219">
        <v>4.76</v>
      </c>
      <c r="I338" s="219">
        <v>5.95</v>
      </c>
      <c r="J338" s="219">
        <v>7.51</v>
      </c>
      <c r="K338" s="219">
        <v>12.05</v>
      </c>
      <c r="L338" s="219"/>
      <c r="M338" s="219"/>
      <c r="N338" s="219"/>
      <c r="O338" s="219"/>
      <c r="P338" s="219"/>
      <c r="Q338" s="197">
        <v>44687</v>
      </c>
      <c r="R338" s="235">
        <v>0.3</v>
      </c>
      <c r="S338" s="235">
        <v>0.315</v>
      </c>
      <c r="T338" s="235">
        <v>0.33</v>
      </c>
      <c r="U338" s="235">
        <v>0.48</v>
      </c>
      <c r="V338" s="235">
        <v>0.91799999999999993</v>
      </c>
      <c r="W338" s="235">
        <v>1.46</v>
      </c>
      <c r="X338" s="235">
        <v>1.4625000000000001</v>
      </c>
      <c r="Y338" s="235">
        <v>1.59</v>
      </c>
      <c r="Z338" s="235">
        <v>1.7650000000000001</v>
      </c>
      <c r="AA338" s="235">
        <v>1.85</v>
      </c>
      <c r="AB338" s="235">
        <v>1.895</v>
      </c>
      <c r="AC338" s="235">
        <v>1.94</v>
      </c>
      <c r="AD338" s="235">
        <v>1.99</v>
      </c>
      <c r="AE338" s="235">
        <v>1.95</v>
      </c>
      <c r="AF338" s="201"/>
      <c r="AH338" s="197"/>
      <c r="AI338" s="234">
        <v>2.72</v>
      </c>
      <c r="AJ338" s="234">
        <v>2.94</v>
      </c>
      <c r="AK338" s="234">
        <v>3.06</v>
      </c>
      <c r="AL338" s="228">
        <f t="shared" si="10"/>
        <v>2.9066666666666667</v>
      </c>
      <c r="AN338" s="198">
        <f t="shared" si="11"/>
        <v>1.8533333333333331</v>
      </c>
      <c r="AO338" s="198">
        <f t="shared" si="12"/>
        <v>3.0433333333333334</v>
      </c>
      <c r="AP338" s="198">
        <f t="shared" si="13"/>
        <v>4.6033333333333335</v>
      </c>
      <c r="AQ338" s="198">
        <f t="shared" si="14"/>
        <v>9.1433333333333344</v>
      </c>
    </row>
    <row r="339" spans="2:56" x14ac:dyDescent="0.35">
      <c r="B339" s="229">
        <v>44690</v>
      </c>
      <c r="C339" s="219"/>
      <c r="D339" s="219"/>
      <c r="E339" s="219"/>
      <c r="F339" s="219"/>
      <c r="G339" s="219"/>
      <c r="H339" s="219">
        <v>4.76</v>
      </c>
      <c r="I339" s="219">
        <v>6.14</v>
      </c>
      <c r="J339" s="219">
        <v>7.79</v>
      </c>
      <c r="K339" s="219">
        <v>12.42</v>
      </c>
      <c r="L339" s="219"/>
      <c r="M339" s="219"/>
      <c r="N339" s="219"/>
      <c r="O339" s="219"/>
      <c r="P339" s="219"/>
      <c r="Q339" s="197">
        <v>44690</v>
      </c>
      <c r="R339" s="235">
        <v>0.31</v>
      </c>
      <c r="S339" s="235">
        <v>0.32500000000000001</v>
      </c>
      <c r="T339" s="235">
        <v>0.34</v>
      </c>
      <c r="U339" s="235">
        <v>0.495</v>
      </c>
      <c r="V339" s="235">
        <v>0.96799999999999997</v>
      </c>
      <c r="W339" s="235">
        <v>1.5249999999999999</v>
      </c>
      <c r="X339" s="235">
        <v>1.56</v>
      </c>
      <c r="Y339" s="235">
        <v>1.67</v>
      </c>
      <c r="Z339" s="235">
        <v>1.855</v>
      </c>
      <c r="AA339" s="235">
        <v>1.93</v>
      </c>
      <c r="AB339" s="235">
        <v>1.9849999999999999</v>
      </c>
      <c r="AC339" s="235">
        <v>2.04</v>
      </c>
      <c r="AD339" s="235">
        <v>2.09</v>
      </c>
      <c r="AE339" s="235">
        <v>2.14</v>
      </c>
      <c r="AF339" s="201"/>
      <c r="AH339" s="197"/>
      <c r="AI339" s="234">
        <v>2.61</v>
      </c>
      <c r="AJ339" s="234">
        <v>2.81</v>
      </c>
      <c r="AK339" s="234">
        <v>2.95</v>
      </c>
      <c r="AL339" s="228">
        <f t="shared" si="10"/>
        <v>2.7900000000000005</v>
      </c>
      <c r="AN339" s="198">
        <f t="shared" si="11"/>
        <v>1.9699999999999993</v>
      </c>
      <c r="AO339" s="198">
        <f t="shared" si="12"/>
        <v>3.3499999999999992</v>
      </c>
      <c r="AP339" s="198">
        <f t="shared" si="13"/>
        <v>5</v>
      </c>
      <c r="AQ339" s="198">
        <f t="shared" si="14"/>
        <v>9.629999999999999</v>
      </c>
    </row>
    <row r="340" spans="2:56" x14ac:dyDescent="0.35">
      <c r="B340" s="229">
        <v>44691</v>
      </c>
      <c r="C340" s="219"/>
      <c r="D340" s="219"/>
      <c r="E340" s="219"/>
      <c r="F340" s="219"/>
      <c r="G340" s="219"/>
      <c r="H340" s="219">
        <v>4.7</v>
      </c>
      <c r="I340" s="219">
        <v>6.08</v>
      </c>
      <c r="J340" s="219">
        <v>7.8</v>
      </c>
      <c r="K340" s="219">
        <v>12.52</v>
      </c>
      <c r="L340" s="219"/>
      <c r="M340" s="219"/>
      <c r="N340" s="219"/>
      <c r="O340" s="219"/>
      <c r="P340" s="219"/>
      <c r="Q340" s="197">
        <v>44691</v>
      </c>
      <c r="R340" s="235">
        <v>0.31</v>
      </c>
      <c r="S340" s="235">
        <v>0.32500000000000001</v>
      </c>
      <c r="T340" s="235">
        <v>0.34</v>
      </c>
      <c r="U340" s="235">
        <v>0.5</v>
      </c>
      <c r="V340" s="235">
        <v>0.96599999999999997</v>
      </c>
      <c r="W340" s="235">
        <v>1.53</v>
      </c>
      <c r="X340" s="235">
        <v>1.56</v>
      </c>
      <c r="Y340" s="235">
        <v>1.68</v>
      </c>
      <c r="Z340" s="235">
        <v>1.875</v>
      </c>
      <c r="AA340" s="235">
        <v>1.95</v>
      </c>
      <c r="AB340" s="235">
        <v>2.0049999999999999</v>
      </c>
      <c r="AC340" s="235">
        <v>2.06</v>
      </c>
      <c r="AD340" s="235">
        <v>2.11</v>
      </c>
      <c r="AE340" s="235">
        <v>2.12</v>
      </c>
      <c r="AF340" s="201"/>
      <c r="AH340" s="197"/>
      <c r="AI340" s="234">
        <v>2.62</v>
      </c>
      <c r="AJ340" s="234">
        <v>2.81</v>
      </c>
      <c r="AK340" s="234">
        <v>2.91</v>
      </c>
      <c r="AL340" s="228">
        <f t="shared" si="10"/>
        <v>2.78</v>
      </c>
      <c r="AN340" s="198">
        <f t="shared" si="11"/>
        <v>1.9200000000000004</v>
      </c>
      <c r="AO340" s="198">
        <f t="shared" si="12"/>
        <v>3.3000000000000003</v>
      </c>
      <c r="AP340" s="198">
        <f t="shared" si="13"/>
        <v>5.0199999999999996</v>
      </c>
      <c r="AQ340" s="198">
        <f t="shared" si="14"/>
        <v>9.74</v>
      </c>
    </row>
    <row r="341" spans="2:56" x14ac:dyDescent="0.35">
      <c r="B341" s="229">
        <v>44692</v>
      </c>
      <c r="C341" s="219"/>
      <c r="D341" s="219"/>
      <c r="E341" s="219"/>
      <c r="F341" s="219"/>
      <c r="G341" s="219"/>
      <c r="H341" s="219">
        <v>4.66</v>
      </c>
      <c r="I341" s="219">
        <v>6.06</v>
      </c>
      <c r="J341" s="219">
        <v>7.83</v>
      </c>
      <c r="K341" s="219">
        <v>12.58</v>
      </c>
      <c r="L341" s="219"/>
      <c r="M341" s="219"/>
      <c r="N341" s="219"/>
      <c r="O341" s="219"/>
      <c r="P341" s="219"/>
      <c r="Q341" s="197">
        <v>44692</v>
      </c>
      <c r="R341" s="235">
        <v>0.31</v>
      </c>
      <c r="S341" s="235">
        <v>0.32500000000000001</v>
      </c>
      <c r="T341" s="235">
        <v>0.34</v>
      </c>
      <c r="U341" s="235">
        <v>0.5</v>
      </c>
      <c r="V341" s="235">
        <v>0.96400000000000008</v>
      </c>
      <c r="W341" s="235">
        <v>1.5249999999999999</v>
      </c>
      <c r="X341" s="235">
        <v>1.5549999999999999</v>
      </c>
      <c r="Y341" s="235">
        <v>1.68</v>
      </c>
      <c r="Z341" s="235">
        <v>1.875</v>
      </c>
      <c r="AA341" s="235">
        <v>1.95</v>
      </c>
      <c r="AB341" s="235">
        <v>2.0049999999999999</v>
      </c>
      <c r="AC341" s="235">
        <v>2.06</v>
      </c>
      <c r="AD341" s="235">
        <v>2.11</v>
      </c>
      <c r="AE341" s="235">
        <v>2.12</v>
      </c>
      <c r="AF341" s="201"/>
      <c r="AH341" s="197"/>
      <c r="AI341" s="234">
        <v>2.66</v>
      </c>
      <c r="AJ341" s="234">
        <v>2.81</v>
      </c>
      <c r="AK341" s="234">
        <v>2.89</v>
      </c>
      <c r="AL341" s="228">
        <f t="shared" si="10"/>
        <v>2.7866666666666671</v>
      </c>
      <c r="AN341" s="198">
        <f t="shared" si="11"/>
        <v>1.8733333333333331</v>
      </c>
      <c r="AO341" s="198">
        <f t="shared" si="12"/>
        <v>3.2733333333333325</v>
      </c>
      <c r="AP341" s="198">
        <f t="shared" si="13"/>
        <v>5.043333333333333</v>
      </c>
      <c r="AQ341" s="198">
        <f t="shared" si="14"/>
        <v>9.793333333333333</v>
      </c>
    </row>
    <row r="342" spans="2:56" x14ac:dyDescent="0.35">
      <c r="B342" s="229">
        <v>44693</v>
      </c>
      <c r="C342" s="219"/>
      <c r="D342" s="219"/>
      <c r="E342" s="219"/>
      <c r="F342" s="219"/>
      <c r="G342" s="219"/>
      <c r="H342" s="219">
        <v>4.5999999999999996</v>
      </c>
      <c r="I342" s="219">
        <v>6.12</v>
      </c>
      <c r="J342" s="219">
        <v>8</v>
      </c>
      <c r="K342" s="219">
        <v>12.87</v>
      </c>
      <c r="L342" s="219"/>
      <c r="M342" s="219"/>
      <c r="N342" s="219"/>
      <c r="O342" s="219"/>
      <c r="P342" s="219"/>
      <c r="Q342" s="197">
        <v>44693</v>
      </c>
      <c r="R342" s="235">
        <v>0.34</v>
      </c>
      <c r="S342" s="235">
        <v>0.35</v>
      </c>
      <c r="T342" s="235">
        <v>0.36</v>
      </c>
      <c r="U342" s="235">
        <v>0.505</v>
      </c>
      <c r="V342" s="235">
        <v>0.96599999999999997</v>
      </c>
      <c r="W342" s="235">
        <v>1.5249999999999999</v>
      </c>
      <c r="X342" s="235">
        <v>1.55</v>
      </c>
      <c r="Y342" s="235">
        <v>1.68</v>
      </c>
      <c r="Z342" s="235">
        <v>1.875</v>
      </c>
      <c r="AA342" s="235">
        <v>1.95</v>
      </c>
      <c r="AB342" s="235">
        <v>2.0049999999999999</v>
      </c>
      <c r="AC342" s="235">
        <v>2.06</v>
      </c>
      <c r="AD342" s="235">
        <v>2.11</v>
      </c>
      <c r="AE342" s="235">
        <v>2.09</v>
      </c>
      <c r="AF342" s="201"/>
      <c r="AH342" s="197"/>
      <c r="AI342" s="234">
        <v>2.56</v>
      </c>
      <c r="AJ342" s="234">
        <v>2.73</v>
      </c>
      <c r="AK342" s="234">
        <v>2.81</v>
      </c>
      <c r="AL342" s="228">
        <f t="shared" si="10"/>
        <v>2.6999999999999997</v>
      </c>
      <c r="AN342" s="198">
        <f t="shared" si="11"/>
        <v>1.9</v>
      </c>
      <c r="AO342" s="198">
        <f t="shared" si="12"/>
        <v>3.4200000000000004</v>
      </c>
      <c r="AP342" s="198">
        <f t="shared" si="13"/>
        <v>5.3000000000000007</v>
      </c>
      <c r="AQ342" s="198">
        <f t="shared" si="14"/>
        <v>10.17</v>
      </c>
    </row>
    <row r="343" spans="2:56" x14ac:dyDescent="0.35">
      <c r="B343" s="229">
        <v>44694</v>
      </c>
      <c r="C343" s="219"/>
      <c r="D343" s="219"/>
      <c r="E343" s="219"/>
      <c r="F343" s="219"/>
      <c r="G343" s="219"/>
      <c r="H343" s="219">
        <v>4.71</v>
      </c>
      <c r="I343" s="219">
        <v>6.08</v>
      </c>
      <c r="J343" s="219">
        <v>7.96</v>
      </c>
      <c r="K343" s="219">
        <v>12.88</v>
      </c>
      <c r="L343" s="219"/>
      <c r="M343" s="219"/>
      <c r="N343" s="219"/>
      <c r="O343" s="219"/>
      <c r="P343" s="219"/>
      <c r="Q343" s="197">
        <v>44694</v>
      </c>
      <c r="R343" s="235">
        <v>0.3</v>
      </c>
      <c r="S343" s="235">
        <v>0.32999999999999996</v>
      </c>
      <c r="T343" s="235">
        <v>0.36</v>
      </c>
      <c r="U343" s="235">
        <v>0.505</v>
      </c>
      <c r="V343" s="235">
        <v>0.96</v>
      </c>
      <c r="W343" s="235">
        <v>1.4750000000000001</v>
      </c>
      <c r="X343" s="235">
        <v>1.5350000000000001</v>
      </c>
      <c r="Y343" s="235">
        <v>1.69</v>
      </c>
      <c r="Z343" s="235">
        <v>1.895</v>
      </c>
      <c r="AA343" s="235">
        <v>1.95</v>
      </c>
      <c r="AB343" s="235">
        <v>2.0049999999999999</v>
      </c>
      <c r="AC343" s="235">
        <v>2.06</v>
      </c>
      <c r="AD343" s="235">
        <v>2.11</v>
      </c>
      <c r="AE343" s="235">
        <v>2.06</v>
      </c>
      <c r="AF343" s="201"/>
      <c r="AH343" s="197"/>
      <c r="AI343" s="234">
        <v>2.61</v>
      </c>
      <c r="AJ343" s="234">
        <v>2.79</v>
      </c>
      <c r="AK343" s="234">
        <v>2.89</v>
      </c>
      <c r="AL343" s="228">
        <f t="shared" si="10"/>
        <v>2.7633333333333336</v>
      </c>
      <c r="AN343" s="198">
        <f t="shared" si="11"/>
        <v>1.9466666666666663</v>
      </c>
      <c r="AO343" s="198">
        <f t="shared" si="12"/>
        <v>3.3166666666666664</v>
      </c>
      <c r="AP343" s="198">
        <f t="shared" si="13"/>
        <v>5.1966666666666663</v>
      </c>
      <c r="AQ343" s="198">
        <f t="shared" si="14"/>
        <v>10.116666666666667</v>
      </c>
    </row>
    <row r="344" spans="2:56" x14ac:dyDescent="0.35">
      <c r="B344" s="229">
        <v>44697</v>
      </c>
      <c r="C344" s="219"/>
      <c r="D344" s="219"/>
      <c r="E344" s="219"/>
      <c r="F344" s="219"/>
      <c r="G344" s="219"/>
      <c r="H344" s="219">
        <v>4.68</v>
      </c>
      <c r="I344" s="219">
        <v>6.07</v>
      </c>
      <c r="J344" s="219">
        <v>7.98</v>
      </c>
      <c r="K344" s="219">
        <v>12.92</v>
      </c>
      <c r="L344" s="219"/>
      <c r="M344" s="219"/>
      <c r="N344" s="219"/>
      <c r="O344" s="219"/>
      <c r="P344" s="219"/>
      <c r="Q344" s="197">
        <v>44697</v>
      </c>
      <c r="R344" s="235">
        <v>0.29999999999999993</v>
      </c>
      <c r="S344" s="235">
        <v>0.32999999999999996</v>
      </c>
      <c r="T344" s="235">
        <v>0.36</v>
      </c>
      <c r="U344" s="235">
        <v>0.505</v>
      </c>
      <c r="V344" s="235">
        <v>0.96799999999999997</v>
      </c>
      <c r="W344" s="235">
        <v>1.4750000000000001</v>
      </c>
      <c r="X344" s="235">
        <v>1.54</v>
      </c>
      <c r="Y344" s="235">
        <v>1.69</v>
      </c>
      <c r="Z344" s="235">
        <v>1.895</v>
      </c>
      <c r="AA344" s="235">
        <v>1.95</v>
      </c>
      <c r="AB344" s="235">
        <v>2.0049999999999999</v>
      </c>
      <c r="AC344" s="235">
        <v>2.06</v>
      </c>
      <c r="AD344" s="235">
        <v>2.11</v>
      </c>
      <c r="AE344" s="235">
        <v>2.0699999999999998</v>
      </c>
      <c r="AF344" s="201"/>
      <c r="AH344" s="197"/>
      <c r="AI344" s="234">
        <v>2.58</v>
      </c>
      <c r="AJ344" s="234">
        <v>2.75</v>
      </c>
      <c r="AK344" s="234">
        <v>2.83</v>
      </c>
      <c r="AL344" s="228">
        <f t="shared" si="10"/>
        <v>2.72</v>
      </c>
      <c r="AN344" s="198">
        <f t="shared" si="11"/>
        <v>1.9599999999999995</v>
      </c>
      <c r="AO344" s="198">
        <f t="shared" si="12"/>
        <v>3.35</v>
      </c>
      <c r="AP344" s="198">
        <f t="shared" si="13"/>
        <v>5.26</v>
      </c>
      <c r="AQ344" s="198">
        <f t="shared" si="14"/>
        <v>10.199999999999999</v>
      </c>
    </row>
    <row r="345" spans="2:56" x14ac:dyDescent="0.35">
      <c r="B345" s="229">
        <v>44698</v>
      </c>
      <c r="C345" s="219"/>
      <c r="D345" s="219"/>
      <c r="E345" s="219"/>
      <c r="F345" s="219"/>
      <c r="G345" s="219"/>
      <c r="H345" s="219">
        <v>4.78</v>
      </c>
      <c r="I345" s="219">
        <v>6.07</v>
      </c>
      <c r="J345" s="219">
        <v>7.99</v>
      </c>
      <c r="K345" s="219">
        <v>12.93</v>
      </c>
      <c r="L345" s="219"/>
      <c r="M345" s="219"/>
      <c r="N345" s="219"/>
      <c r="O345" s="219"/>
      <c r="P345" s="219"/>
      <c r="Q345" s="197">
        <v>44698</v>
      </c>
      <c r="R345" s="235">
        <v>0.29999999999999993</v>
      </c>
      <c r="S345" s="235">
        <v>0.32999999999999996</v>
      </c>
      <c r="T345" s="235">
        <v>0.36</v>
      </c>
      <c r="U345" s="235">
        <v>0.51</v>
      </c>
      <c r="V345" s="235">
        <v>0.96599999999999997</v>
      </c>
      <c r="W345" s="235">
        <v>1.4900000000000002</v>
      </c>
      <c r="X345" s="235">
        <v>1.5425</v>
      </c>
      <c r="Y345" s="235">
        <v>1.69</v>
      </c>
      <c r="Z345" s="235">
        <v>1.895</v>
      </c>
      <c r="AA345" s="235">
        <v>1.95</v>
      </c>
      <c r="AB345" s="235">
        <v>2.0049999999999999</v>
      </c>
      <c r="AC345" s="235">
        <v>2.06</v>
      </c>
      <c r="AD345" s="235">
        <v>2.11</v>
      </c>
      <c r="AE345" s="235">
        <v>2.08</v>
      </c>
      <c r="AF345" s="201"/>
      <c r="AH345" s="197"/>
      <c r="AI345" s="234">
        <v>2.71</v>
      </c>
      <c r="AJ345" s="234">
        <v>2.89</v>
      </c>
      <c r="AK345" s="234">
        <v>2.96</v>
      </c>
      <c r="AL345" s="228">
        <f t="shared" si="10"/>
        <v>2.8533333333333331</v>
      </c>
      <c r="AN345" s="198">
        <f t="shared" si="11"/>
        <v>1.9266666666666672</v>
      </c>
      <c r="AO345" s="198">
        <f t="shared" si="12"/>
        <v>3.2166666666666672</v>
      </c>
      <c r="AP345" s="198">
        <f t="shared" si="13"/>
        <v>5.1366666666666667</v>
      </c>
      <c r="AQ345" s="198">
        <f t="shared" si="14"/>
        <v>10.076666666666666</v>
      </c>
    </row>
    <row r="346" spans="2:56" x14ac:dyDescent="0.35">
      <c r="B346" s="229">
        <v>44699</v>
      </c>
      <c r="C346" s="219"/>
      <c r="D346" s="219"/>
      <c r="E346" s="219"/>
      <c r="F346" s="219"/>
      <c r="G346" s="219"/>
      <c r="H346" s="219">
        <v>4.75</v>
      </c>
      <c r="I346" s="219">
        <v>6.21</v>
      </c>
      <c r="J346" s="219">
        <v>8.1999999999999993</v>
      </c>
      <c r="K346" s="219">
        <v>13.21</v>
      </c>
      <c r="L346" s="219"/>
      <c r="M346" s="219"/>
      <c r="N346" s="219"/>
      <c r="O346" s="219"/>
      <c r="P346" s="219"/>
      <c r="Q346" s="197">
        <v>44699</v>
      </c>
      <c r="R346" s="235">
        <v>0.29999999999999993</v>
      </c>
      <c r="S346" s="235">
        <v>0.32999999999999996</v>
      </c>
      <c r="T346" s="235">
        <v>0.36</v>
      </c>
      <c r="U346" s="235">
        <v>0.505</v>
      </c>
      <c r="V346" s="235">
        <v>1.008</v>
      </c>
      <c r="W346" s="235">
        <v>1.5299999999999998</v>
      </c>
      <c r="X346" s="235">
        <v>1.585</v>
      </c>
      <c r="Y346" s="235">
        <v>1.75</v>
      </c>
      <c r="Z346" s="235">
        <v>1.92</v>
      </c>
      <c r="AA346" s="235">
        <v>1.97</v>
      </c>
      <c r="AB346" s="235">
        <v>2.0300000000000002</v>
      </c>
      <c r="AC346" s="235">
        <v>2.0900000000000003</v>
      </c>
      <c r="AD346" s="235">
        <v>2.14</v>
      </c>
      <c r="AE346" s="235">
        <v>2.08</v>
      </c>
      <c r="AF346" s="201"/>
      <c r="AH346" s="197"/>
      <c r="AI346" s="234">
        <v>2.68</v>
      </c>
      <c r="AJ346" s="234">
        <v>2.84</v>
      </c>
      <c r="AK346" s="234">
        <v>2.89</v>
      </c>
      <c r="AL346" s="228">
        <f t="shared" si="10"/>
        <v>2.8033333333333332</v>
      </c>
      <c r="AN346" s="198">
        <f t="shared" si="11"/>
        <v>1.9466666666666668</v>
      </c>
      <c r="AO346" s="198">
        <f t="shared" si="12"/>
        <v>3.4066666666666667</v>
      </c>
      <c r="AP346" s="198">
        <f t="shared" si="13"/>
        <v>5.3966666666666665</v>
      </c>
      <c r="AQ346" s="198">
        <f t="shared" si="14"/>
        <v>10.406666666666668</v>
      </c>
    </row>
    <row r="347" spans="2:56" x14ac:dyDescent="0.35">
      <c r="B347" s="229">
        <v>44700</v>
      </c>
      <c r="C347" s="219"/>
      <c r="D347" s="219"/>
      <c r="E347" s="219"/>
      <c r="F347" s="219"/>
      <c r="G347" s="219"/>
      <c r="H347" s="219">
        <v>4.74</v>
      </c>
      <c r="I347" s="219">
        <v>6.22</v>
      </c>
      <c r="J347" s="219">
        <v>8.26</v>
      </c>
      <c r="K347" s="219">
        <v>13.4</v>
      </c>
      <c r="L347" s="219"/>
      <c r="M347" s="219"/>
      <c r="N347" s="219"/>
      <c r="O347" s="219"/>
      <c r="P347" s="219"/>
      <c r="Q347" s="197">
        <v>44700</v>
      </c>
      <c r="R347" s="235">
        <v>0.29999999999999993</v>
      </c>
      <c r="S347" s="235">
        <v>0.32999999999999996</v>
      </c>
      <c r="T347" s="235">
        <v>0.36</v>
      </c>
      <c r="U347" s="235">
        <v>0.50750000000000006</v>
      </c>
      <c r="V347" s="235">
        <v>1.0379999999999998</v>
      </c>
      <c r="W347" s="235">
        <v>1.5349999999999999</v>
      </c>
      <c r="X347" s="235">
        <v>1.59</v>
      </c>
      <c r="Y347" s="235">
        <v>1.75</v>
      </c>
      <c r="Z347" s="235">
        <v>1.92</v>
      </c>
      <c r="AA347" s="235">
        <v>1.97</v>
      </c>
      <c r="AB347" s="235">
        <v>2.0300000000000002</v>
      </c>
      <c r="AC347" s="235">
        <v>2.0900000000000003</v>
      </c>
      <c r="AD347" s="235">
        <v>2.14</v>
      </c>
      <c r="AE347" s="235">
        <v>2.0699999999999998</v>
      </c>
      <c r="AF347" s="201"/>
      <c r="AH347" s="197"/>
      <c r="AI347" s="234">
        <v>2.63</v>
      </c>
      <c r="AJ347" s="234">
        <v>2.78</v>
      </c>
      <c r="AK347" s="234">
        <v>2.84</v>
      </c>
      <c r="AL347" s="228">
        <f t="shared" si="10"/>
        <v>2.75</v>
      </c>
      <c r="AN347" s="198">
        <f t="shared" si="11"/>
        <v>1.9900000000000002</v>
      </c>
      <c r="AO347" s="198">
        <f t="shared" si="12"/>
        <v>3.4699999999999998</v>
      </c>
      <c r="AP347" s="198">
        <f t="shared" si="13"/>
        <v>5.51</v>
      </c>
      <c r="AQ347" s="198">
        <f t="shared" si="14"/>
        <v>10.65</v>
      </c>
    </row>
    <row r="348" spans="2:56" x14ac:dyDescent="0.35">
      <c r="B348" s="229">
        <v>44701</v>
      </c>
      <c r="C348" s="219"/>
      <c r="D348" s="219"/>
      <c r="E348" s="219"/>
      <c r="F348" s="219"/>
      <c r="G348" s="219"/>
      <c r="H348" s="219">
        <v>4.6900000000000004</v>
      </c>
      <c r="I348" s="219">
        <v>6.15</v>
      </c>
      <c r="J348" s="219">
        <v>8.2200000000000006</v>
      </c>
      <c r="K348" s="219">
        <v>13.39</v>
      </c>
      <c r="L348" s="219"/>
      <c r="M348" s="219"/>
      <c r="N348" s="219"/>
      <c r="O348" s="219"/>
      <c r="P348" s="219"/>
      <c r="Q348" s="197">
        <v>44701</v>
      </c>
      <c r="R348" s="235">
        <v>0.29999999999999993</v>
      </c>
      <c r="S348" s="235">
        <v>0.32999999999999996</v>
      </c>
      <c r="T348" s="235">
        <v>0.36</v>
      </c>
      <c r="U348" s="235">
        <v>0.50750000000000006</v>
      </c>
      <c r="V348" s="235">
        <v>1.032</v>
      </c>
      <c r="W348" s="235">
        <v>1.5449999999999999</v>
      </c>
      <c r="X348" s="235">
        <v>1.5874999999999999</v>
      </c>
      <c r="Y348" s="235">
        <v>1.75</v>
      </c>
      <c r="Z348" s="235">
        <v>1.92</v>
      </c>
      <c r="AA348" s="235">
        <v>1.97</v>
      </c>
      <c r="AB348" s="235">
        <v>2.0300000000000002</v>
      </c>
      <c r="AC348" s="235">
        <v>2.0900000000000003</v>
      </c>
      <c r="AD348" s="235">
        <v>2.14</v>
      </c>
      <c r="AE348" s="235">
        <v>2.06</v>
      </c>
      <c r="AF348" s="201"/>
      <c r="AH348" s="197"/>
      <c r="AI348" s="234">
        <v>2.6</v>
      </c>
      <c r="AJ348" s="234">
        <v>2.73</v>
      </c>
      <c r="AK348" s="234">
        <v>2.8</v>
      </c>
      <c r="AL348" s="228">
        <f t="shared" si="10"/>
        <v>2.7099999999999995</v>
      </c>
      <c r="AN348" s="198">
        <f t="shared" si="11"/>
        <v>1.9800000000000009</v>
      </c>
      <c r="AO348" s="198">
        <f t="shared" si="12"/>
        <v>3.4400000000000008</v>
      </c>
      <c r="AP348" s="198">
        <f t="shared" si="13"/>
        <v>5.5100000000000016</v>
      </c>
      <c r="AQ348" s="198">
        <f t="shared" si="14"/>
        <v>10.680000000000001</v>
      </c>
    </row>
    <row r="349" spans="2:56" x14ac:dyDescent="0.35">
      <c r="B349" s="229">
        <v>44704</v>
      </c>
      <c r="C349" s="219"/>
      <c r="D349" s="219"/>
      <c r="E349" s="219"/>
      <c r="F349" s="219"/>
      <c r="G349" s="219"/>
      <c r="H349" s="219">
        <v>4.74</v>
      </c>
      <c r="I349" s="219">
        <v>6.12</v>
      </c>
      <c r="J349" s="219">
        <v>8.18</v>
      </c>
      <c r="K349" s="219">
        <v>13.4</v>
      </c>
      <c r="L349" s="219"/>
      <c r="M349" s="219"/>
      <c r="N349" s="219"/>
      <c r="O349" s="219"/>
      <c r="P349" s="219"/>
      <c r="Q349" s="197">
        <v>44704</v>
      </c>
      <c r="R349" s="235">
        <v>0.30999999999999994</v>
      </c>
      <c r="S349" s="235">
        <v>0.33999999999999997</v>
      </c>
      <c r="T349" s="235">
        <v>0.37</v>
      </c>
      <c r="U349" s="235">
        <v>0.51</v>
      </c>
      <c r="V349" s="235">
        <v>1.0379999999999998</v>
      </c>
      <c r="W349" s="235">
        <v>1.513333333333333</v>
      </c>
      <c r="X349" s="235">
        <v>1.6433333333333333</v>
      </c>
      <c r="Y349" s="235">
        <v>1.7749999999999999</v>
      </c>
      <c r="Z349" s="235">
        <v>1.92</v>
      </c>
      <c r="AA349" s="235">
        <v>1.98</v>
      </c>
      <c r="AB349" s="235">
        <v>2.0350000000000001</v>
      </c>
      <c r="AC349" s="235">
        <v>2.0900000000000003</v>
      </c>
      <c r="AD349" s="235">
        <v>2.14</v>
      </c>
      <c r="AE349" s="235">
        <v>2.0699999999999998</v>
      </c>
      <c r="AF349" s="201"/>
      <c r="AH349" s="197"/>
      <c r="AI349" s="234">
        <v>2.65</v>
      </c>
      <c r="AJ349" s="234">
        <v>2.8</v>
      </c>
      <c r="AK349" s="234">
        <v>2.88</v>
      </c>
      <c r="AL349" s="228">
        <f t="shared" si="10"/>
        <v>2.776666666666666</v>
      </c>
      <c r="AN349" s="198">
        <f t="shared" si="11"/>
        <v>1.9633333333333343</v>
      </c>
      <c r="AO349" s="198">
        <f t="shared" si="12"/>
        <v>3.3433333333333342</v>
      </c>
      <c r="AP349" s="198">
        <f t="shared" si="13"/>
        <v>5.4033333333333342</v>
      </c>
      <c r="AQ349" s="198">
        <f t="shared" si="14"/>
        <v>10.623333333333335</v>
      </c>
    </row>
    <row r="350" spans="2:56" x14ac:dyDescent="0.35">
      <c r="B350" s="229">
        <v>44705</v>
      </c>
      <c r="C350" s="219"/>
      <c r="D350" s="219"/>
      <c r="E350" s="219"/>
      <c r="F350" s="219"/>
      <c r="G350" s="219"/>
      <c r="H350" s="219">
        <v>4.6399999999999997</v>
      </c>
      <c r="I350" s="219">
        <v>6.09</v>
      </c>
      <c r="J350" s="219">
        <v>8.2200000000000006</v>
      </c>
      <c r="K350" s="219">
        <v>13.44</v>
      </c>
      <c r="L350" s="219"/>
      <c r="M350" s="219"/>
      <c r="N350" s="219"/>
      <c r="O350" s="219"/>
      <c r="P350" s="219"/>
      <c r="Q350" s="197">
        <v>44705</v>
      </c>
      <c r="R350" s="235">
        <v>0.30999999999999994</v>
      </c>
      <c r="S350" s="235">
        <v>0.33999999999999997</v>
      </c>
      <c r="T350" s="235">
        <v>0.37</v>
      </c>
      <c r="U350" s="235">
        <v>0.51</v>
      </c>
      <c r="V350" s="235">
        <v>1.032</v>
      </c>
      <c r="W350" s="235">
        <v>1.5166666666666666</v>
      </c>
      <c r="X350" s="235">
        <v>1.6466666666666667</v>
      </c>
      <c r="Y350" s="235">
        <v>1.7749999999999999</v>
      </c>
      <c r="Z350" s="235">
        <v>1.92</v>
      </c>
      <c r="AA350" s="235">
        <v>1.98</v>
      </c>
      <c r="AB350" s="235">
        <v>2.0350000000000001</v>
      </c>
      <c r="AC350" s="235">
        <v>2.0900000000000003</v>
      </c>
      <c r="AD350" s="235">
        <v>2.14</v>
      </c>
      <c r="AE350" s="235">
        <v>2.0699999999999998</v>
      </c>
      <c r="AF350" s="201"/>
      <c r="AH350" s="197"/>
      <c r="AI350" s="234">
        <v>2.5</v>
      </c>
      <c r="AJ350" s="234">
        <v>2.66</v>
      </c>
      <c r="AK350" s="234">
        <v>2.76</v>
      </c>
      <c r="AL350" s="228">
        <f t="shared" si="10"/>
        <v>2.64</v>
      </c>
      <c r="AN350" s="198">
        <f t="shared" si="11"/>
        <v>1.9999999999999996</v>
      </c>
      <c r="AO350" s="198">
        <f t="shared" si="12"/>
        <v>3.4499999999999997</v>
      </c>
      <c r="AP350" s="198">
        <f t="shared" si="13"/>
        <v>5.58</v>
      </c>
      <c r="AQ350" s="198">
        <f t="shared" si="14"/>
        <v>10.799999999999999</v>
      </c>
      <c r="AS350" s="220">
        <f>$BC$350*EXP($BD$350*AS3)</f>
        <v>1.4911856658179174</v>
      </c>
      <c r="AT350" s="220">
        <f>$BC$350*EXP($BD$350*AT3)</f>
        <v>2.594961168114549</v>
      </c>
      <c r="AU350" s="220">
        <f>$BC$350*EXP($BD$350*AU3)</f>
        <v>4.5157512028047231</v>
      </c>
      <c r="AV350" s="220">
        <f>$BC$350*EXP($BD$350*AV3)</f>
        <v>7.8583098568865131</v>
      </c>
      <c r="AW350" s="220"/>
      <c r="AX350" s="220">
        <f>$BC$350*EXP($BD$350*AX3)</f>
        <v>2.9804418233249432</v>
      </c>
      <c r="AY350" s="220">
        <f>$BC$350*EXP($BD$350*AY3)</f>
        <v>5.9570271267006563</v>
      </c>
      <c r="AZ350" s="220">
        <f>$BC$350*EXP($BD$350*AZ3)</f>
        <v>13.675030140829078</v>
      </c>
      <c r="BA350" s="220">
        <f>$BC$350*EXP($BD$350*BA3)</f>
        <v>54.629364655732232</v>
      </c>
      <c r="BC350" s="194">
        <v>1.1304000000000001</v>
      </c>
      <c r="BD350" s="194">
        <v>0.55400000000000005</v>
      </c>
    </row>
    <row r="351" spans="2:56" x14ac:dyDescent="0.35">
      <c r="B351" s="229">
        <v>44706</v>
      </c>
      <c r="C351" s="219"/>
      <c r="D351" s="219"/>
      <c r="E351" s="219"/>
      <c r="F351" s="219"/>
      <c r="G351" s="219"/>
      <c r="H351" s="219">
        <v>4.58</v>
      </c>
      <c r="I351" s="219">
        <v>5.89</v>
      </c>
      <c r="J351" s="219">
        <v>7.98</v>
      </c>
      <c r="K351" s="219">
        <v>13.17</v>
      </c>
      <c r="L351" s="219"/>
      <c r="M351" s="219"/>
      <c r="N351" s="219"/>
      <c r="O351" s="219"/>
      <c r="P351" s="219"/>
      <c r="Q351" s="197">
        <v>44706</v>
      </c>
      <c r="R351" s="235">
        <v>0.30999999999999994</v>
      </c>
      <c r="S351" s="235">
        <v>0.33999999999999997</v>
      </c>
      <c r="T351" s="235">
        <v>0.37</v>
      </c>
      <c r="U351" s="235">
        <v>0.51</v>
      </c>
      <c r="V351" s="235">
        <v>1.028</v>
      </c>
      <c r="W351" s="235">
        <v>1.5166666666666666</v>
      </c>
      <c r="X351" s="235">
        <v>1.6466666666666667</v>
      </c>
      <c r="Y351" s="235">
        <v>1.7749999999999999</v>
      </c>
      <c r="Z351" s="235">
        <v>1.92</v>
      </c>
      <c r="AA351" s="235">
        <v>1.98</v>
      </c>
      <c r="AB351" s="235">
        <v>2.0350000000000001</v>
      </c>
      <c r="AC351" s="235">
        <v>2.0900000000000003</v>
      </c>
      <c r="AD351" s="235">
        <v>2.14</v>
      </c>
      <c r="AE351" s="235">
        <v>2.08</v>
      </c>
      <c r="AF351" s="201"/>
      <c r="AH351" s="197"/>
      <c r="AI351" s="234">
        <v>2.48</v>
      </c>
      <c r="AJ351" s="234">
        <v>2.63</v>
      </c>
      <c r="AK351" s="234">
        <v>2.71</v>
      </c>
      <c r="AL351" s="228">
        <f t="shared" si="10"/>
        <v>2.6066666666666665</v>
      </c>
      <c r="AN351" s="198">
        <f t="shared" si="11"/>
        <v>1.9733333333333336</v>
      </c>
      <c r="AO351" s="198">
        <f t="shared" si="12"/>
        <v>3.2833333333333332</v>
      </c>
      <c r="AP351" s="198">
        <f t="shared" si="13"/>
        <v>5.373333333333334</v>
      </c>
      <c r="AQ351" s="198">
        <f t="shared" si="14"/>
        <v>10.563333333333333</v>
      </c>
    </row>
    <row r="352" spans="2:56" x14ac:dyDescent="0.35">
      <c r="B352" s="229">
        <v>44707</v>
      </c>
      <c r="C352" s="219"/>
      <c r="D352" s="219"/>
      <c r="E352" s="219"/>
      <c r="F352" s="219"/>
      <c r="G352" s="219"/>
      <c r="H352" s="219">
        <v>4.53</v>
      </c>
      <c r="I352" s="219">
        <v>5.57</v>
      </c>
      <c r="J352" s="219">
        <v>7.59</v>
      </c>
      <c r="K352" s="219">
        <v>12.71</v>
      </c>
      <c r="L352" s="219"/>
      <c r="M352" s="219"/>
      <c r="N352" s="219"/>
      <c r="O352" s="219"/>
      <c r="P352" s="219"/>
      <c r="Q352" s="197">
        <v>44707</v>
      </c>
      <c r="R352" s="235">
        <v>0.30999999999999994</v>
      </c>
      <c r="S352" s="235">
        <v>0.33999999999999997</v>
      </c>
      <c r="T352" s="235">
        <v>0.37</v>
      </c>
      <c r="U352" s="235">
        <v>0.51</v>
      </c>
      <c r="V352" s="235">
        <v>1.024</v>
      </c>
      <c r="W352" s="235">
        <v>1.5166666666666666</v>
      </c>
      <c r="X352" s="235">
        <v>1.6533333333333333</v>
      </c>
      <c r="Y352" s="235">
        <v>1.7749999999999999</v>
      </c>
      <c r="Z352" s="235">
        <v>1.92</v>
      </c>
      <c r="AA352" s="235">
        <v>1.98</v>
      </c>
      <c r="AB352" s="235">
        <v>2.0350000000000001</v>
      </c>
      <c r="AC352" s="235">
        <v>2.0900000000000003</v>
      </c>
      <c r="AD352" s="235">
        <v>2.14</v>
      </c>
      <c r="AE352" s="235">
        <v>2.12</v>
      </c>
      <c r="AF352" s="201"/>
      <c r="AH352" s="197"/>
      <c r="AI352" s="234">
        <v>2.46</v>
      </c>
      <c r="AJ352" s="234">
        <v>2.63</v>
      </c>
      <c r="AK352" s="234">
        <v>2.7</v>
      </c>
      <c r="AL352" s="228">
        <f t="shared" si="10"/>
        <v>2.5966666666666667</v>
      </c>
      <c r="AN352" s="198">
        <f t="shared" si="11"/>
        <v>1.9333333333333336</v>
      </c>
      <c r="AO352" s="198">
        <f t="shared" si="12"/>
        <v>2.9733333333333336</v>
      </c>
      <c r="AP352" s="198">
        <f t="shared" si="13"/>
        <v>4.9933333333333332</v>
      </c>
      <c r="AQ352" s="198">
        <f t="shared" si="14"/>
        <v>10.113333333333333</v>
      </c>
    </row>
    <row r="353" spans="2:56" x14ac:dyDescent="0.35">
      <c r="B353" s="229">
        <v>44708</v>
      </c>
      <c r="C353" s="219"/>
      <c r="D353" s="219"/>
      <c r="E353" s="219"/>
      <c r="F353" s="219"/>
      <c r="G353" s="219"/>
      <c r="H353" s="219">
        <v>4.51</v>
      </c>
      <c r="I353" s="219">
        <v>5.43</v>
      </c>
      <c r="J353" s="219">
        <v>7.37</v>
      </c>
      <c r="K353" s="219">
        <v>12.46</v>
      </c>
      <c r="L353" s="219"/>
      <c r="M353" s="219"/>
      <c r="N353" s="219"/>
      <c r="O353" s="219"/>
      <c r="P353" s="219"/>
      <c r="Q353" s="197">
        <v>44708</v>
      </c>
      <c r="R353" s="235">
        <v>0.30999999999999994</v>
      </c>
      <c r="S353" s="235">
        <v>0.33999999999999997</v>
      </c>
      <c r="T353" s="235">
        <v>0.37</v>
      </c>
      <c r="U353" s="235">
        <v>0.51</v>
      </c>
      <c r="V353" s="235">
        <v>1.028</v>
      </c>
      <c r="W353" s="235">
        <v>1.5199999999999998</v>
      </c>
      <c r="X353" s="235">
        <v>1.6749999999999998</v>
      </c>
      <c r="Y353" s="235">
        <v>1.82</v>
      </c>
      <c r="Z353" s="235">
        <v>1.92</v>
      </c>
      <c r="AA353" s="235">
        <v>1.98</v>
      </c>
      <c r="AB353" s="235">
        <v>2.0350000000000001</v>
      </c>
      <c r="AC353" s="235">
        <v>2.0900000000000003</v>
      </c>
      <c r="AD353" s="235">
        <v>2.14</v>
      </c>
      <c r="AE353" s="235">
        <v>2.19</v>
      </c>
      <c r="AF353" s="201"/>
      <c r="AH353" s="197"/>
      <c r="AI353" s="234">
        <v>2.4700000000000002</v>
      </c>
      <c r="AJ353" s="234">
        <v>2.64</v>
      </c>
      <c r="AK353" s="234">
        <v>2.71</v>
      </c>
      <c r="AL353" s="228">
        <f t="shared" si="10"/>
        <v>2.6066666666666669</v>
      </c>
      <c r="AN353" s="198">
        <f t="shared" si="11"/>
        <v>1.9033333333333329</v>
      </c>
      <c r="AO353" s="198">
        <f t="shared" si="12"/>
        <v>2.8233333333333328</v>
      </c>
      <c r="AP353" s="198">
        <f t="shared" si="13"/>
        <v>4.7633333333333336</v>
      </c>
      <c r="AQ353" s="198">
        <f t="shared" si="14"/>
        <v>9.8533333333333335</v>
      </c>
    </row>
    <row r="354" spans="2:56" x14ac:dyDescent="0.35">
      <c r="B354" s="229">
        <v>44711</v>
      </c>
      <c r="C354" s="219"/>
      <c r="D354" s="219"/>
      <c r="E354" s="219"/>
      <c r="F354" s="219"/>
      <c r="G354" s="219"/>
      <c r="H354" s="219">
        <v>4.51</v>
      </c>
      <c r="I354" s="219">
        <v>5.43</v>
      </c>
      <c r="J354" s="219">
        <v>7.37</v>
      </c>
      <c r="K354" s="219">
        <v>12.46</v>
      </c>
      <c r="L354" s="219"/>
      <c r="M354" s="219"/>
      <c r="N354" s="219"/>
      <c r="O354" s="219"/>
      <c r="P354" s="219"/>
      <c r="Q354" s="197">
        <v>44711</v>
      </c>
      <c r="R354" s="235">
        <v>0.33499999999999996</v>
      </c>
      <c r="S354" s="235">
        <v>0.36499999999999999</v>
      </c>
      <c r="T354" s="235">
        <v>0.39500000000000002</v>
      </c>
      <c r="U354" s="235">
        <v>0.54</v>
      </c>
      <c r="V354" s="235">
        <v>1.05</v>
      </c>
      <c r="W354" s="235">
        <v>1.5466666666666666</v>
      </c>
      <c r="X354" s="235">
        <v>1.6875</v>
      </c>
      <c r="Y354" s="235">
        <v>1.82</v>
      </c>
      <c r="Z354" s="235">
        <v>1.92</v>
      </c>
      <c r="AA354" s="235">
        <v>1.98</v>
      </c>
      <c r="AB354" s="235">
        <v>2.0350000000000001</v>
      </c>
      <c r="AC354" s="235">
        <v>2.0900000000000003</v>
      </c>
      <c r="AD354" s="235">
        <v>2.14</v>
      </c>
      <c r="AE354" s="235">
        <v>2.21</v>
      </c>
      <c r="AF354" s="201"/>
      <c r="AH354" s="197"/>
      <c r="AI354" s="234">
        <v>2.4700000000000002</v>
      </c>
      <c r="AJ354" s="234">
        <v>2.64</v>
      </c>
      <c r="AK354" s="234">
        <v>2.71</v>
      </c>
      <c r="AL354" s="228">
        <f t="shared" si="10"/>
        <v>2.6066666666666669</v>
      </c>
      <c r="AN354" s="198">
        <f t="shared" si="11"/>
        <v>1.9033333333333329</v>
      </c>
      <c r="AO354" s="198">
        <f t="shared" si="12"/>
        <v>2.8233333333333328</v>
      </c>
      <c r="AP354" s="198">
        <f t="shared" si="13"/>
        <v>4.7633333333333336</v>
      </c>
      <c r="AQ354" s="198">
        <f t="shared" si="14"/>
        <v>9.8533333333333335</v>
      </c>
    </row>
    <row r="355" spans="2:56" x14ac:dyDescent="0.35">
      <c r="B355" s="229">
        <v>44712</v>
      </c>
      <c r="C355" s="219"/>
      <c r="D355" s="219"/>
      <c r="E355" s="219"/>
      <c r="F355" s="219"/>
      <c r="G355" s="219"/>
      <c r="H355" s="219">
        <v>4.58</v>
      </c>
      <c r="I355" s="219">
        <v>5.52</v>
      </c>
      <c r="J355" s="219">
        <v>7.46</v>
      </c>
      <c r="K355" s="219">
        <v>12.59</v>
      </c>
      <c r="L355" s="219"/>
      <c r="M355" s="219"/>
      <c r="N355" s="219"/>
      <c r="O355" s="219"/>
      <c r="P355" s="219"/>
      <c r="Q355" s="197">
        <v>44712</v>
      </c>
      <c r="R355" s="235">
        <v>0.36499999999999994</v>
      </c>
      <c r="S355" s="235">
        <v>0.43499999999999994</v>
      </c>
      <c r="T355" s="235">
        <v>0.46499999999999997</v>
      </c>
      <c r="U355" s="235">
        <v>0.62333333333333341</v>
      </c>
      <c r="V355" s="235">
        <v>1.1160000000000001</v>
      </c>
      <c r="W355" s="235">
        <v>1.5766666666666669</v>
      </c>
      <c r="X355" s="235">
        <v>1.7075</v>
      </c>
      <c r="Y355" s="235">
        <v>1.84</v>
      </c>
      <c r="Z355" s="235">
        <v>1.93</v>
      </c>
      <c r="AA355" s="235">
        <v>1.98</v>
      </c>
      <c r="AB355" s="235">
        <v>2.0499999999999998</v>
      </c>
      <c r="AC355" s="235">
        <v>2.12</v>
      </c>
      <c r="AD355" s="235">
        <v>2.17</v>
      </c>
      <c r="AE355" s="235">
        <v>2.21</v>
      </c>
      <c r="AF355" s="201"/>
      <c r="AH355" s="197"/>
      <c r="AI355" s="234">
        <v>2.5299999999999998</v>
      </c>
      <c r="AJ355" s="234">
        <v>2.71</v>
      </c>
      <c r="AK355" s="234">
        <v>2.81</v>
      </c>
      <c r="AL355" s="228">
        <f t="shared" si="10"/>
        <v>2.6833333333333336</v>
      </c>
      <c r="AN355" s="198">
        <f t="shared" si="11"/>
        <v>1.8966666666666665</v>
      </c>
      <c r="AO355" s="198">
        <f t="shared" si="12"/>
        <v>2.836666666666666</v>
      </c>
      <c r="AP355" s="198">
        <f t="shared" si="13"/>
        <v>4.7766666666666664</v>
      </c>
      <c r="AQ355" s="198">
        <f t="shared" si="14"/>
        <v>9.9066666666666663</v>
      </c>
    </row>
    <row r="356" spans="2:56" x14ac:dyDescent="0.35">
      <c r="B356" s="229">
        <v>44713</v>
      </c>
      <c r="C356" s="219"/>
      <c r="D356" s="219"/>
      <c r="E356" s="219"/>
      <c r="F356" s="219"/>
      <c r="G356" s="219"/>
      <c r="H356" s="219">
        <v>4.6399999999999997</v>
      </c>
      <c r="I356" s="219">
        <v>5.57</v>
      </c>
      <c r="J356" s="219">
        <v>7.47</v>
      </c>
      <c r="K356" s="219">
        <v>12.58</v>
      </c>
      <c r="L356" s="219"/>
      <c r="M356" s="219"/>
      <c r="N356" s="219"/>
      <c r="O356" s="219"/>
      <c r="P356" s="219"/>
      <c r="Q356" s="197">
        <v>44713</v>
      </c>
      <c r="R356" s="235">
        <v>0.38499999999999995</v>
      </c>
      <c r="S356" s="235">
        <v>0.45499999999999996</v>
      </c>
      <c r="T356" s="235">
        <v>0.48499999999999999</v>
      </c>
      <c r="U356" s="235">
        <v>0.64333333333333342</v>
      </c>
      <c r="V356" s="235">
        <v>1.1499999999999999</v>
      </c>
      <c r="W356" s="235">
        <v>1.6066666666666667</v>
      </c>
      <c r="X356" s="235">
        <v>1.7374999999999998</v>
      </c>
      <c r="Y356" s="235">
        <v>1.87</v>
      </c>
      <c r="Z356" s="235">
        <v>1.96</v>
      </c>
      <c r="AA356" s="235">
        <v>2.0099999999999998</v>
      </c>
      <c r="AB356" s="235">
        <v>2.08</v>
      </c>
      <c r="AC356" s="235">
        <v>2.1500000000000004</v>
      </c>
      <c r="AD356" s="235">
        <v>2.2000000000000002</v>
      </c>
      <c r="AE356" s="235">
        <v>2.25</v>
      </c>
      <c r="AF356" s="201"/>
      <c r="AH356" s="197"/>
      <c r="AI356" s="234">
        <v>2.66</v>
      </c>
      <c r="AJ356" s="234">
        <v>2.84</v>
      </c>
      <c r="AK356" s="234">
        <v>2.94</v>
      </c>
      <c r="AL356" s="228">
        <f t="shared" si="10"/>
        <v>2.813333333333333</v>
      </c>
      <c r="AN356" s="198">
        <f t="shared" si="11"/>
        <v>1.8266666666666667</v>
      </c>
      <c r="AO356" s="198">
        <f t="shared" si="12"/>
        <v>2.7566666666666673</v>
      </c>
      <c r="AP356" s="198">
        <f t="shared" si="13"/>
        <v>4.6566666666666663</v>
      </c>
      <c r="AQ356" s="198">
        <f t="shared" si="14"/>
        <v>9.7666666666666675</v>
      </c>
    </row>
    <row r="357" spans="2:56" x14ac:dyDescent="0.35">
      <c r="B357" s="229">
        <v>44714</v>
      </c>
      <c r="C357" s="219"/>
      <c r="D357" s="219"/>
      <c r="E357" s="219"/>
      <c r="F357" s="219"/>
      <c r="G357" s="219"/>
      <c r="H357" s="219">
        <v>4.63</v>
      </c>
      <c r="I357" s="219">
        <v>5.58</v>
      </c>
      <c r="J357" s="219">
        <v>7.45</v>
      </c>
      <c r="K357" s="219">
        <v>12.56</v>
      </c>
      <c r="L357" s="219"/>
      <c r="M357" s="219"/>
      <c r="N357" s="219"/>
      <c r="O357" s="219"/>
      <c r="P357" s="219"/>
      <c r="Q357" s="197">
        <v>44714</v>
      </c>
      <c r="R357" s="235">
        <v>0.38499999999999995</v>
      </c>
      <c r="S357" s="235">
        <v>0.45499999999999996</v>
      </c>
      <c r="T357" s="235">
        <v>0.48499999999999999</v>
      </c>
      <c r="U357" s="235">
        <v>0.65666666666666673</v>
      </c>
      <c r="V357" s="235">
        <v>1.194</v>
      </c>
      <c r="W357" s="235">
        <v>1.6566666666666665</v>
      </c>
      <c r="X357" s="235">
        <v>1.7825</v>
      </c>
      <c r="Y357" s="235">
        <v>1.93</v>
      </c>
      <c r="Z357" s="235">
        <v>2.0299999999999998</v>
      </c>
      <c r="AA357" s="235">
        <v>2.0699999999999998</v>
      </c>
      <c r="AB357" s="235">
        <v>2.145</v>
      </c>
      <c r="AC357" s="235">
        <v>2.2200000000000002</v>
      </c>
      <c r="AD357" s="235">
        <v>2.27</v>
      </c>
      <c r="AE357" s="235">
        <v>2.27</v>
      </c>
      <c r="AF357" s="201"/>
      <c r="AH357" s="197"/>
      <c r="AI357" s="234">
        <v>2.65</v>
      </c>
      <c r="AJ357" s="234">
        <v>2.83</v>
      </c>
      <c r="AK357" s="234">
        <v>2.92</v>
      </c>
      <c r="AL357" s="228">
        <f t="shared" si="10"/>
        <v>2.8000000000000003</v>
      </c>
      <c r="AN357" s="198">
        <f t="shared" si="11"/>
        <v>1.8299999999999996</v>
      </c>
      <c r="AO357" s="198">
        <f t="shared" si="12"/>
        <v>2.78</v>
      </c>
      <c r="AP357" s="198">
        <f t="shared" si="13"/>
        <v>4.6500000000000004</v>
      </c>
      <c r="AQ357" s="198">
        <f t="shared" si="14"/>
        <v>9.76</v>
      </c>
    </row>
    <row r="358" spans="2:56" x14ac:dyDescent="0.35">
      <c r="B358" s="229">
        <v>44715</v>
      </c>
      <c r="C358" s="219"/>
      <c r="D358" s="219"/>
      <c r="E358" s="219"/>
      <c r="F358" s="219"/>
      <c r="G358" s="219"/>
      <c r="H358" s="219">
        <v>4.67</v>
      </c>
      <c r="I358" s="219">
        <v>5.68</v>
      </c>
      <c r="J358" s="219">
        <v>7.53</v>
      </c>
      <c r="K358" s="219">
        <v>12.65</v>
      </c>
      <c r="L358" s="219"/>
      <c r="M358" s="219"/>
      <c r="N358" s="219"/>
      <c r="O358" s="219"/>
      <c r="P358" s="219"/>
      <c r="Q358" s="197">
        <v>44715</v>
      </c>
      <c r="R358" s="235">
        <v>0.38499999999999995</v>
      </c>
      <c r="S358" s="235">
        <v>0.45499999999999996</v>
      </c>
      <c r="T358" s="235">
        <v>0.48499999999999999</v>
      </c>
      <c r="U358" s="235">
        <v>0.67</v>
      </c>
      <c r="V358" s="235">
        <v>1.196</v>
      </c>
      <c r="W358" s="235">
        <v>1.6566666666666665</v>
      </c>
      <c r="X358" s="235">
        <v>1.7850000000000001</v>
      </c>
      <c r="Y358" s="235">
        <v>1.93</v>
      </c>
      <c r="Z358" s="235">
        <v>2.0299999999999998</v>
      </c>
      <c r="AA358" s="235">
        <v>2.0699999999999998</v>
      </c>
      <c r="AB358" s="235">
        <v>2.145</v>
      </c>
      <c r="AC358" s="235">
        <v>2.2200000000000002</v>
      </c>
      <c r="AD358" s="235">
        <v>2.27</v>
      </c>
      <c r="AE358" s="235">
        <v>2.2799999999999998</v>
      </c>
      <c r="AF358" s="201"/>
      <c r="AH358" s="197"/>
      <c r="AI358" s="234">
        <v>2.66</v>
      </c>
      <c r="AJ358" s="234">
        <v>2.87</v>
      </c>
      <c r="AK358" s="234">
        <v>2.95</v>
      </c>
      <c r="AL358" s="228">
        <f t="shared" si="10"/>
        <v>2.8266666666666667</v>
      </c>
      <c r="AN358" s="198">
        <f t="shared" si="11"/>
        <v>1.8433333333333333</v>
      </c>
      <c r="AO358" s="198">
        <f t="shared" si="12"/>
        <v>2.8533333333333331</v>
      </c>
      <c r="AP358" s="198">
        <f t="shared" si="13"/>
        <v>4.7033333333333331</v>
      </c>
      <c r="AQ358" s="198">
        <f t="shared" si="14"/>
        <v>9.8233333333333341</v>
      </c>
    </row>
    <row r="359" spans="2:56" x14ac:dyDescent="0.35">
      <c r="B359" s="229">
        <v>44718</v>
      </c>
      <c r="C359" s="219"/>
      <c r="D359" s="219"/>
      <c r="E359" s="219"/>
      <c r="F359" s="219"/>
      <c r="G359" s="219"/>
      <c r="H359" s="219">
        <v>4.7300000000000004</v>
      </c>
      <c r="I359" s="219">
        <v>5.77</v>
      </c>
      <c r="J359" s="219">
        <v>7.57</v>
      </c>
      <c r="K359" s="219">
        <v>12.65</v>
      </c>
      <c r="L359" s="219"/>
      <c r="M359" s="219"/>
      <c r="N359" s="219"/>
      <c r="O359" s="219"/>
      <c r="P359" s="219"/>
      <c r="Q359" s="197">
        <v>44718</v>
      </c>
      <c r="R359" s="235">
        <v>0.45</v>
      </c>
      <c r="S359" s="235">
        <v>0.52</v>
      </c>
      <c r="T359" s="235">
        <v>0.55000000000000004</v>
      </c>
      <c r="U359" s="235">
        <v>0.7533333333333333</v>
      </c>
      <c r="V359" s="235">
        <v>1.28</v>
      </c>
      <c r="W359" s="235">
        <v>1.74</v>
      </c>
      <c r="X359" s="235">
        <v>1.825</v>
      </c>
      <c r="Y359" s="235">
        <v>1.96</v>
      </c>
      <c r="Z359" s="235">
        <v>2.0649999999999999</v>
      </c>
      <c r="AA359" s="235">
        <v>2.12</v>
      </c>
      <c r="AB359" s="235">
        <v>2.2000000000000002</v>
      </c>
      <c r="AC359" s="235">
        <v>2.2800000000000002</v>
      </c>
      <c r="AD359" s="235">
        <v>2.33</v>
      </c>
      <c r="AE359" s="235">
        <v>2.35</v>
      </c>
      <c r="AF359" s="201"/>
      <c r="AH359" s="197"/>
      <c r="AI359" s="234">
        <v>2.73</v>
      </c>
      <c r="AJ359" s="234">
        <v>2.94</v>
      </c>
      <c r="AK359" s="234">
        <v>3.03</v>
      </c>
      <c r="AL359" s="228">
        <f t="shared" si="10"/>
        <v>2.9</v>
      </c>
      <c r="AN359" s="198">
        <f t="shared" si="11"/>
        <v>1.8300000000000005</v>
      </c>
      <c r="AO359" s="198">
        <f t="shared" si="12"/>
        <v>2.8699999999999997</v>
      </c>
      <c r="AP359" s="198">
        <f t="shared" si="13"/>
        <v>4.67</v>
      </c>
      <c r="AQ359" s="198">
        <f t="shared" si="14"/>
        <v>9.75</v>
      </c>
    </row>
    <row r="360" spans="2:56" x14ac:dyDescent="0.35">
      <c r="B360" s="229">
        <v>44719</v>
      </c>
      <c r="C360" s="219"/>
      <c r="D360" s="219"/>
      <c r="E360" s="219"/>
      <c r="F360" s="219"/>
      <c r="G360" s="219"/>
      <c r="H360" s="219">
        <v>4.6900000000000004</v>
      </c>
      <c r="I360" s="219">
        <v>5.86</v>
      </c>
      <c r="J360" s="219">
        <v>7.65</v>
      </c>
      <c r="K360" s="219">
        <v>12.76</v>
      </c>
      <c r="L360" s="219"/>
      <c r="M360" s="219"/>
      <c r="N360" s="219"/>
      <c r="O360" s="219"/>
      <c r="P360" s="219"/>
      <c r="Q360" s="197">
        <v>44719</v>
      </c>
      <c r="R360" s="235">
        <v>0.45</v>
      </c>
      <c r="S360" s="235">
        <v>0.52</v>
      </c>
      <c r="T360" s="235">
        <v>0.55000000000000004</v>
      </c>
      <c r="U360" s="235">
        <v>0.7533333333333333</v>
      </c>
      <c r="V360" s="235">
        <v>1.284</v>
      </c>
      <c r="W360" s="235">
        <v>1.7433333333333332</v>
      </c>
      <c r="X360" s="235">
        <v>1.83</v>
      </c>
      <c r="Y360" s="235">
        <v>1.96</v>
      </c>
      <c r="Z360" s="235">
        <v>2.0649999999999999</v>
      </c>
      <c r="AA360" s="235">
        <v>2.12</v>
      </c>
      <c r="AB360" s="235">
        <v>2.2000000000000002</v>
      </c>
      <c r="AC360" s="235">
        <v>2.2800000000000002</v>
      </c>
      <c r="AD360" s="235">
        <v>2.33</v>
      </c>
      <c r="AE360" s="235">
        <v>2.37</v>
      </c>
      <c r="AF360" s="201"/>
      <c r="AH360" s="197"/>
      <c r="AI360" s="234">
        <v>2.75</v>
      </c>
      <c r="AJ360" s="234">
        <v>2.91</v>
      </c>
      <c r="AK360" s="234">
        <v>2.99</v>
      </c>
      <c r="AL360" s="228">
        <f t="shared" ref="AL360:AL423" si="15">AVERAGE(AI360:AK360)</f>
        <v>2.8833333333333333</v>
      </c>
      <c r="AN360" s="198">
        <f t="shared" ref="AN360:AN423" si="16">H360-$AL360</f>
        <v>1.8066666666666671</v>
      </c>
      <c r="AO360" s="198">
        <f t="shared" ref="AO360:AO423" si="17">I360-$AL360</f>
        <v>2.976666666666667</v>
      </c>
      <c r="AP360" s="198">
        <f t="shared" ref="AP360:AP423" si="18">J360-$AL360</f>
        <v>4.7666666666666675</v>
      </c>
      <c r="AQ360" s="198">
        <f t="shared" ref="AQ360:AQ423" si="19">K360-$AL360</f>
        <v>9.8766666666666669</v>
      </c>
    </row>
    <row r="361" spans="2:56" x14ac:dyDescent="0.35">
      <c r="B361" s="229">
        <v>44720</v>
      </c>
      <c r="C361" s="219"/>
      <c r="D361" s="219"/>
      <c r="E361" s="219"/>
      <c r="F361" s="219"/>
      <c r="G361" s="219"/>
      <c r="H361" s="219">
        <v>4.7300000000000004</v>
      </c>
      <c r="I361" s="219">
        <v>5.92</v>
      </c>
      <c r="J361" s="219">
        <v>7.7</v>
      </c>
      <c r="K361" s="219">
        <v>12.83</v>
      </c>
      <c r="L361" s="219"/>
      <c r="M361" s="219"/>
      <c r="N361" s="219"/>
      <c r="O361" s="219"/>
      <c r="P361" s="219"/>
      <c r="Q361" s="197">
        <v>44720</v>
      </c>
      <c r="R361" s="235">
        <v>0.46</v>
      </c>
      <c r="S361" s="235">
        <v>0.53</v>
      </c>
      <c r="T361" s="235">
        <v>0.56000000000000005</v>
      </c>
      <c r="U361" s="235">
        <v>0.77333333333333332</v>
      </c>
      <c r="V361" s="235">
        <v>1.306</v>
      </c>
      <c r="W361" s="235">
        <v>1.7533333333333332</v>
      </c>
      <c r="X361" s="235">
        <v>1.8425</v>
      </c>
      <c r="Y361" s="235">
        <v>1.98</v>
      </c>
      <c r="Z361" s="235">
        <v>2.0949999999999998</v>
      </c>
      <c r="AA361" s="235">
        <v>2.1800000000000002</v>
      </c>
      <c r="AB361" s="235">
        <v>2.2549999999999999</v>
      </c>
      <c r="AC361" s="235">
        <v>2.33</v>
      </c>
      <c r="AD361" s="235">
        <v>2.38</v>
      </c>
      <c r="AE361" s="235">
        <v>2.38</v>
      </c>
      <c r="AF361" s="201"/>
      <c r="AH361" s="197"/>
      <c r="AI361" s="234">
        <v>2.78</v>
      </c>
      <c r="AJ361" s="234">
        <v>2.94</v>
      </c>
      <c r="AK361" s="234">
        <v>3.03</v>
      </c>
      <c r="AL361" s="228">
        <f t="shared" si="15"/>
        <v>2.9166666666666665</v>
      </c>
      <c r="AN361" s="198">
        <f t="shared" si="16"/>
        <v>1.8133333333333339</v>
      </c>
      <c r="AO361" s="198">
        <f t="shared" si="17"/>
        <v>3.0033333333333334</v>
      </c>
      <c r="AP361" s="198">
        <f t="shared" si="18"/>
        <v>4.7833333333333332</v>
      </c>
      <c r="AQ361" s="198">
        <f t="shared" si="19"/>
        <v>9.913333333333334</v>
      </c>
    </row>
    <row r="362" spans="2:56" x14ac:dyDescent="0.35">
      <c r="B362" s="229">
        <v>44721</v>
      </c>
      <c r="C362" s="219"/>
      <c r="D362" s="219"/>
      <c r="E362" s="219"/>
      <c r="F362" s="219"/>
      <c r="G362" s="219"/>
      <c r="H362" s="219">
        <v>4.76</v>
      </c>
      <c r="I362" s="219">
        <v>6.03</v>
      </c>
      <c r="J362" s="219">
        <v>7.81</v>
      </c>
      <c r="K362" s="219">
        <v>12.96</v>
      </c>
      <c r="L362" s="219"/>
      <c r="M362" s="219"/>
      <c r="N362" s="219"/>
      <c r="O362" s="219"/>
      <c r="P362" s="219"/>
      <c r="Q362" s="197">
        <v>44721</v>
      </c>
      <c r="R362" s="235">
        <v>0.46</v>
      </c>
      <c r="S362" s="235">
        <v>0.53</v>
      </c>
      <c r="T362" s="235">
        <v>0.56000000000000005</v>
      </c>
      <c r="U362" s="235">
        <v>0.80666666666666664</v>
      </c>
      <c r="V362" s="235">
        <v>1.3380000000000001</v>
      </c>
      <c r="W362" s="235">
        <v>1.7666666666666666</v>
      </c>
      <c r="X362" s="235">
        <v>1.88</v>
      </c>
      <c r="Y362" s="235">
        <v>2</v>
      </c>
      <c r="Z362" s="235">
        <v>2.0949999999999998</v>
      </c>
      <c r="AA362" s="235">
        <v>2.2200000000000002</v>
      </c>
      <c r="AB362" s="235">
        <v>2.2949999999999999</v>
      </c>
      <c r="AC362" s="235">
        <v>2.37</v>
      </c>
      <c r="AD362" s="235">
        <v>2.42</v>
      </c>
      <c r="AE362" s="235">
        <v>2.4</v>
      </c>
      <c r="AF362" s="201"/>
      <c r="AH362" s="197"/>
      <c r="AI362" s="234">
        <v>2.83</v>
      </c>
      <c r="AJ362" s="234">
        <v>2.99</v>
      </c>
      <c r="AK362" s="234">
        <v>3.07</v>
      </c>
      <c r="AL362" s="228">
        <f t="shared" si="15"/>
        <v>2.9633333333333334</v>
      </c>
      <c r="AN362" s="198">
        <f t="shared" si="16"/>
        <v>1.7966666666666664</v>
      </c>
      <c r="AO362" s="198">
        <f t="shared" si="17"/>
        <v>3.0666666666666669</v>
      </c>
      <c r="AP362" s="198">
        <f t="shared" si="18"/>
        <v>4.8466666666666658</v>
      </c>
      <c r="AQ362" s="198">
        <f t="shared" si="19"/>
        <v>9.9966666666666679</v>
      </c>
    </row>
    <row r="363" spans="2:56" x14ac:dyDescent="0.35">
      <c r="B363" s="229">
        <v>44722</v>
      </c>
      <c r="C363" s="219"/>
      <c r="D363" s="219"/>
      <c r="E363" s="219"/>
      <c r="F363" s="219"/>
      <c r="G363" s="219"/>
      <c r="H363" s="219">
        <v>4.9400000000000004</v>
      </c>
      <c r="I363" s="219">
        <v>6.27</v>
      </c>
      <c r="J363" s="219">
        <v>8.08</v>
      </c>
      <c r="K363" s="219">
        <v>13.3</v>
      </c>
      <c r="L363" s="219"/>
      <c r="M363" s="219"/>
      <c r="N363" s="219"/>
      <c r="O363" s="219"/>
      <c r="P363" s="219"/>
      <c r="Q363" s="197">
        <v>44722</v>
      </c>
      <c r="R363" s="235">
        <v>0.46</v>
      </c>
      <c r="S363" s="235">
        <v>0.53</v>
      </c>
      <c r="T363" s="235">
        <v>0.56000000000000005</v>
      </c>
      <c r="U363" s="235">
        <v>0.80666666666666664</v>
      </c>
      <c r="V363" s="235">
        <v>1.3460000000000001</v>
      </c>
      <c r="W363" s="235">
        <v>1.8033333333333335</v>
      </c>
      <c r="X363" s="235">
        <v>1.895</v>
      </c>
      <c r="Y363" s="235">
        <v>2</v>
      </c>
      <c r="Z363" s="235">
        <v>2.0949999999999998</v>
      </c>
      <c r="AA363" s="235">
        <v>2.2200000000000002</v>
      </c>
      <c r="AB363" s="235">
        <v>2.2949999999999999</v>
      </c>
      <c r="AC363" s="235">
        <v>2.37</v>
      </c>
      <c r="AD363" s="235">
        <v>2.42</v>
      </c>
      <c r="AE363" s="235">
        <v>2.4500000000000002</v>
      </c>
      <c r="AF363" s="201"/>
      <c r="AH363" s="197"/>
      <c r="AI363" s="234">
        <v>3.06</v>
      </c>
      <c r="AJ363" s="234">
        <v>3.21</v>
      </c>
      <c r="AK363" s="234">
        <v>3.25</v>
      </c>
      <c r="AL363" s="228">
        <f t="shared" si="15"/>
        <v>3.1733333333333333</v>
      </c>
      <c r="AN363" s="198">
        <f t="shared" si="16"/>
        <v>1.7666666666666671</v>
      </c>
      <c r="AO363" s="198">
        <f t="shared" si="17"/>
        <v>3.0966666666666662</v>
      </c>
      <c r="AP363" s="198">
        <f t="shared" si="18"/>
        <v>4.9066666666666663</v>
      </c>
      <c r="AQ363" s="198">
        <f t="shared" si="19"/>
        <v>10.126666666666667</v>
      </c>
    </row>
    <row r="364" spans="2:56" x14ac:dyDescent="0.35">
      <c r="B364" s="229">
        <v>44725</v>
      </c>
      <c r="C364" s="219"/>
      <c r="D364" s="219"/>
      <c r="E364" s="219"/>
      <c r="F364" s="219"/>
      <c r="G364" s="219"/>
      <c r="H364" s="219">
        <v>5.21</v>
      </c>
      <c r="I364" s="219">
        <v>6.83</v>
      </c>
      <c r="J364" s="219">
        <v>8.68</v>
      </c>
      <c r="K364" s="219">
        <v>13.97</v>
      </c>
      <c r="L364" s="219"/>
      <c r="M364" s="219"/>
      <c r="N364" s="219"/>
      <c r="O364" s="219"/>
      <c r="P364" s="219"/>
      <c r="Q364" s="197">
        <v>44725</v>
      </c>
      <c r="R364" s="235">
        <v>0.47499999999999992</v>
      </c>
      <c r="S364" s="235">
        <v>0.54499999999999993</v>
      </c>
      <c r="T364" s="235">
        <v>0.745</v>
      </c>
      <c r="U364" s="235">
        <v>1.0266666666666668</v>
      </c>
      <c r="V364" s="235">
        <v>1.5420000000000003</v>
      </c>
      <c r="W364" s="235">
        <v>2.0100000000000002</v>
      </c>
      <c r="X364" s="235">
        <v>2.1225000000000001</v>
      </c>
      <c r="Y364" s="235">
        <v>2.1800000000000002</v>
      </c>
      <c r="Z364" s="235">
        <v>2.27</v>
      </c>
      <c r="AA364" s="235">
        <v>2.41</v>
      </c>
      <c r="AB364" s="235">
        <v>2.5</v>
      </c>
      <c r="AC364" s="235">
        <v>2.5900000000000003</v>
      </c>
      <c r="AD364" s="235">
        <v>2.64</v>
      </c>
      <c r="AE364" s="235">
        <v>2.61</v>
      </c>
      <c r="AF364" s="201"/>
      <c r="AH364" s="197"/>
      <c r="AI364" s="234">
        <v>3.4</v>
      </c>
      <c r="AJ364" s="234">
        <v>3.56</v>
      </c>
      <c r="AK364" s="234">
        <v>3.56</v>
      </c>
      <c r="AL364" s="228">
        <f t="shared" si="15"/>
        <v>3.5066666666666664</v>
      </c>
      <c r="AN364" s="198">
        <f t="shared" si="16"/>
        <v>1.7033333333333336</v>
      </c>
      <c r="AO364" s="198">
        <f t="shared" si="17"/>
        <v>3.3233333333333337</v>
      </c>
      <c r="AP364" s="198">
        <f t="shared" si="18"/>
        <v>5.1733333333333338</v>
      </c>
      <c r="AQ364" s="198">
        <f t="shared" si="19"/>
        <v>10.463333333333335</v>
      </c>
    </row>
    <row r="365" spans="2:56" x14ac:dyDescent="0.35">
      <c r="B365" s="229">
        <v>44726</v>
      </c>
      <c r="C365" s="219"/>
      <c r="D365" s="219"/>
      <c r="E365" s="219"/>
      <c r="F365" s="219"/>
      <c r="G365" s="219"/>
      <c r="H365" s="219">
        <v>5.32</v>
      </c>
      <c r="I365" s="219">
        <v>6.96</v>
      </c>
      <c r="J365" s="219">
        <v>8.86</v>
      </c>
      <c r="K365" s="219">
        <v>14.12</v>
      </c>
      <c r="L365" s="219"/>
      <c r="M365" s="219"/>
      <c r="N365" s="219"/>
      <c r="O365" s="219"/>
      <c r="P365" s="219"/>
      <c r="Q365" s="197">
        <v>44726</v>
      </c>
      <c r="R365" s="235">
        <v>0.60500000000000009</v>
      </c>
      <c r="S365" s="235">
        <v>0.70500000000000007</v>
      </c>
      <c r="T365" s="235">
        <v>0.90500000000000003</v>
      </c>
      <c r="U365" s="235">
        <v>1.21</v>
      </c>
      <c r="V365" s="235">
        <v>1.6839999999999999</v>
      </c>
      <c r="W365" s="235">
        <v>2.1566666666666667</v>
      </c>
      <c r="X365" s="235">
        <v>2.2749999999999999</v>
      </c>
      <c r="Y365" s="235">
        <v>2.33</v>
      </c>
      <c r="Z365" s="235">
        <v>2.41</v>
      </c>
      <c r="AA365" s="235">
        <v>2.5499999999999998</v>
      </c>
      <c r="AB365" s="235">
        <v>2.65</v>
      </c>
      <c r="AC365" s="235">
        <v>2.75</v>
      </c>
      <c r="AD365" s="235">
        <v>2.8</v>
      </c>
      <c r="AE365" s="235">
        <v>2.68</v>
      </c>
      <c r="AF365" s="201"/>
      <c r="AH365" s="197"/>
      <c r="AI365" s="234">
        <v>3.45</v>
      </c>
      <c r="AJ365" s="234">
        <v>3.6</v>
      </c>
      <c r="AK365" s="234">
        <v>3.61</v>
      </c>
      <c r="AL365" s="228">
        <f t="shared" si="15"/>
        <v>3.5533333333333332</v>
      </c>
      <c r="AN365" s="198">
        <f t="shared" si="16"/>
        <v>1.7666666666666671</v>
      </c>
      <c r="AO365" s="198">
        <f t="shared" si="17"/>
        <v>3.4066666666666667</v>
      </c>
      <c r="AP365" s="198">
        <f t="shared" si="18"/>
        <v>5.3066666666666666</v>
      </c>
      <c r="AQ365" s="198">
        <f t="shared" si="19"/>
        <v>10.566666666666666</v>
      </c>
    </row>
    <row r="366" spans="2:56" x14ac:dyDescent="0.35">
      <c r="B366" s="229">
        <v>44727</v>
      </c>
      <c r="C366" s="219"/>
      <c r="D366" s="219"/>
      <c r="E366" s="219"/>
      <c r="F366" s="219"/>
      <c r="G366" s="219"/>
      <c r="H366" s="219">
        <v>5.22</v>
      </c>
      <c r="I366" s="219">
        <v>6.77</v>
      </c>
      <c r="J366" s="219">
        <v>8.65</v>
      </c>
      <c r="K366" s="219">
        <v>13.93</v>
      </c>
      <c r="L366" s="219"/>
      <c r="M366" s="219"/>
      <c r="N366" s="219"/>
      <c r="O366" s="219"/>
      <c r="P366" s="219"/>
      <c r="Q366" s="197">
        <v>44727</v>
      </c>
      <c r="R366" s="235">
        <v>0.63</v>
      </c>
      <c r="S366" s="235">
        <v>0.73</v>
      </c>
      <c r="T366" s="235">
        <v>0.93</v>
      </c>
      <c r="U366" s="235">
        <v>1.2366666666666668</v>
      </c>
      <c r="V366" s="235">
        <v>1.78</v>
      </c>
      <c r="W366" s="235">
        <v>2.2400000000000002</v>
      </c>
      <c r="X366" s="235">
        <v>2.38</v>
      </c>
      <c r="Y366" s="235">
        <v>2.4500000000000002</v>
      </c>
      <c r="Z366" s="235">
        <v>2.5350000000000001</v>
      </c>
      <c r="AA366" s="235">
        <v>2.67</v>
      </c>
      <c r="AB366" s="235">
        <v>2.7850000000000001</v>
      </c>
      <c r="AC366" s="235">
        <v>2.9000000000000004</v>
      </c>
      <c r="AD366" s="235">
        <v>2.95</v>
      </c>
      <c r="AE366" s="235">
        <v>2.77</v>
      </c>
      <c r="AF366" s="201"/>
      <c r="AH366" s="197"/>
      <c r="AI366" s="234">
        <v>3.2</v>
      </c>
      <c r="AJ366" s="234">
        <v>3.35</v>
      </c>
      <c r="AK366" s="234">
        <v>3.38</v>
      </c>
      <c r="AL366" s="228">
        <f t="shared" si="15"/>
        <v>3.31</v>
      </c>
      <c r="AN366" s="198">
        <f t="shared" si="16"/>
        <v>1.9099999999999997</v>
      </c>
      <c r="AO366" s="198">
        <f t="shared" si="17"/>
        <v>3.4599999999999995</v>
      </c>
      <c r="AP366" s="198">
        <f t="shared" si="18"/>
        <v>5.34</v>
      </c>
      <c r="AQ366" s="198">
        <f t="shared" si="19"/>
        <v>10.62</v>
      </c>
      <c r="AS366" s="220">
        <f>$BC$366*EXP($BD$366*AS3)</f>
        <v>1.4411064198062091</v>
      </c>
      <c r="AT366" s="220">
        <f>$BC$366*EXP($BD$366*AT3)</f>
        <v>2.5181164098959821</v>
      </c>
      <c r="AU366" s="220">
        <f>$BC$366*EXP($BD$366*AU3)</f>
        <v>4.4000291488813952</v>
      </c>
      <c r="AV366" s="220">
        <f>$BC$366*EXP($BD$366*AV3)</f>
        <v>7.6883882075196315</v>
      </c>
      <c r="AW366" s="220"/>
      <c r="AX366" s="220">
        <f>$BC$366*EXP($BD$366*AX3)</f>
        <v>2.8951478069069121</v>
      </c>
      <c r="AY366" s="220">
        <f>$BC$366*EXP($BD$366*AY3)</f>
        <v>5.8162816490436873</v>
      </c>
      <c r="AZ366" s="220">
        <f>$BC$366*EXP($BD$366*AZ3)</f>
        <v>13.434300371522443</v>
      </c>
      <c r="BA366" s="220">
        <f>$BC$366*EXP($BD$366*BA3)</f>
        <v>54.220613859408296</v>
      </c>
      <c r="BC366" s="194">
        <v>1.0902000000000001</v>
      </c>
      <c r="BD366" s="194">
        <v>0.55810000000000004</v>
      </c>
    </row>
    <row r="367" spans="2:56" x14ac:dyDescent="0.35">
      <c r="B367" s="229">
        <v>44728</v>
      </c>
      <c r="C367" s="219"/>
      <c r="D367" s="219"/>
      <c r="E367" s="219"/>
      <c r="F367" s="219"/>
      <c r="G367" s="219"/>
      <c r="H367" s="219">
        <v>5.19</v>
      </c>
      <c r="I367" s="219">
        <v>6.99</v>
      </c>
      <c r="J367" s="219">
        <v>8.9499999999999993</v>
      </c>
      <c r="K367" s="219">
        <v>14.25</v>
      </c>
      <c r="L367" s="219"/>
      <c r="M367" s="219"/>
      <c r="N367" s="219"/>
      <c r="O367" s="219"/>
      <c r="P367" s="219"/>
      <c r="Q367" s="197">
        <v>44728</v>
      </c>
      <c r="R367" s="235">
        <v>0.65</v>
      </c>
      <c r="S367" s="235">
        <v>0.75</v>
      </c>
      <c r="T367" s="235">
        <v>0.95000000000000007</v>
      </c>
      <c r="U367" s="235">
        <v>1.2666666666666666</v>
      </c>
      <c r="V367" s="235">
        <v>1.8059999999999998</v>
      </c>
      <c r="W367" s="235">
        <v>2.23</v>
      </c>
      <c r="X367" s="235">
        <v>2.3774999999999999</v>
      </c>
      <c r="Y367" s="235">
        <v>2.42</v>
      </c>
      <c r="Z367" s="235">
        <v>2.4900000000000002</v>
      </c>
      <c r="AA367" s="235">
        <v>2.66</v>
      </c>
      <c r="AB367" s="235">
        <v>2.7750000000000004</v>
      </c>
      <c r="AC367" s="235">
        <v>2.89</v>
      </c>
      <c r="AD367" s="235">
        <v>2.94</v>
      </c>
      <c r="AE367" s="235">
        <v>2.81</v>
      </c>
      <c r="AF367" s="201"/>
      <c r="AH367" s="197"/>
      <c r="AI367" s="234">
        <v>3.14</v>
      </c>
      <c r="AJ367" s="234">
        <v>3.33</v>
      </c>
      <c r="AK367" s="234">
        <v>3.35</v>
      </c>
      <c r="AL367" s="228">
        <f t="shared" si="15"/>
        <v>3.2733333333333334</v>
      </c>
      <c r="AN367" s="198">
        <f t="shared" si="16"/>
        <v>1.916666666666667</v>
      </c>
      <c r="AO367" s="198">
        <f t="shared" si="17"/>
        <v>3.7166666666666668</v>
      </c>
      <c r="AP367" s="198">
        <f t="shared" si="18"/>
        <v>5.6766666666666659</v>
      </c>
      <c r="AQ367" s="198">
        <f t="shared" si="19"/>
        <v>10.976666666666667</v>
      </c>
    </row>
    <row r="368" spans="2:56" x14ac:dyDescent="0.35">
      <c r="B368" s="229">
        <v>44729</v>
      </c>
      <c r="C368" s="219"/>
      <c r="D368" s="219"/>
      <c r="E368" s="219"/>
      <c r="F368" s="219"/>
      <c r="G368" s="219"/>
      <c r="H368" s="219">
        <v>5.16</v>
      </c>
      <c r="I368" s="219">
        <v>6.91</v>
      </c>
      <c r="J368" s="219">
        <v>8.91</v>
      </c>
      <c r="K368" s="219">
        <v>14.27</v>
      </c>
      <c r="L368" s="219"/>
      <c r="M368" s="219"/>
      <c r="N368" s="219"/>
      <c r="O368" s="219"/>
      <c r="P368" s="219"/>
      <c r="Q368" s="197">
        <v>44729</v>
      </c>
      <c r="R368" s="235">
        <v>0.65</v>
      </c>
      <c r="S368" s="235">
        <v>0.75</v>
      </c>
      <c r="T368" s="235">
        <v>0.95000000000000007</v>
      </c>
      <c r="U368" s="235">
        <v>1.2666666666666666</v>
      </c>
      <c r="V368" s="235">
        <v>1.8140000000000001</v>
      </c>
      <c r="W368" s="235">
        <v>2.2400000000000002</v>
      </c>
      <c r="X368" s="235">
        <v>2.3849999999999998</v>
      </c>
      <c r="Y368" s="235">
        <v>2.42</v>
      </c>
      <c r="Z368" s="235">
        <v>2.4900000000000002</v>
      </c>
      <c r="AA368" s="235">
        <v>2.68</v>
      </c>
      <c r="AB368" s="235">
        <v>2.79</v>
      </c>
      <c r="AC368" s="235">
        <v>2.9000000000000004</v>
      </c>
      <c r="AD368" s="235">
        <v>2.95</v>
      </c>
      <c r="AE368" s="235">
        <v>2.84</v>
      </c>
      <c r="AF368" s="201"/>
      <c r="AH368" s="197"/>
      <c r="AI368" s="234">
        <v>3.17</v>
      </c>
      <c r="AJ368" s="234">
        <v>3.35</v>
      </c>
      <c r="AK368" s="234">
        <v>3.34</v>
      </c>
      <c r="AL368" s="228">
        <f t="shared" si="15"/>
        <v>3.2866666666666666</v>
      </c>
      <c r="AN368" s="198">
        <f t="shared" si="16"/>
        <v>1.8733333333333335</v>
      </c>
      <c r="AO368" s="198">
        <f t="shared" si="17"/>
        <v>3.6233333333333335</v>
      </c>
      <c r="AP368" s="198">
        <f t="shared" si="18"/>
        <v>5.6233333333333331</v>
      </c>
      <c r="AQ368" s="198">
        <f t="shared" si="19"/>
        <v>10.983333333333333</v>
      </c>
    </row>
    <row r="369" spans="1:56" x14ac:dyDescent="0.35">
      <c r="B369" s="229">
        <v>44732</v>
      </c>
      <c r="C369" s="219"/>
      <c r="D369" s="219"/>
      <c r="E369" s="219"/>
      <c r="F369" s="219"/>
      <c r="G369" s="219"/>
      <c r="H369" s="219">
        <v>5.16</v>
      </c>
      <c r="I369" s="219">
        <v>6.91</v>
      </c>
      <c r="J369" s="219">
        <v>8.91</v>
      </c>
      <c r="K369" s="219">
        <v>14.28</v>
      </c>
      <c r="L369" s="219"/>
      <c r="M369" s="219"/>
      <c r="N369" s="219"/>
      <c r="O369" s="219"/>
      <c r="P369" s="219"/>
      <c r="Q369" s="197">
        <v>44732</v>
      </c>
      <c r="R369" s="235">
        <v>0.65</v>
      </c>
      <c r="S369" s="235">
        <v>0.75</v>
      </c>
      <c r="T369" s="235">
        <v>0.95000000000000007</v>
      </c>
      <c r="U369" s="235">
        <v>1.2666666666666666</v>
      </c>
      <c r="V369" s="235">
        <v>1.8</v>
      </c>
      <c r="W369" s="235">
        <v>2.2366666666666668</v>
      </c>
      <c r="X369" s="235">
        <v>2.3925000000000001</v>
      </c>
      <c r="Y369" s="235">
        <v>2.4300000000000002</v>
      </c>
      <c r="Z369" s="235">
        <v>2.4900000000000002</v>
      </c>
      <c r="AA369" s="235">
        <v>2.68</v>
      </c>
      <c r="AB369" s="235">
        <v>2.79</v>
      </c>
      <c r="AC369" s="235">
        <v>2.9000000000000004</v>
      </c>
      <c r="AD369" s="235">
        <v>2.95</v>
      </c>
      <c r="AE369" s="235">
        <v>2.84</v>
      </c>
      <c r="AF369" s="201"/>
      <c r="AH369" s="197"/>
      <c r="AI369" s="234">
        <v>3.17</v>
      </c>
      <c r="AJ369" s="234">
        <v>3.35</v>
      </c>
      <c r="AK369" s="234">
        <v>3.34</v>
      </c>
      <c r="AL369" s="228">
        <f t="shared" si="15"/>
        <v>3.2866666666666666</v>
      </c>
      <c r="AN369" s="198">
        <f t="shared" si="16"/>
        <v>1.8733333333333335</v>
      </c>
      <c r="AO369" s="198">
        <f t="shared" si="17"/>
        <v>3.6233333333333335</v>
      </c>
      <c r="AP369" s="198">
        <f t="shared" si="18"/>
        <v>5.6233333333333331</v>
      </c>
      <c r="AQ369" s="198">
        <f t="shared" si="19"/>
        <v>10.993333333333332</v>
      </c>
    </row>
    <row r="370" spans="1:56" x14ac:dyDescent="0.35">
      <c r="B370" s="229">
        <v>44733</v>
      </c>
      <c r="C370" s="219"/>
      <c r="D370" s="219"/>
      <c r="E370" s="219"/>
      <c r="F370" s="219"/>
      <c r="G370" s="219"/>
      <c r="H370" s="219">
        <v>5.21</v>
      </c>
      <c r="I370" s="219">
        <v>6.84</v>
      </c>
      <c r="J370" s="219">
        <v>8.86</v>
      </c>
      <c r="K370" s="219">
        <v>14.2</v>
      </c>
      <c r="L370" s="219"/>
      <c r="M370" s="219"/>
      <c r="N370" s="219"/>
      <c r="O370" s="219"/>
      <c r="P370" s="219"/>
      <c r="Q370" s="197">
        <v>44733</v>
      </c>
      <c r="R370" s="235">
        <v>0.65</v>
      </c>
      <c r="S370" s="235">
        <v>0.75</v>
      </c>
      <c r="T370" s="235">
        <v>0.95000000000000007</v>
      </c>
      <c r="U370" s="235">
        <v>1.2666666666666666</v>
      </c>
      <c r="V370" s="235">
        <v>1.8200000000000003</v>
      </c>
      <c r="W370" s="235">
        <v>2.2533333333333334</v>
      </c>
      <c r="X370" s="235">
        <v>2.4125000000000001</v>
      </c>
      <c r="Y370" s="235">
        <v>2.4300000000000002</v>
      </c>
      <c r="Z370" s="235">
        <v>2.5</v>
      </c>
      <c r="AA370" s="235">
        <v>2.7350000000000003</v>
      </c>
      <c r="AB370" s="235">
        <v>2.8425000000000002</v>
      </c>
      <c r="AC370" s="235">
        <v>2.95</v>
      </c>
      <c r="AD370" s="235">
        <v>3</v>
      </c>
      <c r="AE370" s="235">
        <v>2.94</v>
      </c>
      <c r="AF370" s="201"/>
      <c r="AH370" s="197"/>
      <c r="AI370" s="234">
        <v>3.21</v>
      </c>
      <c r="AJ370" s="234">
        <v>3.35</v>
      </c>
      <c r="AK370" s="234">
        <v>3.38</v>
      </c>
      <c r="AL370" s="228">
        <f t="shared" si="15"/>
        <v>3.3133333333333339</v>
      </c>
      <c r="AN370" s="198">
        <f t="shared" si="16"/>
        <v>1.8966666666666661</v>
      </c>
      <c r="AO370" s="198">
        <f t="shared" si="17"/>
        <v>3.526666666666666</v>
      </c>
      <c r="AP370" s="198">
        <f t="shared" si="18"/>
        <v>5.5466666666666651</v>
      </c>
      <c r="AQ370" s="198">
        <f t="shared" si="19"/>
        <v>10.886666666666665</v>
      </c>
    </row>
    <row r="371" spans="1:56" x14ac:dyDescent="0.35">
      <c r="B371" s="229">
        <v>44734</v>
      </c>
      <c r="C371" s="219"/>
      <c r="D371" s="219"/>
      <c r="E371" s="219"/>
      <c r="F371" s="219"/>
      <c r="G371" s="219"/>
      <c r="H371" s="219">
        <v>5.12</v>
      </c>
      <c r="I371" s="219">
        <v>6.93</v>
      </c>
      <c r="J371" s="219">
        <v>9.01</v>
      </c>
      <c r="K371" s="219">
        <v>14.37</v>
      </c>
      <c r="L371" s="219"/>
      <c r="M371" s="219"/>
      <c r="N371" s="219"/>
      <c r="O371" s="219"/>
      <c r="P371" s="219"/>
      <c r="Q371" s="197">
        <v>44734</v>
      </c>
      <c r="R371" s="235">
        <v>0.65</v>
      </c>
      <c r="S371" s="235">
        <v>0.75</v>
      </c>
      <c r="T371" s="235">
        <v>0.95000000000000007</v>
      </c>
      <c r="U371" s="235">
        <v>1.2666666666666666</v>
      </c>
      <c r="V371" s="235">
        <v>1.8219999999999998</v>
      </c>
      <c r="W371" s="235">
        <v>2.2599999999999998</v>
      </c>
      <c r="X371" s="235">
        <v>2.41</v>
      </c>
      <c r="Y371" s="235">
        <v>2.4300000000000002</v>
      </c>
      <c r="Z371" s="235">
        <v>2.5</v>
      </c>
      <c r="AA371" s="235">
        <v>2.7350000000000003</v>
      </c>
      <c r="AB371" s="235">
        <v>2.8425000000000002</v>
      </c>
      <c r="AC371" s="235">
        <v>2.95</v>
      </c>
      <c r="AD371" s="235">
        <v>3</v>
      </c>
      <c r="AE371" s="235">
        <v>2.94</v>
      </c>
      <c r="AF371" s="201"/>
      <c r="AH371" s="197"/>
      <c r="AI371" s="234">
        <v>3.06</v>
      </c>
      <c r="AJ371" s="234">
        <v>3.2</v>
      </c>
      <c r="AK371" s="234">
        <v>3.22</v>
      </c>
      <c r="AL371" s="228">
        <f t="shared" si="15"/>
        <v>3.16</v>
      </c>
      <c r="AN371" s="198">
        <f t="shared" si="16"/>
        <v>1.96</v>
      </c>
      <c r="AO371" s="198">
        <f t="shared" si="17"/>
        <v>3.7699999999999996</v>
      </c>
      <c r="AP371" s="198">
        <f t="shared" si="18"/>
        <v>5.85</v>
      </c>
      <c r="AQ371" s="198">
        <f t="shared" si="19"/>
        <v>11.209999999999999</v>
      </c>
    </row>
    <row r="372" spans="1:56" x14ac:dyDescent="0.35">
      <c r="B372" s="229">
        <v>44735</v>
      </c>
      <c r="C372" s="219"/>
      <c r="D372" s="219"/>
      <c r="E372" s="219"/>
      <c r="F372" s="219"/>
      <c r="G372" s="219"/>
      <c r="H372" s="219">
        <v>5.07</v>
      </c>
      <c r="I372" s="219">
        <v>6.88</v>
      </c>
      <c r="J372" s="219">
        <v>9.02</v>
      </c>
      <c r="K372" s="219">
        <v>14.42</v>
      </c>
      <c r="L372" s="219"/>
      <c r="M372" s="219"/>
      <c r="N372" s="219"/>
      <c r="O372" s="219"/>
      <c r="P372" s="219"/>
      <c r="Q372" s="197">
        <v>44735</v>
      </c>
      <c r="R372" s="235">
        <v>0.63</v>
      </c>
      <c r="S372" s="235">
        <v>0.73</v>
      </c>
      <c r="T372" s="235">
        <v>0.93</v>
      </c>
      <c r="U372" s="235">
        <v>1.2466666666666668</v>
      </c>
      <c r="V372" s="235">
        <v>1.8059999999999998</v>
      </c>
      <c r="W372" s="235">
        <v>2.2533333333333334</v>
      </c>
      <c r="X372" s="235">
        <v>2.395</v>
      </c>
      <c r="Y372" s="235">
        <v>2.41</v>
      </c>
      <c r="Z372" s="235">
        <v>2.4800000000000004</v>
      </c>
      <c r="AA372" s="235">
        <v>2.7149999999999999</v>
      </c>
      <c r="AB372" s="235">
        <v>2.8224999999999998</v>
      </c>
      <c r="AC372" s="235">
        <v>2.93</v>
      </c>
      <c r="AD372" s="235">
        <v>2.98</v>
      </c>
      <c r="AE372" s="235">
        <v>2.91</v>
      </c>
      <c r="AF372" s="201"/>
      <c r="AH372" s="197"/>
      <c r="AI372" s="234">
        <v>3.01</v>
      </c>
      <c r="AJ372" s="234">
        <v>3.12</v>
      </c>
      <c r="AK372" s="234">
        <v>3.14</v>
      </c>
      <c r="AL372" s="228">
        <f t="shared" si="15"/>
        <v>3.09</v>
      </c>
      <c r="AN372" s="198">
        <f t="shared" si="16"/>
        <v>1.9800000000000004</v>
      </c>
      <c r="AO372" s="198">
        <f t="shared" si="17"/>
        <v>3.79</v>
      </c>
      <c r="AP372" s="198">
        <f t="shared" si="18"/>
        <v>5.93</v>
      </c>
      <c r="AQ372" s="198">
        <f t="shared" si="19"/>
        <v>11.33</v>
      </c>
      <c r="AS372" s="220">
        <f>$BC$372*EXP($BD$372*AS3)</f>
        <v>1.5213974602693989</v>
      </c>
      <c r="AT372" s="220">
        <f>$BC$372*EXP($BD$372*AT3)</f>
        <v>2.6851304036310557</v>
      </c>
      <c r="AU372" s="220">
        <f>$BC$372*EXP($BD$372*AU3)</f>
        <v>4.7390149338274767</v>
      </c>
      <c r="AV372" s="220">
        <f>$BC$372*EXP($BD$372*AV3)</f>
        <v>8.3639373762517888</v>
      </c>
      <c r="AW372" s="220"/>
      <c r="AX372" s="220">
        <f>$BC$372*EXP($BD$372*AX3)</f>
        <v>3.0948959729340735</v>
      </c>
      <c r="AY372" s="220">
        <f>$BC$372*EXP($BD$372*AY3)</f>
        <v>6.2957782784700278</v>
      </c>
      <c r="AZ372" s="220">
        <f>$BC$372*EXP($BD$372*AZ3)</f>
        <v>14.761601178868197</v>
      </c>
      <c r="BA372" s="220">
        <f>$BC$372*EXP($BD$372*BA3)</f>
        <v>61.085791507039509</v>
      </c>
      <c r="BC372" s="194">
        <v>1.1452</v>
      </c>
      <c r="BD372" s="194">
        <v>0.56810000000000005</v>
      </c>
    </row>
    <row r="373" spans="1:56" x14ac:dyDescent="0.35">
      <c r="B373" s="229">
        <v>44739</v>
      </c>
      <c r="C373" s="219"/>
      <c r="D373" s="219"/>
      <c r="E373" s="219"/>
      <c r="F373" s="219"/>
      <c r="G373" s="219"/>
      <c r="H373" s="219">
        <v>5.16</v>
      </c>
      <c r="I373" s="219">
        <v>6.71</v>
      </c>
      <c r="J373" s="219">
        <v>8.86</v>
      </c>
      <c r="K373" s="219">
        <v>14.33</v>
      </c>
      <c r="L373" s="219"/>
      <c r="M373" s="219"/>
      <c r="N373" s="219"/>
      <c r="O373" s="219"/>
      <c r="P373" s="219"/>
      <c r="Q373" s="197">
        <v>44739</v>
      </c>
      <c r="R373" s="235">
        <v>0.59000000000000008</v>
      </c>
      <c r="S373" s="235">
        <v>0.79</v>
      </c>
      <c r="T373" s="235">
        <v>1.07</v>
      </c>
      <c r="U373" s="235">
        <v>1.2366666666666666</v>
      </c>
      <c r="V373" s="235">
        <v>1.7939999999999998</v>
      </c>
      <c r="W373" s="235">
        <v>2.2433333333333336</v>
      </c>
      <c r="X373" s="235">
        <v>2.38</v>
      </c>
      <c r="Y373" s="235">
        <v>2.38</v>
      </c>
      <c r="Z373" s="235">
        <v>2.4800000000000004</v>
      </c>
      <c r="AA373" s="235">
        <v>2.7149999999999999</v>
      </c>
      <c r="AB373" s="235">
        <v>2.8475000000000001</v>
      </c>
      <c r="AC373" s="235">
        <v>2.98</v>
      </c>
      <c r="AD373" s="235">
        <v>3.03</v>
      </c>
      <c r="AE373" s="235">
        <v>2.91</v>
      </c>
      <c r="AF373" s="201"/>
      <c r="AH373" s="197"/>
      <c r="AI373" s="234">
        <v>3.08</v>
      </c>
      <c r="AJ373" s="234">
        <v>3.21</v>
      </c>
      <c r="AK373" s="234">
        <v>3.24</v>
      </c>
      <c r="AL373" s="228">
        <f t="shared" si="15"/>
        <v>3.1766666666666672</v>
      </c>
      <c r="AN373" s="198">
        <f t="shared" si="16"/>
        <v>1.9833333333333329</v>
      </c>
      <c r="AO373" s="198">
        <f t="shared" si="17"/>
        <v>3.5333333333333328</v>
      </c>
      <c r="AP373" s="198">
        <f t="shared" si="18"/>
        <v>5.6833333333333318</v>
      </c>
      <c r="AQ373" s="198">
        <f t="shared" si="19"/>
        <v>11.153333333333332</v>
      </c>
    </row>
    <row r="374" spans="1:56" x14ac:dyDescent="0.35">
      <c r="B374" s="229">
        <v>44740</v>
      </c>
      <c r="C374" s="219"/>
      <c r="D374" s="219"/>
      <c r="E374" s="219"/>
      <c r="F374" s="219"/>
      <c r="G374" s="219"/>
      <c r="H374" s="219">
        <v>5.2</v>
      </c>
      <c r="I374" s="219">
        <v>6.86</v>
      </c>
      <c r="J374" s="219">
        <v>9.0299999999999994</v>
      </c>
      <c r="K374" s="219">
        <v>14.49</v>
      </c>
      <c r="L374" s="219"/>
      <c r="M374" s="219"/>
      <c r="N374" s="219"/>
      <c r="O374" s="219"/>
      <c r="P374" s="219"/>
      <c r="Q374" s="197">
        <v>44740</v>
      </c>
      <c r="R374" s="235">
        <v>0.59000000000000008</v>
      </c>
      <c r="S374" s="235">
        <v>0.79</v>
      </c>
      <c r="T374" s="235">
        <v>1.05</v>
      </c>
      <c r="U374" s="235">
        <v>1.22</v>
      </c>
      <c r="V374" s="235">
        <v>1.7899999999999998</v>
      </c>
      <c r="W374" s="235">
        <v>2.2433333333333336</v>
      </c>
      <c r="X374" s="235">
        <v>2.38</v>
      </c>
      <c r="Y374" s="235">
        <v>2.38</v>
      </c>
      <c r="Z374" s="235">
        <v>2.4800000000000004</v>
      </c>
      <c r="AA374" s="235">
        <v>2.7149999999999999</v>
      </c>
      <c r="AB374" s="235">
        <v>2.8475000000000001</v>
      </c>
      <c r="AC374" s="235">
        <v>2.98</v>
      </c>
      <c r="AD374" s="235">
        <v>3.03</v>
      </c>
      <c r="AE374" s="235">
        <v>2.92</v>
      </c>
      <c r="AF374" s="201"/>
      <c r="AH374" s="197"/>
      <c r="AI374" s="234">
        <v>3.1</v>
      </c>
      <c r="AJ374" s="234">
        <v>3.21</v>
      </c>
      <c r="AK374" s="234">
        <v>3.25</v>
      </c>
      <c r="AL374" s="228">
        <f t="shared" si="15"/>
        <v>3.186666666666667</v>
      </c>
      <c r="AN374" s="198">
        <f t="shared" si="16"/>
        <v>2.0133333333333332</v>
      </c>
      <c r="AO374" s="198">
        <f t="shared" si="17"/>
        <v>3.6733333333333333</v>
      </c>
      <c r="AP374" s="198">
        <f t="shared" si="18"/>
        <v>5.8433333333333319</v>
      </c>
      <c r="AQ374" s="198">
        <f t="shared" si="19"/>
        <v>11.303333333333333</v>
      </c>
    </row>
    <row r="375" spans="1:56" x14ac:dyDescent="0.35">
      <c r="B375" s="229">
        <v>44741</v>
      </c>
      <c r="C375" s="219"/>
      <c r="D375" s="219"/>
      <c r="E375" s="219"/>
      <c r="F375" s="219"/>
      <c r="G375" s="219"/>
      <c r="H375" s="219">
        <v>5.13</v>
      </c>
      <c r="I375" s="219">
        <v>7.08</v>
      </c>
      <c r="J375" s="219">
        <v>9.32</v>
      </c>
      <c r="K375" s="219">
        <v>14.83</v>
      </c>
      <c r="L375" s="219"/>
      <c r="M375" s="219"/>
      <c r="N375" s="219"/>
      <c r="O375" s="219"/>
      <c r="P375" s="219"/>
      <c r="Q375" s="197">
        <v>44741</v>
      </c>
      <c r="R375" s="235">
        <v>0.59000000000000008</v>
      </c>
      <c r="S375" s="235">
        <v>0.79</v>
      </c>
      <c r="T375" s="235">
        <v>1.07</v>
      </c>
      <c r="U375" s="235">
        <v>1.2366666666666666</v>
      </c>
      <c r="V375" s="235">
        <v>1.786</v>
      </c>
      <c r="W375" s="235">
        <v>2.2466666666666666</v>
      </c>
      <c r="X375" s="235">
        <v>2.3824999999999998</v>
      </c>
      <c r="Y375" s="235">
        <v>2.38</v>
      </c>
      <c r="Z375" s="235">
        <v>2.4800000000000004</v>
      </c>
      <c r="AA375" s="235">
        <v>2.7149999999999999</v>
      </c>
      <c r="AB375" s="235">
        <v>2.8475000000000001</v>
      </c>
      <c r="AC375" s="235">
        <v>2.98</v>
      </c>
      <c r="AD375" s="235">
        <v>3.03</v>
      </c>
      <c r="AE375" s="235">
        <v>2.93</v>
      </c>
      <c r="AF375" s="201"/>
      <c r="AH375" s="197"/>
      <c r="AI375" s="234">
        <v>3.06</v>
      </c>
      <c r="AJ375" s="234">
        <v>3.13</v>
      </c>
      <c r="AK375" s="234">
        <v>3.15</v>
      </c>
      <c r="AL375" s="228">
        <f t="shared" si="15"/>
        <v>3.1133333333333333</v>
      </c>
      <c r="AN375" s="198">
        <f t="shared" si="16"/>
        <v>2.0166666666666666</v>
      </c>
      <c r="AO375" s="198">
        <f t="shared" si="17"/>
        <v>3.9666666666666668</v>
      </c>
      <c r="AP375" s="198">
        <f t="shared" si="18"/>
        <v>6.206666666666667</v>
      </c>
      <c r="AQ375" s="198">
        <f t="shared" si="19"/>
        <v>11.716666666666667</v>
      </c>
      <c r="AS375" s="220">
        <f>$BC$375*EXP($BD$375*AS3)</f>
        <v>1.562372528451841</v>
      </c>
      <c r="AT375" s="220">
        <f>$BC$375*EXP($BD$375*AT3)</f>
        <v>2.7698842089699447</v>
      </c>
      <c r="AU375" s="220">
        <f>$BC$375*EXP($BD$375*AU3)</f>
        <v>4.9106460792059092</v>
      </c>
      <c r="AV375" s="220">
        <f>$BC$375*EXP($BD$375*AV3)</f>
        <v>8.7059397057568617</v>
      </c>
      <c r="AW375" s="220"/>
      <c r="AX375" s="220">
        <f>$BC$375*EXP($BD$375*AX3)</f>
        <v>3.1961773496999664</v>
      </c>
      <c r="AY375" s="220">
        <f>$BC$375*EXP($BD$375*AY3)</f>
        <v>6.538485197802161</v>
      </c>
      <c r="AZ375" s="220">
        <f>$BC$375*EXP($BD$375*AZ3)</f>
        <v>15.434503920211291</v>
      </c>
      <c r="BA375" s="220">
        <f>$BC$375*EXP($BD$375*BA3)</f>
        <v>64.592965877172219</v>
      </c>
      <c r="BC375" s="194">
        <v>1.1734</v>
      </c>
      <c r="BD375" s="194">
        <v>0.5726</v>
      </c>
    </row>
    <row r="376" spans="1:56" s="206" customFormat="1" x14ac:dyDescent="0.35">
      <c r="B376" s="227">
        <v>44742</v>
      </c>
      <c r="C376" s="222"/>
      <c r="D376" s="222"/>
      <c r="E376" s="222"/>
      <c r="F376" s="222"/>
      <c r="G376" s="222"/>
      <c r="H376" s="222">
        <v>5.09</v>
      </c>
      <c r="I376" s="222">
        <v>7.17</v>
      </c>
      <c r="J376" s="222">
        <v>9.5399999999999991</v>
      </c>
      <c r="K376" s="222">
        <v>14.95</v>
      </c>
      <c r="L376" s="222"/>
      <c r="M376" s="222"/>
      <c r="N376" s="222"/>
      <c r="O376" s="222"/>
      <c r="P376" s="222"/>
      <c r="Q376" s="211">
        <v>44742</v>
      </c>
      <c r="R376" s="233">
        <v>0.59000000000000008</v>
      </c>
      <c r="S376" s="233">
        <v>0.79</v>
      </c>
      <c r="T376" s="233">
        <v>1.07</v>
      </c>
      <c r="U376" s="233">
        <v>1.2366666666666666</v>
      </c>
      <c r="V376" s="233">
        <v>1.786</v>
      </c>
      <c r="W376" s="233">
        <v>2.2466666666666666</v>
      </c>
      <c r="X376" s="233">
        <v>2.3774999999999995</v>
      </c>
      <c r="Y376" s="233">
        <v>2.38</v>
      </c>
      <c r="Z376" s="233">
        <v>2.4800000000000004</v>
      </c>
      <c r="AA376" s="233">
        <v>2.7149999999999999</v>
      </c>
      <c r="AB376" s="233">
        <v>2.8475000000000001</v>
      </c>
      <c r="AC376" s="233">
        <v>2.98</v>
      </c>
      <c r="AD376" s="233">
        <v>3.03</v>
      </c>
      <c r="AE376" s="233">
        <v>2.93</v>
      </c>
      <c r="AF376" s="221"/>
      <c r="AH376" s="211"/>
      <c r="AI376" s="232">
        <v>2.92</v>
      </c>
      <c r="AJ376" s="232">
        <v>2.99</v>
      </c>
      <c r="AK376" s="232">
        <v>3.01</v>
      </c>
      <c r="AL376" s="226">
        <f t="shared" si="15"/>
        <v>2.9733333333333332</v>
      </c>
      <c r="AN376" s="208">
        <f t="shared" si="16"/>
        <v>2.1166666666666667</v>
      </c>
      <c r="AO376" s="208">
        <f t="shared" si="17"/>
        <v>4.1966666666666672</v>
      </c>
      <c r="AP376" s="208">
        <f t="shared" si="18"/>
        <v>6.5666666666666664</v>
      </c>
      <c r="AQ376" s="208">
        <f t="shared" si="19"/>
        <v>11.976666666666667</v>
      </c>
      <c r="AS376" s="220">
        <f>$BC$376*EXP($BD$376*$AS$3)</f>
        <v>1.6617822581615171</v>
      </c>
      <c r="AT376" s="220">
        <f>$BC$376*EXP($BD$376*AT3)</f>
        <v>2.9229420953145895</v>
      </c>
      <c r="AU376" s="220">
        <f>$BC$376*EXP($BD$376*AU3)</f>
        <v>5.1412213908301627</v>
      </c>
      <c r="AV376" s="220">
        <f>$BC$376*EXP($BD$376*AV3)</f>
        <v>9.0429972704213935</v>
      </c>
      <c r="AW376" s="220"/>
      <c r="AX376" s="220">
        <f>$BC$376*EXP($BD$376*AX3)</f>
        <v>3.366136595540651</v>
      </c>
      <c r="AY376" s="220">
        <f>$BC$376*EXP($BD$376*AY3)</f>
        <v>6.8185079749098509</v>
      </c>
      <c r="AZ376" s="220">
        <f>$BC$376*EXP($BD$376*AZ3)</f>
        <v>15.905909008062444</v>
      </c>
      <c r="BA376" s="220">
        <f>$BC$376*EXP($BD$376*BA3)</f>
        <v>65.264006091659041</v>
      </c>
      <c r="BC376" s="206">
        <v>1.2529999999999999</v>
      </c>
      <c r="BD376" s="206">
        <v>0.56469999999999998</v>
      </c>
    </row>
    <row r="377" spans="1:56" x14ac:dyDescent="0.35">
      <c r="A377" s="197">
        <v>44743</v>
      </c>
      <c r="B377" s="229">
        <v>44743</v>
      </c>
      <c r="C377" s="219"/>
      <c r="D377" s="219"/>
      <c r="E377" s="219"/>
      <c r="F377" s="219"/>
      <c r="G377" s="219"/>
      <c r="H377" s="219">
        <v>5.04</v>
      </c>
      <c r="I377" s="219">
        <v>7.1</v>
      </c>
      <c r="J377" s="219">
        <v>9.52</v>
      </c>
      <c r="K377" s="219">
        <v>14.96</v>
      </c>
      <c r="L377" s="219"/>
      <c r="M377" s="219"/>
      <c r="N377" s="219"/>
      <c r="O377" s="219"/>
      <c r="P377" s="219"/>
      <c r="Q377" s="197">
        <v>44743</v>
      </c>
      <c r="R377" s="200">
        <v>0.59000000000000008</v>
      </c>
      <c r="S377" s="200">
        <v>0.79</v>
      </c>
      <c r="T377" s="200">
        <v>1.0950000000000002</v>
      </c>
      <c r="U377" s="200">
        <v>1.2949999999999999</v>
      </c>
      <c r="V377" s="200">
        <v>1.9099999999999997</v>
      </c>
      <c r="W377" s="200">
        <v>2.2266666666666666</v>
      </c>
      <c r="X377" s="200">
        <v>2.3599999999999994</v>
      </c>
      <c r="Y377" s="200">
        <v>2.38</v>
      </c>
      <c r="Z377" s="200">
        <v>2.4800000000000004</v>
      </c>
      <c r="AA377" s="200">
        <v>2.71</v>
      </c>
      <c r="AB377" s="200">
        <v>2.8449999999999998</v>
      </c>
      <c r="AC377" s="200">
        <v>2.98</v>
      </c>
      <c r="AD377" s="200">
        <v>3.03</v>
      </c>
      <c r="AE377" s="200">
        <v>2.92</v>
      </c>
      <c r="AF377" s="201"/>
      <c r="AI377" s="201">
        <v>2.84</v>
      </c>
      <c r="AJ377" s="201">
        <v>2.85</v>
      </c>
      <c r="AK377" s="201">
        <v>2.88</v>
      </c>
      <c r="AL377" s="228">
        <f t="shared" si="15"/>
        <v>2.8566666666666669</v>
      </c>
      <c r="AN377" s="198">
        <f t="shared" si="16"/>
        <v>2.1833333333333331</v>
      </c>
      <c r="AO377" s="198">
        <f t="shared" si="17"/>
        <v>4.2433333333333323</v>
      </c>
      <c r="AP377" s="198">
        <f t="shared" si="18"/>
        <v>6.6633333333333322</v>
      </c>
      <c r="AQ377" s="198">
        <f t="shared" si="19"/>
        <v>12.103333333333333</v>
      </c>
    </row>
    <row r="378" spans="1:56" x14ac:dyDescent="0.35">
      <c r="A378" s="197">
        <v>44746</v>
      </c>
      <c r="B378" s="229">
        <v>44746</v>
      </c>
      <c r="C378" s="219"/>
      <c r="D378" s="219"/>
      <c r="E378" s="219"/>
      <c r="F378" s="219"/>
      <c r="G378" s="219"/>
      <c r="H378" s="219">
        <v>5.04</v>
      </c>
      <c r="I378" s="219">
        <v>7.1</v>
      </c>
      <c r="J378" s="219">
        <v>9.52</v>
      </c>
      <c r="K378" s="219">
        <v>14.97</v>
      </c>
      <c r="L378" s="219"/>
      <c r="M378" s="219"/>
      <c r="N378" s="219"/>
      <c r="O378" s="219"/>
      <c r="P378" s="219"/>
      <c r="Q378" s="197">
        <v>44746</v>
      </c>
      <c r="R378" s="200">
        <v>0.59000000000000008</v>
      </c>
      <c r="S378" s="200">
        <v>0.79</v>
      </c>
      <c r="T378" s="200">
        <v>1.0750000000000002</v>
      </c>
      <c r="U378" s="200">
        <v>1.2549999999999999</v>
      </c>
      <c r="V378" s="200">
        <v>1.7520000000000002</v>
      </c>
      <c r="W378" s="200">
        <v>2.1833333333333336</v>
      </c>
      <c r="X378" s="200">
        <v>2.335</v>
      </c>
      <c r="Y378" s="200">
        <v>2.38</v>
      </c>
      <c r="Z378" s="200">
        <v>2.4750000000000001</v>
      </c>
      <c r="AA378" s="200">
        <v>2.71</v>
      </c>
      <c r="AB378" s="200">
        <v>2.8449999999999998</v>
      </c>
      <c r="AC378" s="200">
        <v>2.98</v>
      </c>
      <c r="AD378" s="200">
        <v>3.03</v>
      </c>
      <c r="AE378" s="200">
        <v>2.87</v>
      </c>
      <c r="AF378" s="201"/>
      <c r="AI378" s="231">
        <v>0</v>
      </c>
      <c r="AJ378" s="231">
        <v>0</v>
      </c>
      <c r="AK378" s="231">
        <v>0</v>
      </c>
      <c r="AL378" s="228">
        <f t="shared" si="15"/>
        <v>0</v>
      </c>
      <c r="AN378" s="198">
        <f t="shared" si="16"/>
        <v>5.04</v>
      </c>
      <c r="AO378" s="198">
        <f t="shared" si="17"/>
        <v>7.1</v>
      </c>
      <c r="AP378" s="198">
        <f t="shared" si="18"/>
        <v>9.52</v>
      </c>
      <c r="AQ378" s="198">
        <f t="shared" si="19"/>
        <v>14.97</v>
      </c>
    </row>
    <row r="379" spans="1:56" x14ac:dyDescent="0.35">
      <c r="A379" s="197">
        <v>44747</v>
      </c>
      <c r="B379" s="229">
        <v>44747</v>
      </c>
      <c r="C379" s="219"/>
      <c r="D379" s="219"/>
      <c r="E379" s="219"/>
      <c r="F379" s="219"/>
      <c r="G379" s="219"/>
      <c r="H379" s="219">
        <v>4.99</v>
      </c>
      <c r="I379" s="219">
        <v>7.06</v>
      </c>
      <c r="J379" s="219">
        <v>9.5500000000000007</v>
      </c>
      <c r="K379" s="219">
        <v>15.11</v>
      </c>
      <c r="L379" s="219"/>
      <c r="M379" s="219"/>
      <c r="N379" s="219"/>
      <c r="O379" s="219"/>
      <c r="P379" s="219"/>
      <c r="Q379" s="197">
        <v>44747</v>
      </c>
      <c r="R379" s="200">
        <v>0.59000000000000008</v>
      </c>
      <c r="S379" s="200">
        <v>0.79</v>
      </c>
      <c r="T379" s="200">
        <v>1.0750000000000002</v>
      </c>
      <c r="U379" s="200">
        <v>1.2549999999999999</v>
      </c>
      <c r="V379" s="200">
        <v>1.7400000000000002</v>
      </c>
      <c r="W379" s="200">
        <v>2.16</v>
      </c>
      <c r="X379" s="200">
        <v>2.3174999999999999</v>
      </c>
      <c r="Y379" s="200">
        <v>2.38</v>
      </c>
      <c r="Z379" s="200">
        <v>2.4750000000000001</v>
      </c>
      <c r="AA379" s="200">
        <v>2.71</v>
      </c>
      <c r="AB379" s="200">
        <v>2.8449999999999998</v>
      </c>
      <c r="AC379" s="200">
        <v>2.98</v>
      </c>
      <c r="AD379" s="200">
        <v>3.03</v>
      </c>
      <c r="AE379" s="200">
        <v>2.9</v>
      </c>
      <c r="AF379" s="201"/>
      <c r="AI379" s="201">
        <v>2.82</v>
      </c>
      <c r="AJ379" s="201">
        <v>2.82</v>
      </c>
      <c r="AK379" s="201">
        <v>2.82</v>
      </c>
      <c r="AL379" s="228">
        <f t="shared" si="15"/>
        <v>2.82</v>
      </c>
      <c r="AN379" s="198">
        <f t="shared" si="16"/>
        <v>2.1700000000000004</v>
      </c>
      <c r="AO379" s="198">
        <f t="shared" si="17"/>
        <v>4.24</v>
      </c>
      <c r="AP379" s="198">
        <f t="shared" si="18"/>
        <v>6.73</v>
      </c>
      <c r="AQ379" s="198">
        <f t="shared" si="19"/>
        <v>12.29</v>
      </c>
    </row>
    <row r="380" spans="1:56" x14ac:dyDescent="0.35">
      <c r="A380" s="197">
        <v>44748</v>
      </c>
      <c r="B380" s="229">
        <v>44748</v>
      </c>
      <c r="C380" s="219"/>
      <c r="D380" s="219"/>
      <c r="E380" s="219"/>
      <c r="F380" s="219"/>
      <c r="G380" s="219"/>
      <c r="H380" s="219">
        <v>5.08</v>
      </c>
      <c r="I380" s="219">
        <v>6.97</v>
      </c>
      <c r="J380" s="219">
        <v>9.49</v>
      </c>
      <c r="K380" s="219">
        <v>15.11</v>
      </c>
      <c r="L380" s="219"/>
      <c r="M380" s="219"/>
      <c r="N380" s="219"/>
      <c r="O380" s="219"/>
      <c r="P380" s="219"/>
      <c r="Q380" s="197">
        <v>44748</v>
      </c>
      <c r="R380" s="200">
        <f t="shared" ref="R380:AE380" si="20">(R379+R381)/2</f>
        <v>0.59000000000000008</v>
      </c>
      <c r="S380" s="200">
        <f t="shared" si="20"/>
        <v>0.79</v>
      </c>
      <c r="T380" s="200">
        <f t="shared" si="20"/>
        <v>1.0850000000000002</v>
      </c>
      <c r="U380" s="200">
        <f t="shared" si="20"/>
        <v>1.2625</v>
      </c>
      <c r="V380" s="200">
        <f t="shared" si="20"/>
        <v>1.7390000000000003</v>
      </c>
      <c r="W380" s="200">
        <f t="shared" si="20"/>
        <v>2.1483333333333334</v>
      </c>
      <c r="X380" s="200">
        <f t="shared" si="20"/>
        <v>2.3099999999999996</v>
      </c>
      <c r="Y380" s="200">
        <f t="shared" si="20"/>
        <v>2.38</v>
      </c>
      <c r="Z380" s="200">
        <f t="shared" si="20"/>
        <v>2.4750000000000001</v>
      </c>
      <c r="AA380" s="200">
        <f t="shared" si="20"/>
        <v>2.7050000000000001</v>
      </c>
      <c r="AB380" s="200">
        <f t="shared" si="20"/>
        <v>2.8424999999999998</v>
      </c>
      <c r="AC380" s="200">
        <f t="shared" si="20"/>
        <v>2.98</v>
      </c>
      <c r="AD380" s="200">
        <f t="shared" si="20"/>
        <v>3.03</v>
      </c>
      <c r="AE380" s="200">
        <f t="shared" si="20"/>
        <v>2.9</v>
      </c>
      <c r="AF380" s="201"/>
      <c r="AI380" s="201">
        <v>2.97</v>
      </c>
      <c r="AJ380" s="201">
        <v>2.99</v>
      </c>
      <c r="AK380" s="201">
        <v>2.96</v>
      </c>
      <c r="AL380" s="228">
        <f t="shared" si="15"/>
        <v>2.973333333333334</v>
      </c>
      <c r="AN380" s="198">
        <f t="shared" si="16"/>
        <v>2.106666666666666</v>
      </c>
      <c r="AO380" s="198">
        <f t="shared" si="17"/>
        <v>3.9966666666666657</v>
      </c>
      <c r="AP380" s="198">
        <f t="shared" si="18"/>
        <v>6.5166666666666657</v>
      </c>
      <c r="AQ380" s="198">
        <f t="shared" si="19"/>
        <v>12.136666666666665</v>
      </c>
    </row>
    <row r="381" spans="1:56" x14ac:dyDescent="0.35">
      <c r="A381" s="197">
        <v>44749</v>
      </c>
      <c r="B381" s="229">
        <v>44749</v>
      </c>
      <c r="C381" s="219"/>
      <c r="D381" s="219"/>
      <c r="E381" s="219"/>
      <c r="F381" s="219"/>
      <c r="G381" s="219"/>
      <c r="H381" s="219">
        <v>5.12</v>
      </c>
      <c r="I381" s="219">
        <v>6.77</v>
      </c>
      <c r="J381" s="219">
        <v>9.2899999999999991</v>
      </c>
      <c r="K381" s="219">
        <v>14.93</v>
      </c>
      <c r="L381" s="219"/>
      <c r="M381" s="219"/>
      <c r="N381" s="219"/>
      <c r="O381" s="219"/>
      <c r="P381" s="219"/>
      <c r="Q381" s="197">
        <v>44749</v>
      </c>
      <c r="R381" s="200">
        <v>0.59000000000000008</v>
      </c>
      <c r="S381" s="200">
        <v>0.79</v>
      </c>
      <c r="T381" s="200">
        <v>1.0950000000000002</v>
      </c>
      <c r="U381" s="200">
        <v>1.27</v>
      </c>
      <c r="V381" s="200">
        <v>1.7380000000000002</v>
      </c>
      <c r="W381" s="200">
        <v>2.1366666666666667</v>
      </c>
      <c r="X381" s="200">
        <v>2.3024999999999998</v>
      </c>
      <c r="Y381" s="200">
        <v>2.38</v>
      </c>
      <c r="Z381" s="200">
        <v>2.4750000000000001</v>
      </c>
      <c r="AA381" s="200">
        <v>2.7</v>
      </c>
      <c r="AB381" s="200">
        <v>2.84</v>
      </c>
      <c r="AC381" s="200">
        <v>2.98</v>
      </c>
      <c r="AD381" s="200">
        <v>3.03</v>
      </c>
      <c r="AE381" s="200">
        <v>2.9</v>
      </c>
      <c r="AF381" s="201"/>
      <c r="AI381" s="201">
        <v>3.03</v>
      </c>
      <c r="AJ381" s="201">
        <v>3.05</v>
      </c>
      <c r="AK381" s="201">
        <v>3.05</v>
      </c>
      <c r="AL381" s="228">
        <f t="shared" si="15"/>
        <v>3.043333333333333</v>
      </c>
      <c r="AN381" s="198">
        <f t="shared" si="16"/>
        <v>2.0766666666666671</v>
      </c>
      <c r="AO381" s="198">
        <f t="shared" si="17"/>
        <v>3.7266666666666666</v>
      </c>
      <c r="AP381" s="198">
        <f t="shared" si="18"/>
        <v>6.2466666666666661</v>
      </c>
      <c r="AQ381" s="198">
        <f t="shared" si="19"/>
        <v>11.886666666666667</v>
      </c>
    </row>
    <row r="382" spans="1:56" x14ac:dyDescent="0.35">
      <c r="A382" s="197">
        <v>44750</v>
      </c>
      <c r="B382" s="229">
        <v>44750</v>
      </c>
      <c r="C382" s="219"/>
      <c r="D382" s="219"/>
      <c r="E382" s="219"/>
      <c r="F382" s="219"/>
      <c r="G382" s="219"/>
      <c r="H382" s="219">
        <v>5.17</v>
      </c>
      <c r="I382" s="219">
        <v>6.73</v>
      </c>
      <c r="J382" s="219">
        <v>9.2200000000000006</v>
      </c>
      <c r="K382" s="219">
        <v>14.86</v>
      </c>
      <c r="L382" s="219"/>
      <c r="M382" s="219"/>
      <c r="N382" s="219"/>
      <c r="O382" s="219"/>
      <c r="P382" s="219"/>
      <c r="Q382" s="197">
        <v>44750</v>
      </c>
      <c r="R382" s="200">
        <v>0.59493333333333331</v>
      </c>
      <c r="S382" s="200">
        <v>0.79</v>
      </c>
      <c r="T382" s="200">
        <v>1.0950000000000002</v>
      </c>
      <c r="U382" s="200">
        <v>1.27</v>
      </c>
      <c r="V382" s="200">
        <v>1.746</v>
      </c>
      <c r="W382" s="200">
        <v>2.1533333333333338</v>
      </c>
      <c r="X382" s="200">
        <v>2.3125</v>
      </c>
      <c r="Y382" s="200">
        <v>2.38</v>
      </c>
      <c r="Z382" s="200">
        <v>2.4750000000000001</v>
      </c>
      <c r="AA382" s="200">
        <v>2.7</v>
      </c>
      <c r="AB382" s="200">
        <v>2.84</v>
      </c>
      <c r="AC382" s="200">
        <v>2.98</v>
      </c>
      <c r="AD382" s="200">
        <v>3.03</v>
      </c>
      <c r="AE382" s="200">
        <v>2.9</v>
      </c>
      <c r="AF382" s="201"/>
      <c r="AI382" s="201">
        <v>3.12</v>
      </c>
      <c r="AJ382" s="201">
        <v>3.14</v>
      </c>
      <c r="AK382" s="201">
        <v>3.13</v>
      </c>
      <c r="AL382" s="228">
        <f t="shared" si="15"/>
        <v>3.1300000000000003</v>
      </c>
      <c r="AN382" s="198">
        <f t="shared" si="16"/>
        <v>2.0399999999999996</v>
      </c>
      <c r="AO382" s="198">
        <f t="shared" si="17"/>
        <v>3.6</v>
      </c>
      <c r="AP382" s="198">
        <f t="shared" si="18"/>
        <v>6.09</v>
      </c>
      <c r="AQ382" s="198">
        <f t="shared" si="19"/>
        <v>11.729999999999999</v>
      </c>
    </row>
    <row r="383" spans="1:56" x14ac:dyDescent="0.35">
      <c r="A383" s="197">
        <v>44753</v>
      </c>
      <c r="B383" s="229">
        <v>44753</v>
      </c>
      <c r="C383" s="219"/>
      <c r="D383" s="219"/>
      <c r="E383" s="219"/>
      <c r="F383" s="219"/>
      <c r="G383" s="219"/>
      <c r="H383" s="219">
        <v>5.09</v>
      </c>
      <c r="I383" s="219">
        <v>6.7</v>
      </c>
      <c r="J383" s="219">
        <v>9.2100000000000009</v>
      </c>
      <c r="K383" s="219">
        <v>14.87</v>
      </c>
      <c r="L383" s="219"/>
      <c r="M383" s="219"/>
      <c r="N383" s="219"/>
      <c r="O383" s="219"/>
      <c r="P383" s="219"/>
      <c r="Q383" s="197">
        <v>44753</v>
      </c>
      <c r="R383" s="200">
        <v>0.60293333333333332</v>
      </c>
      <c r="S383" s="200">
        <v>0.79</v>
      </c>
      <c r="T383" s="200">
        <v>1.0950000000000002</v>
      </c>
      <c r="U383" s="200">
        <v>1.27</v>
      </c>
      <c r="V383" s="200">
        <v>1.766</v>
      </c>
      <c r="W383" s="200">
        <v>2.1733333333333333</v>
      </c>
      <c r="X383" s="200">
        <v>2.3275000000000001</v>
      </c>
      <c r="Y383" s="200">
        <v>2.4</v>
      </c>
      <c r="Z383" s="200">
        <v>2.4950000000000001</v>
      </c>
      <c r="AA383" s="200">
        <v>2.7250000000000001</v>
      </c>
      <c r="AB383" s="200">
        <v>2.8624999999999998</v>
      </c>
      <c r="AC383" s="200">
        <v>3</v>
      </c>
      <c r="AD383" s="200">
        <v>3.05</v>
      </c>
      <c r="AE383" s="200">
        <v>2.93</v>
      </c>
      <c r="AF383" s="201"/>
      <c r="AI383" s="201">
        <v>3.07</v>
      </c>
      <c r="AJ383" s="201">
        <v>3.09</v>
      </c>
      <c r="AK383" s="201">
        <v>3.05</v>
      </c>
      <c r="AL383" s="228">
        <f t="shared" si="15"/>
        <v>3.0700000000000003</v>
      </c>
      <c r="AN383" s="198">
        <f t="shared" si="16"/>
        <v>2.0199999999999996</v>
      </c>
      <c r="AO383" s="198">
        <f t="shared" si="17"/>
        <v>3.63</v>
      </c>
      <c r="AP383" s="198">
        <f t="shared" si="18"/>
        <v>6.1400000000000006</v>
      </c>
      <c r="AQ383" s="198">
        <f t="shared" si="19"/>
        <v>11.799999999999999</v>
      </c>
    </row>
    <row r="384" spans="1:56" x14ac:dyDescent="0.35">
      <c r="A384" s="197">
        <v>44754</v>
      </c>
      <c r="B384" s="229">
        <v>44754</v>
      </c>
      <c r="C384" s="219"/>
      <c r="D384" s="219"/>
      <c r="E384" s="219"/>
      <c r="F384" s="219"/>
      <c r="G384" s="219"/>
      <c r="H384" s="219">
        <v>5.07</v>
      </c>
      <c r="I384" s="219">
        <v>6.66</v>
      </c>
      <c r="J384" s="219">
        <v>9.18</v>
      </c>
      <c r="K384" s="219">
        <v>14.91</v>
      </c>
      <c r="L384" s="219"/>
      <c r="M384" s="219"/>
      <c r="N384" s="219"/>
      <c r="O384" s="219"/>
      <c r="P384" s="219"/>
      <c r="Q384" s="197">
        <v>44754</v>
      </c>
      <c r="R384" s="200">
        <v>0.59299999999999975</v>
      </c>
      <c r="S384" s="200">
        <v>0.79</v>
      </c>
      <c r="T384" s="200">
        <v>1.0750000000000002</v>
      </c>
      <c r="U384" s="200">
        <v>1.2549999999999999</v>
      </c>
      <c r="V384" s="200">
        <v>1.7579999999999998</v>
      </c>
      <c r="W384" s="200">
        <v>2.1666666666666665</v>
      </c>
      <c r="X384" s="200">
        <v>2.3224999999999998</v>
      </c>
      <c r="Y384" s="200">
        <v>2.4</v>
      </c>
      <c r="Z384" s="200">
        <v>2.5049999999999999</v>
      </c>
      <c r="AA384" s="200">
        <v>2.7250000000000001</v>
      </c>
      <c r="AB384" s="200">
        <v>2.8624999999999998</v>
      </c>
      <c r="AC384" s="200">
        <v>3</v>
      </c>
      <c r="AD384" s="200">
        <v>3.05</v>
      </c>
      <c r="AE384" s="200">
        <v>2.91</v>
      </c>
      <c r="AF384" s="201"/>
      <c r="AI384" s="201">
        <v>3.03</v>
      </c>
      <c r="AJ384" s="201">
        <v>3.07</v>
      </c>
      <c r="AK384" s="201">
        <v>3.01</v>
      </c>
      <c r="AL384" s="228">
        <f t="shared" si="15"/>
        <v>3.0366666666666666</v>
      </c>
      <c r="AN384" s="198">
        <f t="shared" si="16"/>
        <v>2.0333333333333337</v>
      </c>
      <c r="AO384" s="198">
        <f t="shared" si="17"/>
        <v>3.6233333333333335</v>
      </c>
      <c r="AP384" s="198">
        <f t="shared" si="18"/>
        <v>6.1433333333333326</v>
      </c>
      <c r="AQ384" s="198">
        <f t="shared" si="19"/>
        <v>11.873333333333333</v>
      </c>
    </row>
    <row r="385" spans="1:43" x14ac:dyDescent="0.35">
      <c r="A385" s="197">
        <v>44755</v>
      </c>
      <c r="B385" s="229">
        <v>44755</v>
      </c>
      <c r="C385" s="219"/>
      <c r="D385" s="219"/>
      <c r="E385" s="219"/>
      <c r="F385" s="219"/>
      <c r="G385" s="219"/>
      <c r="H385" s="219">
        <v>5.07</v>
      </c>
      <c r="I385" s="219">
        <v>6.69</v>
      </c>
      <c r="J385" s="219">
        <v>9.23</v>
      </c>
      <c r="K385" s="219">
        <v>14.94</v>
      </c>
      <c r="L385" s="219"/>
      <c r="M385" s="219"/>
      <c r="N385" s="219"/>
      <c r="O385" s="219"/>
      <c r="P385" s="219"/>
      <c r="Q385" s="197">
        <v>44755</v>
      </c>
      <c r="R385" s="200">
        <v>0.58979999999999988</v>
      </c>
      <c r="S385" s="200">
        <v>0.79</v>
      </c>
      <c r="T385" s="200">
        <v>1.0750000000000002</v>
      </c>
      <c r="U385" s="200">
        <v>1.2549999999999999</v>
      </c>
      <c r="V385" s="200">
        <v>1.752</v>
      </c>
      <c r="W385" s="200">
        <v>2.1566666666666663</v>
      </c>
      <c r="X385" s="200">
        <v>2.3250000000000002</v>
      </c>
      <c r="Y385" s="200">
        <v>2.4249999999999998</v>
      </c>
      <c r="Z385" s="200">
        <v>2.5350000000000001</v>
      </c>
      <c r="AA385" s="200">
        <v>2.7250000000000001</v>
      </c>
      <c r="AB385" s="200">
        <v>2.8624999999999998</v>
      </c>
      <c r="AC385" s="200">
        <v>3</v>
      </c>
      <c r="AD385" s="200">
        <v>3.05</v>
      </c>
      <c r="AE385" s="200">
        <v>2.88</v>
      </c>
      <c r="AF385" s="201"/>
      <c r="AI385" s="201">
        <v>3.13</v>
      </c>
      <c r="AJ385" s="201">
        <v>3.14</v>
      </c>
      <c r="AK385" s="201">
        <v>3.02</v>
      </c>
      <c r="AL385" s="228">
        <f t="shared" si="15"/>
        <v>3.0966666666666662</v>
      </c>
      <c r="AN385" s="198">
        <f t="shared" si="16"/>
        <v>1.973333333333334</v>
      </c>
      <c r="AO385" s="198">
        <f t="shared" si="17"/>
        <v>3.5933333333333342</v>
      </c>
      <c r="AP385" s="198">
        <f t="shared" si="18"/>
        <v>6.1333333333333346</v>
      </c>
      <c r="AQ385" s="198">
        <f t="shared" si="19"/>
        <v>11.843333333333334</v>
      </c>
    </row>
    <row r="386" spans="1:43" x14ac:dyDescent="0.35">
      <c r="A386" s="197">
        <v>44756</v>
      </c>
      <c r="B386" s="229">
        <v>44756</v>
      </c>
      <c r="C386" s="219"/>
      <c r="D386" s="219"/>
      <c r="E386" s="219"/>
      <c r="F386" s="219"/>
      <c r="G386" s="219"/>
      <c r="H386" s="219">
        <v>5.1100000000000003</v>
      </c>
      <c r="I386" s="219">
        <v>6.77</v>
      </c>
      <c r="J386" s="219">
        <v>9.33</v>
      </c>
      <c r="K386" s="219">
        <v>15.04</v>
      </c>
      <c r="L386" s="219"/>
      <c r="M386" s="219"/>
      <c r="N386" s="219"/>
      <c r="O386" s="219"/>
      <c r="P386" s="219"/>
      <c r="Q386" s="197">
        <v>44756</v>
      </c>
      <c r="R386" s="200">
        <v>0.59353333333333325</v>
      </c>
      <c r="S386" s="200">
        <v>0.79</v>
      </c>
      <c r="T386" s="200">
        <v>1.0750000000000002</v>
      </c>
      <c r="U386" s="200">
        <v>1.2549999999999999</v>
      </c>
      <c r="V386" s="200">
        <v>1.764</v>
      </c>
      <c r="W386" s="200">
        <v>2.1633333333333331</v>
      </c>
      <c r="X386" s="200">
        <v>2.3224999999999998</v>
      </c>
      <c r="Y386" s="200">
        <v>2.4249999999999998</v>
      </c>
      <c r="Z386" s="200">
        <v>2.5350000000000001</v>
      </c>
      <c r="AA386" s="200">
        <v>2.7250000000000001</v>
      </c>
      <c r="AB386" s="200">
        <v>2.8624999999999998</v>
      </c>
      <c r="AC386" s="200">
        <v>3</v>
      </c>
      <c r="AD386" s="200">
        <v>3.05</v>
      </c>
      <c r="AE386" s="200">
        <v>2.88</v>
      </c>
      <c r="AF386" s="201"/>
      <c r="AI386" s="201">
        <v>3.15</v>
      </c>
      <c r="AJ386" s="201">
        <v>3.16</v>
      </c>
      <c r="AK386" s="201">
        <v>3.06</v>
      </c>
      <c r="AL386" s="228">
        <f t="shared" si="15"/>
        <v>3.1233333333333335</v>
      </c>
      <c r="AN386" s="198">
        <f t="shared" si="16"/>
        <v>1.9866666666666668</v>
      </c>
      <c r="AO386" s="198">
        <f t="shared" si="17"/>
        <v>3.6466666666666661</v>
      </c>
      <c r="AP386" s="198">
        <f t="shared" si="18"/>
        <v>6.206666666666667</v>
      </c>
      <c r="AQ386" s="198">
        <f t="shared" si="19"/>
        <v>11.916666666666666</v>
      </c>
    </row>
    <row r="387" spans="1:43" x14ac:dyDescent="0.35">
      <c r="A387" s="197">
        <v>44757</v>
      </c>
      <c r="B387" s="229">
        <v>44757</v>
      </c>
      <c r="C387" s="219"/>
      <c r="D387" s="219"/>
      <c r="E387" s="219"/>
      <c r="F387" s="219"/>
      <c r="G387" s="219"/>
      <c r="H387" s="219">
        <v>5.07</v>
      </c>
      <c r="I387" s="219">
        <v>6.63</v>
      </c>
      <c r="J387" s="219">
        <v>9.16</v>
      </c>
      <c r="K387" s="219">
        <v>14.87</v>
      </c>
      <c r="L387" s="219"/>
      <c r="M387" s="219"/>
      <c r="N387" s="219"/>
      <c r="O387" s="219"/>
      <c r="P387" s="219"/>
      <c r="Q387" s="197">
        <v>44757</v>
      </c>
      <c r="R387" s="200">
        <v>0.59073333333333333</v>
      </c>
      <c r="S387" s="200">
        <v>0.79</v>
      </c>
      <c r="T387" s="200">
        <v>1.0750000000000002</v>
      </c>
      <c r="U387" s="200">
        <v>1.2549999999999999</v>
      </c>
      <c r="V387" s="200">
        <v>1.7599999999999998</v>
      </c>
      <c r="W387" s="200">
        <v>2.1533333333333329</v>
      </c>
      <c r="X387" s="200">
        <v>2.2975000000000003</v>
      </c>
      <c r="Y387" s="200">
        <v>2.4</v>
      </c>
      <c r="Z387" s="200">
        <v>2.5350000000000001</v>
      </c>
      <c r="AA387" s="200">
        <v>2.7050000000000001</v>
      </c>
      <c r="AB387" s="200">
        <v>2.8424999999999998</v>
      </c>
      <c r="AC387" s="200">
        <v>2.98</v>
      </c>
      <c r="AD387" s="200">
        <v>3.03</v>
      </c>
      <c r="AE387" s="200">
        <v>2.86</v>
      </c>
      <c r="AF387" s="201"/>
      <c r="AI387" s="201">
        <v>3.13</v>
      </c>
      <c r="AJ387" s="201">
        <v>3.14</v>
      </c>
      <c r="AK387" s="201">
        <v>3.05</v>
      </c>
      <c r="AL387" s="228">
        <f t="shared" si="15"/>
        <v>3.1066666666666669</v>
      </c>
      <c r="AN387" s="198">
        <f t="shared" si="16"/>
        <v>1.9633333333333334</v>
      </c>
      <c r="AO387" s="198">
        <f t="shared" si="17"/>
        <v>3.523333333333333</v>
      </c>
      <c r="AP387" s="198">
        <f t="shared" si="18"/>
        <v>6.0533333333333328</v>
      </c>
      <c r="AQ387" s="198">
        <f t="shared" si="19"/>
        <v>11.763333333333332</v>
      </c>
    </row>
    <row r="388" spans="1:43" x14ac:dyDescent="0.35">
      <c r="A388" s="197">
        <v>44760</v>
      </c>
      <c r="B388" s="229">
        <v>44760</v>
      </c>
      <c r="C388" s="219"/>
      <c r="D388" s="219"/>
      <c r="E388" s="219"/>
      <c r="F388" s="219"/>
      <c r="G388" s="219"/>
      <c r="H388" s="219">
        <v>5.07</v>
      </c>
      <c r="I388" s="219">
        <v>6.52</v>
      </c>
      <c r="J388" s="219">
        <v>9.0399999999999991</v>
      </c>
      <c r="K388" s="219">
        <v>14.72</v>
      </c>
      <c r="L388" s="219"/>
      <c r="M388" s="219"/>
      <c r="N388" s="219"/>
      <c r="O388" s="219"/>
      <c r="P388" s="219"/>
      <c r="Q388" s="197">
        <v>44760</v>
      </c>
      <c r="R388" s="200">
        <v>0.58926666666666661</v>
      </c>
      <c r="S388" s="200">
        <v>0.79</v>
      </c>
      <c r="T388" s="200">
        <v>1.0750000000000002</v>
      </c>
      <c r="U388" s="200">
        <v>1.2549999999999999</v>
      </c>
      <c r="V388" s="200">
        <v>1.7559999999999998</v>
      </c>
      <c r="W388" s="200">
        <v>2.15</v>
      </c>
      <c r="X388" s="200">
        <v>2.3050000000000002</v>
      </c>
      <c r="Y388" s="200">
        <v>2.4</v>
      </c>
      <c r="Z388" s="200">
        <v>2.5350000000000001</v>
      </c>
      <c r="AA388" s="200">
        <v>2.6950000000000003</v>
      </c>
      <c r="AB388" s="200">
        <v>2.8325</v>
      </c>
      <c r="AC388" s="200">
        <v>2.96</v>
      </c>
      <c r="AD388" s="200">
        <v>3.01</v>
      </c>
      <c r="AE388" s="200">
        <v>2.88</v>
      </c>
      <c r="AF388" s="201"/>
      <c r="AI388" s="201">
        <v>3.15</v>
      </c>
      <c r="AJ388" s="201">
        <v>3.15</v>
      </c>
      <c r="AK388" s="201">
        <v>3.06</v>
      </c>
      <c r="AL388" s="228">
        <f t="shared" si="15"/>
        <v>3.1199999999999997</v>
      </c>
      <c r="AN388" s="198">
        <f t="shared" si="16"/>
        <v>1.9500000000000006</v>
      </c>
      <c r="AO388" s="198">
        <f t="shared" si="17"/>
        <v>3.4</v>
      </c>
      <c r="AP388" s="198">
        <f t="shared" si="18"/>
        <v>5.92</v>
      </c>
      <c r="AQ388" s="198">
        <f t="shared" si="19"/>
        <v>11.600000000000001</v>
      </c>
    </row>
    <row r="389" spans="1:43" x14ac:dyDescent="0.35">
      <c r="A389" s="197">
        <v>44761</v>
      </c>
      <c r="B389" s="229">
        <v>44761</v>
      </c>
      <c r="C389" s="219"/>
      <c r="D389" s="219"/>
      <c r="E389" s="219"/>
      <c r="F389" s="219"/>
      <c r="G389" s="219"/>
      <c r="H389" s="219">
        <v>5.1100000000000003</v>
      </c>
      <c r="I389" s="219">
        <v>6.46</v>
      </c>
      <c r="J389" s="219">
        <v>8.93</v>
      </c>
      <c r="K389" s="219">
        <v>14.65</v>
      </c>
      <c r="L389" s="219"/>
      <c r="M389" s="219"/>
      <c r="N389" s="219"/>
      <c r="O389" s="219"/>
      <c r="P389" s="219"/>
      <c r="Q389" s="197">
        <v>44761</v>
      </c>
      <c r="R389" s="200">
        <v>0.5859333333333332</v>
      </c>
      <c r="S389" s="200">
        <v>0.78</v>
      </c>
      <c r="T389" s="200">
        <v>1.0750000000000002</v>
      </c>
      <c r="U389" s="200">
        <v>1.2549999999999999</v>
      </c>
      <c r="V389" s="200">
        <v>1.746</v>
      </c>
      <c r="W389" s="200">
        <v>2.1533333333333333</v>
      </c>
      <c r="X389" s="200">
        <v>2.3050000000000002</v>
      </c>
      <c r="Y389" s="200">
        <v>2.4350000000000001</v>
      </c>
      <c r="Z389" s="200">
        <v>2.5350000000000001</v>
      </c>
      <c r="AA389" s="200">
        <v>2.6950000000000003</v>
      </c>
      <c r="AB389" s="200">
        <v>2.8325</v>
      </c>
      <c r="AC389" s="200">
        <v>2.96</v>
      </c>
      <c r="AD389" s="200">
        <v>3.01</v>
      </c>
      <c r="AE389" s="200">
        <v>2.89</v>
      </c>
      <c r="AF389" s="201"/>
      <c r="AI389" s="201">
        <v>3.23</v>
      </c>
      <c r="AJ389" s="201">
        <v>3.22</v>
      </c>
      <c r="AK389" s="201">
        <v>3.14</v>
      </c>
      <c r="AL389" s="228">
        <f t="shared" si="15"/>
        <v>3.1966666666666668</v>
      </c>
      <c r="AN389" s="198">
        <f t="shared" si="16"/>
        <v>1.9133333333333336</v>
      </c>
      <c r="AO389" s="198">
        <f t="shared" si="17"/>
        <v>3.2633333333333332</v>
      </c>
      <c r="AP389" s="198">
        <f t="shared" si="18"/>
        <v>5.7333333333333325</v>
      </c>
      <c r="AQ389" s="198">
        <f t="shared" si="19"/>
        <v>11.453333333333333</v>
      </c>
    </row>
    <row r="390" spans="1:43" x14ac:dyDescent="0.35">
      <c r="A390" s="197">
        <v>44762</v>
      </c>
      <c r="B390" s="229">
        <v>44762</v>
      </c>
      <c r="C390" s="219"/>
      <c r="D390" s="219"/>
      <c r="E390" s="219"/>
      <c r="F390" s="219"/>
      <c r="G390" s="219"/>
      <c r="H390" s="219">
        <v>5.1100000000000003</v>
      </c>
      <c r="I390" s="219">
        <v>6.31</v>
      </c>
      <c r="J390" s="219">
        <v>8.7200000000000006</v>
      </c>
      <c r="K390" s="219">
        <v>14.44</v>
      </c>
      <c r="L390" s="219"/>
      <c r="M390" s="219"/>
      <c r="N390" s="219"/>
      <c r="O390" s="219"/>
      <c r="P390" s="219"/>
      <c r="Q390" s="197">
        <v>44762</v>
      </c>
      <c r="R390" s="200">
        <v>0.59113333333333329</v>
      </c>
      <c r="S390" s="200">
        <v>0.78</v>
      </c>
      <c r="T390" s="200">
        <v>1.0750000000000002</v>
      </c>
      <c r="U390" s="200">
        <v>1.2549999999999999</v>
      </c>
      <c r="V390" s="200">
        <v>1.752</v>
      </c>
      <c r="W390" s="200">
        <v>2.1733333333333333</v>
      </c>
      <c r="X390" s="200">
        <v>2.3225000000000002</v>
      </c>
      <c r="Y390" s="200">
        <v>2.4350000000000001</v>
      </c>
      <c r="Z390" s="200">
        <v>2.5350000000000001</v>
      </c>
      <c r="AA390" s="200">
        <v>2.6950000000000003</v>
      </c>
      <c r="AB390" s="200">
        <v>2.8325</v>
      </c>
      <c r="AC390" s="200">
        <v>2.96</v>
      </c>
      <c r="AD390" s="200">
        <v>3.01</v>
      </c>
      <c r="AE390" s="200">
        <v>2.91</v>
      </c>
      <c r="AF390" s="201"/>
      <c r="AI390" s="201">
        <v>3.25</v>
      </c>
      <c r="AJ390" s="201">
        <v>3.25</v>
      </c>
      <c r="AK390" s="201">
        <v>3.18</v>
      </c>
      <c r="AL390" s="228">
        <f t="shared" si="15"/>
        <v>3.2266666666666666</v>
      </c>
      <c r="AN390" s="198">
        <f t="shared" si="16"/>
        <v>1.8833333333333337</v>
      </c>
      <c r="AO390" s="198">
        <f t="shared" si="17"/>
        <v>3.083333333333333</v>
      </c>
      <c r="AP390" s="198">
        <f t="shared" si="18"/>
        <v>5.4933333333333341</v>
      </c>
      <c r="AQ390" s="198">
        <f t="shared" si="19"/>
        <v>11.213333333333333</v>
      </c>
    </row>
    <row r="391" spans="1:43" x14ac:dyDescent="0.35">
      <c r="A391" s="197">
        <v>44763</v>
      </c>
      <c r="B391" s="229">
        <v>44763</v>
      </c>
      <c r="C391" s="219"/>
      <c r="D391" s="219"/>
      <c r="E391" s="219"/>
      <c r="F391" s="219"/>
      <c r="G391" s="219"/>
      <c r="H391" s="219">
        <v>4.97</v>
      </c>
      <c r="I391" s="219">
        <v>6.27</v>
      </c>
      <c r="J391" s="219">
        <v>8.6300000000000008</v>
      </c>
      <c r="K391" s="219">
        <v>14.3</v>
      </c>
      <c r="L391" s="219"/>
      <c r="M391" s="219"/>
      <c r="N391" s="219"/>
      <c r="O391" s="219"/>
      <c r="P391" s="219"/>
      <c r="Q391" s="197">
        <v>44763</v>
      </c>
      <c r="R391" s="200">
        <v>0.59260000000000002</v>
      </c>
      <c r="S391" s="200">
        <v>0.78</v>
      </c>
      <c r="T391" s="200">
        <v>1.0750000000000002</v>
      </c>
      <c r="U391" s="200">
        <v>1.2549999999999999</v>
      </c>
      <c r="V391" s="200">
        <v>1.7560000000000002</v>
      </c>
      <c r="W391" s="200">
        <v>2.1766666666666663</v>
      </c>
      <c r="X391" s="200">
        <v>2.3200000000000003</v>
      </c>
      <c r="Y391" s="200">
        <v>2.4350000000000001</v>
      </c>
      <c r="Z391" s="200">
        <v>2.5350000000000001</v>
      </c>
      <c r="AA391" s="200">
        <v>2.6950000000000003</v>
      </c>
      <c r="AB391" s="200">
        <v>2.8325</v>
      </c>
      <c r="AC391" s="200">
        <v>2.96</v>
      </c>
      <c r="AD391" s="200">
        <v>3.01</v>
      </c>
      <c r="AE391" s="200">
        <v>2.92</v>
      </c>
      <c r="AF391" s="201"/>
      <c r="AI391" s="201">
        <v>3.1</v>
      </c>
      <c r="AJ391" s="201">
        <v>3.07</v>
      </c>
      <c r="AK391" s="201">
        <v>3</v>
      </c>
      <c r="AL391" s="228">
        <f t="shared" si="15"/>
        <v>3.0566666666666666</v>
      </c>
      <c r="AN391" s="198">
        <f t="shared" si="16"/>
        <v>1.9133333333333331</v>
      </c>
      <c r="AO391" s="198">
        <f t="shared" si="17"/>
        <v>3.2133333333333329</v>
      </c>
      <c r="AP391" s="198">
        <f t="shared" si="18"/>
        <v>5.5733333333333341</v>
      </c>
      <c r="AQ391" s="198">
        <f t="shared" si="19"/>
        <v>11.243333333333334</v>
      </c>
    </row>
    <row r="392" spans="1:43" x14ac:dyDescent="0.35">
      <c r="A392" s="197">
        <v>44764</v>
      </c>
      <c r="B392" s="229">
        <v>44764</v>
      </c>
      <c r="C392" s="219"/>
      <c r="D392" s="219"/>
      <c r="E392" s="219"/>
      <c r="F392" s="219"/>
      <c r="G392" s="219"/>
      <c r="H392" s="219">
        <v>4.8600000000000003</v>
      </c>
      <c r="I392" s="219">
        <v>6.12</v>
      </c>
      <c r="J392" s="219">
        <v>8.4600000000000009</v>
      </c>
      <c r="K392" s="219">
        <v>14.11</v>
      </c>
      <c r="L392" s="219"/>
      <c r="M392" s="219"/>
      <c r="N392" s="219"/>
      <c r="O392" s="219"/>
      <c r="P392" s="219"/>
      <c r="Q392" s="197">
        <v>44764</v>
      </c>
      <c r="R392" s="200">
        <v>0.62839999999999985</v>
      </c>
      <c r="S392" s="200">
        <v>0.78</v>
      </c>
      <c r="T392" s="200">
        <v>1.0750000000000002</v>
      </c>
      <c r="U392" s="200">
        <v>1.4466666666666665</v>
      </c>
      <c r="V392" s="200">
        <v>1.7375</v>
      </c>
      <c r="W392" s="200">
        <v>2.1825000000000001</v>
      </c>
      <c r="X392" s="200">
        <v>2.35</v>
      </c>
      <c r="Y392" s="200">
        <v>2.4350000000000001</v>
      </c>
      <c r="Z392" s="200">
        <v>2.5350000000000001</v>
      </c>
      <c r="AA392" s="200">
        <v>2.6950000000000003</v>
      </c>
      <c r="AB392" s="200">
        <v>2.8325</v>
      </c>
      <c r="AC392" s="200">
        <v>2.96</v>
      </c>
      <c r="AD392" s="200">
        <v>3.01</v>
      </c>
      <c r="AE392" s="200">
        <v>2.91</v>
      </c>
      <c r="AF392" s="201"/>
      <c r="AI392" s="201">
        <v>2.98</v>
      </c>
      <c r="AJ392" s="201">
        <v>2.93</v>
      </c>
      <c r="AK392" s="201">
        <v>2.87</v>
      </c>
      <c r="AL392" s="228">
        <f t="shared" si="15"/>
        <v>2.9266666666666672</v>
      </c>
      <c r="AN392" s="198">
        <f t="shared" si="16"/>
        <v>1.9333333333333331</v>
      </c>
      <c r="AO392" s="198">
        <f t="shared" si="17"/>
        <v>3.1933333333333329</v>
      </c>
      <c r="AP392" s="198">
        <f t="shared" si="18"/>
        <v>5.5333333333333332</v>
      </c>
      <c r="AQ392" s="198">
        <f t="shared" si="19"/>
        <v>11.183333333333332</v>
      </c>
    </row>
    <row r="393" spans="1:43" x14ac:dyDescent="0.35">
      <c r="A393" s="197">
        <v>44767</v>
      </c>
      <c r="B393" s="229">
        <v>44767</v>
      </c>
      <c r="C393" s="219"/>
      <c r="D393" s="219"/>
      <c r="E393" s="219"/>
      <c r="F393" s="219"/>
      <c r="G393" s="219"/>
      <c r="H393" s="219">
        <v>4.91</v>
      </c>
      <c r="I393" s="219">
        <v>6.15</v>
      </c>
      <c r="J393" s="219">
        <v>8.4700000000000006</v>
      </c>
      <c r="K393" s="219">
        <v>14.08</v>
      </c>
      <c r="L393" s="219"/>
      <c r="M393" s="219"/>
      <c r="N393" s="219"/>
      <c r="O393" s="219"/>
      <c r="P393" s="219"/>
      <c r="Q393" s="197">
        <v>44767</v>
      </c>
      <c r="R393" s="200">
        <v>0.62056666666666649</v>
      </c>
      <c r="S393" s="200">
        <v>0.78</v>
      </c>
      <c r="T393" s="200">
        <v>1.0750000000000002</v>
      </c>
      <c r="U393" s="200">
        <v>1.43</v>
      </c>
      <c r="V393" s="200">
        <v>1.7375</v>
      </c>
      <c r="W393" s="200">
        <v>2.1599999999999997</v>
      </c>
      <c r="X393" s="200">
        <v>2.3233333333333333</v>
      </c>
      <c r="Y393" s="200">
        <v>2.42</v>
      </c>
      <c r="Z393" s="200">
        <v>2.5249999999999999</v>
      </c>
      <c r="AA393" s="200">
        <v>2.6799999999999997</v>
      </c>
      <c r="AB393" s="200">
        <v>2.8174999999999994</v>
      </c>
      <c r="AC393" s="200">
        <v>2.9400000000000004</v>
      </c>
      <c r="AD393" s="200">
        <v>2.99</v>
      </c>
      <c r="AE393" s="200">
        <v>2.87</v>
      </c>
      <c r="AF393" s="201"/>
      <c r="AI393" s="201">
        <v>3</v>
      </c>
      <c r="AJ393" s="201">
        <v>2.98</v>
      </c>
      <c r="AK393" s="201">
        <v>2.89</v>
      </c>
      <c r="AL393" s="228">
        <f t="shared" si="15"/>
        <v>2.956666666666667</v>
      </c>
      <c r="AN393" s="198">
        <f t="shared" si="16"/>
        <v>1.9533333333333331</v>
      </c>
      <c r="AO393" s="198">
        <f t="shared" si="17"/>
        <v>3.1933333333333334</v>
      </c>
      <c r="AP393" s="198">
        <f t="shared" si="18"/>
        <v>5.5133333333333336</v>
      </c>
      <c r="AQ393" s="198">
        <f t="shared" si="19"/>
        <v>11.123333333333333</v>
      </c>
    </row>
    <row r="394" spans="1:43" x14ac:dyDescent="0.35">
      <c r="A394" s="197">
        <v>44768</v>
      </c>
      <c r="B394" s="229">
        <v>44768</v>
      </c>
      <c r="C394" s="219"/>
      <c r="D394" s="219"/>
      <c r="E394" s="219"/>
      <c r="F394" s="219"/>
      <c r="G394" s="219"/>
      <c r="H394" s="219">
        <v>4.91</v>
      </c>
      <c r="I394" s="219">
        <v>6.24</v>
      </c>
      <c r="J394" s="219">
        <v>8.57</v>
      </c>
      <c r="K394" s="219">
        <v>14.19</v>
      </c>
      <c r="L394" s="219"/>
      <c r="M394" s="219"/>
      <c r="N394" s="219"/>
      <c r="O394" s="219"/>
      <c r="P394" s="219"/>
      <c r="Q394" s="197">
        <v>44768</v>
      </c>
      <c r="R394" s="200">
        <v>0.59840000000000004</v>
      </c>
      <c r="S394" s="200">
        <v>0.76</v>
      </c>
      <c r="T394" s="200">
        <v>1.0550000000000002</v>
      </c>
      <c r="U394" s="200">
        <v>1.4166666666666667</v>
      </c>
      <c r="V394" s="200">
        <v>1.7175</v>
      </c>
      <c r="W394" s="200">
        <v>2.1225000000000001</v>
      </c>
      <c r="X394" s="200">
        <v>2.2966666666666664</v>
      </c>
      <c r="Y394" s="200">
        <v>2.41</v>
      </c>
      <c r="Z394" s="200">
        <v>2.5049999999999999</v>
      </c>
      <c r="AA394" s="200">
        <v>2.6550000000000002</v>
      </c>
      <c r="AB394" s="200">
        <v>2.7925</v>
      </c>
      <c r="AC394" s="200">
        <v>2.9200000000000004</v>
      </c>
      <c r="AD394" s="200">
        <v>2.97</v>
      </c>
      <c r="AE394" s="200">
        <v>2.85</v>
      </c>
      <c r="AF394" s="201"/>
      <c r="AI394" s="201">
        <v>3.02</v>
      </c>
      <c r="AJ394" s="201">
        <v>3.01</v>
      </c>
      <c r="AK394" s="201">
        <v>2.89</v>
      </c>
      <c r="AL394" s="228">
        <f t="shared" si="15"/>
        <v>2.9733333333333332</v>
      </c>
      <c r="AN394" s="198">
        <f t="shared" si="16"/>
        <v>1.936666666666667</v>
      </c>
      <c r="AO394" s="198">
        <f t="shared" si="17"/>
        <v>3.2666666666666671</v>
      </c>
      <c r="AP394" s="198">
        <f t="shared" si="18"/>
        <v>5.5966666666666676</v>
      </c>
      <c r="AQ394" s="198">
        <f t="shared" si="19"/>
        <v>11.216666666666667</v>
      </c>
    </row>
    <row r="395" spans="1:43" x14ac:dyDescent="0.35">
      <c r="A395" s="197">
        <v>44769</v>
      </c>
      <c r="B395" s="229">
        <v>44769</v>
      </c>
      <c r="C395" s="219"/>
      <c r="D395" s="219"/>
      <c r="E395" s="219"/>
      <c r="F395" s="219"/>
      <c r="G395" s="219"/>
      <c r="H395" s="219">
        <v>4.8499999999999996</v>
      </c>
      <c r="I395" s="219">
        <v>6.19</v>
      </c>
      <c r="J395" s="219">
        <v>8.5</v>
      </c>
      <c r="K395" s="219">
        <v>14.11</v>
      </c>
      <c r="L395" s="219"/>
      <c r="M395" s="219"/>
      <c r="N395" s="219"/>
      <c r="O395" s="219"/>
      <c r="P395" s="219"/>
      <c r="Q395" s="197">
        <v>44769</v>
      </c>
      <c r="R395" s="200">
        <v>0.59906666666666686</v>
      </c>
      <c r="S395" s="200">
        <v>0.76</v>
      </c>
      <c r="T395" s="200">
        <v>1.0550000000000002</v>
      </c>
      <c r="U395" s="200">
        <v>1.42</v>
      </c>
      <c r="V395" s="200">
        <v>1.7175</v>
      </c>
      <c r="W395" s="200">
        <v>2.1225000000000001</v>
      </c>
      <c r="X395" s="200">
        <v>2.2933333333333334</v>
      </c>
      <c r="Y395" s="200">
        <v>2.41</v>
      </c>
      <c r="Z395" s="200">
        <v>2.5049999999999999</v>
      </c>
      <c r="AA395" s="200">
        <v>2.6550000000000002</v>
      </c>
      <c r="AB395" s="200">
        <v>2.7925</v>
      </c>
      <c r="AC395" s="200">
        <v>2.9200000000000004</v>
      </c>
      <c r="AD395" s="200">
        <v>2.97</v>
      </c>
      <c r="AE395" s="200">
        <v>2.85</v>
      </c>
      <c r="AF395" s="201"/>
      <c r="AI395" s="201">
        <v>2.96</v>
      </c>
      <c r="AJ395" s="201">
        <v>2.93</v>
      </c>
      <c r="AK395" s="201">
        <v>2.82</v>
      </c>
      <c r="AL395" s="228">
        <f t="shared" si="15"/>
        <v>2.9033333333333338</v>
      </c>
      <c r="AN395" s="198">
        <f t="shared" si="16"/>
        <v>1.9466666666666659</v>
      </c>
      <c r="AO395" s="198">
        <f t="shared" si="17"/>
        <v>3.2866666666666666</v>
      </c>
      <c r="AP395" s="198">
        <f t="shared" si="18"/>
        <v>5.5966666666666658</v>
      </c>
      <c r="AQ395" s="198">
        <f t="shared" si="19"/>
        <v>11.206666666666665</v>
      </c>
    </row>
    <row r="396" spans="1:43" x14ac:dyDescent="0.35">
      <c r="A396" s="197">
        <v>44770</v>
      </c>
      <c r="B396" s="229">
        <v>44770</v>
      </c>
      <c r="C396" s="219"/>
      <c r="D396" s="219"/>
      <c r="E396" s="219"/>
      <c r="F396" s="219"/>
      <c r="G396" s="219"/>
      <c r="H396" s="219">
        <v>4.78</v>
      </c>
      <c r="I396" s="219">
        <v>6.01</v>
      </c>
      <c r="J396" s="219">
        <v>8.32</v>
      </c>
      <c r="K396" s="219">
        <v>14.02</v>
      </c>
      <c r="L396" s="219"/>
      <c r="M396" s="219"/>
      <c r="N396" s="219"/>
      <c r="O396" s="219"/>
      <c r="P396" s="219"/>
      <c r="Q396" s="197">
        <v>44770</v>
      </c>
      <c r="R396" s="200">
        <v>0.58923333333333328</v>
      </c>
      <c r="S396" s="200">
        <v>0.75</v>
      </c>
      <c r="T396" s="200">
        <v>1.0449999999999999</v>
      </c>
      <c r="U396" s="200">
        <v>1.4133333333333333</v>
      </c>
      <c r="V396" s="200">
        <v>1.7025000000000001</v>
      </c>
      <c r="W396" s="200">
        <v>2.1150000000000002</v>
      </c>
      <c r="X396" s="200">
        <v>2.3000000000000003</v>
      </c>
      <c r="Y396" s="200">
        <v>2.415</v>
      </c>
      <c r="Z396" s="200">
        <v>2.4950000000000001</v>
      </c>
      <c r="AA396" s="200">
        <v>2.645</v>
      </c>
      <c r="AB396" s="200">
        <v>2.7824999999999998</v>
      </c>
      <c r="AC396" s="200">
        <v>2.91</v>
      </c>
      <c r="AD396" s="200">
        <v>2.96</v>
      </c>
      <c r="AE396" s="200">
        <v>2.85</v>
      </c>
      <c r="AF396" s="201"/>
      <c r="AI396" s="201">
        <v>2.85</v>
      </c>
      <c r="AJ396" s="201">
        <v>2.81</v>
      </c>
      <c r="AK396" s="201">
        <v>2.69</v>
      </c>
      <c r="AL396" s="228">
        <f t="shared" si="15"/>
        <v>2.7833333333333332</v>
      </c>
      <c r="AN396" s="198">
        <f t="shared" si="16"/>
        <v>1.996666666666667</v>
      </c>
      <c r="AO396" s="198">
        <f t="shared" si="17"/>
        <v>3.2266666666666666</v>
      </c>
      <c r="AP396" s="198">
        <f t="shared" si="18"/>
        <v>5.5366666666666671</v>
      </c>
      <c r="AQ396" s="198">
        <f t="shared" si="19"/>
        <v>11.236666666666666</v>
      </c>
    </row>
    <row r="397" spans="1:43" x14ac:dyDescent="0.35">
      <c r="A397" s="197">
        <v>44771</v>
      </c>
      <c r="B397" s="229">
        <v>44771</v>
      </c>
      <c r="C397" s="219"/>
      <c r="D397" s="219"/>
      <c r="E397" s="219"/>
      <c r="F397" s="219"/>
      <c r="G397" s="219"/>
      <c r="H397" s="219">
        <v>4.7300000000000004</v>
      </c>
      <c r="I397" s="219">
        <v>5.83</v>
      </c>
      <c r="J397" s="219">
        <v>8.08</v>
      </c>
      <c r="K397" s="219">
        <v>13.67</v>
      </c>
      <c r="L397" s="219"/>
      <c r="M397" s="219"/>
      <c r="N397" s="219"/>
      <c r="O397" s="219"/>
      <c r="P397" s="219"/>
      <c r="Q397" s="197">
        <v>44771</v>
      </c>
      <c r="R397" s="200">
        <v>0.58373333333333344</v>
      </c>
      <c r="S397" s="200">
        <v>0.75</v>
      </c>
      <c r="T397" s="200">
        <v>1.0449999999999999</v>
      </c>
      <c r="U397" s="200">
        <v>1.3933333333333333</v>
      </c>
      <c r="V397" s="200">
        <v>1.7</v>
      </c>
      <c r="W397" s="200">
        <v>2.1100000000000003</v>
      </c>
      <c r="X397" s="200">
        <v>2.3000000000000003</v>
      </c>
      <c r="Y397" s="200">
        <v>2.415</v>
      </c>
      <c r="Z397" s="200">
        <v>2.4950000000000001</v>
      </c>
      <c r="AA397" s="200">
        <v>2.6550000000000002</v>
      </c>
      <c r="AB397" s="200">
        <v>2.7925</v>
      </c>
      <c r="AC397" s="200">
        <v>2.91</v>
      </c>
      <c r="AD397" s="200">
        <v>2.96</v>
      </c>
      <c r="AE397" s="200">
        <v>2.83</v>
      </c>
      <c r="AF397" s="201"/>
      <c r="AI397" s="201">
        <v>2.89</v>
      </c>
      <c r="AJ397" s="201">
        <v>2.83</v>
      </c>
      <c r="AK397" s="201">
        <v>2.7</v>
      </c>
      <c r="AL397" s="228">
        <f t="shared" si="15"/>
        <v>2.8066666666666671</v>
      </c>
      <c r="AN397" s="198">
        <f t="shared" si="16"/>
        <v>1.9233333333333333</v>
      </c>
      <c r="AO397" s="198">
        <f t="shared" si="17"/>
        <v>3.023333333333333</v>
      </c>
      <c r="AP397" s="198">
        <f t="shared" si="18"/>
        <v>5.2733333333333334</v>
      </c>
      <c r="AQ397" s="198">
        <f t="shared" si="19"/>
        <v>10.863333333333333</v>
      </c>
    </row>
    <row r="398" spans="1:43" x14ac:dyDescent="0.35">
      <c r="A398" s="197">
        <v>44774</v>
      </c>
      <c r="B398" s="229">
        <v>44774</v>
      </c>
      <c r="C398" s="219"/>
      <c r="D398" s="219"/>
      <c r="E398" s="219"/>
      <c r="F398" s="219"/>
      <c r="G398" s="219"/>
      <c r="H398" s="219">
        <v>4.7</v>
      </c>
      <c r="I398" s="219">
        <v>5.86</v>
      </c>
      <c r="J398" s="219">
        <v>8.07</v>
      </c>
      <c r="K398" s="219">
        <v>13.68</v>
      </c>
      <c r="L398" s="219"/>
      <c r="M398" s="219"/>
      <c r="N398" s="219"/>
      <c r="O398" s="219"/>
      <c r="P398" s="219"/>
      <c r="Q398" s="197">
        <v>44774</v>
      </c>
      <c r="R398" s="200">
        <v>0.55656666666666665</v>
      </c>
      <c r="S398" s="200">
        <v>0.75</v>
      </c>
      <c r="T398" s="200">
        <v>1.0150000000000001</v>
      </c>
      <c r="U398" s="200">
        <v>1.38</v>
      </c>
      <c r="V398" s="200">
        <v>1.6325000000000001</v>
      </c>
      <c r="W398" s="200">
        <v>2.085</v>
      </c>
      <c r="X398" s="200">
        <v>2.2666666666666666</v>
      </c>
      <c r="Y398" s="200">
        <v>2.415</v>
      </c>
      <c r="Z398" s="200">
        <v>2.4950000000000001</v>
      </c>
      <c r="AA398" s="200">
        <v>2.66</v>
      </c>
      <c r="AB398" s="200">
        <v>2.7974999999999999</v>
      </c>
      <c r="AC398" s="200">
        <v>2.91</v>
      </c>
      <c r="AD398" s="200">
        <v>2.96</v>
      </c>
      <c r="AE398" s="200">
        <v>2.82</v>
      </c>
      <c r="AF398" s="201"/>
      <c r="AI398" s="201">
        <v>2.9</v>
      </c>
      <c r="AJ398" s="201">
        <v>2.82</v>
      </c>
      <c r="AK398" s="201">
        <v>2.66</v>
      </c>
      <c r="AL398" s="228">
        <f t="shared" si="15"/>
        <v>2.793333333333333</v>
      </c>
      <c r="AN398" s="198">
        <f t="shared" si="16"/>
        <v>1.9066666666666672</v>
      </c>
      <c r="AO398" s="198">
        <f t="shared" si="17"/>
        <v>3.0666666666666673</v>
      </c>
      <c r="AP398" s="198">
        <f t="shared" si="18"/>
        <v>5.2766666666666673</v>
      </c>
      <c r="AQ398" s="198">
        <f t="shared" si="19"/>
        <v>10.886666666666667</v>
      </c>
    </row>
    <row r="399" spans="1:43" x14ac:dyDescent="0.35">
      <c r="A399" s="197">
        <v>44775</v>
      </c>
      <c r="B399" s="229">
        <v>44775</v>
      </c>
      <c r="C399" s="219"/>
      <c r="D399" s="219"/>
      <c r="E399" s="219"/>
      <c r="F399" s="219"/>
      <c r="G399" s="219"/>
      <c r="H399" s="219">
        <v>4.83</v>
      </c>
      <c r="I399" s="219">
        <v>5.87</v>
      </c>
      <c r="J399" s="219">
        <v>8.0399999999999991</v>
      </c>
      <c r="K399" s="219">
        <v>13.54</v>
      </c>
      <c r="L399" s="219"/>
      <c r="M399" s="219"/>
      <c r="N399" s="219"/>
      <c r="O399" s="219"/>
      <c r="P399" s="219"/>
      <c r="Q399" s="197">
        <v>44775</v>
      </c>
      <c r="R399" s="200">
        <v>0.55456666666666665</v>
      </c>
      <c r="S399" s="200">
        <v>0.75</v>
      </c>
      <c r="T399" s="200">
        <v>1.0150000000000001</v>
      </c>
      <c r="U399" s="200">
        <v>1.38</v>
      </c>
      <c r="V399" s="200">
        <v>1.6325000000000001</v>
      </c>
      <c r="W399" s="200">
        <v>2.0750000000000002</v>
      </c>
      <c r="X399" s="200">
        <v>2.2566666666666664</v>
      </c>
      <c r="Y399" s="200">
        <v>2.415</v>
      </c>
      <c r="Z399" s="200">
        <v>2.4950000000000001</v>
      </c>
      <c r="AA399" s="200">
        <v>2.66</v>
      </c>
      <c r="AB399" s="200">
        <v>2.7974999999999999</v>
      </c>
      <c r="AC399" s="200">
        <v>2.91</v>
      </c>
      <c r="AD399" s="200">
        <v>2.96</v>
      </c>
      <c r="AE399" s="200">
        <v>2.8</v>
      </c>
      <c r="AF399" s="201"/>
      <c r="AI399" s="201">
        <v>3.06</v>
      </c>
      <c r="AJ399" s="201">
        <v>3.02</v>
      </c>
      <c r="AK399" s="201">
        <v>2.85</v>
      </c>
      <c r="AL399" s="228">
        <f t="shared" si="15"/>
        <v>2.9766666666666666</v>
      </c>
      <c r="AN399" s="198">
        <f t="shared" si="16"/>
        <v>1.8533333333333335</v>
      </c>
      <c r="AO399" s="198">
        <f t="shared" si="17"/>
        <v>2.8933333333333335</v>
      </c>
      <c r="AP399" s="198">
        <f t="shared" si="18"/>
        <v>5.0633333333333326</v>
      </c>
      <c r="AQ399" s="198">
        <f t="shared" si="19"/>
        <v>10.563333333333333</v>
      </c>
    </row>
    <row r="400" spans="1:43" x14ac:dyDescent="0.35">
      <c r="A400" s="197">
        <v>44776</v>
      </c>
      <c r="B400" s="229">
        <v>44776</v>
      </c>
      <c r="C400" s="219"/>
      <c r="D400" s="219"/>
      <c r="E400" s="219"/>
      <c r="F400" s="219"/>
      <c r="G400" s="219"/>
      <c r="H400" s="219">
        <v>4.83</v>
      </c>
      <c r="I400" s="219">
        <v>5.84</v>
      </c>
      <c r="J400" s="219">
        <v>7.98</v>
      </c>
      <c r="K400" s="219">
        <v>13.37</v>
      </c>
      <c r="L400" s="219"/>
      <c r="M400" s="219"/>
      <c r="N400" s="219"/>
      <c r="O400" s="219"/>
      <c r="P400" s="219"/>
      <c r="Q400" s="197">
        <v>44776</v>
      </c>
      <c r="R400" s="200">
        <v>0.55223333333333313</v>
      </c>
      <c r="S400" s="200">
        <v>0.75</v>
      </c>
      <c r="T400" s="200">
        <v>1.0150000000000001</v>
      </c>
      <c r="U400" s="200">
        <v>1.3733333333333331</v>
      </c>
      <c r="V400" s="200">
        <v>1.6325000000000001</v>
      </c>
      <c r="W400" s="200">
        <v>2.0699999999999998</v>
      </c>
      <c r="X400" s="200">
        <v>2.2466666666666666</v>
      </c>
      <c r="Y400" s="200">
        <v>2.415</v>
      </c>
      <c r="Z400" s="200">
        <v>2.4950000000000001</v>
      </c>
      <c r="AA400" s="200">
        <v>2.66</v>
      </c>
      <c r="AB400" s="200">
        <v>2.7974999999999999</v>
      </c>
      <c r="AC400" s="200">
        <v>2.91</v>
      </c>
      <c r="AD400" s="200">
        <v>2.96</v>
      </c>
      <c r="AE400" s="200">
        <v>2.77</v>
      </c>
      <c r="AF400" s="201"/>
      <c r="AI400" s="201">
        <v>3.1</v>
      </c>
      <c r="AJ400" s="201">
        <v>3.04</v>
      </c>
      <c r="AK400" s="201">
        <v>2.86</v>
      </c>
      <c r="AL400" s="228">
        <f t="shared" si="15"/>
        <v>3</v>
      </c>
      <c r="AN400" s="198">
        <f t="shared" si="16"/>
        <v>1.83</v>
      </c>
      <c r="AO400" s="198">
        <f t="shared" si="17"/>
        <v>2.84</v>
      </c>
      <c r="AP400" s="198">
        <f t="shared" si="18"/>
        <v>4.9800000000000004</v>
      </c>
      <c r="AQ400" s="198">
        <f t="shared" si="19"/>
        <v>10.37</v>
      </c>
    </row>
    <row r="401" spans="1:43" x14ac:dyDescent="0.35">
      <c r="A401" s="197">
        <v>44777</v>
      </c>
      <c r="B401" s="229">
        <v>44777</v>
      </c>
      <c r="C401" s="219"/>
      <c r="D401" s="219"/>
      <c r="E401" s="219"/>
      <c r="F401" s="219"/>
      <c r="G401" s="219"/>
      <c r="H401" s="219">
        <v>4.76</v>
      </c>
      <c r="I401" s="219">
        <v>5.79</v>
      </c>
      <c r="J401" s="219">
        <v>7.88</v>
      </c>
      <c r="K401" s="219">
        <v>13.2</v>
      </c>
      <c r="L401" s="219"/>
      <c r="M401" s="219"/>
      <c r="N401" s="219"/>
      <c r="O401" s="219"/>
      <c r="P401" s="219"/>
      <c r="Q401" s="197">
        <v>44777</v>
      </c>
      <c r="R401" s="200">
        <v>0.53456666666666641</v>
      </c>
      <c r="S401" s="200">
        <v>0.73</v>
      </c>
      <c r="T401" s="200">
        <v>0.995</v>
      </c>
      <c r="U401" s="200">
        <v>1.36</v>
      </c>
      <c r="V401" s="200">
        <v>1.6124999999999998</v>
      </c>
      <c r="W401" s="200">
        <v>2.0550000000000002</v>
      </c>
      <c r="X401" s="200">
        <v>2.2333333333333329</v>
      </c>
      <c r="Y401" s="200">
        <v>2.4050000000000002</v>
      </c>
      <c r="Z401" s="200">
        <v>2.4750000000000001</v>
      </c>
      <c r="AA401" s="200">
        <v>2.64</v>
      </c>
      <c r="AB401" s="200">
        <v>2.7774999999999999</v>
      </c>
      <c r="AC401" s="200">
        <v>2.89</v>
      </c>
      <c r="AD401" s="200">
        <v>2.94</v>
      </c>
      <c r="AE401" s="200">
        <v>2.77</v>
      </c>
      <c r="AF401" s="201"/>
      <c r="AI401" s="201">
        <v>3.03</v>
      </c>
      <c r="AJ401" s="201">
        <v>2.95</v>
      </c>
      <c r="AK401" s="201">
        <v>2.76</v>
      </c>
      <c r="AL401" s="228">
        <f t="shared" si="15"/>
        <v>2.9133333333333336</v>
      </c>
      <c r="AN401" s="198">
        <f t="shared" si="16"/>
        <v>1.8466666666666662</v>
      </c>
      <c r="AO401" s="198">
        <f t="shared" si="17"/>
        <v>2.8766666666666665</v>
      </c>
      <c r="AP401" s="198">
        <f t="shared" si="18"/>
        <v>4.9666666666666668</v>
      </c>
      <c r="AQ401" s="198">
        <f t="shared" si="19"/>
        <v>10.286666666666665</v>
      </c>
    </row>
    <row r="402" spans="1:43" x14ac:dyDescent="0.35">
      <c r="A402" s="197">
        <v>44778</v>
      </c>
      <c r="B402" s="229">
        <v>44778</v>
      </c>
      <c r="C402" s="219"/>
      <c r="D402" s="219"/>
      <c r="E402" s="219"/>
      <c r="F402" s="219"/>
      <c r="G402" s="219"/>
      <c r="H402" s="219">
        <v>4.91</v>
      </c>
      <c r="I402" s="219">
        <v>5.88</v>
      </c>
      <c r="J402" s="219">
        <v>7.94</v>
      </c>
      <c r="K402" s="219">
        <v>13.26</v>
      </c>
      <c r="L402" s="219"/>
      <c r="M402" s="219"/>
      <c r="N402" s="219"/>
      <c r="O402" s="219"/>
      <c r="P402" s="219"/>
      <c r="Q402" s="197">
        <v>44778</v>
      </c>
      <c r="R402" s="200">
        <v>0.53189999999999982</v>
      </c>
      <c r="S402" s="200">
        <v>0.73</v>
      </c>
      <c r="T402" s="200">
        <v>0.995</v>
      </c>
      <c r="U402" s="200">
        <v>1.3566666666666665</v>
      </c>
      <c r="V402" s="200">
        <v>1.6099999999999999</v>
      </c>
      <c r="W402" s="200">
        <v>2.0474999999999999</v>
      </c>
      <c r="X402" s="200">
        <v>2.2200000000000002</v>
      </c>
      <c r="Y402" s="200">
        <v>2.4050000000000002</v>
      </c>
      <c r="Z402" s="200">
        <v>2.4750000000000001</v>
      </c>
      <c r="AA402" s="200">
        <v>2.64</v>
      </c>
      <c r="AB402" s="200">
        <v>2.7774999999999999</v>
      </c>
      <c r="AC402" s="200">
        <v>2.89</v>
      </c>
      <c r="AD402" s="200">
        <v>2.94</v>
      </c>
      <c r="AE402" s="200">
        <v>2.75</v>
      </c>
      <c r="AF402" s="201"/>
      <c r="AI402" s="201">
        <v>3.24</v>
      </c>
      <c r="AJ402" s="201">
        <v>3.18</v>
      </c>
      <c r="AK402" s="201">
        <v>2.97</v>
      </c>
      <c r="AL402" s="228">
        <f t="shared" si="15"/>
        <v>3.1300000000000003</v>
      </c>
      <c r="AN402" s="198">
        <f t="shared" si="16"/>
        <v>1.7799999999999998</v>
      </c>
      <c r="AO402" s="198">
        <f t="shared" si="17"/>
        <v>2.7499999999999996</v>
      </c>
      <c r="AP402" s="198">
        <f t="shared" si="18"/>
        <v>4.8100000000000005</v>
      </c>
      <c r="AQ402" s="198">
        <f t="shared" si="19"/>
        <v>10.129999999999999</v>
      </c>
    </row>
    <row r="403" spans="1:43" x14ac:dyDescent="0.35">
      <c r="A403" s="197">
        <v>44781</v>
      </c>
      <c r="B403" s="229">
        <v>44781</v>
      </c>
      <c r="C403" s="219"/>
      <c r="D403" s="219"/>
      <c r="E403" s="219"/>
      <c r="F403" s="219"/>
      <c r="G403" s="219"/>
      <c r="H403" s="219">
        <v>4.8499999999999996</v>
      </c>
      <c r="I403" s="219">
        <v>5.82</v>
      </c>
      <c r="J403" s="219">
        <v>7.83</v>
      </c>
      <c r="K403" s="219">
        <v>13.1</v>
      </c>
      <c r="L403" s="219"/>
      <c r="M403" s="219"/>
      <c r="N403" s="219"/>
      <c r="O403" s="219"/>
      <c r="P403" s="219"/>
      <c r="Q403" s="197">
        <v>44781</v>
      </c>
      <c r="R403" s="200">
        <v>0.52856666666666663</v>
      </c>
      <c r="S403" s="200">
        <v>0.73</v>
      </c>
      <c r="T403" s="200">
        <v>0.995</v>
      </c>
      <c r="U403" s="200">
        <v>1.3499999999999999</v>
      </c>
      <c r="V403" s="200">
        <v>1.6099999999999999</v>
      </c>
      <c r="W403" s="200">
        <v>2.0375000000000001</v>
      </c>
      <c r="X403" s="200">
        <v>2.2233333333333332</v>
      </c>
      <c r="Y403" s="200">
        <v>2.4050000000000002</v>
      </c>
      <c r="Z403" s="200">
        <v>2.4750000000000001</v>
      </c>
      <c r="AA403" s="200">
        <v>2.64</v>
      </c>
      <c r="AB403" s="200">
        <v>2.7774999999999999</v>
      </c>
      <c r="AC403" s="200">
        <v>2.89</v>
      </c>
      <c r="AD403" s="200">
        <v>2.94</v>
      </c>
      <c r="AE403" s="200">
        <v>2.75</v>
      </c>
      <c r="AF403" s="201"/>
      <c r="AI403" s="201">
        <v>3.21</v>
      </c>
      <c r="AJ403" s="201">
        <v>3.14</v>
      </c>
      <c r="AK403" s="201">
        <v>2.91</v>
      </c>
      <c r="AL403" s="228">
        <f t="shared" si="15"/>
        <v>3.0866666666666664</v>
      </c>
      <c r="AN403" s="198">
        <f t="shared" si="16"/>
        <v>1.7633333333333332</v>
      </c>
      <c r="AO403" s="198">
        <f t="shared" si="17"/>
        <v>2.7333333333333338</v>
      </c>
      <c r="AP403" s="198">
        <f t="shared" si="18"/>
        <v>4.7433333333333341</v>
      </c>
      <c r="AQ403" s="198">
        <f t="shared" si="19"/>
        <v>10.013333333333334</v>
      </c>
    </row>
    <row r="404" spans="1:43" x14ac:dyDescent="0.35">
      <c r="A404" s="197">
        <v>44782</v>
      </c>
      <c r="B404" s="229">
        <v>44782</v>
      </c>
      <c r="C404" s="219"/>
      <c r="D404" s="219"/>
      <c r="E404" s="219"/>
      <c r="F404" s="219"/>
      <c r="G404" s="219"/>
      <c r="H404" s="219">
        <v>4.9000000000000004</v>
      </c>
      <c r="I404" s="219">
        <v>5.93</v>
      </c>
      <c r="J404" s="219">
        <v>7.92</v>
      </c>
      <c r="K404" s="219">
        <v>13.15</v>
      </c>
      <c r="L404" s="219"/>
      <c r="M404" s="219"/>
      <c r="N404" s="219"/>
      <c r="O404" s="219"/>
      <c r="P404" s="219"/>
      <c r="Q404" s="197">
        <v>44782</v>
      </c>
      <c r="R404" s="200">
        <v>0.52689999999999992</v>
      </c>
      <c r="S404" s="200">
        <v>0.73</v>
      </c>
      <c r="T404" s="200">
        <v>0.995</v>
      </c>
      <c r="U404" s="200">
        <v>1.3466666666666665</v>
      </c>
      <c r="V404" s="200">
        <v>1.6099999999999999</v>
      </c>
      <c r="W404" s="200">
        <v>2.0324999999999998</v>
      </c>
      <c r="X404" s="200">
        <v>2.21</v>
      </c>
      <c r="Y404" s="200">
        <v>2.4050000000000002</v>
      </c>
      <c r="Z404" s="200">
        <v>2.4750000000000001</v>
      </c>
      <c r="AA404" s="200">
        <v>2.64</v>
      </c>
      <c r="AB404" s="200">
        <v>2.7774999999999999</v>
      </c>
      <c r="AC404" s="200">
        <v>2.89</v>
      </c>
      <c r="AD404" s="200">
        <v>2.94</v>
      </c>
      <c r="AE404" s="200">
        <v>2.74</v>
      </c>
      <c r="AF404" s="201"/>
      <c r="AI404" s="201">
        <v>3.28</v>
      </c>
      <c r="AJ404" s="201">
        <v>3.2</v>
      </c>
      <c r="AK404" s="201">
        <v>2.97</v>
      </c>
      <c r="AL404" s="228">
        <f t="shared" si="15"/>
        <v>3.1500000000000004</v>
      </c>
      <c r="AN404" s="198">
        <f t="shared" si="16"/>
        <v>1.75</v>
      </c>
      <c r="AO404" s="198">
        <f t="shared" si="17"/>
        <v>2.7799999999999994</v>
      </c>
      <c r="AP404" s="198">
        <f t="shared" si="18"/>
        <v>4.7699999999999996</v>
      </c>
      <c r="AQ404" s="198">
        <f t="shared" si="19"/>
        <v>10</v>
      </c>
    </row>
    <row r="405" spans="1:43" x14ac:dyDescent="0.35">
      <c r="A405" s="197">
        <v>44783</v>
      </c>
      <c r="B405" s="229">
        <v>44783</v>
      </c>
      <c r="C405" s="219"/>
      <c r="D405" s="219"/>
      <c r="E405" s="219"/>
      <c r="F405" s="219"/>
      <c r="G405" s="219"/>
      <c r="H405" s="219">
        <v>4.84</v>
      </c>
      <c r="I405" s="219">
        <v>5.8</v>
      </c>
      <c r="J405" s="219">
        <v>7.72</v>
      </c>
      <c r="K405" s="219">
        <v>12.9</v>
      </c>
      <c r="L405" s="219"/>
      <c r="M405" s="219"/>
      <c r="N405" s="219"/>
      <c r="O405" s="219"/>
      <c r="P405" s="219"/>
      <c r="Q405" s="197">
        <v>44783</v>
      </c>
      <c r="R405" s="200">
        <v>0.52723333333333344</v>
      </c>
      <c r="S405" s="200">
        <v>0.73</v>
      </c>
      <c r="T405" s="200">
        <v>1</v>
      </c>
      <c r="U405" s="200">
        <v>1.3333333333333333</v>
      </c>
      <c r="V405" s="200">
        <v>1.6099999999999999</v>
      </c>
      <c r="W405" s="200">
        <v>2.0425</v>
      </c>
      <c r="X405" s="200">
        <v>2.2066666666666666</v>
      </c>
      <c r="Y405" s="200">
        <v>2.4050000000000002</v>
      </c>
      <c r="Z405" s="200">
        <v>2.4750000000000001</v>
      </c>
      <c r="AA405" s="200">
        <v>2.64</v>
      </c>
      <c r="AB405" s="200">
        <v>2.7774999999999999</v>
      </c>
      <c r="AC405" s="200">
        <v>2.89</v>
      </c>
      <c r="AD405" s="200">
        <v>2.94</v>
      </c>
      <c r="AE405" s="200">
        <v>2.74</v>
      </c>
      <c r="AF405" s="201"/>
      <c r="AI405" s="201">
        <v>3.23</v>
      </c>
      <c r="AJ405" s="201">
        <v>3.13</v>
      </c>
      <c r="AK405" s="201">
        <v>2.93</v>
      </c>
      <c r="AL405" s="228">
        <f t="shared" si="15"/>
        <v>3.0966666666666662</v>
      </c>
      <c r="AN405" s="198">
        <f t="shared" si="16"/>
        <v>1.7433333333333336</v>
      </c>
      <c r="AO405" s="198">
        <f t="shared" si="17"/>
        <v>2.7033333333333336</v>
      </c>
      <c r="AP405" s="198">
        <f t="shared" si="18"/>
        <v>4.6233333333333331</v>
      </c>
      <c r="AQ405" s="198">
        <f t="shared" si="19"/>
        <v>9.8033333333333346</v>
      </c>
    </row>
    <row r="406" spans="1:43" x14ac:dyDescent="0.35">
      <c r="A406" s="197">
        <v>44784</v>
      </c>
      <c r="B406" s="229">
        <v>44784</v>
      </c>
      <c r="C406" s="219"/>
      <c r="D406" s="219"/>
      <c r="E406" s="219"/>
      <c r="F406" s="219"/>
      <c r="G406" s="219"/>
      <c r="H406" s="219">
        <v>4.88</v>
      </c>
      <c r="I406" s="219">
        <v>5.78</v>
      </c>
      <c r="J406" s="219">
        <v>7.64</v>
      </c>
      <c r="K406" s="219">
        <v>12.78</v>
      </c>
      <c r="L406" s="219"/>
      <c r="M406" s="219"/>
      <c r="N406" s="219"/>
      <c r="O406" s="219"/>
      <c r="P406" s="219"/>
      <c r="Q406" s="197">
        <v>44784</v>
      </c>
      <c r="R406" s="200">
        <v>0.52673333333333328</v>
      </c>
      <c r="S406" s="200">
        <v>0.73</v>
      </c>
      <c r="T406" s="200">
        <v>1</v>
      </c>
      <c r="U406" s="200">
        <v>1.3333333333333333</v>
      </c>
      <c r="V406" s="200">
        <v>1.6099999999999999</v>
      </c>
      <c r="W406" s="200">
        <v>2.04</v>
      </c>
      <c r="X406" s="200">
        <v>2.1966666666666668</v>
      </c>
      <c r="Y406" s="200">
        <v>2.4050000000000002</v>
      </c>
      <c r="Z406" s="200">
        <v>2.4750000000000001</v>
      </c>
      <c r="AA406" s="200">
        <v>2.64</v>
      </c>
      <c r="AB406" s="200">
        <v>2.7774999999999999</v>
      </c>
      <c r="AC406" s="200">
        <v>2.89</v>
      </c>
      <c r="AD406" s="200">
        <v>2.94</v>
      </c>
      <c r="AE406" s="200">
        <v>2.73</v>
      </c>
      <c r="AF406" s="201"/>
      <c r="AI406" s="201">
        <v>3.23</v>
      </c>
      <c r="AJ406" s="201">
        <v>3.16</v>
      </c>
      <c r="AK406" s="201">
        <v>2.98</v>
      </c>
      <c r="AL406" s="228">
        <f t="shared" si="15"/>
        <v>3.1233333333333335</v>
      </c>
      <c r="AN406" s="198">
        <f t="shared" si="16"/>
        <v>1.7566666666666664</v>
      </c>
      <c r="AO406" s="198">
        <f t="shared" si="17"/>
        <v>2.6566666666666667</v>
      </c>
      <c r="AP406" s="198">
        <f t="shared" si="18"/>
        <v>4.5166666666666657</v>
      </c>
      <c r="AQ406" s="198">
        <f t="shared" si="19"/>
        <v>9.6566666666666663</v>
      </c>
    </row>
    <row r="407" spans="1:43" x14ac:dyDescent="0.35">
      <c r="A407" s="197">
        <v>44785</v>
      </c>
      <c r="B407" s="229">
        <v>44785</v>
      </c>
      <c r="C407" s="219"/>
      <c r="D407" s="219"/>
      <c r="E407" s="219"/>
      <c r="F407" s="219"/>
      <c r="G407" s="219"/>
      <c r="H407" s="219">
        <v>4.84</v>
      </c>
      <c r="I407" s="219">
        <v>5.81</v>
      </c>
      <c r="J407" s="219">
        <v>7.66</v>
      </c>
      <c r="K407" s="219">
        <v>12.78</v>
      </c>
      <c r="L407" s="219"/>
      <c r="M407" s="219"/>
      <c r="N407" s="219"/>
      <c r="O407" s="219"/>
      <c r="P407" s="219"/>
      <c r="Q407" s="197">
        <v>44785</v>
      </c>
      <c r="R407" s="200">
        <v>0.52556666666666652</v>
      </c>
      <c r="S407" s="200">
        <v>0.73</v>
      </c>
      <c r="T407" s="200">
        <v>1</v>
      </c>
      <c r="U407" s="200">
        <v>1.3299999999999998</v>
      </c>
      <c r="V407" s="200">
        <v>1.6099999999999999</v>
      </c>
      <c r="W407" s="200">
        <v>2.0375000000000001</v>
      </c>
      <c r="X407" s="200">
        <v>2.1966666666666668</v>
      </c>
      <c r="Y407" s="200">
        <v>2.4050000000000002</v>
      </c>
      <c r="Z407" s="200">
        <v>2.4750000000000001</v>
      </c>
      <c r="AA407" s="200">
        <v>2.64</v>
      </c>
      <c r="AB407" s="200">
        <v>2.7774999999999999</v>
      </c>
      <c r="AC407" s="200">
        <v>2.94</v>
      </c>
      <c r="AD407" s="200">
        <v>2.94</v>
      </c>
      <c r="AE407" s="200">
        <v>2.73</v>
      </c>
      <c r="AF407" s="201"/>
      <c r="AI407" s="201">
        <v>3.25</v>
      </c>
      <c r="AJ407" s="201">
        <v>3.18</v>
      </c>
      <c r="AK407" s="201">
        <v>2.97</v>
      </c>
      <c r="AL407" s="228">
        <f t="shared" si="15"/>
        <v>3.1333333333333333</v>
      </c>
      <c r="AN407" s="198">
        <f t="shared" si="16"/>
        <v>1.7066666666666666</v>
      </c>
      <c r="AO407" s="198">
        <f t="shared" si="17"/>
        <v>2.6766666666666663</v>
      </c>
      <c r="AP407" s="198">
        <f t="shared" si="18"/>
        <v>4.5266666666666673</v>
      </c>
      <c r="AQ407" s="198">
        <f t="shared" si="19"/>
        <v>9.6466666666666665</v>
      </c>
    </row>
    <row r="408" spans="1:43" x14ac:dyDescent="0.35">
      <c r="A408" s="197">
        <v>44788</v>
      </c>
      <c r="B408" s="229">
        <v>44788</v>
      </c>
      <c r="C408" s="219"/>
      <c r="D408" s="219"/>
      <c r="E408" s="219"/>
      <c r="F408" s="219"/>
      <c r="G408" s="219"/>
      <c r="H408" s="219">
        <v>4.78</v>
      </c>
      <c r="I408" s="219">
        <v>5.76</v>
      </c>
      <c r="J408" s="219">
        <v>7.6</v>
      </c>
      <c r="K408" s="219">
        <v>12.58</v>
      </c>
      <c r="L408" s="219"/>
      <c r="M408" s="219"/>
      <c r="N408" s="219"/>
      <c r="O408" s="219"/>
      <c r="P408" s="219"/>
      <c r="Q408" s="197">
        <v>44788</v>
      </c>
      <c r="R408" s="200">
        <f t="shared" ref="R408:AE408" si="21">(R407+R409)/2</f>
        <v>0.52523333333333311</v>
      </c>
      <c r="S408" s="200">
        <f t="shared" si="21"/>
        <v>0.73</v>
      </c>
      <c r="T408" s="200">
        <f t="shared" si="21"/>
        <v>1</v>
      </c>
      <c r="U408" s="200">
        <f t="shared" si="21"/>
        <v>1.3283333333333331</v>
      </c>
      <c r="V408" s="200">
        <f t="shared" si="21"/>
        <v>1.6099999999999999</v>
      </c>
      <c r="W408" s="200">
        <f t="shared" si="21"/>
        <v>2.0375000000000001</v>
      </c>
      <c r="X408" s="200">
        <f t="shared" si="21"/>
        <v>2.1916666666666664</v>
      </c>
      <c r="Y408" s="200">
        <f t="shared" si="21"/>
        <v>2.4050000000000002</v>
      </c>
      <c r="Z408" s="200">
        <f t="shared" si="21"/>
        <v>2.4750000000000001</v>
      </c>
      <c r="AA408" s="200">
        <f t="shared" si="21"/>
        <v>2.64</v>
      </c>
      <c r="AB408" s="200">
        <f t="shared" si="21"/>
        <v>2.7774999999999999</v>
      </c>
      <c r="AC408" s="200">
        <f t="shared" si="21"/>
        <v>2.94</v>
      </c>
      <c r="AD408" s="200">
        <f t="shared" si="21"/>
        <v>2.9299999999999997</v>
      </c>
      <c r="AE408" s="200">
        <f t="shared" si="21"/>
        <v>2.7199999999999998</v>
      </c>
      <c r="AF408" s="201"/>
      <c r="AI408" s="201">
        <v>3.2</v>
      </c>
      <c r="AJ408" s="201">
        <v>3.14</v>
      </c>
      <c r="AK408" s="201">
        <v>2.91</v>
      </c>
      <c r="AL408" s="228">
        <f t="shared" si="15"/>
        <v>3.0833333333333335</v>
      </c>
      <c r="AN408" s="198">
        <f t="shared" si="16"/>
        <v>1.6966666666666668</v>
      </c>
      <c r="AO408" s="198">
        <f t="shared" si="17"/>
        <v>2.6766666666666663</v>
      </c>
      <c r="AP408" s="198">
        <f t="shared" si="18"/>
        <v>4.5166666666666657</v>
      </c>
      <c r="AQ408" s="198">
        <f t="shared" si="19"/>
        <v>9.4966666666666661</v>
      </c>
    </row>
    <row r="409" spans="1:43" x14ac:dyDescent="0.35">
      <c r="A409" s="197">
        <v>44789</v>
      </c>
      <c r="B409" s="229">
        <v>44789</v>
      </c>
      <c r="C409" s="219"/>
      <c r="D409" s="219"/>
      <c r="E409" s="219"/>
      <c r="F409" s="219"/>
      <c r="G409" s="219"/>
      <c r="H409" s="219">
        <v>4.8</v>
      </c>
      <c r="I409" s="219">
        <v>5.82</v>
      </c>
      <c r="J409" s="219">
        <v>7.65</v>
      </c>
      <c r="K409" s="219">
        <v>12.61</v>
      </c>
      <c r="L409" s="219"/>
      <c r="M409" s="219"/>
      <c r="N409" s="219"/>
      <c r="O409" s="219"/>
      <c r="P409" s="219"/>
      <c r="Q409" s="197">
        <v>44789</v>
      </c>
      <c r="R409" s="200">
        <v>0.5248999999999997</v>
      </c>
      <c r="S409" s="200">
        <v>0.73</v>
      </c>
      <c r="T409" s="200">
        <v>1</v>
      </c>
      <c r="U409" s="200">
        <v>1.3266666666666664</v>
      </c>
      <c r="V409" s="200">
        <v>1.6099999999999999</v>
      </c>
      <c r="W409" s="200">
        <v>2.0375000000000001</v>
      </c>
      <c r="X409" s="200">
        <v>2.1866666666666665</v>
      </c>
      <c r="Y409" s="200">
        <v>2.4050000000000002</v>
      </c>
      <c r="Z409" s="200">
        <v>2.4750000000000001</v>
      </c>
      <c r="AA409" s="200">
        <v>2.64</v>
      </c>
      <c r="AB409" s="200">
        <v>2.7774999999999999</v>
      </c>
      <c r="AC409" s="200">
        <v>2.94</v>
      </c>
      <c r="AD409" s="200">
        <v>2.92</v>
      </c>
      <c r="AE409" s="200">
        <v>2.71</v>
      </c>
      <c r="AF409" s="201"/>
      <c r="AI409" s="201">
        <v>3.25</v>
      </c>
      <c r="AJ409" s="201">
        <v>3.19</v>
      </c>
      <c r="AK409" s="201">
        <v>2.95</v>
      </c>
      <c r="AL409" s="228">
        <f t="shared" si="15"/>
        <v>3.1300000000000003</v>
      </c>
      <c r="AN409" s="198">
        <f t="shared" si="16"/>
        <v>1.6699999999999995</v>
      </c>
      <c r="AO409" s="198">
        <f t="shared" si="17"/>
        <v>2.69</v>
      </c>
      <c r="AP409" s="198">
        <f t="shared" si="18"/>
        <v>4.5199999999999996</v>
      </c>
      <c r="AQ409" s="198">
        <f t="shared" si="19"/>
        <v>9.4799999999999986</v>
      </c>
    </row>
    <row r="410" spans="1:43" x14ac:dyDescent="0.35">
      <c r="A410" s="197">
        <v>44790</v>
      </c>
      <c r="B410" s="229">
        <v>44790</v>
      </c>
      <c r="C410" s="219"/>
      <c r="D410" s="219"/>
      <c r="E410" s="219"/>
      <c r="F410" s="219"/>
      <c r="G410" s="219"/>
      <c r="H410" s="219">
        <v>4.88</v>
      </c>
      <c r="I410" s="219">
        <v>5.95</v>
      </c>
      <c r="J410" s="219">
        <v>7.82</v>
      </c>
      <c r="K410" s="219">
        <v>12.78</v>
      </c>
      <c r="L410" s="219"/>
      <c r="M410" s="219"/>
      <c r="N410" s="219"/>
      <c r="O410" s="219"/>
      <c r="P410" s="219"/>
      <c r="Q410" s="197">
        <v>44790</v>
      </c>
      <c r="R410" s="200">
        <v>0.52473333333333327</v>
      </c>
      <c r="S410" s="200">
        <v>0.73</v>
      </c>
      <c r="T410" s="200">
        <v>1</v>
      </c>
      <c r="U410" s="200">
        <v>1.3233333333333333</v>
      </c>
      <c r="V410" s="200">
        <v>1.6099999999999999</v>
      </c>
      <c r="W410" s="200">
        <v>2.04</v>
      </c>
      <c r="X410" s="200">
        <v>2.1799999999999997</v>
      </c>
      <c r="Y410" s="200">
        <v>2.4050000000000002</v>
      </c>
      <c r="Z410" s="200">
        <v>2.4750000000000001</v>
      </c>
      <c r="AA410" s="200">
        <v>2.64</v>
      </c>
      <c r="AB410" s="200">
        <v>2.7774999999999999</v>
      </c>
      <c r="AC410" s="200">
        <v>2.94</v>
      </c>
      <c r="AD410" s="200">
        <v>2.92</v>
      </c>
      <c r="AE410" s="200">
        <v>2.71</v>
      </c>
      <c r="AF410" s="201"/>
      <c r="AI410" s="201">
        <v>3.28</v>
      </c>
      <c r="AJ410" s="201">
        <v>3.27</v>
      </c>
      <c r="AK410" s="201">
        <v>3.04</v>
      </c>
      <c r="AL410" s="228">
        <f t="shared" si="15"/>
        <v>3.1966666666666668</v>
      </c>
      <c r="AN410" s="198">
        <f t="shared" si="16"/>
        <v>1.6833333333333331</v>
      </c>
      <c r="AO410" s="198">
        <f t="shared" si="17"/>
        <v>2.7533333333333334</v>
      </c>
      <c r="AP410" s="198">
        <f t="shared" si="18"/>
        <v>4.6233333333333331</v>
      </c>
      <c r="AQ410" s="198">
        <f t="shared" si="19"/>
        <v>9.5833333333333321</v>
      </c>
    </row>
    <row r="411" spans="1:43" x14ac:dyDescent="0.35">
      <c r="A411" s="197">
        <v>44791</v>
      </c>
      <c r="B411" s="229">
        <v>44791</v>
      </c>
      <c r="C411" s="219"/>
      <c r="D411" s="219"/>
      <c r="E411" s="219"/>
      <c r="F411" s="219"/>
      <c r="G411" s="219"/>
      <c r="H411" s="219">
        <v>4.8600000000000003</v>
      </c>
      <c r="I411" s="219">
        <v>5.97</v>
      </c>
      <c r="J411" s="219">
        <v>7.85</v>
      </c>
      <c r="K411" s="219">
        <v>12.79</v>
      </c>
      <c r="L411" s="219"/>
      <c r="M411" s="219"/>
      <c r="N411" s="219"/>
      <c r="O411" s="219"/>
      <c r="P411" s="219"/>
      <c r="Q411" s="197">
        <v>44791</v>
      </c>
      <c r="R411" s="200">
        <v>0.51989999999999981</v>
      </c>
      <c r="S411" s="200">
        <v>0.71</v>
      </c>
      <c r="T411" s="200">
        <v>1</v>
      </c>
      <c r="U411" s="200">
        <v>1.3166666666666667</v>
      </c>
      <c r="V411" s="200">
        <v>1.6074999999999999</v>
      </c>
      <c r="W411" s="200">
        <v>2.0449999999999999</v>
      </c>
      <c r="X411" s="200">
        <v>2.1833333333333331</v>
      </c>
      <c r="Y411" s="200">
        <v>2.4050000000000002</v>
      </c>
      <c r="Z411" s="200">
        <v>2.4750000000000001</v>
      </c>
      <c r="AA411" s="200">
        <v>2.64</v>
      </c>
      <c r="AB411" s="200">
        <v>2.7774999999999999</v>
      </c>
      <c r="AC411" s="200">
        <v>2.94</v>
      </c>
      <c r="AD411" s="200">
        <v>2.92</v>
      </c>
      <c r="AE411" s="200">
        <v>2.71</v>
      </c>
      <c r="AF411" s="201"/>
      <c r="AI411" s="201">
        <v>3.22</v>
      </c>
      <c r="AJ411" s="201">
        <v>3.23</v>
      </c>
      <c r="AK411" s="201">
        <v>3.02</v>
      </c>
      <c r="AL411" s="228">
        <f t="shared" si="15"/>
        <v>3.1566666666666667</v>
      </c>
      <c r="AN411" s="198">
        <f t="shared" si="16"/>
        <v>1.7033333333333336</v>
      </c>
      <c r="AO411" s="198">
        <f t="shared" si="17"/>
        <v>2.813333333333333</v>
      </c>
      <c r="AP411" s="198">
        <f t="shared" si="18"/>
        <v>4.6933333333333334</v>
      </c>
      <c r="AQ411" s="198">
        <f t="shared" si="19"/>
        <v>9.6333333333333329</v>
      </c>
    </row>
    <row r="412" spans="1:43" x14ac:dyDescent="0.35">
      <c r="A412" s="197">
        <v>44792</v>
      </c>
      <c r="B412" s="229">
        <v>44792</v>
      </c>
      <c r="C412" s="219"/>
      <c r="D412" s="219"/>
      <c r="E412" s="219"/>
      <c r="F412" s="219"/>
      <c r="G412" s="219"/>
      <c r="H412" s="219">
        <v>4.96</v>
      </c>
      <c r="I412" s="219">
        <v>6.12</v>
      </c>
      <c r="J412" s="219">
        <v>8.0299999999999994</v>
      </c>
      <c r="K412" s="219">
        <v>12.97</v>
      </c>
      <c r="L412" s="219"/>
      <c r="M412" s="219"/>
      <c r="N412" s="219"/>
      <c r="O412" s="219"/>
      <c r="P412" s="219"/>
      <c r="Q412" s="197">
        <v>44792</v>
      </c>
      <c r="R412" s="200">
        <v>0.51973333333333316</v>
      </c>
      <c r="S412" s="200">
        <v>0.71</v>
      </c>
      <c r="T412" s="200">
        <v>1</v>
      </c>
      <c r="U412" s="200">
        <v>1.3133333333333335</v>
      </c>
      <c r="V412" s="200">
        <v>1.6074999999999999</v>
      </c>
      <c r="W412" s="200">
        <v>2.0474999999999999</v>
      </c>
      <c r="X412" s="200">
        <v>2.1866666666666665</v>
      </c>
      <c r="Y412" s="200">
        <v>2.4050000000000002</v>
      </c>
      <c r="Z412" s="200">
        <v>2.4750000000000001</v>
      </c>
      <c r="AA412" s="200">
        <v>2.64</v>
      </c>
      <c r="AB412" s="200">
        <v>2.7774999999999999</v>
      </c>
      <c r="AC412" s="200">
        <v>2.94</v>
      </c>
      <c r="AD412" s="200">
        <v>2.93</v>
      </c>
      <c r="AE412" s="200">
        <v>2.72</v>
      </c>
      <c r="AF412" s="201"/>
      <c r="AI412" s="201">
        <v>3.25</v>
      </c>
      <c r="AJ412" s="201">
        <v>3.28</v>
      </c>
      <c r="AK412" s="201">
        <v>3.11</v>
      </c>
      <c r="AL412" s="228">
        <f t="shared" si="15"/>
        <v>3.2133333333333329</v>
      </c>
      <c r="AN412" s="198">
        <f t="shared" si="16"/>
        <v>1.746666666666667</v>
      </c>
      <c r="AO412" s="198">
        <f t="shared" si="17"/>
        <v>2.9066666666666672</v>
      </c>
      <c r="AP412" s="198">
        <f t="shared" si="18"/>
        <v>4.8166666666666664</v>
      </c>
      <c r="AQ412" s="198">
        <f t="shared" si="19"/>
        <v>9.7566666666666677</v>
      </c>
    </row>
    <row r="413" spans="1:43" x14ac:dyDescent="0.35">
      <c r="A413" s="197">
        <v>44795</v>
      </c>
      <c r="B413" s="229">
        <v>44795</v>
      </c>
      <c r="C413" s="219"/>
      <c r="D413" s="219"/>
      <c r="E413" s="219"/>
      <c r="F413" s="219"/>
      <c r="G413" s="219"/>
      <c r="H413" s="219">
        <v>5.04</v>
      </c>
      <c r="I413" s="219">
        <v>6.31</v>
      </c>
      <c r="J413" s="219">
        <v>8.2899999999999991</v>
      </c>
      <c r="K413" s="219">
        <v>13.27</v>
      </c>
      <c r="L413" s="219"/>
      <c r="M413" s="219"/>
      <c r="N413" s="219"/>
      <c r="O413" s="219"/>
      <c r="P413" s="219"/>
      <c r="Q413" s="197">
        <v>44795</v>
      </c>
      <c r="R413" s="200">
        <v>0.52639999999999998</v>
      </c>
      <c r="S413" s="200">
        <v>0.71</v>
      </c>
      <c r="T413" s="200">
        <v>1</v>
      </c>
      <c r="U413" s="200">
        <v>1.3366666666666667</v>
      </c>
      <c r="V413" s="200">
        <v>1.6074999999999999</v>
      </c>
      <c r="W413" s="200">
        <v>2.0575000000000001</v>
      </c>
      <c r="X413" s="200">
        <v>2.1933333333333334</v>
      </c>
      <c r="Y413" s="200">
        <v>2.4050000000000002</v>
      </c>
      <c r="Z413" s="200">
        <v>2.4750000000000001</v>
      </c>
      <c r="AA413" s="200">
        <v>2.64</v>
      </c>
      <c r="AB413" s="200">
        <v>2.7774999999999999</v>
      </c>
      <c r="AC413" s="200">
        <v>2.94</v>
      </c>
      <c r="AD413" s="200">
        <v>2.91</v>
      </c>
      <c r="AE413" s="200">
        <v>2.7</v>
      </c>
      <c r="AF413" s="201"/>
      <c r="AI413" s="201">
        <v>3.32</v>
      </c>
      <c r="AJ413" s="201">
        <v>3.36</v>
      </c>
      <c r="AK413" s="201">
        <v>3.17</v>
      </c>
      <c r="AL413" s="228">
        <f t="shared" si="15"/>
        <v>3.2833333333333332</v>
      </c>
      <c r="AN413" s="198">
        <f t="shared" si="16"/>
        <v>1.7566666666666668</v>
      </c>
      <c r="AO413" s="198">
        <f t="shared" si="17"/>
        <v>3.0266666666666664</v>
      </c>
      <c r="AP413" s="198">
        <f t="shared" si="18"/>
        <v>5.0066666666666659</v>
      </c>
      <c r="AQ413" s="198">
        <f t="shared" si="19"/>
        <v>9.9866666666666664</v>
      </c>
    </row>
    <row r="414" spans="1:43" x14ac:dyDescent="0.35">
      <c r="A414" s="197">
        <v>44796</v>
      </c>
      <c r="B414" s="229">
        <v>44796</v>
      </c>
      <c r="C414" s="219"/>
      <c r="D414" s="219"/>
      <c r="E414" s="219"/>
      <c r="F414" s="219"/>
      <c r="G414" s="219"/>
      <c r="H414" s="219">
        <v>5.04</v>
      </c>
      <c r="I414" s="219">
        <v>6.36</v>
      </c>
      <c r="J414" s="219">
        <v>8.3699999999999992</v>
      </c>
      <c r="K414" s="219">
        <v>13.33</v>
      </c>
      <c r="L414" s="219"/>
      <c r="M414" s="219"/>
      <c r="N414" s="219"/>
      <c r="O414" s="219"/>
      <c r="P414" s="219"/>
      <c r="Q414" s="197">
        <v>44796</v>
      </c>
      <c r="R414" s="200">
        <v>0.54590000000000027</v>
      </c>
      <c r="S414" s="200">
        <v>0.71</v>
      </c>
      <c r="T414" s="200">
        <v>1</v>
      </c>
      <c r="U414" s="200">
        <v>1.3666666666666669</v>
      </c>
      <c r="V414" s="200">
        <v>1.6275000000000002</v>
      </c>
      <c r="W414" s="200">
        <v>2.105</v>
      </c>
      <c r="X414" s="200">
        <v>2.23</v>
      </c>
      <c r="Y414" s="200">
        <v>2.4249999999999998</v>
      </c>
      <c r="Z414" s="200">
        <v>2.4950000000000001</v>
      </c>
      <c r="AA414" s="200">
        <v>2.66</v>
      </c>
      <c r="AB414" s="200">
        <v>2.7974999999999999</v>
      </c>
      <c r="AC414" s="200">
        <v>2.96</v>
      </c>
      <c r="AD414" s="200">
        <v>2.94</v>
      </c>
      <c r="AE414" s="200">
        <v>2.73</v>
      </c>
      <c r="AF414" s="201"/>
      <c r="AI414" s="201">
        <v>3.29</v>
      </c>
      <c r="AJ414" s="201">
        <v>3.35</v>
      </c>
      <c r="AK414" s="201">
        <v>3.18</v>
      </c>
      <c r="AL414" s="228">
        <f t="shared" si="15"/>
        <v>3.2733333333333334</v>
      </c>
      <c r="AN414" s="198">
        <f t="shared" si="16"/>
        <v>1.7666666666666666</v>
      </c>
      <c r="AO414" s="198">
        <f t="shared" si="17"/>
        <v>3.0866666666666669</v>
      </c>
      <c r="AP414" s="198">
        <f t="shared" si="18"/>
        <v>5.0966666666666658</v>
      </c>
      <c r="AQ414" s="198">
        <f t="shared" si="19"/>
        <v>10.056666666666667</v>
      </c>
    </row>
    <row r="415" spans="1:43" x14ac:dyDescent="0.35">
      <c r="A415" s="197">
        <v>44797</v>
      </c>
      <c r="B415" s="229">
        <v>44797</v>
      </c>
      <c r="C415" s="219"/>
      <c r="D415" s="219"/>
      <c r="E415" s="219"/>
      <c r="F415" s="219"/>
      <c r="G415" s="219"/>
      <c r="H415" s="219">
        <v>5.08</v>
      </c>
      <c r="I415" s="219">
        <v>6.34</v>
      </c>
      <c r="J415" s="219">
        <v>8.36</v>
      </c>
      <c r="K415" s="219">
        <v>13.27</v>
      </c>
      <c r="L415" s="219"/>
      <c r="M415" s="219"/>
      <c r="N415" s="219"/>
      <c r="O415" s="219"/>
      <c r="P415" s="219"/>
      <c r="Q415" s="197">
        <v>44797</v>
      </c>
      <c r="R415" s="200">
        <v>0.56590000000000007</v>
      </c>
      <c r="S415" s="200">
        <v>0.72</v>
      </c>
      <c r="T415" s="200">
        <v>1.01</v>
      </c>
      <c r="U415" s="200">
        <v>1.4066666666666665</v>
      </c>
      <c r="V415" s="200">
        <v>1.6375</v>
      </c>
      <c r="W415" s="200">
        <v>2.1350000000000002</v>
      </c>
      <c r="X415" s="200">
        <v>2.2466666666666666</v>
      </c>
      <c r="Y415" s="200">
        <v>2.4350000000000001</v>
      </c>
      <c r="Z415" s="200">
        <v>2.5049999999999999</v>
      </c>
      <c r="AA415" s="200">
        <v>2.6749999999999998</v>
      </c>
      <c r="AB415" s="200">
        <v>2.8124999999999996</v>
      </c>
      <c r="AC415" s="200">
        <v>2.97</v>
      </c>
      <c r="AD415" s="200">
        <v>3.01</v>
      </c>
      <c r="AE415" s="200">
        <v>2.8</v>
      </c>
      <c r="AF415" s="201"/>
      <c r="AI415" s="201">
        <v>3.36</v>
      </c>
      <c r="AJ415" s="201">
        <v>3.4</v>
      </c>
      <c r="AK415" s="201">
        <v>3.2</v>
      </c>
      <c r="AL415" s="228">
        <f t="shared" si="15"/>
        <v>3.3200000000000003</v>
      </c>
      <c r="AN415" s="198">
        <f t="shared" si="16"/>
        <v>1.7599999999999998</v>
      </c>
      <c r="AO415" s="198">
        <f t="shared" si="17"/>
        <v>3.0199999999999996</v>
      </c>
      <c r="AP415" s="198">
        <f t="shared" si="18"/>
        <v>5.0399999999999991</v>
      </c>
      <c r="AQ415" s="198">
        <f t="shared" si="19"/>
        <v>9.9499999999999993</v>
      </c>
    </row>
    <row r="416" spans="1:43" x14ac:dyDescent="0.35">
      <c r="A416" s="197">
        <v>44798</v>
      </c>
      <c r="B416" s="229">
        <v>44798</v>
      </c>
      <c r="C416" s="219"/>
      <c r="D416" s="219"/>
      <c r="E416" s="219"/>
      <c r="F416" s="219"/>
      <c r="G416" s="219"/>
      <c r="H416" s="219">
        <v>5.01</v>
      </c>
      <c r="I416" s="219">
        <v>6.29</v>
      </c>
      <c r="J416" s="219">
        <v>8.2799999999999994</v>
      </c>
      <c r="K416" s="219">
        <v>13.23</v>
      </c>
      <c r="L416" s="219"/>
      <c r="M416" s="219"/>
      <c r="N416" s="219"/>
      <c r="O416" s="219"/>
      <c r="P416" s="219"/>
      <c r="Q416" s="197">
        <v>44798</v>
      </c>
      <c r="R416" s="200">
        <v>0.56523333333333325</v>
      </c>
      <c r="S416" s="200">
        <v>0.72</v>
      </c>
      <c r="T416" s="200">
        <v>1.01</v>
      </c>
      <c r="U416" s="200">
        <v>1.4033333333333333</v>
      </c>
      <c r="V416" s="200">
        <v>1.6375</v>
      </c>
      <c r="W416" s="200">
        <v>2.1350000000000002</v>
      </c>
      <c r="X416" s="200">
        <v>2.25</v>
      </c>
      <c r="Y416" s="200">
        <v>2.4300000000000002</v>
      </c>
      <c r="Z416" s="200">
        <v>2.5049999999999999</v>
      </c>
      <c r="AA416" s="200">
        <v>2.6799999999999997</v>
      </c>
      <c r="AB416" s="200">
        <v>2.8174999999999994</v>
      </c>
      <c r="AC416" s="200">
        <v>2.99</v>
      </c>
      <c r="AD416" s="200">
        <v>3.02</v>
      </c>
      <c r="AE416" s="200">
        <v>2.81</v>
      </c>
      <c r="AF416" s="201"/>
      <c r="AI416" s="201">
        <v>3.35</v>
      </c>
      <c r="AJ416" s="201">
        <v>3.37</v>
      </c>
      <c r="AK416" s="201">
        <v>3.15</v>
      </c>
      <c r="AL416" s="228">
        <f t="shared" si="15"/>
        <v>3.2900000000000005</v>
      </c>
      <c r="AN416" s="198">
        <f t="shared" si="16"/>
        <v>1.7199999999999993</v>
      </c>
      <c r="AO416" s="198">
        <f t="shared" si="17"/>
        <v>2.9999999999999996</v>
      </c>
      <c r="AP416" s="198">
        <f t="shared" si="18"/>
        <v>4.9899999999999984</v>
      </c>
      <c r="AQ416" s="198">
        <f t="shared" si="19"/>
        <v>9.94</v>
      </c>
    </row>
    <row r="417" spans="1:43" x14ac:dyDescent="0.35">
      <c r="A417" s="197">
        <v>44799</v>
      </c>
      <c r="B417" s="229">
        <v>44799</v>
      </c>
      <c r="C417" s="219"/>
      <c r="D417" s="219"/>
      <c r="E417" s="219"/>
      <c r="F417" s="219"/>
      <c r="G417" s="219"/>
      <c r="H417" s="219">
        <v>5.0199999999999996</v>
      </c>
      <c r="I417" s="219">
        <v>6.37</v>
      </c>
      <c r="J417" s="219">
        <v>8.35</v>
      </c>
      <c r="K417" s="219">
        <v>13.31</v>
      </c>
      <c r="L417" s="219"/>
      <c r="M417" s="219"/>
      <c r="N417" s="219"/>
      <c r="O417" s="219"/>
      <c r="P417" s="219"/>
      <c r="Q417" s="197">
        <v>44799</v>
      </c>
      <c r="R417" s="200">
        <v>0.56556666666666677</v>
      </c>
      <c r="S417" s="200">
        <v>0.72</v>
      </c>
      <c r="T417" s="200">
        <v>1.01</v>
      </c>
      <c r="U417" s="200">
        <v>1.4000000000000001</v>
      </c>
      <c r="V417" s="200">
        <v>1.6375</v>
      </c>
      <c r="W417" s="200">
        <v>2.14</v>
      </c>
      <c r="X417" s="200">
        <v>2.25</v>
      </c>
      <c r="Y417" s="200">
        <v>2.4300000000000002</v>
      </c>
      <c r="Z417" s="200">
        <v>2.5049999999999999</v>
      </c>
      <c r="AA417" s="200">
        <v>2.6799999999999997</v>
      </c>
      <c r="AB417" s="200">
        <v>2.8174999999999994</v>
      </c>
      <c r="AC417" s="200">
        <v>2.99</v>
      </c>
      <c r="AD417" s="200">
        <v>3.03</v>
      </c>
      <c r="AE417" s="200">
        <v>2.82</v>
      </c>
      <c r="AF417" s="201"/>
      <c r="AI417" s="201">
        <v>3.37</v>
      </c>
      <c r="AJ417" s="201">
        <v>3.4</v>
      </c>
      <c r="AK417" s="201">
        <v>3.2</v>
      </c>
      <c r="AL417" s="228">
        <f t="shared" si="15"/>
        <v>3.3233333333333328</v>
      </c>
      <c r="AN417" s="198">
        <f t="shared" si="16"/>
        <v>1.6966666666666668</v>
      </c>
      <c r="AO417" s="198">
        <f t="shared" si="17"/>
        <v>3.0466666666666673</v>
      </c>
      <c r="AP417" s="198">
        <f t="shared" si="18"/>
        <v>5.0266666666666673</v>
      </c>
      <c r="AQ417" s="198">
        <f t="shared" si="19"/>
        <v>9.9866666666666681</v>
      </c>
    </row>
    <row r="418" spans="1:43" x14ac:dyDescent="0.35">
      <c r="A418" s="197">
        <v>44802</v>
      </c>
      <c r="B418" s="229">
        <v>44802</v>
      </c>
      <c r="C418" s="219"/>
      <c r="D418" s="219"/>
      <c r="E418" s="219"/>
      <c r="F418" s="219"/>
      <c r="G418" s="219"/>
      <c r="H418" s="219">
        <v>5.1100000000000003</v>
      </c>
      <c r="I418" s="219">
        <v>6.53</v>
      </c>
      <c r="J418" s="219">
        <v>8.57</v>
      </c>
      <c r="K418" s="219">
        <v>13.62</v>
      </c>
      <c r="L418" s="219"/>
      <c r="M418" s="219"/>
      <c r="N418" s="219"/>
      <c r="O418" s="219"/>
      <c r="P418" s="219"/>
      <c r="Q418" s="197">
        <v>44802</v>
      </c>
      <c r="R418" s="200">
        <v>0.93</v>
      </c>
      <c r="S418" s="200">
        <v>1.0425</v>
      </c>
      <c r="T418" s="200">
        <v>1.1549999999999998</v>
      </c>
      <c r="U418" s="200">
        <v>1.9866666666666666</v>
      </c>
      <c r="V418" s="200">
        <v>1.8750000000000002</v>
      </c>
      <c r="W418" s="200">
        <v>2.3125</v>
      </c>
      <c r="X418" s="200">
        <v>2.4066666666666667</v>
      </c>
      <c r="Y418" s="200">
        <v>2.5499999999999998</v>
      </c>
      <c r="Z418" s="200">
        <v>2.6349999999999998</v>
      </c>
      <c r="AA418" s="200">
        <v>2.81</v>
      </c>
      <c r="AB418" s="200">
        <v>2.9474999999999998</v>
      </c>
      <c r="AC418" s="200">
        <v>3.08</v>
      </c>
      <c r="AD418" s="200">
        <v>3.06</v>
      </c>
      <c r="AE418" s="200">
        <v>2.85</v>
      </c>
      <c r="AF418" s="201"/>
      <c r="AI418" s="201">
        <v>3.42</v>
      </c>
      <c r="AJ418" s="201">
        <v>3.45</v>
      </c>
      <c r="AK418" s="201">
        <v>3.27</v>
      </c>
      <c r="AL418" s="228">
        <f t="shared" si="15"/>
        <v>3.3800000000000003</v>
      </c>
      <c r="AN418" s="198">
        <f t="shared" si="16"/>
        <v>1.73</v>
      </c>
      <c r="AO418" s="198">
        <f t="shared" si="17"/>
        <v>3.15</v>
      </c>
      <c r="AP418" s="198">
        <f t="shared" si="18"/>
        <v>5.1899999999999995</v>
      </c>
      <c r="AQ418" s="198">
        <f t="shared" si="19"/>
        <v>10.239999999999998</v>
      </c>
    </row>
    <row r="419" spans="1:43" x14ac:dyDescent="0.35">
      <c r="A419" s="197">
        <v>44803</v>
      </c>
      <c r="B419" s="229">
        <v>44803</v>
      </c>
      <c r="C419" s="219"/>
      <c r="D419" s="219"/>
      <c r="E419" s="219"/>
      <c r="F419" s="219"/>
      <c r="G419" s="219"/>
      <c r="H419" s="219">
        <v>5.13</v>
      </c>
      <c r="I419" s="219">
        <v>6.65</v>
      </c>
      <c r="J419" s="219">
        <v>8.7200000000000006</v>
      </c>
      <c r="K419" s="219">
        <v>13.76</v>
      </c>
      <c r="L419" s="219"/>
      <c r="M419" s="219"/>
      <c r="N419" s="219"/>
      <c r="O419" s="219"/>
      <c r="P419" s="219"/>
      <c r="Q419" s="197">
        <v>44803</v>
      </c>
      <c r="R419" s="200">
        <v>0.93</v>
      </c>
      <c r="S419" s="200">
        <v>1.0449999999999999</v>
      </c>
      <c r="T419" s="200">
        <v>1.1599999999999999</v>
      </c>
      <c r="U419" s="200">
        <v>2.0166666666666671</v>
      </c>
      <c r="V419" s="200">
        <v>1.875</v>
      </c>
      <c r="W419" s="200">
        <v>2.3174999999999999</v>
      </c>
      <c r="X419" s="200">
        <v>2.42</v>
      </c>
      <c r="Y419" s="200">
        <v>2.5599999999999996</v>
      </c>
      <c r="Z419" s="200">
        <v>2.665</v>
      </c>
      <c r="AA419" s="200">
        <v>2.8250000000000002</v>
      </c>
      <c r="AB419" s="200">
        <v>2.9624999999999999</v>
      </c>
      <c r="AC419" s="200">
        <v>3.08</v>
      </c>
      <c r="AD419" s="200">
        <v>3.09</v>
      </c>
      <c r="AE419" s="200">
        <v>2.88</v>
      </c>
      <c r="AF419" s="201"/>
      <c r="AI419" s="201">
        <v>3.46</v>
      </c>
      <c r="AJ419" s="201">
        <v>3.47</v>
      </c>
      <c r="AK419" s="201">
        <v>3.27</v>
      </c>
      <c r="AL419" s="228">
        <f t="shared" si="15"/>
        <v>3.4</v>
      </c>
      <c r="AN419" s="198">
        <f t="shared" si="16"/>
        <v>1.73</v>
      </c>
      <c r="AO419" s="198">
        <f t="shared" si="17"/>
        <v>3.2500000000000004</v>
      </c>
      <c r="AP419" s="198">
        <f t="shared" si="18"/>
        <v>5.32</v>
      </c>
      <c r="AQ419" s="198">
        <f t="shared" si="19"/>
        <v>10.36</v>
      </c>
    </row>
    <row r="420" spans="1:43" x14ac:dyDescent="0.35">
      <c r="A420" s="197">
        <v>44804</v>
      </c>
      <c r="B420" s="229">
        <v>44804</v>
      </c>
      <c r="C420" s="219"/>
      <c r="D420" s="219"/>
      <c r="E420" s="219"/>
      <c r="F420" s="219"/>
      <c r="G420" s="219"/>
      <c r="H420" s="219">
        <v>5.18</v>
      </c>
      <c r="I420" s="219">
        <v>6.74</v>
      </c>
      <c r="J420" s="219">
        <v>8.6</v>
      </c>
      <c r="K420" s="219">
        <v>15.06</v>
      </c>
      <c r="L420" s="219"/>
      <c r="M420" s="219"/>
      <c r="N420" s="219"/>
      <c r="O420" s="219"/>
      <c r="P420" s="219"/>
      <c r="Q420" s="197">
        <v>44804</v>
      </c>
      <c r="R420" s="200">
        <v>0.92</v>
      </c>
      <c r="S420" s="200">
        <v>1.04</v>
      </c>
      <c r="T420" s="200">
        <v>1.1599999999999999</v>
      </c>
      <c r="U420" s="200">
        <v>2.0133333333333332</v>
      </c>
      <c r="V420" s="200">
        <v>1.8725000000000001</v>
      </c>
      <c r="W420" s="200">
        <v>2.3125</v>
      </c>
      <c r="X420" s="200">
        <v>2.436666666666667</v>
      </c>
      <c r="Y420" s="200">
        <v>2.56</v>
      </c>
      <c r="Z420" s="200">
        <v>2.665</v>
      </c>
      <c r="AA420" s="200">
        <v>2.83</v>
      </c>
      <c r="AB420" s="200">
        <v>2.9674999999999998</v>
      </c>
      <c r="AC420" s="200">
        <v>3.07</v>
      </c>
      <c r="AD420" s="200">
        <v>3.1</v>
      </c>
      <c r="AE420" s="200">
        <v>2.89</v>
      </c>
      <c r="AF420" s="201"/>
      <c r="AI420" s="201">
        <v>3.45</v>
      </c>
      <c r="AJ420" s="201">
        <v>3.46</v>
      </c>
      <c r="AK420" s="201">
        <v>3.3</v>
      </c>
      <c r="AL420" s="228">
        <f t="shared" si="15"/>
        <v>3.4033333333333338</v>
      </c>
      <c r="AN420" s="198">
        <f t="shared" si="16"/>
        <v>1.776666666666666</v>
      </c>
      <c r="AO420" s="198">
        <f t="shared" si="17"/>
        <v>3.3366666666666664</v>
      </c>
      <c r="AP420" s="198">
        <f t="shared" si="18"/>
        <v>5.1966666666666654</v>
      </c>
      <c r="AQ420" s="198">
        <f t="shared" si="19"/>
        <v>11.656666666666666</v>
      </c>
    </row>
    <row r="421" spans="1:43" x14ac:dyDescent="0.35">
      <c r="A421" s="197">
        <v>44805</v>
      </c>
      <c r="B421" s="229">
        <v>44805</v>
      </c>
      <c r="C421" s="219"/>
      <c r="D421" s="219"/>
      <c r="E421" s="219"/>
      <c r="F421" s="219"/>
      <c r="G421" s="219"/>
      <c r="H421" s="219">
        <v>5.33</v>
      </c>
      <c r="I421" s="219">
        <v>6.89</v>
      </c>
      <c r="J421" s="219">
        <v>8.7799999999999994</v>
      </c>
      <c r="K421" s="219">
        <v>15.31</v>
      </c>
      <c r="L421" s="219"/>
      <c r="M421" s="219"/>
      <c r="N421" s="219"/>
      <c r="O421" s="219"/>
      <c r="P421" s="219"/>
      <c r="Q421" s="197">
        <v>44805</v>
      </c>
      <c r="R421" s="200">
        <v>0.92</v>
      </c>
      <c r="S421" s="200">
        <v>1.04</v>
      </c>
      <c r="T421" s="200">
        <v>1.1599999999999999</v>
      </c>
      <c r="U421" s="200">
        <v>1.5633333333333332</v>
      </c>
      <c r="V421" s="200">
        <v>1.8725000000000001</v>
      </c>
      <c r="W421" s="200">
        <v>2.3425000000000002</v>
      </c>
      <c r="X421" s="200">
        <v>2.46</v>
      </c>
      <c r="Y421" s="200">
        <v>2.57</v>
      </c>
      <c r="Z421" s="200">
        <v>2.6850000000000001</v>
      </c>
      <c r="AA421" s="200">
        <v>2.8499999999999996</v>
      </c>
      <c r="AB421" s="200">
        <v>2.9874999999999994</v>
      </c>
      <c r="AC421" s="200">
        <v>3.11</v>
      </c>
      <c r="AD421" s="200">
        <v>3.16</v>
      </c>
      <c r="AE421" s="200">
        <v>2.95</v>
      </c>
      <c r="AF421" s="201"/>
      <c r="AI421" s="201">
        <v>3.51</v>
      </c>
      <c r="AJ421" s="201">
        <v>3.54</v>
      </c>
      <c r="AK421" s="201">
        <v>3.39</v>
      </c>
      <c r="AL421" s="228">
        <f t="shared" si="15"/>
        <v>3.48</v>
      </c>
      <c r="AN421" s="198">
        <f t="shared" si="16"/>
        <v>1.85</v>
      </c>
      <c r="AO421" s="198">
        <f t="shared" si="17"/>
        <v>3.4099999999999997</v>
      </c>
      <c r="AP421" s="198">
        <f t="shared" si="18"/>
        <v>5.2999999999999989</v>
      </c>
      <c r="AQ421" s="198">
        <f t="shared" si="19"/>
        <v>11.83</v>
      </c>
    </row>
    <row r="422" spans="1:43" x14ac:dyDescent="0.35">
      <c r="A422" s="197">
        <v>44806</v>
      </c>
      <c r="B422" s="229">
        <v>44806</v>
      </c>
      <c r="C422" s="219"/>
      <c r="D422" s="219"/>
      <c r="E422" s="219"/>
      <c r="F422" s="219"/>
      <c r="G422" s="219"/>
      <c r="H422" s="219">
        <v>5.24</v>
      </c>
      <c r="I422" s="219">
        <v>6.77</v>
      </c>
      <c r="J422" s="219">
        <v>8.66</v>
      </c>
      <c r="K422" s="219">
        <v>15.2</v>
      </c>
      <c r="L422" s="219"/>
      <c r="M422" s="219"/>
      <c r="N422" s="219"/>
      <c r="O422" s="219"/>
      <c r="P422" s="219"/>
      <c r="Q422" s="197">
        <v>44806</v>
      </c>
      <c r="R422" s="200">
        <v>1</v>
      </c>
      <c r="S422" s="200">
        <v>1.08</v>
      </c>
      <c r="T422" s="200">
        <v>1.1599999999999999</v>
      </c>
      <c r="U422" s="200">
        <v>1.6066666666666667</v>
      </c>
      <c r="V422" s="200">
        <v>1.9499999999999997</v>
      </c>
      <c r="W422" s="200">
        <v>2.3875000000000002</v>
      </c>
      <c r="X422" s="200">
        <v>2.5133333333333332</v>
      </c>
      <c r="Y422" s="200">
        <v>2.63</v>
      </c>
      <c r="Z422" s="200">
        <v>2.7450000000000001</v>
      </c>
      <c r="AA422" s="200">
        <v>2.8849999999999998</v>
      </c>
      <c r="AB422" s="200">
        <v>3.0224999999999995</v>
      </c>
      <c r="AC422" s="200">
        <v>3.17</v>
      </c>
      <c r="AD422" s="200">
        <v>3.2</v>
      </c>
      <c r="AE422" s="200">
        <v>2.99</v>
      </c>
      <c r="AF422" s="201"/>
      <c r="AI422" s="201">
        <v>3.4</v>
      </c>
      <c r="AJ422" s="201">
        <v>3.44</v>
      </c>
      <c r="AK422" s="201">
        <v>3.3</v>
      </c>
      <c r="AL422" s="228">
        <f t="shared" si="15"/>
        <v>3.3800000000000003</v>
      </c>
      <c r="AN422" s="198">
        <f t="shared" si="16"/>
        <v>1.8599999999999999</v>
      </c>
      <c r="AO422" s="198">
        <f t="shared" si="17"/>
        <v>3.3899999999999992</v>
      </c>
      <c r="AP422" s="198">
        <f t="shared" si="18"/>
        <v>5.2799999999999994</v>
      </c>
      <c r="AQ422" s="198">
        <f t="shared" si="19"/>
        <v>11.819999999999999</v>
      </c>
    </row>
    <row r="423" spans="1:43" x14ac:dyDescent="0.35">
      <c r="A423" s="197">
        <v>44809</v>
      </c>
      <c r="B423" s="229">
        <v>44809</v>
      </c>
      <c r="C423" s="219"/>
      <c r="D423" s="219"/>
      <c r="E423" s="219"/>
      <c r="F423" s="219"/>
      <c r="G423" s="219"/>
      <c r="H423" s="219">
        <v>5.25</v>
      </c>
      <c r="I423" s="219">
        <v>6.77</v>
      </c>
      <c r="J423" s="219">
        <v>8.66</v>
      </c>
      <c r="K423" s="219">
        <v>15.21</v>
      </c>
      <c r="L423" s="219"/>
      <c r="M423" s="219"/>
      <c r="N423" s="219"/>
      <c r="O423" s="219"/>
      <c r="P423" s="219"/>
      <c r="Q423" s="197">
        <v>44809</v>
      </c>
      <c r="R423" s="200">
        <v>1.01</v>
      </c>
      <c r="S423" s="200">
        <v>1.0899999999999999</v>
      </c>
      <c r="T423" s="200">
        <v>1.17</v>
      </c>
      <c r="U423" s="200">
        <v>1.6066666666666667</v>
      </c>
      <c r="V423" s="200">
        <v>1.96</v>
      </c>
      <c r="W423" s="200">
        <v>2.395</v>
      </c>
      <c r="X423" s="200">
        <v>2.5266666666666668</v>
      </c>
      <c r="Y423" s="200">
        <v>2.6733333333333333</v>
      </c>
      <c r="Z423" s="200">
        <v>2.77</v>
      </c>
      <c r="AA423" s="200">
        <v>2.9</v>
      </c>
      <c r="AB423" s="200">
        <v>3.0374999999999996</v>
      </c>
      <c r="AC423" s="200">
        <v>3.18</v>
      </c>
      <c r="AD423" s="200">
        <v>3.23</v>
      </c>
      <c r="AE423" s="200">
        <v>3.02</v>
      </c>
      <c r="AF423" s="201"/>
      <c r="AI423" s="231">
        <v>0</v>
      </c>
      <c r="AJ423" s="231">
        <v>0</v>
      </c>
      <c r="AK423" s="231">
        <v>0</v>
      </c>
      <c r="AL423" s="228">
        <f t="shared" si="15"/>
        <v>0</v>
      </c>
      <c r="AN423" s="198">
        <f t="shared" si="16"/>
        <v>5.25</v>
      </c>
      <c r="AO423" s="198">
        <f t="shared" si="17"/>
        <v>6.77</v>
      </c>
      <c r="AP423" s="198">
        <f t="shared" si="18"/>
        <v>8.66</v>
      </c>
      <c r="AQ423" s="198">
        <f t="shared" si="19"/>
        <v>15.21</v>
      </c>
    </row>
    <row r="424" spans="1:43" x14ac:dyDescent="0.35">
      <c r="A424" s="197">
        <v>44810</v>
      </c>
      <c r="B424" s="229">
        <v>44810</v>
      </c>
      <c r="C424" s="219"/>
      <c r="D424" s="219"/>
      <c r="E424" s="219"/>
      <c r="F424" s="219"/>
      <c r="G424" s="219"/>
      <c r="H424" s="219">
        <v>5.39</v>
      </c>
      <c r="I424" s="219">
        <v>6.83</v>
      </c>
      <c r="J424" s="219">
        <v>8.7100000000000009</v>
      </c>
      <c r="K424" s="219">
        <v>15.25</v>
      </c>
      <c r="L424" s="219"/>
      <c r="M424" s="219"/>
      <c r="N424" s="219"/>
      <c r="O424" s="219"/>
      <c r="P424" s="219"/>
      <c r="Q424" s="197">
        <v>44810</v>
      </c>
      <c r="R424" s="200">
        <v>1.01</v>
      </c>
      <c r="S424" s="200">
        <v>1.0899999999999999</v>
      </c>
      <c r="T424" s="200">
        <v>1.17</v>
      </c>
      <c r="U424" s="200">
        <v>1.6133333333333333</v>
      </c>
      <c r="V424" s="200">
        <v>1.9675</v>
      </c>
      <c r="W424" s="200">
        <v>2.415</v>
      </c>
      <c r="X424" s="200">
        <v>2.5433333333333334</v>
      </c>
      <c r="Y424" s="200">
        <v>2.6733333333333333</v>
      </c>
      <c r="Z424" s="200">
        <v>2.75</v>
      </c>
      <c r="AA424" s="200">
        <v>2.91</v>
      </c>
      <c r="AB424" s="200">
        <v>3.0474999999999999</v>
      </c>
      <c r="AC424" s="200">
        <v>3.2</v>
      </c>
      <c r="AD424" s="200">
        <v>3.27</v>
      </c>
      <c r="AE424" s="200">
        <v>3.06</v>
      </c>
      <c r="AF424" s="201"/>
      <c r="AI424" s="201">
        <v>3.5</v>
      </c>
      <c r="AJ424" s="201">
        <v>3.55</v>
      </c>
      <c r="AK424" s="201">
        <v>3.43</v>
      </c>
      <c r="AL424" s="228">
        <f t="shared" ref="AL424:AL487" si="22">AVERAGE(AI424:AK424)</f>
        <v>3.4933333333333336</v>
      </c>
      <c r="AN424" s="198">
        <f t="shared" ref="AN424:AN487" si="23">H424-$AL424</f>
        <v>1.8966666666666661</v>
      </c>
      <c r="AO424" s="198">
        <f t="shared" ref="AO424:AO487" si="24">I424-$AL424</f>
        <v>3.3366666666666664</v>
      </c>
      <c r="AP424" s="198">
        <f t="shared" ref="AP424:AP487" si="25">J424-$AL424</f>
        <v>5.2166666666666668</v>
      </c>
      <c r="AQ424" s="198">
        <f t="shared" ref="AQ424:AQ487" si="26">K424-$AL424</f>
        <v>11.756666666666666</v>
      </c>
    </row>
    <row r="425" spans="1:43" x14ac:dyDescent="0.35">
      <c r="A425" s="197">
        <v>44811</v>
      </c>
      <c r="B425" s="229">
        <v>44811</v>
      </c>
      <c r="C425" s="219"/>
      <c r="D425" s="219"/>
      <c r="E425" s="219"/>
      <c r="F425" s="219"/>
      <c r="G425" s="219"/>
      <c r="H425" s="219">
        <v>5.32</v>
      </c>
      <c r="I425" s="219">
        <v>6.74</v>
      </c>
      <c r="J425" s="219">
        <v>8.6300000000000008</v>
      </c>
      <c r="K425" s="219">
        <v>15.2</v>
      </c>
      <c r="L425" s="219"/>
      <c r="M425" s="219"/>
      <c r="N425" s="219"/>
      <c r="O425" s="219"/>
      <c r="P425" s="219"/>
      <c r="Q425" s="197">
        <v>44811</v>
      </c>
      <c r="R425" s="200">
        <v>1.01</v>
      </c>
      <c r="S425" s="200">
        <v>1.0924999999999998</v>
      </c>
      <c r="T425" s="200">
        <v>1.1749999999999998</v>
      </c>
      <c r="U425" s="200">
        <v>1.6133333333333333</v>
      </c>
      <c r="V425" s="200">
        <v>1.9675</v>
      </c>
      <c r="W425" s="200">
        <v>2.4124999999999996</v>
      </c>
      <c r="X425" s="200">
        <v>2.5500000000000003</v>
      </c>
      <c r="Y425" s="200">
        <v>2.6733333333333333</v>
      </c>
      <c r="Z425" s="200">
        <v>2.77</v>
      </c>
      <c r="AA425" s="200">
        <v>2.91</v>
      </c>
      <c r="AB425" s="200">
        <v>3.0474999999999999</v>
      </c>
      <c r="AC425" s="200">
        <v>3.2</v>
      </c>
      <c r="AD425" s="200">
        <v>3.28</v>
      </c>
      <c r="AE425" s="200">
        <v>3.07</v>
      </c>
      <c r="AF425" s="201"/>
      <c r="AI425" s="201">
        <v>3.45</v>
      </c>
      <c r="AJ425" s="201">
        <v>3.5</v>
      </c>
      <c r="AK425" s="201">
        <v>3.37</v>
      </c>
      <c r="AL425" s="228">
        <f t="shared" si="22"/>
        <v>3.44</v>
      </c>
      <c r="AN425" s="198">
        <f t="shared" si="23"/>
        <v>1.8800000000000003</v>
      </c>
      <c r="AO425" s="198">
        <f t="shared" si="24"/>
        <v>3.3000000000000003</v>
      </c>
      <c r="AP425" s="198">
        <f t="shared" si="25"/>
        <v>5.1900000000000013</v>
      </c>
      <c r="AQ425" s="198">
        <f t="shared" si="26"/>
        <v>11.76</v>
      </c>
    </row>
    <row r="426" spans="1:43" x14ac:dyDescent="0.35">
      <c r="A426" s="197">
        <v>44812</v>
      </c>
      <c r="B426" s="229">
        <v>44812</v>
      </c>
      <c r="C426" s="219"/>
      <c r="D426" s="219"/>
      <c r="E426" s="219"/>
      <c r="F426" s="219"/>
      <c r="G426" s="219"/>
      <c r="H426" s="219">
        <v>5.33</v>
      </c>
      <c r="I426" s="219">
        <v>6.63</v>
      </c>
      <c r="J426" s="219">
        <v>8.4700000000000006</v>
      </c>
      <c r="K426" s="219">
        <v>15.04</v>
      </c>
      <c r="L426" s="219"/>
      <c r="M426" s="219"/>
      <c r="N426" s="219"/>
      <c r="O426" s="219"/>
      <c r="P426" s="219"/>
      <c r="Q426" s="197">
        <v>44812</v>
      </c>
      <c r="R426" s="200">
        <v>1.01</v>
      </c>
      <c r="S426" s="200">
        <v>1.0924999999999998</v>
      </c>
      <c r="T426" s="200">
        <v>1.1749999999999998</v>
      </c>
      <c r="U426" s="200">
        <v>1.6266666666666667</v>
      </c>
      <c r="V426" s="200">
        <v>1.9675</v>
      </c>
      <c r="W426" s="200">
        <v>2.42</v>
      </c>
      <c r="X426" s="200">
        <v>2.5533333333333332</v>
      </c>
      <c r="Y426" s="200">
        <v>2.6733333333333333</v>
      </c>
      <c r="Z426" s="200">
        <v>2.77</v>
      </c>
      <c r="AA426" s="200">
        <v>2.91</v>
      </c>
      <c r="AB426" s="200">
        <v>3.0474999999999999</v>
      </c>
      <c r="AC426" s="200">
        <v>3.2</v>
      </c>
      <c r="AD426" s="200">
        <v>3.28</v>
      </c>
      <c r="AE426" s="200">
        <v>3.07</v>
      </c>
      <c r="AF426" s="201"/>
      <c r="AI426" s="201">
        <v>3.48</v>
      </c>
      <c r="AJ426" s="201">
        <v>3.54</v>
      </c>
      <c r="AK426" s="201">
        <v>3.39</v>
      </c>
      <c r="AL426" s="228">
        <f t="shared" si="22"/>
        <v>3.47</v>
      </c>
      <c r="AN426" s="198">
        <f t="shared" si="23"/>
        <v>1.8599999999999999</v>
      </c>
      <c r="AO426" s="198">
        <f t="shared" si="24"/>
        <v>3.1599999999999997</v>
      </c>
      <c r="AP426" s="198">
        <f t="shared" si="25"/>
        <v>5</v>
      </c>
      <c r="AQ426" s="198">
        <f t="shared" si="26"/>
        <v>11.569999999999999</v>
      </c>
    </row>
    <row r="427" spans="1:43" x14ac:dyDescent="0.35">
      <c r="A427" s="197">
        <v>44813</v>
      </c>
      <c r="B427" s="229">
        <v>44813</v>
      </c>
      <c r="C427" s="219"/>
      <c r="D427" s="219"/>
      <c r="E427" s="219"/>
      <c r="F427" s="219"/>
      <c r="G427" s="219"/>
      <c r="H427" s="219">
        <v>5.34</v>
      </c>
      <c r="I427" s="219">
        <v>6.47</v>
      </c>
      <c r="J427" s="219">
        <v>8.27</v>
      </c>
      <c r="K427" s="219">
        <v>14.78</v>
      </c>
      <c r="L427" s="219"/>
      <c r="M427" s="219"/>
      <c r="N427" s="219"/>
      <c r="O427" s="219"/>
      <c r="P427" s="219"/>
      <c r="Q427" s="197">
        <v>44813</v>
      </c>
      <c r="R427" s="200">
        <v>1.05</v>
      </c>
      <c r="S427" s="200">
        <v>1.1375000000000002</v>
      </c>
      <c r="T427" s="200">
        <v>1.2250000000000001</v>
      </c>
      <c r="U427" s="200">
        <v>1.6766666666666667</v>
      </c>
      <c r="V427" s="200">
        <v>1.99</v>
      </c>
      <c r="W427" s="200">
        <v>2.4649999999999999</v>
      </c>
      <c r="X427" s="200">
        <v>2.61</v>
      </c>
      <c r="Y427" s="200">
        <v>2.7099999999999995</v>
      </c>
      <c r="Z427" s="200">
        <v>2.81</v>
      </c>
      <c r="AA427" s="200">
        <v>2.9750000000000001</v>
      </c>
      <c r="AB427" s="200">
        <v>3.1124999999999998</v>
      </c>
      <c r="AC427" s="200">
        <v>3.24</v>
      </c>
      <c r="AD427" s="200">
        <v>3.31</v>
      </c>
      <c r="AE427" s="200">
        <v>3.1</v>
      </c>
      <c r="AF427" s="201"/>
      <c r="AI427" s="201">
        <v>3.56</v>
      </c>
      <c r="AJ427" s="201">
        <v>3.61</v>
      </c>
      <c r="AK427" s="201">
        <v>3.45</v>
      </c>
      <c r="AL427" s="228">
        <f t="shared" si="22"/>
        <v>3.5400000000000005</v>
      </c>
      <c r="AN427" s="198">
        <f t="shared" si="23"/>
        <v>1.7999999999999994</v>
      </c>
      <c r="AO427" s="198">
        <f t="shared" si="24"/>
        <v>2.9299999999999993</v>
      </c>
      <c r="AP427" s="198">
        <f t="shared" si="25"/>
        <v>4.7299999999999986</v>
      </c>
      <c r="AQ427" s="198">
        <f t="shared" si="26"/>
        <v>11.239999999999998</v>
      </c>
    </row>
    <row r="428" spans="1:43" x14ac:dyDescent="0.35">
      <c r="A428" s="197">
        <v>44816</v>
      </c>
      <c r="B428" s="229">
        <v>44816</v>
      </c>
      <c r="C428" s="219"/>
      <c r="D428" s="219"/>
      <c r="E428" s="219"/>
      <c r="F428" s="219"/>
      <c r="G428" s="219"/>
      <c r="H428" s="219">
        <v>5.35</v>
      </c>
      <c r="I428" s="219">
        <v>6.43</v>
      </c>
      <c r="J428" s="219">
        <v>8.2100000000000009</v>
      </c>
      <c r="K428" s="219">
        <v>14.68</v>
      </c>
      <c r="L428" s="219"/>
      <c r="M428" s="219"/>
      <c r="N428" s="219"/>
      <c r="O428" s="219"/>
      <c r="P428" s="219"/>
      <c r="Q428" s="197">
        <v>44816</v>
      </c>
      <c r="R428" s="200">
        <v>1.22</v>
      </c>
      <c r="S428" s="200">
        <v>1.3275000000000001</v>
      </c>
      <c r="T428" s="200">
        <v>1.4350000000000001</v>
      </c>
      <c r="U428" s="200">
        <v>1.8166666666666667</v>
      </c>
      <c r="V428" s="200">
        <v>2.17</v>
      </c>
      <c r="W428" s="200">
        <v>2.6025</v>
      </c>
      <c r="X428" s="200">
        <v>2.75</v>
      </c>
      <c r="Y428" s="200">
        <v>2.9</v>
      </c>
      <c r="Z428" s="200">
        <v>2.99</v>
      </c>
      <c r="AA428" s="200">
        <v>3.16</v>
      </c>
      <c r="AB428" s="200">
        <v>3.2974999999999999</v>
      </c>
      <c r="AC428" s="200">
        <v>3.46</v>
      </c>
      <c r="AD428" s="200">
        <v>3.34</v>
      </c>
      <c r="AE428" s="200">
        <v>3.13</v>
      </c>
      <c r="AF428" s="201"/>
      <c r="AI428" s="201">
        <v>3.58</v>
      </c>
      <c r="AJ428" s="201">
        <v>3.6</v>
      </c>
      <c r="AK428" s="201">
        <v>3.47</v>
      </c>
      <c r="AL428" s="228">
        <f t="shared" si="22"/>
        <v>3.5500000000000003</v>
      </c>
      <c r="AN428" s="198">
        <f t="shared" si="23"/>
        <v>1.7999999999999994</v>
      </c>
      <c r="AO428" s="198">
        <f t="shared" si="24"/>
        <v>2.8799999999999994</v>
      </c>
      <c r="AP428" s="198">
        <f t="shared" si="25"/>
        <v>4.66</v>
      </c>
      <c r="AQ428" s="198">
        <f t="shared" si="26"/>
        <v>11.129999999999999</v>
      </c>
    </row>
    <row r="429" spans="1:43" x14ac:dyDescent="0.35">
      <c r="A429" s="197">
        <v>44817</v>
      </c>
      <c r="B429" s="229">
        <v>44817</v>
      </c>
      <c r="C429" s="219"/>
      <c r="D429" s="219"/>
      <c r="E429" s="219"/>
      <c r="F429" s="219"/>
      <c r="G429" s="219"/>
      <c r="H429" s="219">
        <v>5.45</v>
      </c>
      <c r="I429" s="219">
        <v>6.71</v>
      </c>
      <c r="J429" s="219">
        <v>8.5</v>
      </c>
      <c r="K429" s="219">
        <v>15.09</v>
      </c>
      <c r="L429" s="219"/>
      <c r="M429" s="219"/>
      <c r="N429" s="219"/>
      <c r="O429" s="219"/>
      <c r="P429" s="219"/>
      <c r="Q429" s="197">
        <v>44817</v>
      </c>
      <c r="R429" s="200">
        <v>1.34</v>
      </c>
      <c r="S429" s="200">
        <v>1.4424999999999999</v>
      </c>
      <c r="T429" s="200">
        <v>1.5449999999999999</v>
      </c>
      <c r="U429" s="200">
        <v>1.87</v>
      </c>
      <c r="V429" s="200">
        <v>2.1924999999999999</v>
      </c>
      <c r="W429" s="200">
        <v>2.6274999999999999</v>
      </c>
      <c r="X429" s="200">
        <v>2.77</v>
      </c>
      <c r="Y429" s="200">
        <v>2.94</v>
      </c>
      <c r="Z429" s="200">
        <v>3.04</v>
      </c>
      <c r="AA429" s="200">
        <v>3.2</v>
      </c>
      <c r="AB429" s="200">
        <v>3.3374999999999999</v>
      </c>
      <c r="AC429" s="200">
        <v>3.52</v>
      </c>
      <c r="AD429" s="200">
        <v>3.32</v>
      </c>
      <c r="AE429" s="200">
        <v>3.11</v>
      </c>
      <c r="AF429" s="201"/>
      <c r="AI429" s="201">
        <v>3.75</v>
      </c>
      <c r="AJ429" s="201">
        <v>3.75</v>
      </c>
      <c r="AK429" s="201">
        <v>3.58</v>
      </c>
      <c r="AL429" s="228">
        <f t="shared" si="22"/>
        <v>3.6933333333333334</v>
      </c>
      <c r="AN429" s="198">
        <f t="shared" si="23"/>
        <v>1.7566666666666668</v>
      </c>
      <c r="AO429" s="198">
        <f t="shared" si="24"/>
        <v>3.0166666666666666</v>
      </c>
      <c r="AP429" s="198">
        <f t="shared" si="25"/>
        <v>4.8066666666666666</v>
      </c>
      <c r="AQ429" s="198">
        <f t="shared" si="26"/>
        <v>11.396666666666667</v>
      </c>
    </row>
    <row r="430" spans="1:43" x14ac:dyDescent="0.35">
      <c r="A430" s="197">
        <v>44818</v>
      </c>
      <c r="B430" s="229">
        <v>44818</v>
      </c>
      <c r="C430" s="219"/>
      <c r="D430" s="219"/>
      <c r="E430" s="219"/>
      <c r="F430" s="219"/>
      <c r="G430" s="219"/>
      <c r="H430" s="219">
        <v>5.44</v>
      </c>
      <c r="I430" s="219">
        <v>6.75</v>
      </c>
      <c r="J430" s="219">
        <v>8.58</v>
      </c>
      <c r="K430" s="219">
        <v>15.2</v>
      </c>
      <c r="L430" s="219"/>
      <c r="M430" s="219"/>
      <c r="N430" s="219"/>
      <c r="O430" s="219"/>
      <c r="P430" s="219"/>
      <c r="Q430" s="197">
        <v>44818</v>
      </c>
      <c r="R430" s="200">
        <v>1.34</v>
      </c>
      <c r="S430" s="200">
        <v>1.4424999999999999</v>
      </c>
      <c r="T430" s="200">
        <v>1.5449999999999999</v>
      </c>
      <c r="U430" s="200">
        <v>1.8966666666666665</v>
      </c>
      <c r="V430" s="200">
        <v>2.1924999999999999</v>
      </c>
      <c r="W430" s="200">
        <v>2.6274999999999999</v>
      </c>
      <c r="X430" s="200">
        <v>2.78</v>
      </c>
      <c r="Y430" s="200">
        <v>2.94</v>
      </c>
      <c r="Z430" s="200">
        <v>3.04</v>
      </c>
      <c r="AA430" s="200">
        <v>3.2050000000000001</v>
      </c>
      <c r="AB430" s="200">
        <v>3.3424999999999998</v>
      </c>
      <c r="AC430" s="200">
        <v>3.52</v>
      </c>
      <c r="AD430" s="200">
        <v>3.34</v>
      </c>
      <c r="AE430" s="200">
        <v>3.13</v>
      </c>
      <c r="AF430" s="201"/>
      <c r="AI430" s="201">
        <v>3.78</v>
      </c>
      <c r="AJ430" s="201">
        <v>3.79</v>
      </c>
      <c r="AK430" s="201">
        <v>3.6</v>
      </c>
      <c r="AL430" s="228">
        <f t="shared" si="22"/>
        <v>3.7233333333333332</v>
      </c>
      <c r="AN430" s="198">
        <f t="shared" si="23"/>
        <v>1.7166666666666672</v>
      </c>
      <c r="AO430" s="198">
        <f t="shared" si="24"/>
        <v>3.0266666666666668</v>
      </c>
      <c r="AP430" s="198">
        <f t="shared" si="25"/>
        <v>4.8566666666666674</v>
      </c>
      <c r="AQ430" s="198">
        <f t="shared" si="26"/>
        <v>11.476666666666667</v>
      </c>
    </row>
    <row r="431" spans="1:43" x14ac:dyDescent="0.35">
      <c r="A431" s="197">
        <v>44819</v>
      </c>
      <c r="B431" s="229">
        <v>44819</v>
      </c>
      <c r="C431" s="219"/>
      <c r="D431" s="219"/>
      <c r="E431" s="219"/>
      <c r="F431" s="219"/>
      <c r="G431" s="219"/>
      <c r="H431" s="219">
        <v>5.48</v>
      </c>
      <c r="I431" s="219">
        <v>6.83</v>
      </c>
      <c r="J431" s="219">
        <v>8.68</v>
      </c>
      <c r="K431" s="219">
        <v>15.33</v>
      </c>
      <c r="L431" s="219"/>
      <c r="M431" s="219"/>
      <c r="N431" s="219"/>
      <c r="O431" s="219"/>
      <c r="P431" s="219"/>
      <c r="Q431" s="197">
        <v>44819</v>
      </c>
      <c r="R431" s="200">
        <v>1.34</v>
      </c>
      <c r="S431" s="200">
        <v>1.4424999999999999</v>
      </c>
      <c r="T431" s="200">
        <v>1.5449999999999999</v>
      </c>
      <c r="U431" s="200">
        <v>1.9166666666666667</v>
      </c>
      <c r="V431" s="200">
        <v>2.1924999999999999</v>
      </c>
      <c r="W431" s="200">
        <v>2.66</v>
      </c>
      <c r="X431" s="200">
        <v>2.8000000000000003</v>
      </c>
      <c r="Y431" s="200">
        <v>2.94</v>
      </c>
      <c r="Z431" s="200">
        <v>3.04</v>
      </c>
      <c r="AA431" s="200">
        <v>3.21</v>
      </c>
      <c r="AB431" s="200">
        <v>3.3474999999999997</v>
      </c>
      <c r="AC431" s="200">
        <v>3.52</v>
      </c>
      <c r="AD431" s="200">
        <v>3.35</v>
      </c>
      <c r="AE431" s="200">
        <v>3.14</v>
      </c>
      <c r="AF431" s="201"/>
      <c r="AI431" s="201">
        <v>3.87</v>
      </c>
      <c r="AJ431" s="201">
        <v>3.85</v>
      </c>
      <c r="AK431" s="201">
        <v>3.66</v>
      </c>
      <c r="AL431" s="228">
        <f t="shared" si="22"/>
        <v>3.7933333333333334</v>
      </c>
      <c r="AN431" s="198">
        <f t="shared" si="23"/>
        <v>1.686666666666667</v>
      </c>
      <c r="AO431" s="198">
        <f t="shared" si="24"/>
        <v>3.0366666666666666</v>
      </c>
      <c r="AP431" s="198">
        <f t="shared" si="25"/>
        <v>4.8866666666666667</v>
      </c>
      <c r="AQ431" s="198">
        <f t="shared" si="26"/>
        <v>11.536666666666667</v>
      </c>
    </row>
    <row r="432" spans="1:43" x14ac:dyDescent="0.35">
      <c r="A432" s="197">
        <v>44820</v>
      </c>
      <c r="B432" s="229">
        <v>44820</v>
      </c>
      <c r="C432" s="219"/>
      <c r="D432" s="219"/>
      <c r="E432" s="219"/>
      <c r="F432" s="219"/>
      <c r="G432" s="219"/>
      <c r="H432" s="219">
        <v>5.5</v>
      </c>
      <c r="I432" s="219">
        <v>6.99</v>
      </c>
      <c r="J432" s="219">
        <v>8.91</v>
      </c>
      <c r="K432" s="219">
        <v>15.59</v>
      </c>
      <c r="L432" s="219"/>
      <c r="M432" s="219"/>
      <c r="N432" s="219"/>
      <c r="O432" s="219"/>
      <c r="P432" s="219"/>
      <c r="Q432" s="197">
        <v>44820</v>
      </c>
      <c r="R432" s="200">
        <v>1.34</v>
      </c>
      <c r="S432" s="200">
        <v>1.4424999999999999</v>
      </c>
      <c r="T432" s="200">
        <v>1.5449999999999999</v>
      </c>
      <c r="U432" s="200">
        <v>1.9033333333333333</v>
      </c>
      <c r="V432" s="200">
        <v>2.2075000000000005</v>
      </c>
      <c r="W432" s="200">
        <v>2.67</v>
      </c>
      <c r="X432" s="200">
        <v>2.8033333333333332</v>
      </c>
      <c r="Y432" s="200">
        <v>2.94</v>
      </c>
      <c r="Z432" s="200">
        <v>3.04</v>
      </c>
      <c r="AA432" s="200">
        <v>3.21</v>
      </c>
      <c r="AB432" s="200">
        <v>3.3474999999999997</v>
      </c>
      <c r="AC432" s="200">
        <v>3.52</v>
      </c>
      <c r="AD432" s="200">
        <v>3.36</v>
      </c>
      <c r="AE432" s="200">
        <v>3.15</v>
      </c>
      <c r="AF432" s="201"/>
      <c r="AI432" s="201">
        <v>3.85</v>
      </c>
      <c r="AJ432" s="201">
        <v>3.81</v>
      </c>
      <c r="AK432" s="201">
        <v>3.62</v>
      </c>
      <c r="AL432" s="228">
        <f t="shared" si="22"/>
        <v>3.7600000000000002</v>
      </c>
      <c r="AN432" s="198">
        <f t="shared" si="23"/>
        <v>1.7399999999999998</v>
      </c>
      <c r="AO432" s="198">
        <f t="shared" si="24"/>
        <v>3.23</v>
      </c>
      <c r="AP432" s="198">
        <f t="shared" si="25"/>
        <v>5.15</v>
      </c>
      <c r="AQ432" s="198">
        <f t="shared" si="26"/>
        <v>11.83</v>
      </c>
    </row>
    <row r="433" spans="1:56" x14ac:dyDescent="0.35">
      <c r="A433" s="197">
        <v>44823</v>
      </c>
      <c r="B433" s="229">
        <v>44823</v>
      </c>
      <c r="C433" s="219"/>
      <c r="D433" s="219"/>
      <c r="E433" s="219"/>
      <c r="F433" s="219"/>
      <c r="G433" s="219"/>
      <c r="H433" s="219">
        <v>5.54</v>
      </c>
      <c r="I433" s="219">
        <v>6.93</v>
      </c>
      <c r="J433" s="219">
        <v>8.86</v>
      </c>
      <c r="K433" s="219">
        <v>15.56</v>
      </c>
      <c r="L433" s="219"/>
      <c r="M433" s="219"/>
      <c r="N433" s="219"/>
      <c r="O433" s="219"/>
      <c r="P433" s="219"/>
      <c r="Q433" s="197">
        <v>44823</v>
      </c>
      <c r="R433" s="200">
        <v>1.34</v>
      </c>
      <c r="S433" s="200">
        <v>1.4325000000000001</v>
      </c>
      <c r="T433" s="200">
        <v>1.5249999999999999</v>
      </c>
      <c r="U433" s="200">
        <v>1.9033333333333333</v>
      </c>
      <c r="V433" s="200">
        <v>2.2075000000000005</v>
      </c>
      <c r="W433" s="200">
        <v>2.6775000000000002</v>
      </c>
      <c r="X433" s="200">
        <v>2.8066666666666666</v>
      </c>
      <c r="Y433" s="200">
        <v>2.94</v>
      </c>
      <c r="Z433" s="200">
        <v>3.04</v>
      </c>
      <c r="AA433" s="200">
        <v>3.21</v>
      </c>
      <c r="AB433" s="200">
        <v>3.3474999999999997</v>
      </c>
      <c r="AC433" s="200">
        <v>3.52</v>
      </c>
      <c r="AD433" s="200">
        <v>3.36</v>
      </c>
      <c r="AE433" s="200">
        <v>3.15</v>
      </c>
      <c r="AF433" s="201"/>
      <c r="AI433" s="201">
        <v>3.95</v>
      </c>
      <c r="AJ433" s="201">
        <v>3.9</v>
      </c>
      <c r="AK433" s="201">
        <v>3.69</v>
      </c>
      <c r="AL433" s="228">
        <f t="shared" si="22"/>
        <v>3.8466666666666662</v>
      </c>
      <c r="AN433" s="198">
        <f t="shared" si="23"/>
        <v>1.6933333333333338</v>
      </c>
      <c r="AO433" s="198">
        <f t="shared" si="24"/>
        <v>3.0833333333333335</v>
      </c>
      <c r="AP433" s="198">
        <f t="shared" si="25"/>
        <v>5.0133333333333336</v>
      </c>
      <c r="AQ433" s="198">
        <f t="shared" si="26"/>
        <v>11.713333333333335</v>
      </c>
    </row>
    <row r="434" spans="1:56" x14ac:dyDescent="0.35">
      <c r="A434" s="197">
        <v>44824</v>
      </c>
      <c r="B434" s="229">
        <v>44824</v>
      </c>
      <c r="C434" s="219"/>
      <c r="D434" s="219"/>
      <c r="E434" s="219"/>
      <c r="F434" s="219"/>
      <c r="G434" s="219"/>
      <c r="H434" s="219">
        <v>5.6</v>
      </c>
      <c r="I434" s="219">
        <v>6.99</v>
      </c>
      <c r="J434" s="219">
        <v>8.92</v>
      </c>
      <c r="K434" s="219">
        <v>15.6</v>
      </c>
      <c r="L434" s="219"/>
      <c r="M434" s="219"/>
      <c r="N434" s="219"/>
      <c r="O434" s="219"/>
      <c r="P434" s="219"/>
      <c r="Q434" s="197">
        <v>44824</v>
      </c>
      <c r="R434" s="200">
        <v>1.34</v>
      </c>
      <c r="S434" s="200">
        <v>1.4325000000000001</v>
      </c>
      <c r="T434" s="200">
        <v>1.5249999999999999</v>
      </c>
      <c r="U434" s="200">
        <v>1.92</v>
      </c>
      <c r="V434" s="200">
        <v>2.2075000000000005</v>
      </c>
      <c r="W434" s="200">
        <v>2.7050000000000001</v>
      </c>
      <c r="X434" s="200">
        <v>2.8266666666666667</v>
      </c>
      <c r="Y434" s="200">
        <v>2.9533333333333331</v>
      </c>
      <c r="Z434" s="200">
        <v>3.04</v>
      </c>
      <c r="AA434" s="200">
        <v>3.21</v>
      </c>
      <c r="AB434" s="200">
        <v>3.3474999999999997</v>
      </c>
      <c r="AC434" s="200">
        <v>3.52</v>
      </c>
      <c r="AD434" s="200">
        <v>3.39</v>
      </c>
      <c r="AE434" s="200">
        <v>3.18</v>
      </c>
      <c r="AF434" s="201"/>
      <c r="AI434" s="201">
        <v>3.96</v>
      </c>
      <c r="AJ434" s="201">
        <v>3.94</v>
      </c>
      <c r="AK434" s="201">
        <v>3.75</v>
      </c>
      <c r="AL434" s="228">
        <f t="shared" si="22"/>
        <v>3.8833333333333333</v>
      </c>
      <c r="AN434" s="198">
        <f t="shared" si="23"/>
        <v>1.7166666666666663</v>
      </c>
      <c r="AO434" s="198">
        <f t="shared" si="24"/>
        <v>3.1066666666666669</v>
      </c>
      <c r="AP434" s="198">
        <f t="shared" si="25"/>
        <v>5.0366666666666671</v>
      </c>
      <c r="AQ434" s="198">
        <f t="shared" si="26"/>
        <v>11.716666666666667</v>
      </c>
    </row>
    <row r="435" spans="1:56" x14ac:dyDescent="0.35">
      <c r="A435" s="197">
        <v>44825</v>
      </c>
      <c r="B435" s="229">
        <v>44825</v>
      </c>
      <c r="C435" s="219"/>
      <c r="D435" s="219"/>
      <c r="E435" s="219"/>
      <c r="F435" s="219"/>
      <c r="G435" s="219"/>
      <c r="H435" s="219">
        <v>5.57</v>
      </c>
      <c r="I435" s="219">
        <v>6.98</v>
      </c>
      <c r="J435" s="219">
        <v>8.89</v>
      </c>
      <c r="K435" s="219">
        <v>15.59</v>
      </c>
      <c r="L435" s="219"/>
      <c r="M435" s="219"/>
      <c r="N435" s="219"/>
      <c r="O435" s="219"/>
      <c r="P435" s="219"/>
      <c r="Q435" s="197">
        <v>44825</v>
      </c>
      <c r="R435" s="200">
        <v>1.34</v>
      </c>
      <c r="S435" s="200">
        <v>1.4325000000000001</v>
      </c>
      <c r="T435" s="200">
        <v>1.5249999999999999</v>
      </c>
      <c r="U435" s="200">
        <v>1.9366666666666668</v>
      </c>
      <c r="V435" s="200">
        <v>2.1974999999999998</v>
      </c>
      <c r="W435" s="200">
        <v>2.7124999999999999</v>
      </c>
      <c r="X435" s="200">
        <v>2.8333333333333335</v>
      </c>
      <c r="Y435" s="200">
        <v>2.9533333333333331</v>
      </c>
      <c r="Z435" s="200">
        <v>3.04</v>
      </c>
      <c r="AA435" s="200">
        <v>3.21</v>
      </c>
      <c r="AB435" s="200">
        <v>3.3474999999999997</v>
      </c>
      <c r="AC435" s="200">
        <v>3.52</v>
      </c>
      <c r="AD435" s="200">
        <v>3.43</v>
      </c>
      <c r="AE435" s="200">
        <v>3.22</v>
      </c>
      <c r="AF435" s="201"/>
      <c r="AI435" s="201">
        <v>4.0199999999999996</v>
      </c>
      <c r="AJ435" s="201">
        <v>3.98</v>
      </c>
      <c r="AK435" s="201">
        <v>3.74</v>
      </c>
      <c r="AL435" s="228">
        <f t="shared" si="22"/>
        <v>3.9133333333333336</v>
      </c>
      <c r="AN435" s="198">
        <f t="shared" si="23"/>
        <v>1.6566666666666667</v>
      </c>
      <c r="AO435" s="198">
        <f t="shared" si="24"/>
        <v>3.0666666666666669</v>
      </c>
      <c r="AP435" s="198">
        <f t="shared" si="25"/>
        <v>4.9766666666666666</v>
      </c>
      <c r="AQ435" s="198">
        <f t="shared" si="26"/>
        <v>11.676666666666666</v>
      </c>
    </row>
    <row r="436" spans="1:56" x14ac:dyDescent="0.35">
      <c r="A436" s="197">
        <v>44826</v>
      </c>
      <c r="B436" s="229">
        <v>44826</v>
      </c>
      <c r="C436" s="219"/>
      <c r="D436" s="219"/>
      <c r="E436" s="219"/>
      <c r="F436" s="219"/>
      <c r="G436" s="219"/>
      <c r="H436" s="219">
        <v>5.74</v>
      </c>
      <c r="I436" s="219">
        <v>7.18</v>
      </c>
      <c r="J436" s="219">
        <v>9.11</v>
      </c>
      <c r="K436" s="219">
        <v>15.85</v>
      </c>
      <c r="L436" s="219"/>
      <c r="M436" s="219"/>
      <c r="N436" s="219"/>
      <c r="O436" s="219"/>
      <c r="P436" s="219"/>
      <c r="Q436" s="197">
        <v>44826</v>
      </c>
      <c r="R436" s="200">
        <v>1.36</v>
      </c>
      <c r="S436" s="200">
        <v>1.4624999999999999</v>
      </c>
      <c r="T436" s="200">
        <v>1.5649999999999999</v>
      </c>
      <c r="U436" s="200">
        <v>1.9666666666666668</v>
      </c>
      <c r="V436" s="200">
        <v>2.2225000000000001</v>
      </c>
      <c r="W436" s="200">
        <v>2.7374999999999998</v>
      </c>
      <c r="X436" s="200">
        <v>2.8499999999999996</v>
      </c>
      <c r="Y436" s="200">
        <v>2.9599999999999995</v>
      </c>
      <c r="Z436" s="200">
        <v>3.06</v>
      </c>
      <c r="AA436" s="200">
        <v>3.2349999999999999</v>
      </c>
      <c r="AB436" s="200">
        <v>3.3724999999999996</v>
      </c>
      <c r="AC436" s="200">
        <v>3.54</v>
      </c>
      <c r="AD436" s="200">
        <v>3.44</v>
      </c>
      <c r="AE436" s="200">
        <v>3.23</v>
      </c>
      <c r="AF436" s="201"/>
      <c r="AI436" s="201">
        <v>4.1100000000000003</v>
      </c>
      <c r="AJ436" s="201">
        <v>4.12</v>
      </c>
      <c r="AK436" s="201">
        <v>3.91</v>
      </c>
      <c r="AL436" s="228">
        <f t="shared" si="22"/>
        <v>4.0466666666666669</v>
      </c>
      <c r="AN436" s="198">
        <f t="shared" si="23"/>
        <v>1.6933333333333334</v>
      </c>
      <c r="AO436" s="198">
        <f t="shared" si="24"/>
        <v>3.1333333333333329</v>
      </c>
      <c r="AP436" s="198">
        <f t="shared" si="25"/>
        <v>5.0633333333333326</v>
      </c>
      <c r="AQ436" s="198">
        <f t="shared" si="26"/>
        <v>11.803333333333333</v>
      </c>
    </row>
    <row r="437" spans="1:56" x14ac:dyDescent="0.35">
      <c r="A437" s="197">
        <v>44827</v>
      </c>
      <c r="B437" s="229">
        <v>44827</v>
      </c>
      <c r="C437" s="219"/>
      <c r="D437" s="219"/>
      <c r="E437" s="219"/>
      <c r="F437" s="219"/>
      <c r="G437" s="219"/>
      <c r="H437" s="219">
        <v>5.79</v>
      </c>
      <c r="I437" s="219">
        <v>7.4</v>
      </c>
      <c r="J437" s="219">
        <v>9.3699999999999992</v>
      </c>
      <c r="K437" s="219">
        <v>16.190000000000001</v>
      </c>
      <c r="L437" s="219"/>
      <c r="M437" s="219"/>
      <c r="N437" s="219"/>
      <c r="O437" s="219"/>
      <c r="P437" s="219"/>
      <c r="Q437" s="197">
        <v>44827</v>
      </c>
      <c r="R437" s="200">
        <v>1.3</v>
      </c>
      <c r="S437" s="200">
        <v>1.4350000000000001</v>
      </c>
      <c r="T437" s="200">
        <v>1.57</v>
      </c>
      <c r="U437" s="200">
        <v>1.99</v>
      </c>
      <c r="V437" s="200">
        <v>2.2250000000000001</v>
      </c>
      <c r="W437" s="200">
        <v>2.7649999999999997</v>
      </c>
      <c r="X437" s="200">
        <v>2.8966666666666669</v>
      </c>
      <c r="Y437" s="200">
        <v>2.9666666666666668</v>
      </c>
      <c r="Z437" s="200">
        <v>3.06</v>
      </c>
      <c r="AA437" s="200">
        <v>3.2549999999999999</v>
      </c>
      <c r="AB437" s="200">
        <v>3.3924999999999996</v>
      </c>
      <c r="AC437" s="200">
        <v>3.54</v>
      </c>
      <c r="AD437" s="200">
        <v>3.4899999999999998</v>
      </c>
      <c r="AE437" s="200">
        <v>3.28</v>
      </c>
      <c r="AF437" s="201"/>
      <c r="AI437" s="201">
        <v>4.2</v>
      </c>
      <c r="AJ437" s="201">
        <v>4.21</v>
      </c>
      <c r="AK437" s="201">
        <v>3.96</v>
      </c>
      <c r="AL437" s="228">
        <f t="shared" si="22"/>
        <v>4.123333333333334</v>
      </c>
      <c r="AN437" s="198">
        <f t="shared" si="23"/>
        <v>1.6666666666666661</v>
      </c>
      <c r="AO437" s="198">
        <f t="shared" si="24"/>
        <v>3.2766666666666664</v>
      </c>
      <c r="AP437" s="198">
        <f t="shared" si="25"/>
        <v>5.2466666666666653</v>
      </c>
      <c r="AQ437" s="198">
        <f t="shared" si="26"/>
        <v>12.066666666666666</v>
      </c>
    </row>
    <row r="438" spans="1:56" x14ac:dyDescent="0.35">
      <c r="A438" s="197">
        <v>44830</v>
      </c>
      <c r="B438" s="229">
        <v>44830</v>
      </c>
      <c r="C438" s="219"/>
      <c r="D438" s="219"/>
      <c r="E438" s="219"/>
      <c r="F438" s="219"/>
      <c r="G438" s="219"/>
      <c r="H438" s="219">
        <v>5.99</v>
      </c>
      <c r="I438" s="219">
        <v>7.61</v>
      </c>
      <c r="J438" s="219">
        <v>9.64</v>
      </c>
      <c r="K438" s="219">
        <v>16.47</v>
      </c>
      <c r="L438" s="219"/>
      <c r="M438" s="219"/>
      <c r="N438" s="219"/>
      <c r="O438" s="219"/>
      <c r="P438" s="219"/>
      <c r="Q438" s="197">
        <v>44830</v>
      </c>
      <c r="R438" s="200">
        <v>1.32</v>
      </c>
      <c r="S438" s="200">
        <v>1.4450000000000001</v>
      </c>
      <c r="T438" s="200">
        <v>1.59</v>
      </c>
      <c r="U438" s="200">
        <v>2.1033333333333335</v>
      </c>
      <c r="V438" s="200">
        <v>2.2250000000000001</v>
      </c>
      <c r="W438" s="200">
        <v>2.8374999999999999</v>
      </c>
      <c r="X438" s="200">
        <v>2.9766666666666666</v>
      </c>
      <c r="Y438" s="200">
        <v>3.0100000000000002</v>
      </c>
      <c r="Z438" s="200">
        <v>3.15</v>
      </c>
      <c r="AA438" s="200">
        <v>3.37</v>
      </c>
      <c r="AB438" s="200">
        <v>3.5074999999999998</v>
      </c>
      <c r="AC438" s="200">
        <v>3.56</v>
      </c>
      <c r="AD438" s="200">
        <v>3.63</v>
      </c>
      <c r="AE438" s="200">
        <v>3.42</v>
      </c>
      <c r="AF438" s="201"/>
      <c r="AI438" s="201">
        <v>4.2699999999999996</v>
      </c>
      <c r="AJ438" s="201">
        <v>4.37</v>
      </c>
      <c r="AK438" s="201">
        <v>4.1500000000000004</v>
      </c>
      <c r="AL438" s="228">
        <f t="shared" si="22"/>
        <v>4.2633333333333336</v>
      </c>
      <c r="AN438" s="198">
        <f t="shared" si="23"/>
        <v>1.7266666666666666</v>
      </c>
      <c r="AO438" s="198">
        <f t="shared" si="24"/>
        <v>3.3466666666666667</v>
      </c>
      <c r="AP438" s="198">
        <f t="shared" si="25"/>
        <v>5.3766666666666669</v>
      </c>
      <c r="AQ438" s="198">
        <f t="shared" si="26"/>
        <v>12.206666666666665</v>
      </c>
    </row>
    <row r="439" spans="1:56" x14ac:dyDescent="0.35">
      <c r="A439" s="197">
        <v>44831</v>
      </c>
      <c r="B439" s="229">
        <v>44831</v>
      </c>
      <c r="C439" s="219"/>
      <c r="D439" s="219"/>
      <c r="E439" s="219"/>
      <c r="F439" s="219"/>
      <c r="G439" s="219"/>
      <c r="H439" s="219">
        <v>6.12</v>
      </c>
      <c r="I439" s="219">
        <v>7.71</v>
      </c>
      <c r="J439" s="219">
        <v>9.73</v>
      </c>
      <c r="K439" s="219">
        <v>16.63</v>
      </c>
      <c r="L439" s="219"/>
      <c r="M439" s="219"/>
      <c r="N439" s="219"/>
      <c r="O439" s="219"/>
      <c r="P439" s="219"/>
      <c r="Q439" s="197">
        <v>44831</v>
      </c>
      <c r="R439" s="200">
        <v>1.32</v>
      </c>
      <c r="S439" s="200">
        <v>1.4550000000000001</v>
      </c>
      <c r="T439" s="200">
        <v>1.59</v>
      </c>
      <c r="U439" s="200">
        <v>2.1433333333333331</v>
      </c>
      <c r="V439" s="200">
        <v>2.2749999999999999</v>
      </c>
      <c r="W439" s="200">
        <v>2.8650000000000002</v>
      </c>
      <c r="X439" s="200">
        <v>3.0133333333333332</v>
      </c>
      <c r="Y439" s="200">
        <v>3.0566666666666666</v>
      </c>
      <c r="Z439" s="200">
        <v>3.21</v>
      </c>
      <c r="AA439" s="200">
        <v>3.415</v>
      </c>
      <c r="AB439" s="200">
        <v>3.5524999999999998</v>
      </c>
      <c r="AC439" s="200">
        <v>3.58</v>
      </c>
      <c r="AD439" s="200">
        <v>3.67</v>
      </c>
      <c r="AE439" s="200">
        <v>3.46</v>
      </c>
      <c r="AF439" s="201"/>
      <c r="AI439" s="201">
        <v>4.3</v>
      </c>
      <c r="AJ439" s="201">
        <v>4.3899999999999997</v>
      </c>
      <c r="AK439" s="201">
        <v>4.21</v>
      </c>
      <c r="AL439" s="228">
        <f t="shared" si="22"/>
        <v>4.3</v>
      </c>
      <c r="AN439" s="198">
        <f t="shared" si="23"/>
        <v>1.8200000000000003</v>
      </c>
      <c r="AO439" s="198">
        <f t="shared" si="24"/>
        <v>3.41</v>
      </c>
      <c r="AP439" s="198">
        <f t="shared" si="25"/>
        <v>5.4300000000000006</v>
      </c>
      <c r="AQ439" s="198">
        <f t="shared" si="26"/>
        <v>12.329999999999998</v>
      </c>
    </row>
    <row r="440" spans="1:56" x14ac:dyDescent="0.35">
      <c r="A440" s="197">
        <v>44832</v>
      </c>
      <c r="B440" s="229">
        <v>44832</v>
      </c>
      <c r="C440" s="219"/>
      <c r="D440" s="219"/>
      <c r="E440" s="219"/>
      <c r="F440" s="219"/>
      <c r="G440" s="219"/>
      <c r="H440" s="219">
        <v>5.95</v>
      </c>
      <c r="I440" s="219">
        <v>7.6</v>
      </c>
      <c r="J440" s="219">
        <v>9.66</v>
      </c>
      <c r="K440" s="219">
        <v>16.63</v>
      </c>
      <c r="L440" s="219"/>
      <c r="M440" s="219"/>
      <c r="N440" s="219"/>
      <c r="O440" s="219"/>
      <c r="P440" s="219"/>
      <c r="Q440" s="197">
        <v>44832</v>
      </c>
      <c r="R440" s="200">
        <v>1.67</v>
      </c>
      <c r="S440" s="200">
        <v>1.63</v>
      </c>
      <c r="T440" s="200">
        <v>1.94</v>
      </c>
      <c r="U440" s="200">
        <v>2.3733333333333335</v>
      </c>
      <c r="V440" s="200">
        <v>2.5750000000000002</v>
      </c>
      <c r="W440" s="200">
        <v>3.0550000000000002</v>
      </c>
      <c r="X440" s="200">
        <v>3.1300000000000003</v>
      </c>
      <c r="Y440" s="200">
        <v>3.2233333333333332</v>
      </c>
      <c r="Z440" s="200">
        <v>3.38</v>
      </c>
      <c r="AA440" s="200">
        <v>3.5949999999999998</v>
      </c>
      <c r="AB440" s="200">
        <v>3.7324999999999995</v>
      </c>
      <c r="AC440" s="200">
        <v>3.76</v>
      </c>
      <c r="AD440" s="200">
        <v>3.79</v>
      </c>
      <c r="AE440" s="200">
        <v>3.58</v>
      </c>
      <c r="AF440" s="201"/>
      <c r="AI440" s="201">
        <v>4.07</v>
      </c>
      <c r="AJ440" s="201">
        <v>4.12</v>
      </c>
      <c r="AK440" s="201">
        <v>3.92</v>
      </c>
      <c r="AL440" s="228">
        <f t="shared" si="22"/>
        <v>4.0366666666666671</v>
      </c>
      <c r="AN440" s="198">
        <f t="shared" si="23"/>
        <v>1.9133333333333331</v>
      </c>
      <c r="AO440" s="198">
        <f t="shared" si="24"/>
        <v>3.5633333333333326</v>
      </c>
      <c r="AP440" s="198">
        <f t="shared" si="25"/>
        <v>5.6233333333333331</v>
      </c>
      <c r="AQ440" s="198">
        <f t="shared" si="26"/>
        <v>12.593333333333332</v>
      </c>
    </row>
    <row r="441" spans="1:56" x14ac:dyDescent="0.35">
      <c r="A441" s="197">
        <v>44833</v>
      </c>
      <c r="B441" s="229">
        <v>44833</v>
      </c>
      <c r="C441" s="219"/>
      <c r="D441" s="219"/>
      <c r="E441" s="219"/>
      <c r="F441" s="219"/>
      <c r="G441" s="219"/>
      <c r="H441" s="219">
        <v>6.05</v>
      </c>
      <c r="I441" s="219">
        <v>7.74</v>
      </c>
      <c r="J441" s="219">
        <v>9.81</v>
      </c>
      <c r="K441" s="219">
        <v>16.86</v>
      </c>
      <c r="L441" s="219"/>
      <c r="M441" s="219"/>
      <c r="N441" s="219"/>
      <c r="O441" s="219"/>
      <c r="P441" s="219"/>
      <c r="Q441" s="197">
        <v>44833</v>
      </c>
      <c r="R441" s="200">
        <v>1.7966666666666669</v>
      </c>
      <c r="S441" s="200">
        <v>1.8683333333333334</v>
      </c>
      <c r="T441" s="200">
        <v>2.0666666666666669</v>
      </c>
      <c r="U441" s="200">
        <v>2.645</v>
      </c>
      <c r="V441" s="200">
        <v>2.8475000000000001</v>
      </c>
      <c r="W441" s="200">
        <v>3.3050000000000002</v>
      </c>
      <c r="X441" s="200">
        <v>3.3566666666666669</v>
      </c>
      <c r="Y441" s="200">
        <v>3.3766666666666665</v>
      </c>
      <c r="Z441" s="200">
        <v>3.5</v>
      </c>
      <c r="AA441" s="200">
        <v>3.6500000000000004</v>
      </c>
      <c r="AB441" s="200">
        <v>3.7875000000000001</v>
      </c>
      <c r="AC441" s="200">
        <v>3.84</v>
      </c>
      <c r="AD441" s="200">
        <v>3.91</v>
      </c>
      <c r="AE441" s="200">
        <v>3.7</v>
      </c>
      <c r="AF441" s="201"/>
      <c r="AI441" s="201">
        <v>4.16</v>
      </c>
      <c r="AJ441" s="201">
        <v>4.1900000000000004</v>
      </c>
      <c r="AK441" s="201">
        <v>3.98</v>
      </c>
      <c r="AL441" s="228">
        <f t="shared" si="22"/>
        <v>4.1100000000000003</v>
      </c>
      <c r="AN441" s="198">
        <f t="shared" si="23"/>
        <v>1.9399999999999995</v>
      </c>
      <c r="AO441" s="198">
        <f t="shared" si="24"/>
        <v>3.63</v>
      </c>
      <c r="AP441" s="198">
        <f t="shared" si="25"/>
        <v>5.7</v>
      </c>
      <c r="AQ441" s="198">
        <f t="shared" si="26"/>
        <v>12.75</v>
      </c>
    </row>
    <row r="442" spans="1:56" s="206" customFormat="1" x14ac:dyDescent="0.35">
      <c r="A442" s="211">
        <v>44834</v>
      </c>
      <c r="B442" s="227">
        <v>44834</v>
      </c>
      <c r="C442" s="222"/>
      <c r="D442" s="222"/>
      <c r="E442" s="222"/>
      <c r="F442" s="222"/>
      <c r="G442" s="222"/>
      <c r="H442" s="222">
        <v>6.1</v>
      </c>
      <c r="I442" s="222">
        <v>7.72</v>
      </c>
      <c r="J442" s="222">
        <v>9.84</v>
      </c>
      <c r="K442" s="222">
        <v>16.84</v>
      </c>
      <c r="L442" s="222"/>
      <c r="M442" s="222"/>
      <c r="N442" s="222"/>
      <c r="O442" s="222"/>
      <c r="P442" s="222"/>
      <c r="Q442" s="211">
        <v>44834</v>
      </c>
      <c r="R442" s="210">
        <v>1.9266666666666667</v>
      </c>
      <c r="S442" s="210">
        <v>1.9966666666666668</v>
      </c>
      <c r="T442" s="210">
        <v>2.1966666666666668</v>
      </c>
      <c r="U442" s="210">
        <v>2.8</v>
      </c>
      <c r="V442" s="210">
        <v>3.145</v>
      </c>
      <c r="W442" s="210">
        <v>3.5274999999999999</v>
      </c>
      <c r="X442" s="210">
        <v>3.5466666666666669</v>
      </c>
      <c r="Y442" s="210">
        <v>3.6033333333333335</v>
      </c>
      <c r="Z442" s="210">
        <v>3.64</v>
      </c>
      <c r="AA442" s="210">
        <v>3.74</v>
      </c>
      <c r="AB442" s="210">
        <v>3.8774999999999999</v>
      </c>
      <c r="AC442" s="210">
        <v>3.9</v>
      </c>
      <c r="AD442" s="210">
        <v>3.93</v>
      </c>
      <c r="AE442" s="210">
        <v>3.72</v>
      </c>
      <c r="AF442" s="221"/>
      <c r="AI442" s="221">
        <v>4.22</v>
      </c>
      <c r="AJ442" s="221">
        <v>4.25</v>
      </c>
      <c r="AK442" s="221">
        <v>4.0599999999999996</v>
      </c>
      <c r="AL442" s="226">
        <f t="shared" si="22"/>
        <v>4.1766666666666659</v>
      </c>
      <c r="AN442" s="208">
        <f t="shared" si="23"/>
        <v>1.9233333333333338</v>
      </c>
      <c r="AO442" s="208">
        <f t="shared" si="24"/>
        <v>3.5433333333333339</v>
      </c>
      <c r="AP442" s="208">
        <f t="shared" si="25"/>
        <v>5.663333333333334</v>
      </c>
      <c r="AQ442" s="208">
        <f t="shared" si="26"/>
        <v>12.663333333333334</v>
      </c>
      <c r="AS442" s="220">
        <f>$BC$442*EXP($BD$442*AS3)</f>
        <v>1.3818184559055313</v>
      </c>
      <c r="AT442" s="220">
        <f>$BC$442*EXP($BD$442*AT3)</f>
        <v>2.5489980322047479</v>
      </c>
      <c r="AU442" s="220">
        <f>$BC$442*EXP($BD$442*AU3)</f>
        <v>4.7020583206249142</v>
      </c>
      <c r="AV442" s="220">
        <f>$BC$442*EXP($BD$442*AV3)</f>
        <v>8.6737424553578713</v>
      </c>
      <c r="AW442" s="220"/>
      <c r="AX442" s="220">
        <f>$BC$442*EXP($BD$442*AX3)</f>
        <v>2.9706338673894326</v>
      </c>
      <c r="AY442" s="220">
        <f>$BC$442*EXP($BD$442*AY3)</f>
        <v>6.3862698724038482</v>
      </c>
      <c r="AZ442" s="220">
        <f>$BC$442*EXP($BD$442*AZ3)</f>
        <v>16.00018609975022</v>
      </c>
      <c r="BA442" s="220">
        <f>$BC$442*EXP($BD$442*BA3)</f>
        <v>73.947128152032207</v>
      </c>
      <c r="BC442" s="206">
        <v>1.0174000000000001</v>
      </c>
      <c r="BD442" s="206">
        <v>0.61229999999999996</v>
      </c>
    </row>
    <row r="443" spans="1:56" x14ac:dyDescent="0.35">
      <c r="A443" s="197">
        <v>44837</v>
      </c>
      <c r="B443" s="229">
        <v>44837</v>
      </c>
      <c r="C443" s="219"/>
      <c r="D443" s="219"/>
      <c r="E443" s="219"/>
      <c r="F443" s="219"/>
      <c r="G443" s="219"/>
      <c r="H443" s="219">
        <v>5.95</v>
      </c>
      <c r="I443" s="219">
        <v>7.58</v>
      </c>
      <c r="J443" s="219">
        <v>9.7100000000000009</v>
      </c>
      <c r="K443" s="219">
        <v>16.739999999999998</v>
      </c>
      <c r="L443" s="219"/>
      <c r="M443" s="219"/>
      <c r="N443" s="219"/>
      <c r="O443" s="219"/>
      <c r="P443" s="219"/>
      <c r="Q443" s="197">
        <v>44837</v>
      </c>
      <c r="R443" s="200">
        <v>1.9366666666666665</v>
      </c>
      <c r="S443" s="200">
        <v>2.0666666666666664</v>
      </c>
      <c r="T443" s="200">
        <v>2.2066666666666666</v>
      </c>
      <c r="U443" s="200">
        <v>2.75</v>
      </c>
      <c r="V443" s="200">
        <v>3.145</v>
      </c>
      <c r="W443" s="200">
        <v>3.5175000000000001</v>
      </c>
      <c r="X443" s="200">
        <v>3.5533333333333332</v>
      </c>
      <c r="Y443" s="200">
        <v>3.6133333333333333</v>
      </c>
      <c r="Z443" s="200">
        <v>3.66</v>
      </c>
      <c r="AA443" s="200">
        <v>3.75</v>
      </c>
      <c r="AB443" s="200">
        <v>3.8874999999999997</v>
      </c>
      <c r="AC443" s="200">
        <v>3.92</v>
      </c>
      <c r="AD443" s="200">
        <v>3.93</v>
      </c>
      <c r="AE443" s="200">
        <v>3.72</v>
      </c>
      <c r="AF443" s="201"/>
      <c r="AI443" s="201">
        <v>4.12</v>
      </c>
      <c r="AJ443" s="201">
        <v>4.12</v>
      </c>
      <c r="AK443" s="201">
        <v>3.9</v>
      </c>
      <c r="AL443" s="228">
        <f t="shared" si="22"/>
        <v>4.0466666666666669</v>
      </c>
      <c r="AN443" s="198">
        <f t="shared" si="23"/>
        <v>1.9033333333333333</v>
      </c>
      <c r="AO443" s="198">
        <f t="shared" si="24"/>
        <v>3.5333333333333332</v>
      </c>
      <c r="AP443" s="198">
        <f t="shared" si="25"/>
        <v>5.663333333333334</v>
      </c>
      <c r="AQ443" s="198">
        <f t="shared" si="26"/>
        <v>12.693333333333332</v>
      </c>
    </row>
    <row r="444" spans="1:56" x14ac:dyDescent="0.35">
      <c r="A444" s="197">
        <v>44838</v>
      </c>
      <c r="B444" s="229">
        <v>44838</v>
      </c>
      <c r="C444" s="219"/>
      <c r="D444" s="219"/>
      <c r="E444" s="219"/>
      <c r="F444" s="219"/>
      <c r="G444" s="219"/>
      <c r="H444" s="219">
        <v>5.89</v>
      </c>
      <c r="I444" s="219">
        <v>7.25</v>
      </c>
      <c r="J444" s="219">
        <v>9.34</v>
      </c>
      <c r="K444" s="219">
        <v>16.39</v>
      </c>
      <c r="L444" s="219"/>
      <c r="M444" s="219"/>
      <c r="N444" s="219"/>
      <c r="O444" s="219"/>
      <c r="P444" s="219"/>
      <c r="Q444" s="197">
        <v>44838</v>
      </c>
      <c r="R444" s="200">
        <v>1.9400000000000004</v>
      </c>
      <c r="S444" s="200">
        <v>2.0733333333333333</v>
      </c>
      <c r="T444" s="200">
        <v>2.2100000000000004</v>
      </c>
      <c r="U444" s="200">
        <v>2.7749999999999999</v>
      </c>
      <c r="V444" s="200">
        <v>3.1425000000000001</v>
      </c>
      <c r="W444" s="200">
        <v>3.5249999999999999</v>
      </c>
      <c r="X444" s="200">
        <v>3.5533333333333332</v>
      </c>
      <c r="Y444" s="200">
        <v>3.6133333333333333</v>
      </c>
      <c r="Z444" s="200">
        <v>3.66</v>
      </c>
      <c r="AA444" s="200">
        <v>3.7549999999999999</v>
      </c>
      <c r="AB444" s="200">
        <v>3.8924999999999996</v>
      </c>
      <c r="AC444" s="200">
        <v>3.92</v>
      </c>
      <c r="AD444" s="200">
        <v>3.95</v>
      </c>
      <c r="AE444" s="200">
        <v>3.74</v>
      </c>
      <c r="AF444" s="201"/>
      <c r="AI444" s="201">
        <v>4.0999999999999996</v>
      </c>
      <c r="AJ444" s="201">
        <v>4.08</v>
      </c>
      <c r="AK444" s="201">
        <v>3.84</v>
      </c>
      <c r="AL444" s="228">
        <f t="shared" si="22"/>
        <v>4.0066666666666668</v>
      </c>
      <c r="AN444" s="198">
        <f t="shared" si="23"/>
        <v>1.8833333333333329</v>
      </c>
      <c r="AO444" s="198">
        <f t="shared" si="24"/>
        <v>3.2433333333333332</v>
      </c>
      <c r="AP444" s="198">
        <f t="shared" si="25"/>
        <v>5.333333333333333</v>
      </c>
      <c r="AQ444" s="198">
        <f t="shared" si="26"/>
        <v>12.383333333333333</v>
      </c>
    </row>
    <row r="445" spans="1:56" x14ac:dyDescent="0.35">
      <c r="A445" s="197">
        <v>44839</v>
      </c>
      <c r="B445" s="229">
        <v>44839</v>
      </c>
      <c r="C445" s="219"/>
      <c r="D445" s="219"/>
      <c r="E445" s="219"/>
      <c r="F445" s="219"/>
      <c r="G445" s="219"/>
      <c r="H445" s="219">
        <v>5.98</v>
      </c>
      <c r="I445" s="219">
        <v>7.32</v>
      </c>
      <c r="J445" s="219">
        <v>9.39</v>
      </c>
      <c r="K445" s="219">
        <v>16.46</v>
      </c>
      <c r="L445" s="219"/>
      <c r="M445" s="219"/>
      <c r="N445" s="219"/>
      <c r="O445" s="219"/>
      <c r="P445" s="219"/>
      <c r="Q445" s="197">
        <v>44839</v>
      </c>
      <c r="R445" s="200">
        <v>1.9400000000000004</v>
      </c>
      <c r="S445" s="200">
        <v>2.0750000000000002</v>
      </c>
      <c r="T445" s="200">
        <v>2.2100000000000004</v>
      </c>
      <c r="U445" s="200">
        <v>2.7149999999999999</v>
      </c>
      <c r="V445" s="200">
        <v>3.1425000000000001</v>
      </c>
      <c r="W445" s="200">
        <v>3.52</v>
      </c>
      <c r="X445" s="200">
        <v>3.5266666666666668</v>
      </c>
      <c r="Y445" s="200">
        <v>3.6133333333333333</v>
      </c>
      <c r="Z445" s="200">
        <v>3.66</v>
      </c>
      <c r="AA445" s="200">
        <v>3.7549999999999999</v>
      </c>
      <c r="AB445" s="200">
        <v>3.8924999999999996</v>
      </c>
      <c r="AC445" s="200">
        <v>3.92</v>
      </c>
      <c r="AD445" s="200">
        <v>3.94</v>
      </c>
      <c r="AE445" s="200">
        <v>3.73</v>
      </c>
      <c r="AF445" s="201"/>
      <c r="AI445" s="201">
        <v>4.1500000000000004</v>
      </c>
      <c r="AJ445" s="201">
        <v>4.17</v>
      </c>
      <c r="AK445" s="201">
        <v>3.96</v>
      </c>
      <c r="AL445" s="228">
        <f t="shared" si="22"/>
        <v>4.0933333333333337</v>
      </c>
      <c r="AN445" s="198">
        <f t="shared" si="23"/>
        <v>1.8866666666666667</v>
      </c>
      <c r="AO445" s="198">
        <f t="shared" si="24"/>
        <v>3.2266666666666666</v>
      </c>
      <c r="AP445" s="198">
        <f t="shared" si="25"/>
        <v>5.2966666666666669</v>
      </c>
      <c r="AQ445" s="198">
        <f t="shared" si="26"/>
        <v>12.366666666666667</v>
      </c>
    </row>
    <row r="446" spans="1:56" x14ac:dyDescent="0.35">
      <c r="A446" s="197">
        <v>44840</v>
      </c>
      <c r="B446" s="229">
        <v>44840</v>
      </c>
      <c r="C446" s="219"/>
      <c r="D446" s="219"/>
      <c r="E446" s="219"/>
      <c r="F446" s="219"/>
      <c r="G446" s="219"/>
      <c r="H446" s="219">
        <v>6.02</v>
      </c>
      <c r="I446" s="219">
        <v>7.28</v>
      </c>
      <c r="J446" s="219">
        <v>9.31</v>
      </c>
      <c r="K446" s="219">
        <v>16.36</v>
      </c>
      <c r="L446" s="219"/>
      <c r="M446" s="219"/>
      <c r="N446" s="219"/>
      <c r="O446" s="219"/>
      <c r="P446" s="219"/>
      <c r="Q446" s="197">
        <v>44840</v>
      </c>
      <c r="R446" s="200">
        <v>1.9400000000000004</v>
      </c>
      <c r="S446" s="200">
        <v>2.0750000000000002</v>
      </c>
      <c r="T446" s="200">
        <v>2.2100000000000004</v>
      </c>
      <c r="U446" s="200">
        <v>2.7149999999999999</v>
      </c>
      <c r="V446" s="200">
        <v>3.1549999999999998</v>
      </c>
      <c r="W446" s="200">
        <v>3.5474999999999999</v>
      </c>
      <c r="X446" s="200">
        <v>3.543333333333333</v>
      </c>
      <c r="Y446" s="200">
        <v>3.6366666666666667</v>
      </c>
      <c r="Z446" s="200">
        <v>3.67</v>
      </c>
      <c r="AA446" s="200">
        <v>3.76</v>
      </c>
      <c r="AB446" s="200">
        <v>3.8974999999999995</v>
      </c>
      <c r="AC446" s="200">
        <v>3.94</v>
      </c>
      <c r="AD446" s="200">
        <v>3.9699999999999998</v>
      </c>
      <c r="AE446" s="200">
        <v>3.76</v>
      </c>
      <c r="AF446" s="201"/>
      <c r="AI446" s="201">
        <v>4.2300000000000004</v>
      </c>
      <c r="AJ446" s="201">
        <v>4.24</v>
      </c>
      <c r="AK446" s="201">
        <v>4.05</v>
      </c>
      <c r="AL446" s="228">
        <f t="shared" si="22"/>
        <v>4.1733333333333329</v>
      </c>
      <c r="AN446" s="198">
        <f t="shared" si="23"/>
        <v>1.8466666666666667</v>
      </c>
      <c r="AO446" s="198">
        <f t="shared" si="24"/>
        <v>3.1066666666666674</v>
      </c>
      <c r="AP446" s="198">
        <f t="shared" si="25"/>
        <v>5.1366666666666676</v>
      </c>
      <c r="AQ446" s="198">
        <f t="shared" si="26"/>
        <v>12.186666666666667</v>
      </c>
    </row>
    <row r="447" spans="1:56" x14ac:dyDescent="0.35">
      <c r="A447" s="197">
        <v>44841</v>
      </c>
      <c r="B447" s="229">
        <v>44841</v>
      </c>
      <c r="C447" s="219"/>
      <c r="D447" s="219"/>
      <c r="E447" s="219"/>
      <c r="F447" s="219"/>
      <c r="G447" s="219"/>
      <c r="H447" s="219">
        <v>6.1</v>
      </c>
      <c r="I447" s="219">
        <v>7.42</v>
      </c>
      <c r="J447" s="219">
        <v>9.4700000000000006</v>
      </c>
      <c r="K447" s="219">
        <v>16.52</v>
      </c>
      <c r="L447" s="219"/>
      <c r="M447" s="219"/>
      <c r="N447" s="219"/>
      <c r="O447" s="219"/>
      <c r="P447" s="219"/>
      <c r="Q447" s="197">
        <v>44841</v>
      </c>
      <c r="R447" s="200">
        <v>1.9800000000000004</v>
      </c>
      <c r="S447" s="200">
        <v>2.0950000000000006</v>
      </c>
      <c r="T447" s="200">
        <v>2.2500000000000004</v>
      </c>
      <c r="U447" s="200">
        <v>2.7549999999999999</v>
      </c>
      <c r="V447" s="200">
        <v>3.1875</v>
      </c>
      <c r="W447" s="200">
        <v>3.59</v>
      </c>
      <c r="X447" s="200">
        <v>3.5733333333333328</v>
      </c>
      <c r="Y447" s="200">
        <v>3.68</v>
      </c>
      <c r="Z447" s="200">
        <v>3.72</v>
      </c>
      <c r="AA447" s="200">
        <v>3.8149999999999999</v>
      </c>
      <c r="AB447" s="200">
        <v>3.9524999999999997</v>
      </c>
      <c r="AC447" s="200">
        <v>3.98</v>
      </c>
      <c r="AD447" s="200">
        <v>3.98</v>
      </c>
      <c r="AE447" s="200">
        <v>3.77</v>
      </c>
      <c r="AF447" s="201"/>
      <c r="AI447" s="201">
        <v>4.3</v>
      </c>
      <c r="AJ447" s="201">
        <v>4.33</v>
      </c>
      <c r="AK447" s="201">
        <v>4.1399999999999997</v>
      </c>
      <c r="AL447" s="228">
        <f t="shared" si="22"/>
        <v>4.2566666666666668</v>
      </c>
      <c r="AN447" s="198">
        <f t="shared" si="23"/>
        <v>1.8433333333333328</v>
      </c>
      <c r="AO447" s="198">
        <f t="shared" si="24"/>
        <v>3.1633333333333331</v>
      </c>
      <c r="AP447" s="198">
        <f t="shared" si="25"/>
        <v>5.2133333333333338</v>
      </c>
      <c r="AQ447" s="198">
        <f t="shared" si="26"/>
        <v>12.263333333333332</v>
      </c>
    </row>
    <row r="448" spans="1:56" x14ac:dyDescent="0.35">
      <c r="A448" s="197">
        <v>44844</v>
      </c>
      <c r="B448" s="229">
        <v>44844</v>
      </c>
      <c r="C448" s="219"/>
      <c r="D448" s="219"/>
      <c r="E448" s="219"/>
      <c r="F448" s="219"/>
      <c r="G448" s="219"/>
      <c r="H448" s="219">
        <v>6.11</v>
      </c>
      <c r="I448" s="219">
        <v>7.42</v>
      </c>
      <c r="J448" s="219">
        <v>9.4700000000000006</v>
      </c>
      <c r="K448" s="219">
        <v>16.54</v>
      </c>
      <c r="L448" s="219"/>
      <c r="M448" s="219"/>
      <c r="N448" s="219"/>
      <c r="O448" s="219"/>
      <c r="P448" s="219"/>
      <c r="Q448" s="197">
        <v>44844</v>
      </c>
      <c r="R448" s="200">
        <v>1.9800000000000004</v>
      </c>
      <c r="S448" s="200">
        <v>2.1000000000000005</v>
      </c>
      <c r="T448" s="200">
        <v>2.2500000000000004</v>
      </c>
      <c r="U448" s="200">
        <v>2.75</v>
      </c>
      <c r="V448" s="200">
        <v>3.1875</v>
      </c>
      <c r="W448" s="200">
        <v>3.5975000000000001</v>
      </c>
      <c r="X448" s="200">
        <v>3.5933333333333337</v>
      </c>
      <c r="Y448" s="200">
        <v>3.7000000000000006</v>
      </c>
      <c r="Z448" s="200">
        <v>3.74</v>
      </c>
      <c r="AA448" s="200">
        <v>3.84</v>
      </c>
      <c r="AB448" s="200">
        <v>3.97</v>
      </c>
      <c r="AC448" s="200">
        <v>4</v>
      </c>
      <c r="AD448" s="200">
        <v>4.0599999999999996</v>
      </c>
      <c r="AE448" s="200">
        <v>3.86</v>
      </c>
      <c r="AF448" s="201"/>
      <c r="AI448" s="201">
        <v>0</v>
      </c>
      <c r="AJ448" s="201">
        <v>0</v>
      </c>
      <c r="AK448" s="201">
        <v>0</v>
      </c>
      <c r="AL448" s="228">
        <f t="shared" si="22"/>
        <v>0</v>
      </c>
      <c r="AN448" s="198">
        <f t="shared" si="23"/>
        <v>6.11</v>
      </c>
      <c r="AO448" s="198">
        <f t="shared" si="24"/>
        <v>7.42</v>
      </c>
      <c r="AP448" s="198">
        <f t="shared" si="25"/>
        <v>9.4700000000000006</v>
      </c>
      <c r="AQ448" s="198">
        <f t="shared" si="26"/>
        <v>16.54</v>
      </c>
    </row>
    <row r="449" spans="1:43" x14ac:dyDescent="0.35">
      <c r="A449" s="197">
        <v>44845</v>
      </c>
      <c r="B449" s="229">
        <v>44845</v>
      </c>
      <c r="C449" s="219"/>
      <c r="D449" s="219"/>
      <c r="E449" s="219"/>
      <c r="F449" s="219"/>
      <c r="G449" s="219"/>
      <c r="H449" s="219">
        <v>6.21</v>
      </c>
      <c r="I449" s="219">
        <v>7.65</v>
      </c>
      <c r="J449" s="219">
        <v>9.75</v>
      </c>
      <c r="K449" s="219">
        <v>16.71</v>
      </c>
      <c r="L449" s="219"/>
      <c r="M449" s="219"/>
      <c r="N449" s="219"/>
      <c r="O449" s="219"/>
      <c r="P449" s="219"/>
      <c r="Q449" s="197">
        <v>44845</v>
      </c>
      <c r="R449" s="200">
        <v>1.9800000000000004</v>
      </c>
      <c r="S449" s="200">
        <v>2.1000000000000005</v>
      </c>
      <c r="T449" s="200">
        <v>2.2500000000000004</v>
      </c>
      <c r="U449" s="200">
        <v>2.76</v>
      </c>
      <c r="V449" s="200">
        <v>3.1875</v>
      </c>
      <c r="W449" s="200">
        <v>3.62</v>
      </c>
      <c r="X449" s="200">
        <v>3.6133333333333333</v>
      </c>
      <c r="Y449" s="200">
        <v>3.7000000000000006</v>
      </c>
      <c r="Z449" s="200">
        <v>3.74</v>
      </c>
      <c r="AA449" s="200">
        <v>3.84</v>
      </c>
      <c r="AB449" s="200">
        <v>3.97</v>
      </c>
      <c r="AC449" s="200">
        <v>4</v>
      </c>
      <c r="AD449" s="200">
        <v>4.09</v>
      </c>
      <c r="AE449" s="200">
        <v>3.89</v>
      </c>
      <c r="AF449" s="201"/>
      <c r="AI449" s="201">
        <v>4.3</v>
      </c>
      <c r="AJ449" s="201">
        <v>4.3099999999999996</v>
      </c>
      <c r="AK449" s="201">
        <v>4.1399999999999997</v>
      </c>
      <c r="AL449" s="228">
        <f t="shared" si="22"/>
        <v>4.25</v>
      </c>
      <c r="AN449" s="198">
        <f t="shared" si="23"/>
        <v>1.96</v>
      </c>
      <c r="AO449" s="198">
        <f t="shared" si="24"/>
        <v>3.4000000000000004</v>
      </c>
      <c r="AP449" s="198">
        <f t="shared" si="25"/>
        <v>5.5</v>
      </c>
      <c r="AQ449" s="198">
        <f t="shared" si="26"/>
        <v>12.46</v>
      </c>
    </row>
    <row r="450" spans="1:43" x14ac:dyDescent="0.35">
      <c r="A450" s="197">
        <v>44846</v>
      </c>
      <c r="B450" s="229">
        <v>44846</v>
      </c>
      <c r="C450" s="219"/>
      <c r="D450" s="219"/>
      <c r="E450" s="219"/>
      <c r="F450" s="219"/>
      <c r="G450" s="219"/>
      <c r="H450" s="219">
        <v>6.22</v>
      </c>
      <c r="I450" s="219">
        <v>7.67</v>
      </c>
      <c r="J450" s="219">
        <v>9.77</v>
      </c>
      <c r="K450" s="219">
        <v>16.809999999999999</v>
      </c>
      <c r="L450" s="219"/>
      <c r="M450" s="219"/>
      <c r="N450" s="219"/>
      <c r="O450" s="219"/>
      <c r="P450" s="219"/>
      <c r="Q450" s="197">
        <v>44846</v>
      </c>
      <c r="R450" s="200">
        <v>1.9900000000000002</v>
      </c>
      <c r="S450" s="200">
        <v>2.1100000000000003</v>
      </c>
      <c r="T450" s="200">
        <v>2.2600000000000002</v>
      </c>
      <c r="U450" s="200">
        <v>2.7349999999999999</v>
      </c>
      <c r="V450" s="200">
        <v>3.1974999999999998</v>
      </c>
      <c r="W450" s="200">
        <v>3.6324999999999998</v>
      </c>
      <c r="X450" s="200">
        <v>3.6300000000000003</v>
      </c>
      <c r="Y450" s="200">
        <v>3.7133333333333334</v>
      </c>
      <c r="Z450" s="200">
        <v>3.75</v>
      </c>
      <c r="AA450" s="200">
        <v>3.875</v>
      </c>
      <c r="AB450" s="200">
        <v>4.0199999999999996</v>
      </c>
      <c r="AC450" s="200">
        <v>4.05</v>
      </c>
      <c r="AD450" s="200">
        <v>4.1399999999999997</v>
      </c>
      <c r="AE450" s="200">
        <v>3.94</v>
      </c>
      <c r="AF450" s="201"/>
      <c r="AI450" s="201">
        <v>4.28</v>
      </c>
      <c r="AJ450" s="201">
        <v>4.29</v>
      </c>
      <c r="AK450" s="201">
        <v>4.12</v>
      </c>
      <c r="AL450" s="228">
        <f t="shared" si="22"/>
        <v>4.2300000000000004</v>
      </c>
      <c r="AN450" s="198">
        <f t="shared" si="23"/>
        <v>1.9899999999999993</v>
      </c>
      <c r="AO450" s="198">
        <f t="shared" si="24"/>
        <v>3.4399999999999995</v>
      </c>
      <c r="AP450" s="198">
        <f t="shared" si="25"/>
        <v>5.5399999999999991</v>
      </c>
      <c r="AQ450" s="198">
        <f t="shared" si="26"/>
        <v>12.579999999999998</v>
      </c>
    </row>
    <row r="451" spans="1:43" x14ac:dyDescent="0.35">
      <c r="A451" s="197">
        <v>44847</v>
      </c>
      <c r="B451" s="229">
        <v>44847</v>
      </c>
      <c r="C451" s="219"/>
      <c r="D451" s="219"/>
      <c r="E451" s="219"/>
      <c r="F451" s="219"/>
      <c r="G451" s="219"/>
      <c r="H451" s="219">
        <v>6.32</v>
      </c>
      <c r="I451" s="219">
        <v>7.71</v>
      </c>
      <c r="J451" s="219">
        <v>9.81</v>
      </c>
      <c r="K451" s="219">
        <v>16.93</v>
      </c>
      <c r="L451" s="219"/>
      <c r="M451" s="219"/>
      <c r="N451" s="219"/>
      <c r="O451" s="219"/>
      <c r="P451" s="219"/>
      <c r="Q451" s="197">
        <v>44847</v>
      </c>
      <c r="R451" s="200">
        <v>1.9900000000000002</v>
      </c>
      <c r="S451" s="200">
        <v>2.1100000000000003</v>
      </c>
      <c r="T451" s="200">
        <v>2.2600000000000002</v>
      </c>
      <c r="U451" s="200">
        <v>2.7349999999999999</v>
      </c>
      <c r="V451" s="200">
        <v>3.1974999999999998</v>
      </c>
      <c r="W451" s="200">
        <v>3.6475</v>
      </c>
      <c r="X451" s="200">
        <v>3.67</v>
      </c>
      <c r="Y451" s="200">
        <v>3.76</v>
      </c>
      <c r="Z451" s="200">
        <v>3.78</v>
      </c>
      <c r="AA451" s="200">
        <v>3.895</v>
      </c>
      <c r="AB451" s="200">
        <v>4.0199999999999996</v>
      </c>
      <c r="AC451" s="200">
        <v>4.05</v>
      </c>
      <c r="AD451" s="200">
        <v>4.17</v>
      </c>
      <c r="AE451" s="200">
        <v>3.97</v>
      </c>
      <c r="AF451" s="201"/>
      <c r="AI451" s="201">
        <v>4.47</v>
      </c>
      <c r="AJ451" s="201">
        <v>4.4400000000000004</v>
      </c>
      <c r="AK451" s="201">
        <v>4.21</v>
      </c>
      <c r="AL451" s="228">
        <f t="shared" si="22"/>
        <v>4.373333333333334</v>
      </c>
      <c r="AN451" s="198">
        <f t="shared" si="23"/>
        <v>1.9466666666666663</v>
      </c>
      <c r="AO451" s="198">
        <f t="shared" si="24"/>
        <v>3.336666666666666</v>
      </c>
      <c r="AP451" s="198">
        <f t="shared" si="25"/>
        <v>5.4366666666666665</v>
      </c>
      <c r="AQ451" s="198">
        <f t="shared" si="26"/>
        <v>12.556666666666665</v>
      </c>
    </row>
    <row r="452" spans="1:43" x14ac:dyDescent="0.35">
      <c r="A452" s="197">
        <v>44848</v>
      </c>
      <c r="B452" s="229">
        <v>44848</v>
      </c>
      <c r="C452" s="219"/>
      <c r="D452" s="219"/>
      <c r="E452" s="219"/>
      <c r="F452" s="219"/>
      <c r="G452" s="219"/>
      <c r="H452" s="219">
        <v>6.36</v>
      </c>
      <c r="I452" s="219">
        <v>7.67</v>
      </c>
      <c r="J452" s="219">
        <v>9.74</v>
      </c>
      <c r="K452" s="219">
        <v>16.79</v>
      </c>
      <c r="L452" s="219"/>
      <c r="M452" s="219"/>
      <c r="N452" s="219"/>
      <c r="O452" s="219"/>
      <c r="P452" s="219"/>
      <c r="Q452" s="197">
        <v>44848</v>
      </c>
      <c r="R452" s="200">
        <v>1.9900000000000002</v>
      </c>
      <c r="S452" s="200">
        <v>2.1100000000000003</v>
      </c>
      <c r="T452" s="200">
        <v>2.2600000000000002</v>
      </c>
      <c r="U452" s="200">
        <v>2.7249999999999996</v>
      </c>
      <c r="V452" s="200">
        <v>3.2024999999999997</v>
      </c>
      <c r="W452" s="200">
        <v>3.6375000000000002</v>
      </c>
      <c r="X452" s="200">
        <v>3.6633333333333336</v>
      </c>
      <c r="Y452" s="200">
        <v>3.76</v>
      </c>
      <c r="Z452" s="200">
        <v>3.78</v>
      </c>
      <c r="AA452" s="200">
        <v>3.895</v>
      </c>
      <c r="AB452" s="200">
        <v>4.0299999999999994</v>
      </c>
      <c r="AC452" s="200">
        <v>4.0599999999999996</v>
      </c>
      <c r="AD452" s="200">
        <v>4.18</v>
      </c>
      <c r="AE452" s="200">
        <v>3.98</v>
      </c>
      <c r="AF452" s="201"/>
      <c r="AI452" s="201">
        <v>4.4800000000000004</v>
      </c>
      <c r="AJ452" s="201">
        <v>4.47</v>
      </c>
      <c r="AK452" s="201">
        <v>4.25</v>
      </c>
      <c r="AL452" s="228">
        <f t="shared" si="22"/>
        <v>4.3999999999999995</v>
      </c>
      <c r="AN452" s="198">
        <f t="shared" si="23"/>
        <v>1.9600000000000009</v>
      </c>
      <c r="AO452" s="198">
        <f t="shared" si="24"/>
        <v>3.2700000000000005</v>
      </c>
      <c r="AP452" s="198">
        <f t="shared" si="25"/>
        <v>5.3400000000000007</v>
      </c>
      <c r="AQ452" s="198">
        <f t="shared" si="26"/>
        <v>12.39</v>
      </c>
    </row>
    <row r="453" spans="1:43" x14ac:dyDescent="0.35">
      <c r="A453" s="197">
        <v>44851</v>
      </c>
      <c r="B453" s="229">
        <v>44851</v>
      </c>
      <c r="C453" s="219"/>
      <c r="D453" s="219"/>
      <c r="E453" s="219"/>
      <c r="F453" s="219"/>
      <c r="G453" s="219"/>
      <c r="H453" s="219">
        <v>6.34</v>
      </c>
      <c r="I453" s="219">
        <v>7.56</v>
      </c>
      <c r="J453" s="219">
        <v>9.6</v>
      </c>
      <c r="K453" s="219">
        <v>16.670000000000002</v>
      </c>
      <c r="L453" s="219"/>
      <c r="M453" s="219"/>
      <c r="N453" s="219"/>
      <c r="O453" s="219"/>
      <c r="P453" s="219"/>
      <c r="Q453" s="197">
        <v>44851</v>
      </c>
      <c r="R453" s="200">
        <v>1.9933333333333332</v>
      </c>
      <c r="S453" s="200">
        <v>2.1133333333333333</v>
      </c>
      <c r="T453" s="200">
        <v>2.2633333333333332</v>
      </c>
      <c r="U453" s="200">
        <v>2.8233333333333337</v>
      </c>
      <c r="V453" s="200">
        <v>3.2733333333333334</v>
      </c>
      <c r="W453" s="200">
        <v>3.64</v>
      </c>
      <c r="X453" s="200">
        <v>3.6833333333333331</v>
      </c>
      <c r="Y453" s="200">
        <v>3.7866666666666666</v>
      </c>
      <c r="Z453" s="200">
        <v>3.82</v>
      </c>
      <c r="AA453" s="200">
        <v>3.9750000000000001</v>
      </c>
      <c r="AB453" s="200">
        <v>4.1099999999999994</v>
      </c>
      <c r="AC453" s="200">
        <v>4.1399999999999997</v>
      </c>
      <c r="AD453" s="200">
        <v>4.2700000000000005</v>
      </c>
      <c r="AE453" s="200">
        <v>4.07</v>
      </c>
      <c r="AF453" s="201"/>
      <c r="AI453" s="201">
        <v>4.45</v>
      </c>
      <c r="AJ453" s="201">
        <v>4.45</v>
      </c>
      <c r="AK453" s="201">
        <v>4.24</v>
      </c>
      <c r="AL453" s="228">
        <f t="shared" si="22"/>
        <v>4.38</v>
      </c>
      <c r="AN453" s="198">
        <f t="shared" si="23"/>
        <v>1.96</v>
      </c>
      <c r="AO453" s="198">
        <f t="shared" si="24"/>
        <v>3.1799999999999997</v>
      </c>
      <c r="AP453" s="198">
        <f t="shared" si="25"/>
        <v>5.22</v>
      </c>
      <c r="AQ453" s="198">
        <f t="shared" si="26"/>
        <v>12.290000000000003</v>
      </c>
    </row>
    <row r="454" spans="1:43" x14ac:dyDescent="0.35">
      <c r="A454" s="197">
        <v>44852</v>
      </c>
      <c r="B454" s="229">
        <v>44852</v>
      </c>
      <c r="C454" s="219"/>
      <c r="D454" s="219"/>
      <c r="E454" s="219"/>
      <c r="F454" s="219"/>
      <c r="G454" s="219"/>
      <c r="H454" s="219">
        <v>6.3</v>
      </c>
      <c r="I454" s="219">
        <v>7.44</v>
      </c>
      <c r="J454" s="219">
        <v>9.4600000000000009</v>
      </c>
      <c r="K454" s="219">
        <v>16.510000000000002</v>
      </c>
      <c r="L454" s="219"/>
      <c r="M454" s="219"/>
      <c r="N454" s="219"/>
      <c r="O454" s="219"/>
      <c r="P454" s="219"/>
      <c r="Q454" s="197">
        <v>44852</v>
      </c>
      <c r="R454" s="200">
        <v>2.0533333333333337</v>
      </c>
      <c r="S454" s="200">
        <v>2.1733333333333338</v>
      </c>
      <c r="T454" s="200">
        <v>2.3233333333333337</v>
      </c>
      <c r="U454" s="200">
        <v>2.8733333333333331</v>
      </c>
      <c r="V454" s="200">
        <v>3.3333333333333335</v>
      </c>
      <c r="W454" s="200">
        <v>3.7024999999999997</v>
      </c>
      <c r="X454" s="200">
        <v>3.7566666666666664</v>
      </c>
      <c r="Y454" s="200">
        <v>3.86</v>
      </c>
      <c r="Z454" s="200">
        <v>3.92</v>
      </c>
      <c r="AA454" s="200">
        <v>4.085</v>
      </c>
      <c r="AB454" s="200">
        <v>4.2299999999999995</v>
      </c>
      <c r="AC454" s="200">
        <v>4.26</v>
      </c>
      <c r="AD454" s="200">
        <v>4.51</v>
      </c>
      <c r="AE454" s="200">
        <v>4.3099999999999996</v>
      </c>
      <c r="AF454" s="201"/>
      <c r="AI454" s="201">
        <v>4.43</v>
      </c>
      <c r="AJ454" s="201">
        <v>4.43</v>
      </c>
      <c r="AK454" s="201">
        <v>4.21</v>
      </c>
      <c r="AL454" s="228">
        <f t="shared" si="22"/>
        <v>4.3566666666666665</v>
      </c>
      <c r="AN454" s="198">
        <f t="shared" si="23"/>
        <v>1.9433333333333334</v>
      </c>
      <c r="AO454" s="198">
        <f t="shared" si="24"/>
        <v>3.0833333333333339</v>
      </c>
      <c r="AP454" s="198">
        <f t="shared" si="25"/>
        <v>5.1033333333333344</v>
      </c>
      <c r="AQ454" s="198">
        <f t="shared" si="26"/>
        <v>12.153333333333336</v>
      </c>
    </row>
    <row r="455" spans="1:43" x14ac:dyDescent="0.35">
      <c r="A455" s="197">
        <v>44853</v>
      </c>
      <c r="B455" s="229">
        <v>44853</v>
      </c>
      <c r="C455" s="219"/>
      <c r="D455" s="219"/>
      <c r="E455" s="219"/>
      <c r="F455" s="219"/>
      <c r="G455" s="219"/>
      <c r="H455" s="219">
        <v>6.43</v>
      </c>
      <c r="I455" s="219">
        <v>7.59</v>
      </c>
      <c r="J455" s="219">
        <v>9.6</v>
      </c>
      <c r="K455" s="219">
        <v>16.66</v>
      </c>
      <c r="L455" s="219"/>
      <c r="M455" s="219"/>
      <c r="N455" s="219"/>
      <c r="O455" s="219"/>
      <c r="P455" s="219"/>
      <c r="Q455" s="197">
        <v>44853</v>
      </c>
      <c r="R455" s="200">
        <v>2.0533333333333337</v>
      </c>
      <c r="S455" s="200">
        <v>2.1733333333333338</v>
      </c>
      <c r="T455" s="200">
        <v>2.3233333333333337</v>
      </c>
      <c r="U455" s="200">
        <v>2.8733333333333331</v>
      </c>
      <c r="V455" s="200">
        <v>3.3333333333333335</v>
      </c>
      <c r="W455" s="200">
        <v>3.7374999999999998</v>
      </c>
      <c r="X455" s="200">
        <v>3.8166666666666669</v>
      </c>
      <c r="Y455" s="200">
        <v>3.9</v>
      </c>
      <c r="Z455" s="200">
        <v>3.96</v>
      </c>
      <c r="AA455" s="200">
        <v>4.1749999999999998</v>
      </c>
      <c r="AB455" s="200">
        <v>4.33</v>
      </c>
      <c r="AC455" s="200">
        <v>4.3600000000000003</v>
      </c>
      <c r="AD455" s="200">
        <v>4.7</v>
      </c>
      <c r="AE455" s="200">
        <v>4.5</v>
      </c>
      <c r="AF455" s="201"/>
      <c r="AI455" s="201">
        <v>4.55</v>
      </c>
      <c r="AJ455" s="201">
        <v>4.5599999999999996</v>
      </c>
      <c r="AK455" s="201">
        <v>4.3499999999999996</v>
      </c>
      <c r="AL455" s="228">
        <f t="shared" si="22"/>
        <v>4.4866666666666664</v>
      </c>
      <c r="AN455" s="198">
        <f t="shared" si="23"/>
        <v>1.9433333333333334</v>
      </c>
      <c r="AO455" s="198">
        <f t="shared" si="24"/>
        <v>3.1033333333333335</v>
      </c>
      <c r="AP455" s="198">
        <f t="shared" si="25"/>
        <v>5.1133333333333333</v>
      </c>
      <c r="AQ455" s="198">
        <f t="shared" si="26"/>
        <v>12.173333333333334</v>
      </c>
    </row>
    <row r="456" spans="1:43" x14ac:dyDescent="0.35">
      <c r="A456" s="197">
        <v>44854</v>
      </c>
      <c r="B456" s="229">
        <v>44854</v>
      </c>
      <c r="C456" s="219"/>
      <c r="D456" s="219"/>
      <c r="E456" s="219"/>
      <c r="F456" s="219"/>
      <c r="G456" s="219"/>
      <c r="H456" s="219">
        <v>6.52</v>
      </c>
      <c r="I456" s="219">
        <v>7.61</v>
      </c>
      <c r="J456" s="219">
        <v>9.6</v>
      </c>
      <c r="K456" s="219">
        <v>16.63</v>
      </c>
      <c r="L456" s="219"/>
      <c r="M456" s="219"/>
      <c r="N456" s="219"/>
      <c r="O456" s="219"/>
      <c r="P456" s="219"/>
      <c r="Q456" s="197">
        <v>44854</v>
      </c>
      <c r="R456" s="200">
        <v>2.12</v>
      </c>
      <c r="S456" s="200">
        <v>2.2400000000000002</v>
      </c>
      <c r="T456" s="200">
        <v>2.39</v>
      </c>
      <c r="U456" s="200">
        <v>2.9533333333333331</v>
      </c>
      <c r="V456" s="200">
        <v>3.4333333333333336</v>
      </c>
      <c r="W456" s="200">
        <v>3.8425000000000002</v>
      </c>
      <c r="X456" s="200">
        <v>3.94</v>
      </c>
      <c r="Y456" s="200">
        <v>4.0266666666666664</v>
      </c>
      <c r="Z456" s="200">
        <v>4.09</v>
      </c>
      <c r="AA456" s="200">
        <v>4.32</v>
      </c>
      <c r="AB456" s="200">
        <v>4.43</v>
      </c>
      <c r="AC456" s="200">
        <v>4.46</v>
      </c>
      <c r="AD456" s="200">
        <v>4.9400000000000004</v>
      </c>
      <c r="AE456" s="200">
        <v>4.74</v>
      </c>
      <c r="AF456" s="201"/>
      <c r="AI456" s="201">
        <v>4.62</v>
      </c>
      <c r="AJ456" s="201">
        <v>4.66</v>
      </c>
      <c r="AK456" s="201">
        <v>4.45</v>
      </c>
      <c r="AL456" s="228">
        <f t="shared" si="22"/>
        <v>4.5766666666666671</v>
      </c>
      <c r="AN456" s="198">
        <f t="shared" si="23"/>
        <v>1.9433333333333325</v>
      </c>
      <c r="AO456" s="198">
        <f t="shared" si="24"/>
        <v>3.0333333333333332</v>
      </c>
      <c r="AP456" s="198">
        <f t="shared" si="25"/>
        <v>5.0233333333333325</v>
      </c>
      <c r="AQ456" s="198">
        <f t="shared" si="26"/>
        <v>12.053333333333331</v>
      </c>
    </row>
    <row r="457" spans="1:43" x14ac:dyDescent="0.35">
      <c r="A457" s="197">
        <v>44855</v>
      </c>
      <c r="B457" s="229">
        <v>44855</v>
      </c>
      <c r="C457" s="219"/>
      <c r="D457" s="219"/>
      <c r="E457" s="219"/>
      <c r="F457" s="219"/>
      <c r="G457" s="219"/>
      <c r="H457" s="219">
        <v>6.51</v>
      </c>
      <c r="I457" s="219">
        <v>7.63</v>
      </c>
      <c r="J457" s="219">
        <v>9.64</v>
      </c>
      <c r="K457" s="219">
        <v>16.690000000000001</v>
      </c>
      <c r="L457" s="219"/>
      <c r="M457" s="219"/>
      <c r="N457" s="219"/>
      <c r="O457" s="219"/>
      <c r="P457" s="219"/>
      <c r="Q457" s="197">
        <v>44855</v>
      </c>
      <c r="R457" s="200">
        <v>2.1533333333333333</v>
      </c>
      <c r="S457" s="200">
        <v>2.2733333333333334</v>
      </c>
      <c r="T457" s="200">
        <v>2.4233333333333333</v>
      </c>
      <c r="U457" s="200">
        <v>3.0133333333333332</v>
      </c>
      <c r="V457" s="200">
        <v>3.5399999999999996</v>
      </c>
      <c r="W457" s="200">
        <v>3.9424999999999999</v>
      </c>
      <c r="X457" s="200">
        <v>4.0166666666666666</v>
      </c>
      <c r="Y457" s="200">
        <v>4.0999999999999996</v>
      </c>
      <c r="Z457" s="200">
        <v>4.1399999999999997</v>
      </c>
      <c r="AA457" s="200">
        <v>4.3900000000000006</v>
      </c>
      <c r="AB457" s="200">
        <v>4.4799999999999995</v>
      </c>
      <c r="AC457" s="200">
        <v>4.51</v>
      </c>
      <c r="AD457" s="200">
        <v>4.99</v>
      </c>
      <c r="AE457" s="200">
        <v>4.79</v>
      </c>
      <c r="AF457" s="201"/>
      <c r="AI457" s="201">
        <v>4.49</v>
      </c>
      <c r="AJ457" s="201">
        <v>4.5199999999999996</v>
      </c>
      <c r="AK457" s="201">
        <v>4.34</v>
      </c>
      <c r="AL457" s="228">
        <f t="shared" si="22"/>
        <v>4.45</v>
      </c>
      <c r="AN457" s="198">
        <f t="shared" si="23"/>
        <v>2.0599999999999996</v>
      </c>
      <c r="AO457" s="198">
        <f t="shared" si="24"/>
        <v>3.1799999999999997</v>
      </c>
      <c r="AP457" s="198">
        <f t="shared" si="25"/>
        <v>5.19</v>
      </c>
      <c r="AQ457" s="198">
        <f t="shared" si="26"/>
        <v>12.240000000000002</v>
      </c>
    </row>
    <row r="458" spans="1:43" x14ac:dyDescent="0.35">
      <c r="A458" s="197">
        <v>44858</v>
      </c>
      <c r="B458" s="229">
        <v>44858</v>
      </c>
      <c r="C458" s="219"/>
      <c r="D458" s="219"/>
      <c r="E458" s="219"/>
      <c r="F458" s="219"/>
      <c r="G458" s="219"/>
      <c r="H458" s="219">
        <v>6.5</v>
      </c>
      <c r="I458" s="219">
        <v>7.56</v>
      </c>
      <c r="J458" s="219">
        <v>9.5500000000000007</v>
      </c>
      <c r="K458" s="219">
        <v>16.66</v>
      </c>
      <c r="L458" s="219"/>
      <c r="M458" s="219"/>
      <c r="N458" s="219"/>
      <c r="O458" s="219"/>
      <c r="P458" s="219"/>
      <c r="Q458" s="197">
        <v>44858</v>
      </c>
      <c r="R458" s="200">
        <v>2.2000000000000002</v>
      </c>
      <c r="S458" s="200">
        <v>2.3200000000000003</v>
      </c>
      <c r="T458" s="200">
        <v>2.4700000000000002</v>
      </c>
      <c r="U458" s="200">
        <v>3.0233333333333334</v>
      </c>
      <c r="V458" s="200">
        <v>3.5533333333333332</v>
      </c>
      <c r="W458" s="200">
        <v>3.9925000000000002</v>
      </c>
      <c r="X458" s="200">
        <v>4.0733333333333333</v>
      </c>
      <c r="Y458" s="200">
        <v>4.16</v>
      </c>
      <c r="Z458" s="200">
        <v>4.22</v>
      </c>
      <c r="AA458" s="200">
        <v>4.4800000000000004</v>
      </c>
      <c r="AB458" s="200">
        <v>4.58</v>
      </c>
      <c r="AC458" s="200">
        <v>4.6100000000000003</v>
      </c>
      <c r="AD458" s="200">
        <v>5.05</v>
      </c>
      <c r="AE458" s="200">
        <v>4.8499999999999996</v>
      </c>
      <c r="AF458" s="201"/>
      <c r="AI458" s="201">
        <v>4.5</v>
      </c>
      <c r="AJ458" s="201">
        <v>4.5199999999999996</v>
      </c>
      <c r="AK458" s="201">
        <v>4.3600000000000003</v>
      </c>
      <c r="AL458" s="228">
        <f t="shared" si="22"/>
        <v>4.46</v>
      </c>
      <c r="AN458" s="198">
        <f t="shared" si="23"/>
        <v>2.04</v>
      </c>
      <c r="AO458" s="198">
        <f t="shared" si="24"/>
        <v>3.0999999999999996</v>
      </c>
      <c r="AP458" s="198">
        <f t="shared" si="25"/>
        <v>5.0900000000000007</v>
      </c>
      <c r="AQ458" s="198">
        <f t="shared" si="26"/>
        <v>12.2</v>
      </c>
    </row>
    <row r="459" spans="1:43" x14ac:dyDescent="0.35">
      <c r="A459" s="197">
        <v>44859</v>
      </c>
      <c r="B459" s="229">
        <v>44859</v>
      </c>
      <c r="C459" s="219"/>
      <c r="D459" s="219"/>
      <c r="E459" s="219"/>
      <c r="F459" s="219"/>
      <c r="G459" s="219"/>
      <c r="H459" s="219">
        <v>6.37</v>
      </c>
      <c r="I459" s="219">
        <v>7.4</v>
      </c>
      <c r="J459" s="219">
        <v>9.4</v>
      </c>
      <c r="K459" s="219">
        <v>16.52</v>
      </c>
      <c r="L459" s="219"/>
      <c r="M459" s="219"/>
      <c r="N459" s="219"/>
      <c r="O459" s="219"/>
      <c r="P459" s="219"/>
      <c r="Q459" s="197">
        <v>44859</v>
      </c>
      <c r="R459" s="200">
        <v>2.3266666666666671</v>
      </c>
      <c r="S459" s="200">
        <v>2.4466666666666672</v>
      </c>
      <c r="T459" s="200">
        <v>2.5966666666666671</v>
      </c>
      <c r="U459" s="200">
        <v>3.1166666666666667</v>
      </c>
      <c r="V459" s="200">
        <v>3.6966666666666668</v>
      </c>
      <c r="W459" s="200">
        <v>4.0950000000000006</v>
      </c>
      <c r="X459" s="200">
        <v>4.1566666666666672</v>
      </c>
      <c r="Y459" s="200">
        <v>4.2866666666666662</v>
      </c>
      <c r="Z459" s="200">
        <v>4.34</v>
      </c>
      <c r="AA459" s="200">
        <v>4.5449999999999999</v>
      </c>
      <c r="AB459" s="200">
        <v>4.75</v>
      </c>
      <c r="AC459" s="200">
        <v>4.78</v>
      </c>
      <c r="AD459" s="200">
        <v>5.05</v>
      </c>
      <c r="AE459" s="200">
        <v>4.8499999999999996</v>
      </c>
      <c r="AF459" s="201"/>
      <c r="AI459" s="201">
        <v>4.42</v>
      </c>
      <c r="AJ459" s="201">
        <v>4.45</v>
      </c>
      <c r="AK459" s="201">
        <v>4.25</v>
      </c>
      <c r="AL459" s="228">
        <f t="shared" si="22"/>
        <v>4.373333333333334</v>
      </c>
      <c r="AN459" s="198">
        <f t="shared" si="23"/>
        <v>1.9966666666666661</v>
      </c>
      <c r="AO459" s="198">
        <f t="shared" si="24"/>
        <v>3.0266666666666664</v>
      </c>
      <c r="AP459" s="198">
        <f t="shared" si="25"/>
        <v>5.0266666666666664</v>
      </c>
      <c r="AQ459" s="198">
        <f t="shared" si="26"/>
        <v>12.146666666666665</v>
      </c>
    </row>
    <row r="460" spans="1:43" x14ac:dyDescent="0.35">
      <c r="A460" s="197">
        <v>44860</v>
      </c>
      <c r="B460" s="229">
        <v>44860</v>
      </c>
      <c r="C460" s="219"/>
      <c r="D460" s="219"/>
      <c r="E460" s="219"/>
      <c r="F460" s="219"/>
      <c r="G460" s="219"/>
      <c r="H460" s="219">
        <v>6.31</v>
      </c>
      <c r="I460" s="219">
        <v>7.28</v>
      </c>
      <c r="J460" s="219">
        <v>9.27</v>
      </c>
      <c r="K460" s="219">
        <v>16.37</v>
      </c>
      <c r="L460" s="219"/>
      <c r="M460" s="219"/>
      <c r="N460" s="219"/>
      <c r="O460" s="219"/>
      <c r="P460" s="219"/>
      <c r="Q460" s="197">
        <v>44860</v>
      </c>
      <c r="R460" s="200">
        <v>2.2566666666666664</v>
      </c>
      <c r="S460" s="200">
        <v>2.3766666666666665</v>
      </c>
      <c r="T460" s="200">
        <v>2.5566666666666666</v>
      </c>
      <c r="U460" s="200">
        <v>3.11</v>
      </c>
      <c r="V460" s="200">
        <v>3.6566666666666667</v>
      </c>
      <c r="W460" s="200">
        <v>4.0575000000000001</v>
      </c>
      <c r="X460" s="200">
        <v>4.1449999999999996</v>
      </c>
      <c r="Y460" s="200">
        <v>4.2650000000000006</v>
      </c>
      <c r="Z460" s="200">
        <v>4.3</v>
      </c>
      <c r="AA460" s="200">
        <v>4.5</v>
      </c>
      <c r="AB460" s="200">
        <v>4.71</v>
      </c>
      <c r="AC460" s="200">
        <v>4.74</v>
      </c>
      <c r="AD460" s="200">
        <v>5.0200000000000005</v>
      </c>
      <c r="AE460" s="200">
        <v>4.82</v>
      </c>
      <c r="AF460" s="201"/>
      <c r="AI460" s="201">
        <v>4.3899999999999997</v>
      </c>
      <c r="AJ460" s="201">
        <v>4.41</v>
      </c>
      <c r="AK460" s="201">
        <v>4.2</v>
      </c>
      <c r="AL460" s="228">
        <f t="shared" si="22"/>
        <v>4.333333333333333</v>
      </c>
      <c r="AN460" s="198">
        <f t="shared" si="23"/>
        <v>1.9766666666666666</v>
      </c>
      <c r="AO460" s="198">
        <f t="shared" si="24"/>
        <v>2.9466666666666672</v>
      </c>
      <c r="AP460" s="198">
        <f t="shared" si="25"/>
        <v>4.9366666666666665</v>
      </c>
      <c r="AQ460" s="198">
        <f t="shared" si="26"/>
        <v>12.036666666666669</v>
      </c>
    </row>
    <row r="461" spans="1:43" x14ac:dyDescent="0.35">
      <c r="A461" s="197">
        <v>44861</v>
      </c>
      <c r="B461" s="229">
        <v>44861</v>
      </c>
      <c r="C461" s="219"/>
      <c r="D461" s="219"/>
      <c r="E461" s="219"/>
      <c r="F461" s="219"/>
      <c r="G461" s="219"/>
      <c r="H461" s="219">
        <v>6.22</v>
      </c>
      <c r="I461" s="219">
        <v>7.16</v>
      </c>
      <c r="J461" s="219">
        <v>9.11</v>
      </c>
      <c r="K461" s="219">
        <v>16.239999999999998</v>
      </c>
      <c r="L461" s="219"/>
      <c r="M461" s="219"/>
      <c r="N461" s="219"/>
      <c r="O461" s="219"/>
      <c r="P461" s="219"/>
      <c r="Q461" s="197">
        <v>44861</v>
      </c>
      <c r="R461" s="200">
        <v>2.2566666666666664</v>
      </c>
      <c r="S461" s="200">
        <v>2.3766666666666665</v>
      </c>
      <c r="T461" s="200">
        <v>2.5566666666666666</v>
      </c>
      <c r="U461" s="200">
        <v>3.0566666666666666</v>
      </c>
      <c r="V461" s="200">
        <v>3.6566666666666667</v>
      </c>
      <c r="W461" s="200">
        <v>4.0549999999999997</v>
      </c>
      <c r="X461" s="200">
        <v>4.1375000000000002</v>
      </c>
      <c r="Y461" s="200">
        <v>4.2650000000000006</v>
      </c>
      <c r="Z461" s="200">
        <v>4.3</v>
      </c>
      <c r="AA461" s="200">
        <v>4.5</v>
      </c>
      <c r="AB461" s="200">
        <v>4.71</v>
      </c>
      <c r="AC461" s="200">
        <v>4.74</v>
      </c>
      <c r="AD461" s="200">
        <v>4.96</v>
      </c>
      <c r="AE461" s="200">
        <v>4.76</v>
      </c>
      <c r="AF461" s="201"/>
      <c r="AI461" s="201">
        <v>4.3</v>
      </c>
      <c r="AJ461" s="201">
        <v>4.29</v>
      </c>
      <c r="AK461" s="201">
        <v>4.09</v>
      </c>
      <c r="AL461" s="228">
        <f t="shared" si="22"/>
        <v>4.2266666666666666</v>
      </c>
      <c r="AN461" s="198">
        <f t="shared" si="23"/>
        <v>1.9933333333333332</v>
      </c>
      <c r="AO461" s="198">
        <f t="shared" si="24"/>
        <v>2.9333333333333336</v>
      </c>
      <c r="AP461" s="198">
        <f t="shared" si="25"/>
        <v>4.8833333333333329</v>
      </c>
      <c r="AQ461" s="198">
        <f t="shared" si="26"/>
        <v>12.013333333333332</v>
      </c>
    </row>
    <row r="462" spans="1:43" x14ac:dyDescent="0.35">
      <c r="A462" s="197">
        <v>44862</v>
      </c>
      <c r="B462" s="229">
        <v>44862</v>
      </c>
      <c r="C462" s="219"/>
      <c r="D462" s="219"/>
      <c r="E462" s="219"/>
      <c r="F462" s="219"/>
      <c r="G462" s="219"/>
      <c r="H462" s="219">
        <v>6.27</v>
      </c>
      <c r="I462" s="219">
        <v>7.04</v>
      </c>
      <c r="J462" s="219">
        <v>8.94</v>
      </c>
      <c r="K462" s="219">
        <v>16.12</v>
      </c>
      <c r="L462" s="219"/>
      <c r="M462" s="219"/>
      <c r="N462" s="219"/>
      <c r="O462" s="219"/>
      <c r="P462" s="219"/>
      <c r="Q462" s="197">
        <v>44862</v>
      </c>
      <c r="R462" s="200">
        <v>2.2766666666666664</v>
      </c>
      <c r="S462" s="200">
        <v>2.3966666666666665</v>
      </c>
      <c r="T462" s="200">
        <v>2.5766666666666667</v>
      </c>
      <c r="U462" s="200">
        <v>3</v>
      </c>
      <c r="V462" s="200">
        <v>3.51</v>
      </c>
      <c r="W462" s="200">
        <v>3.9899999999999998</v>
      </c>
      <c r="X462" s="200">
        <v>4.09</v>
      </c>
      <c r="Y462" s="200">
        <v>4.2249999999999996</v>
      </c>
      <c r="Z462" s="200">
        <v>4.3</v>
      </c>
      <c r="AA462" s="200">
        <v>4.5</v>
      </c>
      <c r="AB462" s="200">
        <v>4.71</v>
      </c>
      <c r="AC462" s="200">
        <v>4.74</v>
      </c>
      <c r="AD462" s="200">
        <v>4.82</v>
      </c>
      <c r="AE462" s="200">
        <v>4.62</v>
      </c>
      <c r="AF462" s="201"/>
      <c r="AI462" s="201">
        <v>4.41</v>
      </c>
      <c r="AJ462" s="201">
        <v>4.38</v>
      </c>
      <c r="AK462" s="201">
        <v>4.1900000000000004</v>
      </c>
      <c r="AL462" s="228">
        <f t="shared" si="22"/>
        <v>4.3266666666666671</v>
      </c>
      <c r="AN462" s="198">
        <f t="shared" si="23"/>
        <v>1.9433333333333325</v>
      </c>
      <c r="AO462" s="198">
        <f t="shared" si="24"/>
        <v>2.7133333333333329</v>
      </c>
      <c r="AP462" s="198">
        <f t="shared" si="25"/>
        <v>4.6133333333333324</v>
      </c>
      <c r="AQ462" s="198">
        <f t="shared" si="26"/>
        <v>11.793333333333333</v>
      </c>
    </row>
    <row r="463" spans="1:43" x14ac:dyDescent="0.35">
      <c r="A463" s="197">
        <v>44865</v>
      </c>
      <c r="B463" s="229">
        <v>44865</v>
      </c>
      <c r="C463" s="219"/>
      <c r="D463" s="219"/>
      <c r="E463" s="219"/>
      <c r="F463" s="219"/>
      <c r="G463" s="219"/>
      <c r="H463" s="219">
        <v>6.34</v>
      </c>
      <c r="I463" s="219">
        <v>7.23</v>
      </c>
      <c r="J463" s="219">
        <v>9.1300000000000008</v>
      </c>
      <c r="K463" s="219">
        <v>16.25</v>
      </c>
      <c r="L463" s="219"/>
      <c r="M463" s="219"/>
      <c r="N463" s="219"/>
      <c r="O463" s="219"/>
      <c r="P463" s="219"/>
      <c r="Q463" s="197">
        <v>44865</v>
      </c>
      <c r="R463" s="200">
        <v>2.25</v>
      </c>
      <c r="S463" s="200">
        <v>2.37</v>
      </c>
      <c r="T463" s="200">
        <v>2.5500000000000003</v>
      </c>
      <c r="U463" s="200">
        <v>2.9966666666666666</v>
      </c>
      <c r="V463" s="200">
        <v>3.4933333333333336</v>
      </c>
      <c r="W463" s="200">
        <v>3.9624999999999999</v>
      </c>
      <c r="X463" s="200">
        <v>4.0674999999999999</v>
      </c>
      <c r="Y463" s="200">
        <v>4.1850000000000005</v>
      </c>
      <c r="Z463" s="200">
        <v>4.2699999999999996</v>
      </c>
      <c r="AA463" s="200">
        <v>4.4800000000000004</v>
      </c>
      <c r="AB463" s="200">
        <v>4.66</v>
      </c>
      <c r="AC463" s="200">
        <v>4.6900000000000004</v>
      </c>
      <c r="AD463" s="200">
        <v>4.83</v>
      </c>
      <c r="AE463" s="200">
        <v>4.63</v>
      </c>
      <c r="AF463" s="201"/>
      <c r="AI463" s="201">
        <v>4.51</v>
      </c>
      <c r="AJ463" s="201">
        <v>4.45</v>
      </c>
      <c r="AK463" s="201">
        <v>4.2699999999999996</v>
      </c>
      <c r="AL463" s="228">
        <f t="shared" si="22"/>
        <v>4.41</v>
      </c>
      <c r="AN463" s="198">
        <f t="shared" si="23"/>
        <v>1.9299999999999997</v>
      </c>
      <c r="AO463" s="198">
        <f t="shared" si="24"/>
        <v>2.8200000000000003</v>
      </c>
      <c r="AP463" s="198">
        <f t="shared" si="25"/>
        <v>4.7200000000000006</v>
      </c>
      <c r="AQ463" s="198">
        <f t="shared" si="26"/>
        <v>11.84</v>
      </c>
    </row>
    <row r="464" spans="1:43" x14ac:dyDescent="0.35">
      <c r="A464" s="197">
        <v>44868</v>
      </c>
      <c r="B464" s="229">
        <v>44868</v>
      </c>
      <c r="C464" s="219"/>
      <c r="D464" s="219"/>
      <c r="E464" s="219"/>
      <c r="F464" s="219"/>
      <c r="G464" s="219"/>
      <c r="H464" s="219">
        <v>6.42</v>
      </c>
      <c r="I464" s="219">
        <v>7.53</v>
      </c>
      <c r="J464" s="219">
        <v>9.44</v>
      </c>
      <c r="K464" s="219">
        <v>16.55</v>
      </c>
      <c r="L464" s="219"/>
      <c r="M464" s="219"/>
      <c r="N464" s="219"/>
      <c r="O464" s="219"/>
      <c r="P464" s="219"/>
      <c r="Q464" s="197">
        <v>44868</v>
      </c>
      <c r="R464" s="200">
        <v>2.25</v>
      </c>
      <c r="S464" s="200">
        <v>2.37</v>
      </c>
      <c r="T464" s="200">
        <v>2.5500000000000003</v>
      </c>
      <c r="U464" s="200">
        <v>2.9899999999999998</v>
      </c>
      <c r="V464" s="200">
        <v>3.4933333333333336</v>
      </c>
      <c r="W464" s="200">
        <v>3.9424999999999999</v>
      </c>
      <c r="X464" s="200">
        <v>4.0274999999999999</v>
      </c>
      <c r="Y464" s="200">
        <v>4.1966666666666663</v>
      </c>
      <c r="Z464" s="200">
        <v>4.28</v>
      </c>
      <c r="AA464" s="200">
        <v>4.4800000000000004</v>
      </c>
      <c r="AB464" s="200">
        <v>4.66</v>
      </c>
      <c r="AC464" s="200">
        <v>4.6900000000000004</v>
      </c>
      <c r="AD464" s="200">
        <v>4.75</v>
      </c>
      <c r="AE464" s="200">
        <v>4.55</v>
      </c>
      <c r="AF464" s="201"/>
      <c r="AI464" s="201">
        <v>4.71</v>
      </c>
      <c r="AJ464" s="201">
        <v>4.63</v>
      </c>
      <c r="AK464" s="201">
        <v>4.3600000000000003</v>
      </c>
      <c r="AL464" s="228">
        <f t="shared" si="22"/>
        <v>4.5666666666666664</v>
      </c>
      <c r="AN464" s="198">
        <f t="shared" si="23"/>
        <v>1.8533333333333335</v>
      </c>
      <c r="AO464" s="198">
        <f t="shared" si="24"/>
        <v>2.9633333333333338</v>
      </c>
      <c r="AP464" s="198">
        <f t="shared" si="25"/>
        <v>4.8733333333333331</v>
      </c>
      <c r="AQ464" s="198">
        <f t="shared" si="26"/>
        <v>11.983333333333334</v>
      </c>
    </row>
    <row r="465" spans="1:43" x14ac:dyDescent="0.35">
      <c r="A465" s="197">
        <v>44869</v>
      </c>
      <c r="B465" s="229">
        <v>44869</v>
      </c>
      <c r="C465" s="219"/>
      <c r="D465" s="219"/>
      <c r="E465" s="219"/>
      <c r="F465" s="219"/>
      <c r="G465" s="219"/>
      <c r="H465" s="219">
        <v>6.42</v>
      </c>
      <c r="I465" s="219">
        <v>7.48</v>
      </c>
      <c r="J465" s="219">
        <v>9.39</v>
      </c>
      <c r="K465" s="219">
        <v>16.57</v>
      </c>
      <c r="L465" s="219"/>
      <c r="M465" s="219"/>
      <c r="N465" s="219"/>
      <c r="O465" s="219"/>
      <c r="P465" s="219"/>
      <c r="Q465" s="197">
        <v>44869</v>
      </c>
      <c r="R465" s="200">
        <v>2.25</v>
      </c>
      <c r="S465" s="200">
        <v>2.37</v>
      </c>
      <c r="T465" s="200">
        <v>2.5500000000000003</v>
      </c>
      <c r="U465" s="200">
        <v>2.9866666666666668</v>
      </c>
      <c r="V465" s="200">
        <v>3.4933333333333336</v>
      </c>
      <c r="W465" s="200">
        <v>3.9074999999999998</v>
      </c>
      <c r="X465" s="200">
        <v>4.0199999999999996</v>
      </c>
      <c r="Y465" s="200">
        <v>4.1966666666666663</v>
      </c>
      <c r="Z465" s="200">
        <v>4.28</v>
      </c>
      <c r="AA465" s="200">
        <v>4.4800000000000004</v>
      </c>
      <c r="AB465" s="200">
        <v>4.66</v>
      </c>
      <c r="AC465" s="200">
        <v>4.6900000000000004</v>
      </c>
      <c r="AD465" s="200">
        <v>4.7</v>
      </c>
      <c r="AE465" s="200">
        <v>4.5</v>
      </c>
      <c r="AF465" s="201"/>
      <c r="AI465" s="201">
        <v>4.66</v>
      </c>
      <c r="AJ465" s="201">
        <v>4.58</v>
      </c>
      <c r="AK465" s="201">
        <v>4.33</v>
      </c>
      <c r="AL465" s="228">
        <f t="shared" si="22"/>
        <v>4.5233333333333334</v>
      </c>
      <c r="AN465" s="198">
        <f t="shared" si="23"/>
        <v>1.8966666666666665</v>
      </c>
      <c r="AO465" s="198">
        <f t="shared" si="24"/>
        <v>2.956666666666667</v>
      </c>
      <c r="AP465" s="198">
        <f t="shared" si="25"/>
        <v>4.8666666666666671</v>
      </c>
      <c r="AQ465" s="198">
        <f t="shared" si="26"/>
        <v>12.046666666666667</v>
      </c>
    </row>
    <row r="466" spans="1:43" x14ac:dyDescent="0.35">
      <c r="A466" s="197">
        <v>44872</v>
      </c>
      <c r="B466" s="229">
        <v>44872</v>
      </c>
      <c r="C466" s="219"/>
      <c r="D466" s="219"/>
      <c r="E466" s="219"/>
      <c r="F466" s="219"/>
      <c r="G466" s="219"/>
      <c r="H466" s="219">
        <v>6.44</v>
      </c>
      <c r="I466" s="219">
        <v>7.45</v>
      </c>
      <c r="J466" s="219">
        <v>9.3699999999999992</v>
      </c>
      <c r="K466" s="219">
        <v>16.63</v>
      </c>
      <c r="L466" s="219"/>
      <c r="M466" s="219"/>
      <c r="N466" s="219"/>
      <c r="O466" s="219"/>
      <c r="P466" s="219"/>
      <c r="Q466" s="197">
        <v>44872</v>
      </c>
      <c r="R466" s="200">
        <v>2.25</v>
      </c>
      <c r="S466" s="200">
        <v>2.37</v>
      </c>
      <c r="T466" s="200">
        <v>2.5500000000000003</v>
      </c>
      <c r="U466" s="200">
        <v>2.9866666666666668</v>
      </c>
      <c r="V466" s="200">
        <v>3.4933333333333336</v>
      </c>
      <c r="W466" s="200">
        <v>3.9099999999999997</v>
      </c>
      <c r="X466" s="200">
        <v>4.0175000000000001</v>
      </c>
      <c r="Y466" s="200">
        <v>4.1966666666666663</v>
      </c>
      <c r="Z466" s="200">
        <v>4.28</v>
      </c>
      <c r="AA466" s="200">
        <v>4.4800000000000004</v>
      </c>
      <c r="AB466" s="200">
        <v>4.66</v>
      </c>
      <c r="AC466" s="200">
        <v>4.6900000000000004</v>
      </c>
      <c r="AD466" s="200">
        <v>4.7</v>
      </c>
      <c r="AE466" s="200">
        <v>4.5</v>
      </c>
      <c r="AF466" s="201"/>
      <c r="AI466" s="201">
        <v>4.72</v>
      </c>
      <c r="AJ466" s="201">
        <v>4.63</v>
      </c>
      <c r="AK466" s="201">
        <v>4.3899999999999997</v>
      </c>
      <c r="AL466" s="228">
        <f t="shared" si="22"/>
        <v>4.5799999999999992</v>
      </c>
      <c r="AN466" s="198">
        <f t="shared" si="23"/>
        <v>1.8600000000000012</v>
      </c>
      <c r="AO466" s="198">
        <f t="shared" si="24"/>
        <v>2.870000000000001</v>
      </c>
      <c r="AP466" s="198">
        <f t="shared" si="25"/>
        <v>4.79</v>
      </c>
      <c r="AQ466" s="198">
        <f t="shared" si="26"/>
        <v>12.05</v>
      </c>
    </row>
    <row r="467" spans="1:43" x14ac:dyDescent="0.35">
      <c r="A467" s="197">
        <v>44873</v>
      </c>
      <c r="B467" s="229">
        <v>44873</v>
      </c>
      <c r="C467" s="219"/>
      <c r="D467" s="219"/>
      <c r="E467" s="219"/>
      <c r="F467" s="219"/>
      <c r="G467" s="219"/>
      <c r="H467" s="219">
        <v>6.36</v>
      </c>
      <c r="I467" s="219">
        <v>7.44</v>
      </c>
      <c r="J467" s="219">
        <v>9.3699999999999992</v>
      </c>
      <c r="K467" s="219">
        <v>16.61</v>
      </c>
      <c r="L467" s="219"/>
      <c r="M467" s="219"/>
      <c r="N467" s="219"/>
      <c r="O467" s="219"/>
      <c r="P467" s="219"/>
      <c r="Q467" s="197">
        <v>44873</v>
      </c>
      <c r="R467" s="200">
        <v>2.25</v>
      </c>
      <c r="S467" s="200">
        <v>2.37</v>
      </c>
      <c r="T467" s="200">
        <v>2.5500000000000003</v>
      </c>
      <c r="U467" s="200">
        <v>2.9933333333333336</v>
      </c>
      <c r="V467" s="200">
        <v>3.4933333333333336</v>
      </c>
      <c r="W467" s="200">
        <v>3.9074999999999998</v>
      </c>
      <c r="X467" s="200">
        <v>4.0175000000000001</v>
      </c>
      <c r="Y467" s="200">
        <v>4.1966666666666663</v>
      </c>
      <c r="Z467" s="200">
        <v>4.28</v>
      </c>
      <c r="AA467" s="200">
        <v>4.4800000000000004</v>
      </c>
      <c r="AB467" s="200">
        <v>4.66</v>
      </c>
      <c r="AC467" s="200">
        <v>4.6900000000000004</v>
      </c>
      <c r="AD467" s="200">
        <v>4.6900000000000004</v>
      </c>
      <c r="AE467" s="200">
        <v>4.49</v>
      </c>
      <c r="AF467" s="201"/>
      <c r="AI467" s="201">
        <v>4.67</v>
      </c>
      <c r="AJ467" s="201">
        <v>4.55</v>
      </c>
      <c r="AK467" s="201">
        <v>4.3099999999999996</v>
      </c>
      <c r="AL467" s="228">
        <f t="shared" si="22"/>
        <v>4.5099999999999989</v>
      </c>
      <c r="AN467" s="198">
        <f t="shared" si="23"/>
        <v>1.8500000000000014</v>
      </c>
      <c r="AO467" s="198">
        <f t="shared" si="24"/>
        <v>2.9300000000000015</v>
      </c>
      <c r="AP467" s="198">
        <f t="shared" si="25"/>
        <v>4.8600000000000003</v>
      </c>
      <c r="AQ467" s="198">
        <f t="shared" si="26"/>
        <v>12.100000000000001</v>
      </c>
    </row>
    <row r="468" spans="1:43" x14ac:dyDescent="0.35">
      <c r="A468" s="197">
        <v>44874</v>
      </c>
      <c r="B468" s="229">
        <v>44874</v>
      </c>
      <c r="C468" s="219"/>
      <c r="D468" s="219"/>
      <c r="E468" s="219"/>
      <c r="F468" s="219"/>
      <c r="G468" s="219"/>
      <c r="H468" s="219">
        <v>6.33</v>
      </c>
      <c r="I468" s="219">
        <v>7.58</v>
      </c>
      <c r="J468" s="219">
        <v>9.5299999999999994</v>
      </c>
      <c r="K468" s="219">
        <v>16.899999999999999</v>
      </c>
      <c r="L468" s="219"/>
      <c r="M468" s="219"/>
      <c r="N468" s="219"/>
      <c r="O468" s="219"/>
      <c r="P468" s="219"/>
      <c r="Q468" s="197">
        <v>44874</v>
      </c>
      <c r="R468" s="200">
        <v>2.25</v>
      </c>
      <c r="S468" s="200">
        <v>2.37</v>
      </c>
      <c r="T468" s="200">
        <v>2.5500000000000003</v>
      </c>
      <c r="U468" s="200">
        <v>2.9866666666666668</v>
      </c>
      <c r="V468" s="200">
        <v>3.4933333333333336</v>
      </c>
      <c r="W468" s="200">
        <v>3.9024999999999999</v>
      </c>
      <c r="X468" s="200">
        <v>4.0149999999999997</v>
      </c>
      <c r="Y468" s="200">
        <v>4.1966666666666663</v>
      </c>
      <c r="Z468" s="200">
        <v>4.28</v>
      </c>
      <c r="AA468" s="200">
        <v>4.4800000000000004</v>
      </c>
      <c r="AB468" s="200">
        <v>4.66</v>
      </c>
      <c r="AC468" s="200">
        <v>4.6900000000000004</v>
      </c>
      <c r="AD468" s="200">
        <v>4.67</v>
      </c>
      <c r="AE468" s="200">
        <v>4.47</v>
      </c>
      <c r="AF468" s="201"/>
      <c r="AI468" s="201">
        <v>4.6100000000000003</v>
      </c>
      <c r="AJ468" s="201">
        <v>4.49</v>
      </c>
      <c r="AK468" s="201">
        <v>4.2699999999999996</v>
      </c>
      <c r="AL468" s="228">
        <f t="shared" si="22"/>
        <v>4.456666666666667</v>
      </c>
      <c r="AN468" s="198">
        <f t="shared" si="23"/>
        <v>1.8733333333333331</v>
      </c>
      <c r="AO468" s="198">
        <f t="shared" si="24"/>
        <v>3.1233333333333331</v>
      </c>
      <c r="AP468" s="198">
        <f t="shared" si="25"/>
        <v>5.0733333333333324</v>
      </c>
      <c r="AQ468" s="198">
        <f t="shared" si="26"/>
        <v>12.443333333333332</v>
      </c>
    </row>
    <row r="469" spans="1:43" x14ac:dyDescent="0.35">
      <c r="A469" s="197">
        <v>44875</v>
      </c>
      <c r="B469" s="229">
        <v>44875</v>
      </c>
      <c r="C469" s="219"/>
      <c r="D469" s="219"/>
      <c r="E469" s="219"/>
      <c r="F469" s="219"/>
      <c r="G469" s="219"/>
      <c r="H469" s="219">
        <v>6.02</v>
      </c>
      <c r="I469" s="219">
        <v>7.13</v>
      </c>
      <c r="J469" s="219">
        <v>9.0500000000000007</v>
      </c>
      <c r="K469" s="219">
        <v>16.27</v>
      </c>
      <c r="L469" s="219"/>
      <c r="M469" s="219"/>
      <c r="N469" s="219"/>
      <c r="O469" s="219"/>
      <c r="P469" s="219"/>
      <c r="Q469" s="197">
        <v>44875</v>
      </c>
      <c r="R469" s="200">
        <v>2.2566666666666664</v>
      </c>
      <c r="S469" s="200">
        <v>2.3766666666666665</v>
      </c>
      <c r="T469" s="200">
        <v>2.5566666666666666</v>
      </c>
      <c r="U469" s="200">
        <v>2.9866666666666668</v>
      </c>
      <c r="V469" s="200">
        <v>3.4933333333333336</v>
      </c>
      <c r="W469" s="200">
        <v>3.9274999999999993</v>
      </c>
      <c r="X469" s="200">
        <v>4.0149999999999997</v>
      </c>
      <c r="Y469" s="200">
        <v>4.1966666666666663</v>
      </c>
      <c r="Z469" s="200">
        <v>4.28</v>
      </c>
      <c r="AA469" s="200">
        <v>4.4800000000000004</v>
      </c>
      <c r="AB469" s="200">
        <v>4.66</v>
      </c>
      <c r="AC469" s="200">
        <v>4.6900000000000004</v>
      </c>
      <c r="AD469" s="200">
        <v>4.6900000000000004</v>
      </c>
      <c r="AE469" s="200">
        <v>4.49</v>
      </c>
      <c r="AF469" s="201"/>
      <c r="AI469" s="201">
        <v>4.34</v>
      </c>
      <c r="AJ469" s="201">
        <v>4.17</v>
      </c>
      <c r="AK469" s="201">
        <v>3.95</v>
      </c>
      <c r="AL469" s="228">
        <f t="shared" si="22"/>
        <v>4.1533333333333333</v>
      </c>
      <c r="AN469" s="198">
        <f t="shared" si="23"/>
        <v>1.8666666666666663</v>
      </c>
      <c r="AO469" s="198">
        <f t="shared" si="24"/>
        <v>2.9766666666666666</v>
      </c>
      <c r="AP469" s="198">
        <f t="shared" si="25"/>
        <v>4.8966666666666674</v>
      </c>
      <c r="AQ469" s="198">
        <f t="shared" si="26"/>
        <v>12.116666666666667</v>
      </c>
    </row>
    <row r="470" spans="1:43" x14ac:dyDescent="0.35">
      <c r="A470" s="197">
        <v>44876</v>
      </c>
      <c r="B470" s="229">
        <v>44876</v>
      </c>
      <c r="C470" s="219"/>
      <c r="D470" s="219"/>
      <c r="E470" s="219"/>
      <c r="F470" s="219"/>
      <c r="G470" s="219"/>
      <c r="H470" s="219">
        <v>6.02</v>
      </c>
      <c r="I470" s="219">
        <v>7.13</v>
      </c>
      <c r="J470" s="219">
        <v>9.0500000000000007</v>
      </c>
      <c r="K470" s="219">
        <v>16.27</v>
      </c>
      <c r="L470" s="219"/>
      <c r="M470" s="219"/>
      <c r="N470" s="219"/>
      <c r="O470" s="219"/>
      <c r="P470" s="219"/>
      <c r="Q470" s="197">
        <v>44876</v>
      </c>
      <c r="R470" s="200">
        <v>2.2566666666666664</v>
      </c>
      <c r="S470" s="200">
        <v>2.3766666666666665</v>
      </c>
      <c r="T470" s="200">
        <v>2.5566666666666666</v>
      </c>
      <c r="U470" s="200">
        <v>2.9866666666666668</v>
      </c>
      <c r="V470" s="200">
        <v>3.4933333333333336</v>
      </c>
      <c r="W470" s="200">
        <v>3.9149999999999996</v>
      </c>
      <c r="X470" s="200">
        <v>3.9874999999999998</v>
      </c>
      <c r="Y470" s="200">
        <v>4.1966666666666663</v>
      </c>
      <c r="Z470" s="200">
        <v>4.28</v>
      </c>
      <c r="AA470" s="200">
        <v>4.4800000000000004</v>
      </c>
      <c r="AB470" s="200">
        <v>4.66</v>
      </c>
      <c r="AC470" s="200">
        <v>4.6900000000000004</v>
      </c>
      <c r="AD470" s="200">
        <v>4.59</v>
      </c>
      <c r="AE470" s="200">
        <v>4.3899999999999997</v>
      </c>
      <c r="AF470" s="201"/>
      <c r="AI470" s="201">
        <v>0</v>
      </c>
      <c r="AJ470" s="201">
        <v>0</v>
      </c>
      <c r="AK470" s="201">
        <v>0</v>
      </c>
      <c r="AL470" s="228">
        <f t="shared" si="22"/>
        <v>0</v>
      </c>
      <c r="AN470" s="198">
        <f t="shared" si="23"/>
        <v>6.02</v>
      </c>
      <c r="AO470" s="198">
        <f t="shared" si="24"/>
        <v>7.13</v>
      </c>
      <c r="AP470" s="198">
        <f t="shared" si="25"/>
        <v>9.0500000000000007</v>
      </c>
      <c r="AQ470" s="198">
        <f t="shared" si="26"/>
        <v>16.27</v>
      </c>
    </row>
    <row r="471" spans="1:43" x14ac:dyDescent="0.35">
      <c r="A471" s="197">
        <v>44879</v>
      </c>
      <c r="B471" s="229">
        <v>44879</v>
      </c>
      <c r="C471" s="219"/>
      <c r="D471" s="219"/>
      <c r="E471" s="219"/>
      <c r="F471" s="219"/>
      <c r="G471" s="219"/>
      <c r="H471" s="219">
        <v>6</v>
      </c>
      <c r="I471" s="219">
        <v>7.07</v>
      </c>
      <c r="J471" s="219">
        <v>8.9499999999999993</v>
      </c>
      <c r="K471" s="219">
        <v>16.05</v>
      </c>
      <c r="L471" s="219"/>
      <c r="M471" s="219"/>
      <c r="N471" s="219"/>
      <c r="O471" s="219"/>
      <c r="P471" s="219"/>
      <c r="Q471" s="197">
        <v>44879</v>
      </c>
      <c r="R471" s="200">
        <v>2.2566666666666664</v>
      </c>
      <c r="S471" s="200">
        <v>2.3766666666666665</v>
      </c>
      <c r="T471" s="200">
        <v>2.5566666666666666</v>
      </c>
      <c r="U471" s="200">
        <v>3.0333333333333332</v>
      </c>
      <c r="V471" s="200">
        <v>3.52</v>
      </c>
      <c r="W471" s="200">
        <v>3.8450000000000002</v>
      </c>
      <c r="X471" s="200">
        <v>3.9575</v>
      </c>
      <c r="Y471" s="200">
        <v>4.1933333333333342</v>
      </c>
      <c r="Z471" s="200">
        <v>4.2949999999999999</v>
      </c>
      <c r="AA471" s="200">
        <v>4.4950000000000001</v>
      </c>
      <c r="AB471" s="200">
        <v>4.72</v>
      </c>
      <c r="AC471" s="200">
        <v>4.75</v>
      </c>
      <c r="AD471" s="200">
        <v>4.57</v>
      </c>
      <c r="AE471" s="200">
        <v>4.37</v>
      </c>
      <c r="AF471" s="201"/>
      <c r="AI471" s="201">
        <v>4.4000000000000004</v>
      </c>
      <c r="AJ471" s="201">
        <v>4.24</v>
      </c>
      <c r="AK471" s="201">
        <v>4</v>
      </c>
      <c r="AL471" s="228">
        <f t="shared" si="22"/>
        <v>4.2133333333333338</v>
      </c>
      <c r="AN471" s="198">
        <f t="shared" si="23"/>
        <v>1.7866666666666662</v>
      </c>
      <c r="AO471" s="198">
        <f t="shared" si="24"/>
        <v>2.8566666666666665</v>
      </c>
      <c r="AP471" s="198">
        <f t="shared" si="25"/>
        <v>4.7366666666666655</v>
      </c>
      <c r="AQ471" s="198">
        <f t="shared" si="26"/>
        <v>11.836666666666666</v>
      </c>
    </row>
    <row r="472" spans="1:43" x14ac:dyDescent="0.35">
      <c r="A472" s="197">
        <v>44880</v>
      </c>
      <c r="B472" s="229">
        <v>44880</v>
      </c>
      <c r="C472" s="219"/>
      <c r="D472" s="219"/>
      <c r="E472" s="219"/>
      <c r="F472" s="219"/>
      <c r="G472" s="219"/>
      <c r="H472" s="219">
        <v>5.88</v>
      </c>
      <c r="I472" s="219">
        <v>6.99</v>
      </c>
      <c r="J472" s="219">
        <v>8.81</v>
      </c>
      <c r="K472" s="219">
        <v>15.83</v>
      </c>
      <c r="L472" s="219"/>
      <c r="M472" s="219"/>
      <c r="N472" s="219"/>
      <c r="O472" s="219"/>
      <c r="P472" s="219"/>
      <c r="Q472" s="197">
        <v>44880</v>
      </c>
      <c r="R472" s="200">
        <v>2.2266666666666666</v>
      </c>
      <c r="S472" s="200">
        <v>2.3466666666666667</v>
      </c>
      <c r="T472" s="200">
        <v>2.5466666666666669</v>
      </c>
      <c r="U472" s="200">
        <v>2.9933333333333336</v>
      </c>
      <c r="V472" s="200">
        <v>3.4766666666666666</v>
      </c>
      <c r="W472" s="200">
        <v>3.8099999999999996</v>
      </c>
      <c r="X472" s="200">
        <v>3.875</v>
      </c>
      <c r="Y472" s="200">
        <v>4.1766666666666667</v>
      </c>
      <c r="Z472" s="200">
        <v>4.2250000000000005</v>
      </c>
      <c r="AA472" s="200">
        <v>4.4250000000000007</v>
      </c>
      <c r="AB472" s="200">
        <v>4.71</v>
      </c>
      <c r="AC472" s="200">
        <v>4.74</v>
      </c>
      <c r="AD472" s="200">
        <v>4.37</v>
      </c>
      <c r="AE472" s="200">
        <v>4.17</v>
      </c>
      <c r="AF472" s="201"/>
      <c r="AI472" s="201">
        <v>4.37</v>
      </c>
      <c r="AJ472" s="201">
        <v>4.17</v>
      </c>
      <c r="AK472" s="201">
        <v>3.93</v>
      </c>
      <c r="AL472" s="228">
        <f t="shared" si="22"/>
        <v>4.1566666666666663</v>
      </c>
      <c r="AN472" s="198">
        <f t="shared" si="23"/>
        <v>1.7233333333333336</v>
      </c>
      <c r="AO472" s="198">
        <f t="shared" si="24"/>
        <v>2.8333333333333339</v>
      </c>
      <c r="AP472" s="198">
        <f t="shared" si="25"/>
        <v>4.6533333333333342</v>
      </c>
      <c r="AQ472" s="198">
        <f t="shared" si="26"/>
        <v>11.673333333333334</v>
      </c>
    </row>
    <row r="473" spans="1:43" x14ac:dyDescent="0.35">
      <c r="A473" s="197">
        <v>44881</v>
      </c>
      <c r="B473" s="229">
        <v>44881</v>
      </c>
      <c r="C473" s="219"/>
      <c r="D473" s="219"/>
      <c r="E473" s="219"/>
      <c r="F473" s="219"/>
      <c r="G473" s="219"/>
      <c r="H473" s="219">
        <v>5.8</v>
      </c>
      <c r="I473" s="219">
        <v>6.99</v>
      </c>
      <c r="J473" s="219">
        <v>8.83</v>
      </c>
      <c r="K473" s="219">
        <v>15.85</v>
      </c>
      <c r="L473" s="219"/>
      <c r="M473" s="219"/>
      <c r="N473" s="219"/>
      <c r="O473" s="219"/>
      <c r="P473" s="219"/>
      <c r="Q473" s="197">
        <v>44881</v>
      </c>
      <c r="R473" s="200">
        <v>2.2974999999999999</v>
      </c>
      <c r="S473" s="200">
        <v>2.4175</v>
      </c>
      <c r="T473" s="200">
        <v>2.6175000000000002</v>
      </c>
      <c r="U473" s="200">
        <v>3.0700000000000003</v>
      </c>
      <c r="V473" s="200">
        <v>3.4766666666666666</v>
      </c>
      <c r="W473" s="200">
        <v>3.8125</v>
      </c>
      <c r="X473" s="200">
        <v>3.8775000000000004</v>
      </c>
      <c r="Y473" s="200">
        <v>4.1733333333333329</v>
      </c>
      <c r="Z473" s="200">
        <v>4.2250000000000005</v>
      </c>
      <c r="AA473" s="200">
        <v>4.4250000000000007</v>
      </c>
      <c r="AB473" s="200">
        <v>4.71</v>
      </c>
      <c r="AC473" s="200">
        <v>4.74</v>
      </c>
      <c r="AD473" s="200">
        <v>4.37</v>
      </c>
      <c r="AE473" s="200">
        <v>4.17</v>
      </c>
      <c r="AF473" s="201"/>
      <c r="AI473" s="201">
        <v>4.3499999999999996</v>
      </c>
      <c r="AJ473" s="201">
        <v>4.13</v>
      </c>
      <c r="AK473" s="201">
        <v>3.83</v>
      </c>
      <c r="AL473" s="228">
        <f t="shared" si="22"/>
        <v>4.1033333333333335</v>
      </c>
      <c r="AN473" s="198">
        <f t="shared" si="23"/>
        <v>1.6966666666666663</v>
      </c>
      <c r="AO473" s="198">
        <f t="shared" si="24"/>
        <v>2.8866666666666667</v>
      </c>
      <c r="AP473" s="198">
        <f t="shared" si="25"/>
        <v>4.7266666666666666</v>
      </c>
      <c r="AQ473" s="198">
        <f t="shared" si="26"/>
        <v>11.746666666666666</v>
      </c>
    </row>
    <row r="474" spans="1:43" x14ac:dyDescent="0.35">
      <c r="A474" s="197">
        <v>44882</v>
      </c>
      <c r="B474" s="229">
        <v>44882</v>
      </c>
      <c r="C474" s="219"/>
      <c r="D474" s="219"/>
      <c r="E474" s="219"/>
      <c r="F474" s="219"/>
      <c r="G474" s="219"/>
      <c r="H474" s="219">
        <v>5.87</v>
      </c>
      <c r="I474" s="219">
        <v>7.1</v>
      </c>
      <c r="J474" s="219">
        <v>8.9700000000000006</v>
      </c>
      <c r="K474" s="219">
        <v>16.03</v>
      </c>
      <c r="L474" s="219"/>
      <c r="M474" s="219"/>
      <c r="N474" s="219"/>
      <c r="O474" s="219"/>
      <c r="P474" s="219"/>
      <c r="Q474" s="197">
        <v>44882</v>
      </c>
      <c r="R474" s="200">
        <v>2.2974999999999999</v>
      </c>
      <c r="S474" s="200">
        <v>2.4175</v>
      </c>
      <c r="T474" s="200">
        <v>2.6175000000000002</v>
      </c>
      <c r="U474" s="200">
        <v>3.0449999999999999</v>
      </c>
      <c r="V474" s="200">
        <v>3.4533333333333331</v>
      </c>
      <c r="W474" s="200">
        <v>3.8025000000000002</v>
      </c>
      <c r="X474" s="200">
        <v>3.87</v>
      </c>
      <c r="Y474" s="200">
        <v>4.1533333333333333</v>
      </c>
      <c r="Z474" s="200">
        <v>4.2050000000000001</v>
      </c>
      <c r="AA474" s="200">
        <v>4.4050000000000002</v>
      </c>
      <c r="AB474" s="200">
        <v>4.68</v>
      </c>
      <c r="AC474" s="200">
        <v>4.71</v>
      </c>
      <c r="AD474" s="200">
        <v>4.3500000000000005</v>
      </c>
      <c r="AE474" s="200">
        <v>4.1500000000000004</v>
      </c>
      <c r="AF474" s="201"/>
      <c r="AI474" s="201">
        <v>4.43</v>
      </c>
      <c r="AJ474" s="201">
        <v>4.22</v>
      </c>
      <c r="AK474" s="201">
        <v>3.93</v>
      </c>
      <c r="AL474" s="228">
        <f t="shared" si="22"/>
        <v>4.1933333333333325</v>
      </c>
      <c r="AN474" s="198">
        <f t="shared" si="23"/>
        <v>1.6766666666666676</v>
      </c>
      <c r="AO474" s="198">
        <f t="shared" si="24"/>
        <v>2.9066666666666672</v>
      </c>
      <c r="AP474" s="198">
        <f t="shared" si="25"/>
        <v>4.7766666666666682</v>
      </c>
      <c r="AQ474" s="198">
        <f t="shared" si="26"/>
        <v>11.83666666666667</v>
      </c>
    </row>
    <row r="475" spans="1:43" x14ac:dyDescent="0.35">
      <c r="A475" s="197">
        <v>44883</v>
      </c>
      <c r="B475" s="229">
        <v>44883</v>
      </c>
      <c r="C475" s="219"/>
      <c r="D475" s="219"/>
      <c r="E475" s="219"/>
      <c r="F475" s="219"/>
      <c r="G475" s="219"/>
      <c r="H475" s="219">
        <v>5.89</v>
      </c>
      <c r="I475" s="219">
        <v>7.07</v>
      </c>
      <c r="J475" s="219">
        <v>8.94</v>
      </c>
      <c r="K475" s="219">
        <v>16.010000000000002</v>
      </c>
      <c r="L475" s="219"/>
      <c r="M475" s="219"/>
      <c r="N475" s="219"/>
      <c r="O475" s="219"/>
      <c r="P475" s="219"/>
      <c r="Q475" s="197">
        <v>44883</v>
      </c>
      <c r="R475" s="200">
        <v>2.3724999999999996</v>
      </c>
      <c r="S475" s="200">
        <v>2.4924999999999997</v>
      </c>
      <c r="T475" s="200">
        <v>2.6924999999999999</v>
      </c>
      <c r="U475" s="200">
        <v>3.0949999999999998</v>
      </c>
      <c r="V475" s="200">
        <v>3.4599999999999995</v>
      </c>
      <c r="W475" s="200">
        <v>3.7725</v>
      </c>
      <c r="X475" s="200">
        <v>3.8674999999999997</v>
      </c>
      <c r="Y475" s="200">
        <v>4.1533333333333333</v>
      </c>
      <c r="Z475" s="200">
        <v>4.2050000000000001</v>
      </c>
      <c r="AA475" s="200">
        <v>4.4050000000000002</v>
      </c>
      <c r="AB475" s="200">
        <v>4.68</v>
      </c>
      <c r="AC475" s="200">
        <v>4.71</v>
      </c>
      <c r="AD475" s="200">
        <v>4.34</v>
      </c>
      <c r="AE475" s="200">
        <v>4.1399999999999997</v>
      </c>
      <c r="AF475" s="201"/>
      <c r="AI475" s="201">
        <v>4.51</v>
      </c>
      <c r="AJ475" s="201">
        <v>4.28</v>
      </c>
      <c r="AK475" s="201">
        <v>3.99</v>
      </c>
      <c r="AL475" s="228">
        <f t="shared" si="22"/>
        <v>4.26</v>
      </c>
      <c r="AN475" s="198">
        <f t="shared" si="23"/>
        <v>1.63</v>
      </c>
      <c r="AO475" s="198">
        <f t="shared" si="24"/>
        <v>2.8100000000000005</v>
      </c>
      <c r="AP475" s="198">
        <f t="shared" si="25"/>
        <v>4.68</v>
      </c>
      <c r="AQ475" s="198">
        <f t="shared" si="26"/>
        <v>11.750000000000002</v>
      </c>
    </row>
    <row r="476" spans="1:43" x14ac:dyDescent="0.35">
      <c r="A476" s="197">
        <v>44886</v>
      </c>
      <c r="B476" s="229">
        <v>44886</v>
      </c>
      <c r="C476" s="219"/>
      <c r="D476" s="219"/>
      <c r="E476" s="219"/>
      <c r="F476" s="219"/>
      <c r="G476" s="219"/>
      <c r="H476" s="219">
        <v>5.89</v>
      </c>
      <c r="I476" s="219">
        <v>7.05</v>
      </c>
      <c r="J476" s="219">
        <v>8.94</v>
      </c>
      <c r="K476" s="219">
        <v>16.059999999999999</v>
      </c>
      <c r="L476" s="219"/>
      <c r="M476" s="219"/>
      <c r="N476" s="219"/>
      <c r="O476" s="219"/>
      <c r="P476" s="219"/>
      <c r="Q476" s="197">
        <v>44886</v>
      </c>
      <c r="R476" s="200">
        <v>2.3724999999999996</v>
      </c>
      <c r="S476" s="200">
        <v>2.4924999999999997</v>
      </c>
      <c r="T476" s="200">
        <v>2.6924999999999999</v>
      </c>
      <c r="U476" s="200">
        <v>3.0750000000000002</v>
      </c>
      <c r="V476" s="200">
        <v>3.4599999999999995</v>
      </c>
      <c r="W476" s="200">
        <v>3.7650000000000001</v>
      </c>
      <c r="X476" s="200">
        <v>3.8624999999999998</v>
      </c>
      <c r="Y476" s="200">
        <v>4.1533333333333333</v>
      </c>
      <c r="Z476" s="200">
        <v>4.2050000000000001</v>
      </c>
      <c r="AA476" s="200">
        <v>4.4050000000000002</v>
      </c>
      <c r="AB476" s="200">
        <v>4.68</v>
      </c>
      <c r="AC476" s="200">
        <v>4.71</v>
      </c>
      <c r="AD476" s="200">
        <v>4.33</v>
      </c>
      <c r="AE476" s="200">
        <v>4.13</v>
      </c>
      <c r="AF476" s="201"/>
      <c r="AI476" s="201">
        <v>4.4800000000000004</v>
      </c>
      <c r="AJ476" s="201">
        <v>4.32</v>
      </c>
      <c r="AK476" s="201">
        <v>3.97</v>
      </c>
      <c r="AL476" s="228">
        <f t="shared" si="22"/>
        <v>4.2566666666666668</v>
      </c>
      <c r="AN476" s="198">
        <f t="shared" si="23"/>
        <v>1.6333333333333329</v>
      </c>
      <c r="AO476" s="198">
        <f t="shared" si="24"/>
        <v>2.793333333333333</v>
      </c>
      <c r="AP476" s="198">
        <f t="shared" si="25"/>
        <v>4.6833333333333327</v>
      </c>
      <c r="AQ476" s="198">
        <f t="shared" si="26"/>
        <v>11.803333333333331</v>
      </c>
    </row>
    <row r="477" spans="1:43" x14ac:dyDescent="0.35">
      <c r="A477" s="197">
        <v>44887</v>
      </c>
      <c r="B477" s="229">
        <v>44887</v>
      </c>
      <c r="C477" s="219"/>
      <c r="D477" s="219"/>
      <c r="E477" s="219"/>
      <c r="F477" s="219"/>
      <c r="G477" s="219"/>
      <c r="H477" s="219">
        <v>5.82</v>
      </c>
      <c r="I477" s="219">
        <v>6.93</v>
      </c>
      <c r="J477" s="219">
        <v>8.82</v>
      </c>
      <c r="K477" s="219">
        <v>16.02</v>
      </c>
      <c r="L477" s="219"/>
      <c r="M477" s="219"/>
      <c r="N477" s="219"/>
      <c r="O477" s="219"/>
      <c r="P477" s="219"/>
      <c r="Q477" s="197">
        <v>44887</v>
      </c>
      <c r="R477" s="200">
        <v>2.3925000000000001</v>
      </c>
      <c r="S477" s="200">
        <v>2.5125000000000002</v>
      </c>
      <c r="T477" s="200">
        <v>2.7125000000000004</v>
      </c>
      <c r="U477" s="200">
        <v>3.0549999999999997</v>
      </c>
      <c r="V477" s="200">
        <v>3.4599999999999995</v>
      </c>
      <c r="W477" s="200">
        <v>3.7475000000000001</v>
      </c>
      <c r="X477" s="200">
        <v>3.855</v>
      </c>
      <c r="Y477" s="200">
        <v>4.1533333333333333</v>
      </c>
      <c r="Z477" s="200">
        <v>4.2050000000000001</v>
      </c>
      <c r="AA477" s="200">
        <v>4.4050000000000002</v>
      </c>
      <c r="AB477" s="200">
        <v>4.68</v>
      </c>
      <c r="AC477" s="200">
        <v>4.71</v>
      </c>
      <c r="AD477" s="200">
        <v>4.3</v>
      </c>
      <c r="AE477" s="200">
        <v>4.0999999999999996</v>
      </c>
      <c r="AF477" s="201"/>
      <c r="AI477" s="201">
        <v>4.47</v>
      </c>
      <c r="AJ477" s="201">
        <v>4.2699999999999996</v>
      </c>
      <c r="AK477" s="201">
        <v>3.93</v>
      </c>
      <c r="AL477" s="228">
        <f t="shared" si="22"/>
        <v>4.2233333333333327</v>
      </c>
      <c r="AN477" s="198">
        <f t="shared" si="23"/>
        <v>1.5966666666666676</v>
      </c>
      <c r="AO477" s="198">
        <f t="shared" si="24"/>
        <v>2.706666666666667</v>
      </c>
      <c r="AP477" s="198">
        <f t="shared" si="25"/>
        <v>4.5966666666666676</v>
      </c>
      <c r="AQ477" s="198">
        <f t="shared" si="26"/>
        <v>11.796666666666667</v>
      </c>
    </row>
    <row r="478" spans="1:43" x14ac:dyDescent="0.35">
      <c r="A478" s="197">
        <v>44888</v>
      </c>
      <c r="B478" s="229">
        <v>44888</v>
      </c>
      <c r="C478" s="219"/>
      <c r="D478" s="219"/>
      <c r="E478" s="219"/>
      <c r="F478" s="219"/>
      <c r="G478" s="219"/>
      <c r="H478" s="219">
        <v>5.75</v>
      </c>
      <c r="I478" s="219">
        <v>6.82</v>
      </c>
      <c r="J478" s="219">
        <v>8.69</v>
      </c>
      <c r="K478" s="219">
        <v>15.89</v>
      </c>
      <c r="L478" s="219"/>
      <c r="M478" s="219"/>
      <c r="N478" s="219"/>
      <c r="O478" s="219"/>
      <c r="P478" s="219"/>
      <c r="Q478" s="197">
        <v>44888</v>
      </c>
      <c r="R478" s="200">
        <v>2.4024999999999999</v>
      </c>
      <c r="S478" s="200">
        <v>2.5225</v>
      </c>
      <c r="T478" s="200">
        <v>2.7225000000000001</v>
      </c>
      <c r="U478" s="200">
        <v>3.0649999999999999</v>
      </c>
      <c r="V478" s="200">
        <v>3.4599999999999995</v>
      </c>
      <c r="W478" s="200">
        <v>3.75</v>
      </c>
      <c r="X478" s="200">
        <v>3.86</v>
      </c>
      <c r="Y478" s="200">
        <v>4.1533333333333333</v>
      </c>
      <c r="Z478" s="200">
        <v>4.2050000000000001</v>
      </c>
      <c r="AA478" s="200">
        <v>4.4050000000000002</v>
      </c>
      <c r="AB478" s="200">
        <v>4.68</v>
      </c>
      <c r="AC478" s="200">
        <v>4.71</v>
      </c>
      <c r="AD478" s="200">
        <v>4.2700000000000005</v>
      </c>
      <c r="AE478" s="200">
        <v>4.07</v>
      </c>
      <c r="AF478" s="201"/>
      <c r="AI478" s="201">
        <v>4.46</v>
      </c>
      <c r="AJ478" s="201">
        <v>4.2300000000000004</v>
      </c>
      <c r="AK478" s="201">
        <v>3.88</v>
      </c>
      <c r="AL478" s="228">
        <f t="shared" si="22"/>
        <v>4.1900000000000004</v>
      </c>
      <c r="AN478" s="198">
        <f t="shared" si="23"/>
        <v>1.5599999999999996</v>
      </c>
      <c r="AO478" s="198">
        <f t="shared" si="24"/>
        <v>2.63</v>
      </c>
      <c r="AP478" s="198">
        <f t="shared" si="25"/>
        <v>4.4999999999999991</v>
      </c>
      <c r="AQ478" s="198">
        <f t="shared" si="26"/>
        <v>11.7</v>
      </c>
    </row>
    <row r="479" spans="1:43" x14ac:dyDescent="0.35">
      <c r="A479" s="197">
        <v>44889</v>
      </c>
      <c r="B479" s="229">
        <v>44889</v>
      </c>
      <c r="C479" s="219"/>
      <c r="D479" s="219"/>
      <c r="E479" s="219"/>
      <c r="F479" s="219"/>
      <c r="G479" s="219"/>
      <c r="H479" s="219">
        <v>5.75</v>
      </c>
      <c r="I479" s="219">
        <v>6.82</v>
      </c>
      <c r="J479" s="219">
        <v>8.69</v>
      </c>
      <c r="K479" s="219">
        <v>15.9</v>
      </c>
      <c r="L479" s="219"/>
      <c r="M479" s="219"/>
      <c r="N479" s="219"/>
      <c r="O479" s="219"/>
      <c r="P479" s="219"/>
      <c r="Q479" s="197">
        <v>44889</v>
      </c>
      <c r="R479" s="200">
        <v>2.4074999999999998</v>
      </c>
      <c r="S479" s="200">
        <v>2.5274999999999999</v>
      </c>
      <c r="T479" s="200">
        <v>2.7275</v>
      </c>
      <c r="U479" s="200">
        <v>3.0649999999999999</v>
      </c>
      <c r="V479" s="200">
        <v>3.4599999999999995</v>
      </c>
      <c r="W479" s="200">
        <v>3.75</v>
      </c>
      <c r="X479" s="200">
        <v>3.855</v>
      </c>
      <c r="Y479" s="200">
        <v>4.1533333333333333</v>
      </c>
      <c r="Z479" s="200">
        <v>4.2050000000000001</v>
      </c>
      <c r="AA479" s="200">
        <v>4.4050000000000002</v>
      </c>
      <c r="AB479" s="200">
        <v>4.68</v>
      </c>
      <c r="AC479" s="200">
        <v>4.71</v>
      </c>
      <c r="AD479" s="200">
        <v>4.2300000000000004</v>
      </c>
      <c r="AE479" s="200">
        <v>4.03</v>
      </c>
      <c r="AF479" s="201"/>
      <c r="AI479" s="201">
        <v>0</v>
      </c>
      <c r="AJ479" s="201">
        <v>0</v>
      </c>
      <c r="AK479" s="201">
        <v>0</v>
      </c>
      <c r="AL479" s="228">
        <f t="shared" si="22"/>
        <v>0</v>
      </c>
      <c r="AN479" s="198">
        <f t="shared" si="23"/>
        <v>5.75</v>
      </c>
      <c r="AO479" s="198">
        <f t="shared" si="24"/>
        <v>6.82</v>
      </c>
      <c r="AP479" s="198">
        <f t="shared" si="25"/>
        <v>8.69</v>
      </c>
      <c r="AQ479" s="198">
        <f t="shared" si="26"/>
        <v>15.9</v>
      </c>
    </row>
    <row r="480" spans="1:43" x14ac:dyDescent="0.35">
      <c r="A480" s="197">
        <v>44890</v>
      </c>
      <c r="B480" s="229">
        <v>44890</v>
      </c>
      <c r="C480" s="219"/>
      <c r="D480" s="219"/>
      <c r="E480" s="219"/>
      <c r="F480" s="219"/>
      <c r="G480" s="219"/>
      <c r="H480" s="219">
        <v>5.74</v>
      </c>
      <c r="I480" s="219">
        <v>6.84</v>
      </c>
      <c r="J480" s="219">
        <v>8.7100000000000009</v>
      </c>
      <c r="K480" s="219">
        <v>15.9</v>
      </c>
      <c r="L480" s="219"/>
      <c r="M480" s="219"/>
      <c r="N480" s="219"/>
      <c r="O480" s="219"/>
      <c r="P480" s="219"/>
      <c r="Q480" s="197">
        <v>44890</v>
      </c>
      <c r="R480" s="200">
        <v>2.3224999999999998</v>
      </c>
      <c r="S480" s="200">
        <v>2.4424999999999999</v>
      </c>
      <c r="T480" s="200">
        <v>2.6425000000000001</v>
      </c>
      <c r="U480" s="200">
        <v>3.05</v>
      </c>
      <c r="V480" s="200">
        <v>3.3633333333333333</v>
      </c>
      <c r="W480" s="200">
        <v>3.66</v>
      </c>
      <c r="X480" s="200">
        <v>3.7725</v>
      </c>
      <c r="Y480" s="200">
        <v>4.0866666666666669</v>
      </c>
      <c r="Z480" s="200">
        <v>4.1049999999999995</v>
      </c>
      <c r="AA480" s="200">
        <v>4.3049999999999997</v>
      </c>
      <c r="AB480" s="200">
        <v>4.62</v>
      </c>
      <c r="AC480" s="200">
        <v>4.6500000000000004</v>
      </c>
      <c r="AD480" s="200">
        <v>4.16</v>
      </c>
      <c r="AE480" s="200">
        <v>3.96</v>
      </c>
      <c r="AF480" s="201"/>
      <c r="AI480" s="201">
        <v>4.42</v>
      </c>
      <c r="AJ480" s="201">
        <v>4.2</v>
      </c>
      <c r="AK480" s="201">
        <v>3.85</v>
      </c>
      <c r="AL480" s="228">
        <f t="shared" si="22"/>
        <v>4.1566666666666672</v>
      </c>
      <c r="AN480" s="198">
        <f t="shared" si="23"/>
        <v>1.583333333333333</v>
      </c>
      <c r="AO480" s="198">
        <f t="shared" si="24"/>
        <v>2.6833333333333327</v>
      </c>
      <c r="AP480" s="198">
        <f t="shared" si="25"/>
        <v>4.5533333333333337</v>
      </c>
      <c r="AQ480" s="198">
        <f t="shared" si="26"/>
        <v>11.743333333333332</v>
      </c>
    </row>
    <row r="481" spans="1:43" x14ac:dyDescent="0.35">
      <c r="A481" s="197">
        <v>44893</v>
      </c>
      <c r="B481" s="229">
        <v>44893</v>
      </c>
      <c r="C481" s="219"/>
      <c r="D481" s="219"/>
      <c r="E481" s="219"/>
      <c r="F481" s="219"/>
      <c r="G481" s="219"/>
      <c r="H481" s="219">
        <v>5.73</v>
      </c>
      <c r="I481" s="219">
        <v>6.93</v>
      </c>
      <c r="J481" s="219">
        <v>8.82</v>
      </c>
      <c r="K481" s="219">
        <v>15.98</v>
      </c>
      <c r="L481" s="219"/>
      <c r="M481" s="219"/>
      <c r="N481" s="219"/>
      <c r="O481" s="219"/>
      <c r="P481" s="219"/>
      <c r="Q481" s="197">
        <v>44893</v>
      </c>
      <c r="R481" s="200">
        <v>2.2799999999999998</v>
      </c>
      <c r="S481" s="200">
        <v>2.4</v>
      </c>
      <c r="T481" s="200">
        <v>2.7166666666666668</v>
      </c>
      <c r="U481" s="200">
        <v>3.05</v>
      </c>
      <c r="V481" s="200">
        <v>3.3633333333333333</v>
      </c>
      <c r="W481" s="200">
        <v>3.625</v>
      </c>
      <c r="X481" s="200">
        <v>3.7124999999999999</v>
      </c>
      <c r="Y481" s="200">
        <v>4.0600000000000005</v>
      </c>
      <c r="Z481" s="200">
        <v>4.085</v>
      </c>
      <c r="AA481" s="200">
        <v>4.2850000000000001</v>
      </c>
      <c r="AB481" s="200">
        <v>4.5999999999999996</v>
      </c>
      <c r="AC481" s="200">
        <v>4.63</v>
      </c>
      <c r="AD481" s="200">
        <v>4.07</v>
      </c>
      <c r="AE481" s="200">
        <v>3.87</v>
      </c>
      <c r="AF481" s="201"/>
      <c r="AI481" s="201">
        <v>4.46</v>
      </c>
      <c r="AJ481" s="201">
        <v>4.22</v>
      </c>
      <c r="AK481" s="201">
        <v>3.88</v>
      </c>
      <c r="AL481" s="228">
        <f t="shared" si="22"/>
        <v>4.1866666666666665</v>
      </c>
      <c r="AN481" s="198">
        <f t="shared" si="23"/>
        <v>1.5433333333333339</v>
      </c>
      <c r="AO481" s="198">
        <f t="shared" si="24"/>
        <v>2.7433333333333332</v>
      </c>
      <c r="AP481" s="198">
        <f t="shared" si="25"/>
        <v>4.6333333333333337</v>
      </c>
      <c r="AQ481" s="198">
        <f t="shared" si="26"/>
        <v>11.793333333333333</v>
      </c>
    </row>
    <row r="482" spans="1:43" x14ac:dyDescent="0.35">
      <c r="A482" s="197">
        <v>44894</v>
      </c>
      <c r="B482" s="229">
        <v>44894</v>
      </c>
      <c r="C482" s="219"/>
      <c r="D482" s="219"/>
      <c r="E482" s="219"/>
      <c r="F482" s="219"/>
      <c r="G482" s="219"/>
      <c r="H482" s="219">
        <v>5.79</v>
      </c>
      <c r="I482" s="219">
        <v>6.98</v>
      </c>
      <c r="J482" s="219">
        <v>8.8699999999999992</v>
      </c>
      <c r="K482" s="219">
        <v>16.05</v>
      </c>
      <c r="L482" s="219"/>
      <c r="M482" s="219"/>
      <c r="N482" s="219"/>
      <c r="O482" s="219"/>
      <c r="P482" s="219"/>
      <c r="Q482" s="197">
        <v>44894</v>
      </c>
      <c r="R482" s="200">
        <v>2.2799999999999998</v>
      </c>
      <c r="S482" s="200">
        <v>2.4</v>
      </c>
      <c r="T482" s="200">
        <v>2.7166666666666668</v>
      </c>
      <c r="U482" s="200">
        <v>3.0700000000000003</v>
      </c>
      <c r="V482" s="200">
        <v>3.34</v>
      </c>
      <c r="W482" s="200">
        <v>3.6124999999999998</v>
      </c>
      <c r="X482" s="200">
        <v>3.7025000000000001</v>
      </c>
      <c r="Y482" s="200">
        <v>4.04</v>
      </c>
      <c r="Z482" s="200">
        <v>4.05</v>
      </c>
      <c r="AA482" s="200">
        <v>4.25</v>
      </c>
      <c r="AB482" s="200">
        <v>4.51</v>
      </c>
      <c r="AC482" s="200">
        <v>4.54</v>
      </c>
      <c r="AD482" s="200">
        <v>4.0599999999999996</v>
      </c>
      <c r="AE482" s="200">
        <v>3.86</v>
      </c>
      <c r="AF482" s="201"/>
      <c r="AI482" s="201">
        <v>4.4800000000000004</v>
      </c>
      <c r="AJ482" s="201">
        <v>4.24</v>
      </c>
      <c r="AK482" s="201">
        <v>3.92</v>
      </c>
      <c r="AL482" s="228">
        <f t="shared" si="22"/>
        <v>4.2133333333333338</v>
      </c>
      <c r="AN482" s="198">
        <f t="shared" si="23"/>
        <v>1.5766666666666662</v>
      </c>
      <c r="AO482" s="198">
        <f t="shared" si="24"/>
        <v>2.7666666666666666</v>
      </c>
      <c r="AP482" s="198">
        <f t="shared" si="25"/>
        <v>4.6566666666666654</v>
      </c>
      <c r="AQ482" s="198">
        <f t="shared" si="26"/>
        <v>11.836666666666666</v>
      </c>
    </row>
    <row r="483" spans="1:43" x14ac:dyDescent="0.35">
      <c r="A483" s="197">
        <v>44895</v>
      </c>
      <c r="B483" s="229">
        <v>44895</v>
      </c>
      <c r="C483" s="219"/>
      <c r="D483" s="219"/>
      <c r="E483" s="219"/>
      <c r="F483" s="219"/>
      <c r="G483" s="219"/>
      <c r="H483" s="219">
        <v>5.71</v>
      </c>
      <c r="I483" s="219">
        <v>6.87</v>
      </c>
      <c r="J483" s="219">
        <v>8.7200000000000006</v>
      </c>
      <c r="K483" s="219">
        <v>15.24</v>
      </c>
      <c r="L483" s="219"/>
      <c r="M483" s="219"/>
      <c r="N483" s="219"/>
      <c r="O483" s="219"/>
      <c r="P483" s="219"/>
      <c r="Q483" s="197">
        <v>44895</v>
      </c>
      <c r="R483" s="200">
        <v>2.2799999999999998</v>
      </c>
      <c r="S483" s="200">
        <v>2.4</v>
      </c>
      <c r="T483" s="200">
        <v>2.7166666666666668</v>
      </c>
      <c r="U483" s="200">
        <v>3.0449999999999999</v>
      </c>
      <c r="V483" s="200">
        <v>3.34</v>
      </c>
      <c r="W483" s="200">
        <v>3.5874999999999999</v>
      </c>
      <c r="X483" s="200">
        <v>3.6924999999999999</v>
      </c>
      <c r="Y483" s="200">
        <v>4.04</v>
      </c>
      <c r="Z483" s="200">
        <v>4.05</v>
      </c>
      <c r="AA483" s="200">
        <v>4.25</v>
      </c>
      <c r="AB483" s="200">
        <v>4.51</v>
      </c>
      <c r="AC483" s="200">
        <v>4.54</v>
      </c>
      <c r="AD483" s="200">
        <v>4.0199999999999996</v>
      </c>
      <c r="AE483" s="200">
        <v>3.82</v>
      </c>
      <c r="AF483" s="201"/>
      <c r="AI483" s="201">
        <v>4.38</v>
      </c>
      <c r="AJ483" s="201">
        <v>4.13</v>
      </c>
      <c r="AK483" s="201">
        <v>3.82</v>
      </c>
      <c r="AL483" s="228">
        <f t="shared" si="22"/>
        <v>4.1100000000000003</v>
      </c>
      <c r="AN483" s="198">
        <f t="shared" si="23"/>
        <v>1.5999999999999996</v>
      </c>
      <c r="AO483" s="198">
        <f t="shared" si="24"/>
        <v>2.76</v>
      </c>
      <c r="AP483" s="198">
        <f t="shared" si="25"/>
        <v>4.6100000000000003</v>
      </c>
      <c r="AQ483" s="198">
        <f t="shared" si="26"/>
        <v>11.129999999999999</v>
      </c>
    </row>
    <row r="484" spans="1:43" x14ac:dyDescent="0.35">
      <c r="A484" s="197">
        <v>44896</v>
      </c>
      <c r="B484" s="229">
        <v>44896</v>
      </c>
      <c r="C484" s="219"/>
      <c r="D484" s="219"/>
      <c r="E484" s="219"/>
      <c r="F484" s="219"/>
      <c r="G484" s="219"/>
      <c r="H484" s="219">
        <v>5.55</v>
      </c>
      <c r="I484" s="219">
        <v>6.68</v>
      </c>
      <c r="J484" s="219">
        <v>8.5</v>
      </c>
      <c r="K484" s="219">
        <v>14.99</v>
      </c>
      <c r="L484" s="219"/>
      <c r="M484" s="219"/>
      <c r="N484" s="219"/>
      <c r="O484" s="219"/>
      <c r="P484" s="219"/>
      <c r="Q484" s="197">
        <v>44896</v>
      </c>
      <c r="R484" s="200">
        <v>2.2799999999999998</v>
      </c>
      <c r="S484" s="200">
        <v>2.4</v>
      </c>
      <c r="T484" s="200">
        <v>2.7166666666666668</v>
      </c>
      <c r="U484" s="200">
        <v>3.0300000000000002</v>
      </c>
      <c r="V484" s="200">
        <v>3.34</v>
      </c>
      <c r="W484" s="200">
        <v>3.4824999999999999</v>
      </c>
      <c r="X484" s="200">
        <v>3.605</v>
      </c>
      <c r="Y484" s="200">
        <v>3.9866666666666664</v>
      </c>
      <c r="Z484" s="200">
        <v>4.05</v>
      </c>
      <c r="AA484" s="200">
        <v>4.25</v>
      </c>
      <c r="AB484" s="200">
        <v>4.47</v>
      </c>
      <c r="AC484" s="200">
        <v>4.5</v>
      </c>
      <c r="AD484" s="200">
        <v>3.96</v>
      </c>
      <c r="AE484" s="200">
        <v>3.76</v>
      </c>
      <c r="AF484" s="201"/>
      <c r="AI484" s="201">
        <v>4.25</v>
      </c>
      <c r="AJ484" s="201">
        <v>3.98</v>
      </c>
      <c r="AK484" s="201">
        <v>3.68</v>
      </c>
      <c r="AL484" s="228">
        <f t="shared" si="22"/>
        <v>3.97</v>
      </c>
      <c r="AN484" s="198">
        <f t="shared" si="23"/>
        <v>1.5799999999999996</v>
      </c>
      <c r="AO484" s="198">
        <f t="shared" si="24"/>
        <v>2.7099999999999995</v>
      </c>
      <c r="AP484" s="198">
        <f t="shared" si="25"/>
        <v>4.5299999999999994</v>
      </c>
      <c r="AQ484" s="198">
        <f t="shared" si="26"/>
        <v>11.02</v>
      </c>
    </row>
    <row r="485" spans="1:43" x14ac:dyDescent="0.35">
      <c r="A485" s="197">
        <v>44897</v>
      </c>
      <c r="B485" s="229">
        <v>44897</v>
      </c>
      <c r="C485" s="219"/>
      <c r="D485" s="219"/>
      <c r="E485" s="219"/>
      <c r="F485" s="219"/>
      <c r="G485" s="219"/>
      <c r="H485" s="219">
        <v>5.52</v>
      </c>
      <c r="I485" s="219">
        <v>6.69</v>
      </c>
      <c r="J485" s="219">
        <v>8.51</v>
      </c>
      <c r="K485" s="219">
        <v>15.01</v>
      </c>
      <c r="L485" s="219"/>
      <c r="M485" s="219"/>
      <c r="N485" s="219"/>
      <c r="O485" s="219"/>
      <c r="P485" s="219"/>
      <c r="Q485" s="197">
        <v>44897</v>
      </c>
      <c r="R485" s="200">
        <v>2.2799999999999998</v>
      </c>
      <c r="S485" s="200">
        <v>2.4</v>
      </c>
      <c r="T485" s="200">
        <v>2.7166666666666668</v>
      </c>
      <c r="U485" s="200">
        <v>3.1</v>
      </c>
      <c r="V485" s="200">
        <v>3.38</v>
      </c>
      <c r="W485" s="200">
        <v>3.5259999999999998</v>
      </c>
      <c r="X485" s="200">
        <v>3.5566666666666666</v>
      </c>
      <c r="Y485" s="200">
        <v>3.98</v>
      </c>
      <c r="Z485" s="200">
        <v>4.05</v>
      </c>
      <c r="AA485" s="200">
        <v>4.25</v>
      </c>
      <c r="AB485" s="200">
        <v>4.47</v>
      </c>
      <c r="AC485" s="200">
        <v>4.5</v>
      </c>
      <c r="AD485" s="200">
        <v>3.9400000000000004</v>
      </c>
      <c r="AE485" s="200">
        <v>3.74</v>
      </c>
      <c r="AF485" s="201"/>
      <c r="AI485" s="201">
        <v>4.28</v>
      </c>
      <c r="AJ485" s="201">
        <v>3.99</v>
      </c>
      <c r="AK485" s="201">
        <v>3.67</v>
      </c>
      <c r="AL485" s="228">
        <f t="shared" si="22"/>
        <v>3.98</v>
      </c>
      <c r="AN485" s="198">
        <f t="shared" si="23"/>
        <v>1.5399999999999996</v>
      </c>
      <c r="AO485" s="198">
        <f t="shared" si="24"/>
        <v>2.7100000000000004</v>
      </c>
      <c r="AP485" s="198">
        <f t="shared" si="25"/>
        <v>4.5299999999999994</v>
      </c>
      <c r="AQ485" s="198">
        <f t="shared" si="26"/>
        <v>11.03</v>
      </c>
    </row>
    <row r="486" spans="1:43" x14ac:dyDescent="0.35">
      <c r="A486" s="197">
        <v>44900</v>
      </c>
      <c r="B486" s="229">
        <v>44900</v>
      </c>
      <c r="C486" s="219"/>
      <c r="D486" s="219"/>
      <c r="E486" s="219"/>
      <c r="F486" s="219"/>
      <c r="G486" s="219"/>
      <c r="H486" s="219">
        <v>5.63</v>
      </c>
      <c r="I486" s="219">
        <v>6.74</v>
      </c>
      <c r="J486" s="219">
        <v>8.6</v>
      </c>
      <c r="K486" s="219">
        <v>15.12</v>
      </c>
      <c r="L486" s="219"/>
      <c r="M486" s="219"/>
      <c r="N486" s="219"/>
      <c r="O486" s="219"/>
      <c r="P486" s="219"/>
      <c r="Q486" s="197">
        <v>44900</v>
      </c>
      <c r="R486" s="200">
        <v>2.2599999999999998</v>
      </c>
      <c r="S486" s="200">
        <v>2.38</v>
      </c>
      <c r="T486" s="200">
        <v>2.7033333333333331</v>
      </c>
      <c r="U486" s="200">
        <v>3.1</v>
      </c>
      <c r="V486" s="200">
        <v>3.38</v>
      </c>
      <c r="W486" s="200">
        <v>3.5200000000000005</v>
      </c>
      <c r="X486" s="200">
        <v>3.5466666666666669</v>
      </c>
      <c r="Y486" s="200">
        <v>3.98</v>
      </c>
      <c r="Z486" s="200">
        <v>4.05</v>
      </c>
      <c r="AA486" s="200">
        <v>4.25</v>
      </c>
      <c r="AB486" s="200">
        <v>4.47</v>
      </c>
      <c r="AC486" s="200">
        <v>4.5</v>
      </c>
      <c r="AD486" s="200">
        <v>3.91</v>
      </c>
      <c r="AE486" s="200">
        <v>3.71</v>
      </c>
      <c r="AF486" s="201"/>
      <c r="AI486" s="201">
        <v>4.41</v>
      </c>
      <c r="AJ486" s="201">
        <v>4.13</v>
      </c>
      <c r="AK486" s="201">
        <v>3.8</v>
      </c>
      <c r="AL486" s="228">
        <f t="shared" si="22"/>
        <v>4.1133333333333333</v>
      </c>
      <c r="AN486" s="198">
        <f t="shared" si="23"/>
        <v>1.5166666666666666</v>
      </c>
      <c r="AO486" s="198">
        <f t="shared" si="24"/>
        <v>2.6266666666666669</v>
      </c>
      <c r="AP486" s="198">
        <f t="shared" si="25"/>
        <v>4.4866666666666664</v>
      </c>
      <c r="AQ486" s="198">
        <f t="shared" si="26"/>
        <v>11.006666666666666</v>
      </c>
    </row>
    <row r="487" spans="1:43" x14ac:dyDescent="0.35">
      <c r="A487" s="197">
        <v>44901</v>
      </c>
      <c r="B487" s="229">
        <v>44901</v>
      </c>
      <c r="C487" s="219"/>
      <c r="D487" s="219"/>
      <c r="E487" s="219"/>
      <c r="F487" s="219"/>
      <c r="G487" s="219"/>
      <c r="H487" s="219">
        <v>5.57</v>
      </c>
      <c r="I487" s="219">
        <v>6.81</v>
      </c>
      <c r="J487" s="219">
        <v>8.68</v>
      </c>
      <c r="K487" s="219">
        <v>15.21</v>
      </c>
      <c r="L487" s="219"/>
      <c r="M487" s="219"/>
      <c r="N487" s="219"/>
      <c r="O487" s="219"/>
      <c r="P487" s="219"/>
      <c r="Q487" s="197">
        <v>44901</v>
      </c>
      <c r="R487" s="200">
        <v>2.2599999999999998</v>
      </c>
      <c r="S487" s="200">
        <v>2.38</v>
      </c>
      <c r="T487" s="200">
        <v>2.7033333333333331</v>
      </c>
      <c r="U487" s="200">
        <v>3.1066666666666669</v>
      </c>
      <c r="V487" s="200">
        <v>3.38</v>
      </c>
      <c r="W487" s="200">
        <v>3.5219999999999998</v>
      </c>
      <c r="X487" s="200">
        <v>3.543333333333333</v>
      </c>
      <c r="Y487" s="200">
        <v>3.98</v>
      </c>
      <c r="Z487" s="200">
        <v>4.05</v>
      </c>
      <c r="AA487" s="200">
        <v>4.25</v>
      </c>
      <c r="AB487" s="200">
        <v>4.47</v>
      </c>
      <c r="AC487" s="200">
        <v>4.5</v>
      </c>
      <c r="AD487" s="200">
        <v>3.9000000000000004</v>
      </c>
      <c r="AE487" s="200">
        <v>3.7</v>
      </c>
      <c r="AF487" s="201"/>
      <c r="AI487" s="201">
        <v>4.34</v>
      </c>
      <c r="AJ487" s="201">
        <v>4.07</v>
      </c>
      <c r="AK487" s="201">
        <v>3.73</v>
      </c>
      <c r="AL487" s="228">
        <f t="shared" si="22"/>
        <v>4.0466666666666669</v>
      </c>
      <c r="AN487" s="198">
        <f t="shared" si="23"/>
        <v>1.5233333333333334</v>
      </c>
      <c r="AO487" s="198">
        <f t="shared" si="24"/>
        <v>2.7633333333333328</v>
      </c>
      <c r="AP487" s="198">
        <f t="shared" si="25"/>
        <v>4.6333333333333329</v>
      </c>
      <c r="AQ487" s="198">
        <f t="shared" si="26"/>
        <v>11.163333333333334</v>
      </c>
    </row>
    <row r="488" spans="1:43" x14ac:dyDescent="0.35">
      <c r="A488" s="197">
        <v>44902</v>
      </c>
      <c r="B488" s="229">
        <v>44902</v>
      </c>
      <c r="C488" s="219"/>
      <c r="D488" s="219"/>
      <c r="E488" s="219"/>
      <c r="F488" s="219"/>
      <c r="G488" s="219"/>
      <c r="H488" s="219">
        <v>5.47</v>
      </c>
      <c r="I488" s="219">
        <v>6.79</v>
      </c>
      <c r="J488" s="219">
        <v>8.73</v>
      </c>
      <c r="K488" s="219">
        <v>15.22</v>
      </c>
      <c r="L488" s="219"/>
      <c r="M488" s="219"/>
      <c r="N488" s="219"/>
      <c r="O488" s="219"/>
      <c r="P488" s="219"/>
      <c r="Q488" s="197">
        <v>44902</v>
      </c>
      <c r="R488" s="200">
        <v>2.25</v>
      </c>
      <c r="S488" s="200">
        <v>2.37</v>
      </c>
      <c r="T488" s="200">
        <v>2.6933333333333334</v>
      </c>
      <c r="U488" s="200">
        <v>3.0866666666666664</v>
      </c>
      <c r="V488" s="200">
        <v>3.37</v>
      </c>
      <c r="W488" s="200">
        <v>3.4980000000000002</v>
      </c>
      <c r="X488" s="200">
        <v>3.5133333333333336</v>
      </c>
      <c r="Y488" s="200">
        <v>3.97</v>
      </c>
      <c r="Z488" s="200">
        <v>4.04</v>
      </c>
      <c r="AA488" s="200">
        <v>4.24</v>
      </c>
      <c r="AB488" s="200">
        <v>4.45</v>
      </c>
      <c r="AC488" s="200">
        <v>4.4800000000000004</v>
      </c>
      <c r="AD488" s="200">
        <v>3.85</v>
      </c>
      <c r="AE488" s="200">
        <v>3.65</v>
      </c>
      <c r="AF488" s="201"/>
      <c r="AI488" s="201">
        <v>4.26</v>
      </c>
      <c r="AJ488" s="201">
        <v>3.97</v>
      </c>
      <c r="AK488" s="201">
        <v>3.62</v>
      </c>
      <c r="AL488" s="228">
        <f t="shared" ref="AL488:AL504" si="27">AVERAGE(AI488:AK488)</f>
        <v>3.9500000000000006</v>
      </c>
      <c r="AN488" s="198">
        <f t="shared" ref="AN488:AN551" si="28">H488-$AL488</f>
        <v>1.5199999999999991</v>
      </c>
      <c r="AO488" s="198">
        <f t="shared" ref="AO488:AO551" si="29">I488-$AL488</f>
        <v>2.8399999999999994</v>
      </c>
      <c r="AP488" s="198">
        <f t="shared" ref="AP488:AP551" si="30">J488-$AL488</f>
        <v>4.7799999999999994</v>
      </c>
      <c r="AQ488" s="198">
        <f t="shared" ref="AQ488:AQ551" si="31">K488-$AL488</f>
        <v>11.27</v>
      </c>
    </row>
    <row r="489" spans="1:43" x14ac:dyDescent="0.35">
      <c r="A489" s="197">
        <v>44903</v>
      </c>
      <c r="B489" s="229">
        <v>44903</v>
      </c>
      <c r="C489" s="219"/>
      <c r="D489" s="219"/>
      <c r="E489" s="219"/>
      <c r="F489" s="219"/>
      <c r="G489" s="219"/>
      <c r="H489" s="219">
        <v>5.5</v>
      </c>
      <c r="I489" s="219">
        <v>6.72</v>
      </c>
      <c r="J489" s="219">
        <v>8.67</v>
      </c>
      <c r="K489" s="219">
        <v>15.18</v>
      </c>
      <c r="L489" s="219"/>
      <c r="M489" s="219"/>
      <c r="N489" s="219"/>
      <c r="O489" s="219"/>
      <c r="P489" s="219"/>
      <c r="Q489" s="197">
        <v>44903</v>
      </c>
      <c r="R489" s="200">
        <v>2.25</v>
      </c>
      <c r="S489" s="200">
        <v>2.37</v>
      </c>
      <c r="T489" s="200">
        <v>2.6933333333333334</v>
      </c>
      <c r="U489" s="200">
        <v>3.0933333333333333</v>
      </c>
      <c r="V489" s="200">
        <v>3.37</v>
      </c>
      <c r="W489" s="200">
        <v>3.5</v>
      </c>
      <c r="X489" s="200">
        <v>3.5166666666666671</v>
      </c>
      <c r="Y489" s="200">
        <v>3.97</v>
      </c>
      <c r="Z489" s="200">
        <v>4.04</v>
      </c>
      <c r="AA489" s="200">
        <v>4.24</v>
      </c>
      <c r="AB489" s="200">
        <v>4.45</v>
      </c>
      <c r="AC489" s="200">
        <v>4.4800000000000004</v>
      </c>
      <c r="AD489" s="200">
        <v>3.8600000000000003</v>
      </c>
      <c r="AE489" s="200">
        <v>3.66</v>
      </c>
      <c r="AF489" s="201"/>
      <c r="AI489" s="201">
        <v>4.3099999999999996</v>
      </c>
      <c r="AJ489" s="201">
        <v>4.04</v>
      </c>
      <c r="AK489" s="201">
        <v>3.71</v>
      </c>
      <c r="AL489" s="228">
        <f t="shared" si="27"/>
        <v>4.0199999999999996</v>
      </c>
      <c r="AN489" s="198">
        <f t="shared" si="28"/>
        <v>1.4800000000000004</v>
      </c>
      <c r="AO489" s="198">
        <f t="shared" si="29"/>
        <v>2.7</v>
      </c>
      <c r="AP489" s="198">
        <f t="shared" si="30"/>
        <v>4.6500000000000004</v>
      </c>
      <c r="AQ489" s="198">
        <f t="shared" si="31"/>
        <v>11.16</v>
      </c>
    </row>
    <row r="490" spans="1:43" x14ac:dyDescent="0.35">
      <c r="A490" s="197">
        <v>44904</v>
      </c>
      <c r="B490" s="229">
        <v>44904</v>
      </c>
      <c r="C490" s="219"/>
      <c r="D490" s="219"/>
      <c r="E490" s="219"/>
      <c r="F490" s="219"/>
      <c r="G490" s="219"/>
      <c r="H490" s="219">
        <v>5.58</v>
      </c>
      <c r="I490" s="219">
        <v>6.69</v>
      </c>
      <c r="J490" s="219">
        <v>8.66</v>
      </c>
      <c r="K490" s="219">
        <v>15.11</v>
      </c>
      <c r="L490" s="219"/>
      <c r="M490" s="219"/>
      <c r="N490" s="219"/>
      <c r="O490" s="219"/>
      <c r="P490" s="219"/>
      <c r="Q490" s="197">
        <v>44904</v>
      </c>
      <c r="R490" s="200">
        <v>2.25</v>
      </c>
      <c r="S490" s="200">
        <v>2.37</v>
      </c>
      <c r="T490" s="200">
        <v>2.6933333333333334</v>
      </c>
      <c r="U490" s="200">
        <v>3.09</v>
      </c>
      <c r="V490" s="200">
        <v>3.37</v>
      </c>
      <c r="W490" s="200">
        <v>3.5</v>
      </c>
      <c r="X490" s="200">
        <v>3.5133333333333336</v>
      </c>
      <c r="Y490" s="200">
        <v>3.97</v>
      </c>
      <c r="Z490" s="200">
        <v>4.04</v>
      </c>
      <c r="AA490" s="200">
        <v>4.24</v>
      </c>
      <c r="AB490" s="200">
        <v>4.45</v>
      </c>
      <c r="AC490" s="200">
        <v>4.4800000000000004</v>
      </c>
      <c r="AD490" s="200">
        <v>3.85</v>
      </c>
      <c r="AE490" s="200">
        <v>3.65</v>
      </c>
      <c r="AF490" s="201"/>
      <c r="AI490" s="201">
        <v>4.33</v>
      </c>
      <c r="AJ490" s="201">
        <v>4.07</v>
      </c>
      <c r="AK490" s="201">
        <v>3.75</v>
      </c>
      <c r="AL490" s="228">
        <f t="shared" si="27"/>
        <v>4.05</v>
      </c>
      <c r="AN490" s="198">
        <f t="shared" si="28"/>
        <v>1.5300000000000002</v>
      </c>
      <c r="AO490" s="198">
        <f t="shared" si="29"/>
        <v>2.6400000000000006</v>
      </c>
      <c r="AP490" s="198">
        <f t="shared" si="30"/>
        <v>4.6100000000000003</v>
      </c>
      <c r="AQ490" s="198">
        <f t="shared" si="31"/>
        <v>11.059999999999999</v>
      </c>
    </row>
    <row r="491" spans="1:43" x14ac:dyDescent="0.35">
      <c r="A491" s="197">
        <v>44907</v>
      </c>
      <c r="B491" s="229">
        <v>44907</v>
      </c>
      <c r="C491" s="219"/>
      <c r="D491" s="219"/>
      <c r="E491" s="219"/>
      <c r="F491" s="219"/>
      <c r="G491" s="219"/>
      <c r="H491" s="219">
        <v>5.59</v>
      </c>
      <c r="I491" s="219">
        <v>6.66</v>
      </c>
      <c r="J491" s="219">
        <v>8.6300000000000008</v>
      </c>
      <c r="K491" s="219">
        <v>15.07</v>
      </c>
      <c r="L491" s="219"/>
      <c r="M491" s="219"/>
      <c r="N491" s="219"/>
      <c r="O491" s="219"/>
      <c r="P491" s="219"/>
      <c r="Q491" s="197">
        <v>44907</v>
      </c>
      <c r="R491" s="200">
        <v>2.25</v>
      </c>
      <c r="S491" s="200">
        <v>2.37</v>
      </c>
      <c r="T491" s="200">
        <v>2.6933333333333334</v>
      </c>
      <c r="U491" s="200">
        <v>3.0766666666666667</v>
      </c>
      <c r="V491" s="200">
        <v>3.37</v>
      </c>
      <c r="W491" s="200">
        <v>3.5</v>
      </c>
      <c r="X491" s="200">
        <v>3.5166666666666671</v>
      </c>
      <c r="Y491" s="200">
        <v>3.97</v>
      </c>
      <c r="Z491" s="200">
        <v>4.04</v>
      </c>
      <c r="AA491" s="200">
        <v>4.24</v>
      </c>
      <c r="AB491" s="200">
        <v>4.47</v>
      </c>
      <c r="AC491" s="200">
        <v>4.5</v>
      </c>
      <c r="AD491" s="200">
        <v>3.8600000000000003</v>
      </c>
      <c r="AE491" s="200">
        <v>3.66</v>
      </c>
      <c r="AF491" s="201"/>
      <c r="AI491" s="201">
        <v>4.3899999999999997</v>
      </c>
      <c r="AJ491" s="201">
        <v>4.0999999999999996</v>
      </c>
      <c r="AK491" s="201">
        <v>3.8</v>
      </c>
      <c r="AL491" s="228">
        <f t="shared" si="27"/>
        <v>4.0966666666666667</v>
      </c>
      <c r="AN491" s="198">
        <f t="shared" si="28"/>
        <v>1.4933333333333332</v>
      </c>
      <c r="AO491" s="198">
        <f t="shared" si="29"/>
        <v>2.5633333333333335</v>
      </c>
      <c r="AP491" s="198">
        <f t="shared" si="30"/>
        <v>4.5333333333333341</v>
      </c>
      <c r="AQ491" s="198">
        <f t="shared" si="31"/>
        <v>10.973333333333333</v>
      </c>
    </row>
    <row r="492" spans="1:43" x14ac:dyDescent="0.35">
      <c r="A492" s="197">
        <v>44908</v>
      </c>
      <c r="B492" s="229">
        <v>44908</v>
      </c>
      <c r="C492" s="219"/>
      <c r="D492" s="219"/>
      <c r="E492" s="219"/>
      <c r="F492" s="219"/>
      <c r="G492" s="219"/>
      <c r="H492" s="219">
        <v>5.47</v>
      </c>
      <c r="I492" s="219">
        <v>6.49</v>
      </c>
      <c r="J492" s="219">
        <v>8.42</v>
      </c>
      <c r="K492" s="219">
        <v>14.84</v>
      </c>
      <c r="L492" s="219"/>
      <c r="M492" s="219"/>
      <c r="N492" s="219"/>
      <c r="O492" s="219"/>
      <c r="P492" s="219"/>
      <c r="Q492" s="197">
        <v>44908</v>
      </c>
      <c r="R492" s="200">
        <v>2.25</v>
      </c>
      <c r="S492" s="200">
        <v>2.37</v>
      </c>
      <c r="T492" s="200">
        <v>2.6933333333333334</v>
      </c>
      <c r="U492" s="200">
        <v>3.0933333333333333</v>
      </c>
      <c r="V492" s="200">
        <v>3.37</v>
      </c>
      <c r="W492" s="200">
        <v>3.5020000000000002</v>
      </c>
      <c r="X492" s="200">
        <v>3.52</v>
      </c>
      <c r="Y492" s="200">
        <v>3.97</v>
      </c>
      <c r="Z492" s="200">
        <v>4.0600000000000005</v>
      </c>
      <c r="AA492" s="200">
        <v>4.24</v>
      </c>
      <c r="AB492" s="200">
        <v>4.47</v>
      </c>
      <c r="AC492" s="200">
        <v>4.5</v>
      </c>
      <c r="AD492" s="200">
        <v>3.8400000000000003</v>
      </c>
      <c r="AE492" s="200">
        <v>3.64</v>
      </c>
      <c r="AF492" s="201"/>
      <c r="AI492" s="201">
        <v>4.22</v>
      </c>
      <c r="AJ492" s="201">
        <v>3.96</v>
      </c>
      <c r="AK492" s="201">
        <v>3.66</v>
      </c>
      <c r="AL492" s="228">
        <f t="shared" si="27"/>
        <v>3.9466666666666668</v>
      </c>
      <c r="AN492" s="198">
        <f t="shared" si="28"/>
        <v>1.523333333333333</v>
      </c>
      <c r="AO492" s="198">
        <f t="shared" si="29"/>
        <v>2.5433333333333334</v>
      </c>
      <c r="AP492" s="198">
        <f t="shared" si="30"/>
        <v>4.4733333333333327</v>
      </c>
      <c r="AQ492" s="198">
        <f t="shared" si="31"/>
        <v>10.893333333333333</v>
      </c>
    </row>
    <row r="493" spans="1:43" x14ac:dyDescent="0.35">
      <c r="A493" s="197">
        <v>44909</v>
      </c>
      <c r="B493" s="229">
        <v>44909</v>
      </c>
      <c r="C493" s="219"/>
      <c r="D493" s="219"/>
      <c r="E493" s="219"/>
      <c r="F493" s="219"/>
      <c r="G493" s="219"/>
      <c r="H493" s="219">
        <v>5.44</v>
      </c>
      <c r="I493" s="219">
        <v>6.48</v>
      </c>
      <c r="J493" s="219">
        <v>8.43</v>
      </c>
      <c r="K493" s="219">
        <v>14.72</v>
      </c>
      <c r="L493" s="219"/>
      <c r="M493" s="219"/>
      <c r="N493" s="219"/>
      <c r="O493" s="219"/>
      <c r="P493" s="219"/>
      <c r="Q493" s="197">
        <v>44909</v>
      </c>
      <c r="R493" s="200">
        <v>2.25</v>
      </c>
      <c r="S493" s="200">
        <v>2.37</v>
      </c>
      <c r="T493" s="200">
        <v>2.6933333333333334</v>
      </c>
      <c r="U493" s="200">
        <v>3.0833333333333335</v>
      </c>
      <c r="V493" s="200">
        <v>3.37</v>
      </c>
      <c r="W493" s="200">
        <v>3.4939999999999998</v>
      </c>
      <c r="X493" s="200">
        <v>3.5100000000000002</v>
      </c>
      <c r="Y493" s="200">
        <v>3.97</v>
      </c>
      <c r="Z493" s="200">
        <v>4.0600000000000005</v>
      </c>
      <c r="AA493" s="200">
        <v>4.24</v>
      </c>
      <c r="AB493" s="200">
        <v>4.47</v>
      </c>
      <c r="AC493" s="200">
        <v>4.5</v>
      </c>
      <c r="AD493" s="200">
        <v>3.8400000000000003</v>
      </c>
      <c r="AE493" s="200">
        <v>3.64</v>
      </c>
      <c r="AF493" s="201"/>
      <c r="AI493" s="201">
        <v>4.2300000000000004</v>
      </c>
      <c r="AJ493" s="201">
        <v>3.94</v>
      </c>
      <c r="AK493" s="201">
        <v>3.64</v>
      </c>
      <c r="AL493" s="228">
        <f t="shared" si="27"/>
        <v>3.936666666666667</v>
      </c>
      <c r="AN493" s="198">
        <f t="shared" si="28"/>
        <v>1.5033333333333334</v>
      </c>
      <c r="AO493" s="198">
        <f t="shared" si="29"/>
        <v>2.5433333333333334</v>
      </c>
      <c r="AP493" s="198">
        <f t="shared" si="30"/>
        <v>4.4933333333333323</v>
      </c>
      <c r="AQ493" s="198">
        <f t="shared" si="31"/>
        <v>10.783333333333333</v>
      </c>
    </row>
    <row r="494" spans="1:43" x14ac:dyDescent="0.35">
      <c r="A494" s="197">
        <v>44910</v>
      </c>
      <c r="B494" s="229">
        <v>44910</v>
      </c>
      <c r="C494" s="219"/>
      <c r="D494" s="219"/>
      <c r="E494" s="219"/>
      <c r="F494" s="219"/>
      <c r="G494" s="219"/>
      <c r="H494" s="219">
        <v>5.44</v>
      </c>
      <c r="I494" s="219">
        <v>6.63</v>
      </c>
      <c r="J494" s="219">
        <v>8.64</v>
      </c>
      <c r="K494" s="219">
        <v>14.88</v>
      </c>
      <c r="L494" s="219"/>
      <c r="M494" s="219"/>
      <c r="N494" s="219"/>
      <c r="O494" s="219"/>
      <c r="P494" s="219"/>
      <c r="Q494" s="197">
        <v>44910</v>
      </c>
      <c r="R494" s="200">
        <v>2.25</v>
      </c>
      <c r="S494" s="200">
        <v>2.37</v>
      </c>
      <c r="T494" s="200">
        <v>2.6933333333333334</v>
      </c>
      <c r="U494" s="200">
        <v>3.09</v>
      </c>
      <c r="V494" s="200">
        <v>3.37</v>
      </c>
      <c r="W494" s="200">
        <v>3.496</v>
      </c>
      <c r="X494" s="200">
        <v>3.5100000000000002</v>
      </c>
      <c r="Y494" s="200">
        <v>3.97</v>
      </c>
      <c r="Z494" s="200">
        <v>4.0600000000000005</v>
      </c>
      <c r="AA494" s="200">
        <v>4.24</v>
      </c>
      <c r="AB494" s="200">
        <v>4.47</v>
      </c>
      <c r="AC494" s="200">
        <v>4.5</v>
      </c>
      <c r="AD494" s="200">
        <v>3.85</v>
      </c>
      <c r="AE494" s="200">
        <v>3.65</v>
      </c>
      <c r="AF494" s="201"/>
      <c r="AI494" s="201">
        <v>4.2300000000000004</v>
      </c>
      <c r="AJ494" s="201">
        <v>3.96</v>
      </c>
      <c r="AK494" s="201">
        <v>3.62</v>
      </c>
      <c r="AL494" s="228">
        <f t="shared" si="27"/>
        <v>3.9366666666666674</v>
      </c>
      <c r="AN494" s="198">
        <f t="shared" si="28"/>
        <v>1.503333333333333</v>
      </c>
      <c r="AO494" s="198">
        <f t="shared" si="29"/>
        <v>2.6933333333333325</v>
      </c>
      <c r="AP494" s="198">
        <f t="shared" si="30"/>
        <v>4.7033333333333331</v>
      </c>
      <c r="AQ494" s="198">
        <f t="shared" si="31"/>
        <v>10.943333333333333</v>
      </c>
    </row>
    <row r="495" spans="1:43" x14ac:dyDescent="0.35">
      <c r="A495" s="197">
        <v>44911</v>
      </c>
      <c r="B495" s="229">
        <v>44911</v>
      </c>
      <c r="C495" s="219"/>
      <c r="D495" s="219"/>
      <c r="E495" s="219"/>
      <c r="F495" s="219"/>
      <c r="G495" s="219"/>
      <c r="H495" s="219">
        <v>5.48</v>
      </c>
      <c r="I495" s="219">
        <v>6.74</v>
      </c>
      <c r="J495" s="219">
        <v>8.7899999999999991</v>
      </c>
      <c r="K495" s="219">
        <v>15.02</v>
      </c>
      <c r="L495" s="219"/>
      <c r="M495" s="219"/>
      <c r="N495" s="219"/>
      <c r="O495" s="219"/>
      <c r="P495" s="219"/>
      <c r="Q495" s="197">
        <v>44911</v>
      </c>
      <c r="R495" s="200">
        <v>2.25</v>
      </c>
      <c r="S495" s="200">
        <v>2.37</v>
      </c>
      <c r="T495" s="200">
        <v>2.6933333333333334</v>
      </c>
      <c r="U495" s="200">
        <v>3.0966666666666662</v>
      </c>
      <c r="V495" s="200">
        <v>3.37</v>
      </c>
      <c r="W495" s="200">
        <v>3.4840000000000004</v>
      </c>
      <c r="X495" s="200">
        <v>3.5066666666666664</v>
      </c>
      <c r="Y495" s="200">
        <v>3.97</v>
      </c>
      <c r="Z495" s="200">
        <v>4.0600000000000005</v>
      </c>
      <c r="AA495" s="200">
        <v>4.24</v>
      </c>
      <c r="AB495" s="200">
        <v>4.47</v>
      </c>
      <c r="AC495" s="200">
        <v>4.5</v>
      </c>
      <c r="AD495" s="200">
        <v>3.8200000000000003</v>
      </c>
      <c r="AE495" s="200">
        <v>3.62</v>
      </c>
      <c r="AF495" s="201"/>
      <c r="AI495" s="201">
        <v>4.17</v>
      </c>
      <c r="AJ495" s="201">
        <v>3.91</v>
      </c>
      <c r="AK495" s="201">
        <v>3.61</v>
      </c>
      <c r="AL495" s="228">
        <f t="shared" si="27"/>
        <v>3.8966666666666665</v>
      </c>
      <c r="AN495" s="198">
        <f t="shared" si="28"/>
        <v>1.5833333333333339</v>
      </c>
      <c r="AO495" s="198">
        <f t="shared" si="29"/>
        <v>2.8433333333333337</v>
      </c>
      <c r="AP495" s="198">
        <f t="shared" si="30"/>
        <v>4.8933333333333326</v>
      </c>
      <c r="AQ495" s="198">
        <f t="shared" si="31"/>
        <v>11.123333333333333</v>
      </c>
    </row>
    <row r="496" spans="1:43" x14ac:dyDescent="0.35">
      <c r="A496" s="197">
        <v>44914</v>
      </c>
      <c r="B496" s="229">
        <v>44914</v>
      </c>
      <c r="C496" s="219"/>
      <c r="D496" s="219"/>
      <c r="E496" s="219"/>
      <c r="F496" s="219"/>
      <c r="G496" s="219"/>
      <c r="H496" s="219">
        <v>5.57</v>
      </c>
      <c r="I496" s="219">
        <v>6.84</v>
      </c>
      <c r="J496" s="219">
        <v>8.8800000000000008</v>
      </c>
      <c r="K496" s="219">
        <v>15.13</v>
      </c>
      <c r="L496" s="219"/>
      <c r="M496" s="219"/>
      <c r="N496" s="219"/>
      <c r="O496" s="219"/>
      <c r="P496" s="219"/>
      <c r="Q496" s="197">
        <v>44914</v>
      </c>
      <c r="R496" s="200">
        <v>2.25</v>
      </c>
      <c r="S496" s="200">
        <v>2.37</v>
      </c>
      <c r="T496" s="200">
        <v>2.6933333333333334</v>
      </c>
      <c r="U496" s="200">
        <v>3.1333333333333333</v>
      </c>
      <c r="V496" s="200">
        <v>3.37</v>
      </c>
      <c r="W496" s="200">
        <v>3.504</v>
      </c>
      <c r="X496" s="200">
        <v>3.5266666666666668</v>
      </c>
      <c r="Y496" s="200">
        <v>3.97</v>
      </c>
      <c r="Z496" s="200">
        <v>4.0600000000000005</v>
      </c>
      <c r="AA496" s="200">
        <v>4.24</v>
      </c>
      <c r="AB496" s="200">
        <v>4.47</v>
      </c>
      <c r="AC496" s="200">
        <v>4.5</v>
      </c>
      <c r="AD496" s="200">
        <v>3.87</v>
      </c>
      <c r="AE496" s="200">
        <v>3.67</v>
      </c>
      <c r="AF496" s="201"/>
      <c r="AI496" s="201">
        <v>4.25</v>
      </c>
      <c r="AJ496" s="201">
        <v>3.99</v>
      </c>
      <c r="AK496" s="201">
        <v>3.7</v>
      </c>
      <c r="AL496" s="228">
        <f t="shared" si="27"/>
        <v>3.9800000000000004</v>
      </c>
      <c r="AN496" s="198">
        <f t="shared" si="28"/>
        <v>1.5899999999999999</v>
      </c>
      <c r="AO496" s="198">
        <f t="shared" si="29"/>
        <v>2.8599999999999994</v>
      </c>
      <c r="AP496" s="198">
        <f t="shared" si="30"/>
        <v>4.9000000000000004</v>
      </c>
      <c r="AQ496" s="198">
        <f t="shared" si="31"/>
        <v>11.15</v>
      </c>
    </row>
    <row r="497" spans="1:56" x14ac:dyDescent="0.35">
      <c r="A497" s="197">
        <v>44915</v>
      </c>
      <c r="B497" s="229">
        <v>44915</v>
      </c>
      <c r="C497" s="219"/>
      <c r="D497" s="219"/>
      <c r="E497" s="219"/>
      <c r="F497" s="219"/>
      <c r="G497" s="219"/>
      <c r="H497" s="219">
        <v>5.66</v>
      </c>
      <c r="I497" s="219">
        <v>6.91</v>
      </c>
      <c r="J497" s="219">
        <v>8.9499999999999993</v>
      </c>
      <c r="K497" s="219">
        <v>15.21</v>
      </c>
      <c r="L497" s="219"/>
      <c r="M497" s="219"/>
      <c r="N497" s="219"/>
      <c r="O497" s="219"/>
      <c r="P497" s="219"/>
      <c r="Q497" s="197">
        <v>44915</v>
      </c>
      <c r="R497" s="200">
        <v>2.29</v>
      </c>
      <c r="S497" s="200">
        <v>2.41</v>
      </c>
      <c r="T497" s="200">
        <v>2.7333333333333329</v>
      </c>
      <c r="U497" s="200">
        <v>3.19</v>
      </c>
      <c r="V497" s="200">
        <v>3.46</v>
      </c>
      <c r="W497" s="200">
        <v>3.6</v>
      </c>
      <c r="X497" s="200">
        <v>3.5966666666666662</v>
      </c>
      <c r="Y497" s="200">
        <v>4.0200000000000005</v>
      </c>
      <c r="Z497" s="200">
        <v>4.1050000000000004</v>
      </c>
      <c r="AA497" s="200">
        <v>4.2850000000000001</v>
      </c>
      <c r="AB497" s="200">
        <v>4.5</v>
      </c>
      <c r="AC497" s="200">
        <v>4.53</v>
      </c>
      <c r="AD497" s="200">
        <v>3.93</v>
      </c>
      <c r="AE497" s="200">
        <v>3.73</v>
      </c>
      <c r="AF497" s="201"/>
      <c r="AI497" s="201">
        <v>4.25</v>
      </c>
      <c r="AJ497" s="201">
        <v>4.03</v>
      </c>
      <c r="AK497" s="201">
        <v>3.79</v>
      </c>
      <c r="AL497" s="228">
        <f t="shared" si="27"/>
        <v>4.0233333333333334</v>
      </c>
      <c r="AN497" s="198">
        <f t="shared" si="28"/>
        <v>1.6366666666666667</v>
      </c>
      <c r="AO497" s="198">
        <f t="shared" si="29"/>
        <v>2.8866666666666667</v>
      </c>
      <c r="AP497" s="198">
        <f t="shared" si="30"/>
        <v>4.9266666666666659</v>
      </c>
      <c r="AQ497" s="198">
        <f t="shared" si="31"/>
        <v>11.186666666666667</v>
      </c>
    </row>
    <row r="498" spans="1:56" x14ac:dyDescent="0.35">
      <c r="A498" s="197">
        <v>44916</v>
      </c>
      <c r="B498" s="229">
        <v>44916</v>
      </c>
      <c r="C498" s="219"/>
      <c r="D498" s="219"/>
      <c r="E498" s="219"/>
      <c r="F498" s="219"/>
      <c r="G498" s="219"/>
      <c r="H498" s="219">
        <v>5.63</v>
      </c>
      <c r="I498" s="219">
        <v>6.77</v>
      </c>
      <c r="J498" s="219">
        <v>8.81</v>
      </c>
      <c r="K498" s="219">
        <v>15.09</v>
      </c>
      <c r="L498" s="219"/>
      <c r="M498" s="219"/>
      <c r="N498" s="219"/>
      <c r="O498" s="219"/>
      <c r="P498" s="219"/>
      <c r="Q498" s="197">
        <v>44916</v>
      </c>
      <c r="R498" s="200">
        <v>2.29</v>
      </c>
      <c r="S498" s="200">
        <v>2.41</v>
      </c>
      <c r="T498" s="200">
        <v>2.7333333333333329</v>
      </c>
      <c r="U498" s="200">
        <v>3.2033333333333331</v>
      </c>
      <c r="V498" s="200">
        <v>3.46</v>
      </c>
      <c r="W498" s="200">
        <v>3.6019999999999994</v>
      </c>
      <c r="X498" s="200">
        <v>3.6133333333333333</v>
      </c>
      <c r="Y498" s="200">
        <v>4.0200000000000005</v>
      </c>
      <c r="Z498" s="200">
        <v>4.1050000000000004</v>
      </c>
      <c r="AA498" s="200">
        <v>4.2850000000000001</v>
      </c>
      <c r="AB498" s="200">
        <v>4.5</v>
      </c>
      <c r="AC498" s="200">
        <v>4.53</v>
      </c>
      <c r="AD498" s="200">
        <v>3.9400000000000004</v>
      </c>
      <c r="AE498" s="200">
        <v>3.74</v>
      </c>
      <c r="AF498" s="201"/>
      <c r="AI498" s="201">
        <v>4.21</v>
      </c>
      <c r="AJ498" s="201">
        <v>4</v>
      </c>
      <c r="AK498" s="201">
        <v>3.78</v>
      </c>
      <c r="AL498" s="228">
        <f t="shared" si="27"/>
        <v>3.9966666666666666</v>
      </c>
      <c r="AN498" s="198">
        <f t="shared" si="28"/>
        <v>1.6333333333333333</v>
      </c>
      <c r="AO498" s="198">
        <f t="shared" si="29"/>
        <v>2.773333333333333</v>
      </c>
      <c r="AP498" s="198">
        <f t="shared" si="30"/>
        <v>4.8133333333333344</v>
      </c>
      <c r="AQ498" s="198">
        <f t="shared" si="31"/>
        <v>11.093333333333334</v>
      </c>
    </row>
    <row r="499" spans="1:56" x14ac:dyDescent="0.35">
      <c r="A499" s="197">
        <v>44917</v>
      </c>
      <c r="B499" s="229">
        <v>44917</v>
      </c>
      <c r="C499" s="219"/>
      <c r="D499" s="219"/>
      <c r="E499" s="219"/>
      <c r="F499" s="219"/>
      <c r="G499" s="219"/>
      <c r="H499" s="219">
        <v>5.64</v>
      </c>
      <c r="I499" s="219">
        <v>6.85</v>
      </c>
      <c r="J499" s="219">
        <v>8.8800000000000008</v>
      </c>
      <c r="K499" s="219">
        <v>15.18</v>
      </c>
      <c r="L499" s="219"/>
      <c r="M499" s="219"/>
      <c r="N499" s="219"/>
      <c r="O499" s="219"/>
      <c r="P499" s="219"/>
      <c r="Q499" s="197">
        <v>44917</v>
      </c>
      <c r="R499" s="200">
        <v>2.29</v>
      </c>
      <c r="S499" s="200">
        <v>2.41</v>
      </c>
      <c r="T499" s="200">
        <v>2.69</v>
      </c>
      <c r="U499" s="200">
        <v>3.1666666666666665</v>
      </c>
      <c r="V499" s="200">
        <v>3.3899999999999997</v>
      </c>
      <c r="W499" s="200">
        <v>3.5880000000000001</v>
      </c>
      <c r="X499" s="200">
        <v>3.6199999999999997</v>
      </c>
      <c r="Y499" s="200">
        <v>4.04</v>
      </c>
      <c r="Z499" s="200">
        <v>4.1150000000000002</v>
      </c>
      <c r="AA499" s="200">
        <v>4.2949999999999999</v>
      </c>
      <c r="AB499" s="200">
        <v>4.51</v>
      </c>
      <c r="AC499" s="200">
        <v>4.54</v>
      </c>
      <c r="AD499" s="200">
        <v>3.95</v>
      </c>
      <c r="AE499" s="200">
        <v>3.75</v>
      </c>
      <c r="AF499" s="201"/>
      <c r="AI499" s="201">
        <v>4.24</v>
      </c>
      <c r="AJ499" s="201">
        <v>4.0199999999999996</v>
      </c>
      <c r="AK499" s="201">
        <v>3.79</v>
      </c>
      <c r="AL499" s="228">
        <f t="shared" si="27"/>
        <v>4.0166666666666666</v>
      </c>
      <c r="AN499" s="198">
        <f t="shared" si="28"/>
        <v>1.6233333333333331</v>
      </c>
      <c r="AO499" s="198">
        <f t="shared" si="29"/>
        <v>2.833333333333333</v>
      </c>
      <c r="AP499" s="198">
        <f t="shared" si="30"/>
        <v>4.8633333333333342</v>
      </c>
      <c r="AQ499" s="198">
        <f t="shared" si="31"/>
        <v>11.163333333333334</v>
      </c>
    </row>
    <row r="500" spans="1:56" x14ac:dyDescent="0.35">
      <c r="A500" s="197">
        <v>44918</v>
      </c>
      <c r="B500" s="229">
        <v>44918</v>
      </c>
      <c r="C500" s="219"/>
      <c r="D500" s="219"/>
      <c r="E500" s="219"/>
      <c r="F500" s="219"/>
      <c r="G500" s="219"/>
      <c r="H500" s="219">
        <v>5.69</v>
      </c>
      <c r="I500" s="219">
        <v>6.87</v>
      </c>
      <c r="J500" s="219">
        <v>8.91</v>
      </c>
      <c r="K500" s="219">
        <v>15.23</v>
      </c>
      <c r="L500" s="219"/>
      <c r="M500" s="219"/>
      <c r="N500" s="219"/>
      <c r="O500" s="219"/>
      <c r="P500" s="219"/>
      <c r="Q500" s="197">
        <v>44918</v>
      </c>
      <c r="R500" s="200">
        <v>2.29</v>
      </c>
      <c r="S500" s="200">
        <v>2.41</v>
      </c>
      <c r="T500" s="200">
        <v>2.69</v>
      </c>
      <c r="U500" s="200">
        <v>3.1700000000000004</v>
      </c>
      <c r="V500" s="200">
        <v>3.44</v>
      </c>
      <c r="W500" s="200">
        <v>3.6980000000000004</v>
      </c>
      <c r="X500" s="200">
        <v>3.74</v>
      </c>
      <c r="Y500" s="200">
        <v>4.086666666666666</v>
      </c>
      <c r="Z500" s="200">
        <v>4.125</v>
      </c>
      <c r="AA500" s="200">
        <v>4.3049999999999997</v>
      </c>
      <c r="AB500" s="200">
        <v>4.5299999999999994</v>
      </c>
      <c r="AC500" s="200">
        <v>4.5599999999999996</v>
      </c>
      <c r="AD500" s="200">
        <v>4.1399999999999997</v>
      </c>
      <c r="AE500" s="200">
        <v>3.94</v>
      </c>
      <c r="AF500" s="201"/>
      <c r="AI500" s="201">
        <v>4.3099999999999996</v>
      </c>
      <c r="AJ500" s="201">
        <v>4.09</v>
      </c>
      <c r="AK500" s="201">
        <v>3.86</v>
      </c>
      <c r="AL500" s="228">
        <f t="shared" si="27"/>
        <v>4.086666666666666</v>
      </c>
      <c r="AN500" s="198">
        <f t="shared" si="28"/>
        <v>1.6033333333333344</v>
      </c>
      <c r="AO500" s="198">
        <f t="shared" si="29"/>
        <v>2.7833333333333341</v>
      </c>
      <c r="AP500" s="198">
        <f t="shared" si="30"/>
        <v>4.8233333333333341</v>
      </c>
      <c r="AQ500" s="198">
        <f t="shared" si="31"/>
        <v>11.143333333333334</v>
      </c>
    </row>
    <row r="501" spans="1:56" x14ac:dyDescent="0.35">
      <c r="A501" s="197">
        <v>44922</v>
      </c>
      <c r="B501" s="229">
        <v>44922</v>
      </c>
      <c r="C501" s="219"/>
      <c r="D501" s="219"/>
      <c r="E501" s="219"/>
      <c r="F501" s="219"/>
      <c r="G501" s="219"/>
      <c r="H501" s="219">
        <v>5.78</v>
      </c>
      <c r="I501" s="219">
        <v>6.93</v>
      </c>
      <c r="J501" s="219">
        <v>8.98</v>
      </c>
      <c r="K501" s="219">
        <v>15.26</v>
      </c>
      <c r="L501" s="219"/>
      <c r="M501" s="219"/>
      <c r="N501" s="219"/>
      <c r="O501" s="219"/>
      <c r="P501" s="219"/>
      <c r="Q501" s="197">
        <v>44922</v>
      </c>
      <c r="R501" s="200">
        <v>2.29</v>
      </c>
      <c r="S501" s="200">
        <v>2.41</v>
      </c>
      <c r="T501" s="200">
        <v>2.69</v>
      </c>
      <c r="U501" s="200">
        <v>3.1733333333333338</v>
      </c>
      <c r="V501" s="200">
        <v>3.44</v>
      </c>
      <c r="W501" s="200">
        <v>3.7060000000000004</v>
      </c>
      <c r="X501" s="200">
        <v>3.7566666666666664</v>
      </c>
      <c r="Y501" s="200">
        <v>4.086666666666666</v>
      </c>
      <c r="Z501" s="200">
        <v>4.125</v>
      </c>
      <c r="AA501" s="200">
        <v>4.3049999999999997</v>
      </c>
      <c r="AB501" s="200">
        <v>4.5299999999999994</v>
      </c>
      <c r="AC501" s="200">
        <v>4.5599999999999996</v>
      </c>
      <c r="AD501" s="200">
        <v>4.16</v>
      </c>
      <c r="AE501" s="200">
        <v>3.96</v>
      </c>
      <c r="AF501" s="201"/>
      <c r="AI501" s="201">
        <v>4.32</v>
      </c>
      <c r="AJ501" s="201">
        <v>4.17</v>
      </c>
      <c r="AK501" s="201">
        <v>3.94</v>
      </c>
      <c r="AL501" s="228">
        <f t="shared" si="27"/>
        <v>4.1433333333333335</v>
      </c>
      <c r="AN501" s="198">
        <f t="shared" si="28"/>
        <v>1.6366666666666667</v>
      </c>
      <c r="AO501" s="198">
        <f t="shared" si="29"/>
        <v>2.7866666666666662</v>
      </c>
      <c r="AP501" s="198">
        <f t="shared" si="30"/>
        <v>4.8366666666666669</v>
      </c>
      <c r="AQ501" s="198">
        <f t="shared" si="31"/>
        <v>11.116666666666667</v>
      </c>
    </row>
    <row r="502" spans="1:56" x14ac:dyDescent="0.35">
      <c r="A502" s="197">
        <v>44923</v>
      </c>
      <c r="B502" s="229">
        <v>44923</v>
      </c>
      <c r="C502" s="219"/>
      <c r="D502" s="219"/>
      <c r="E502" s="219"/>
      <c r="F502" s="219"/>
      <c r="G502" s="219"/>
      <c r="H502" s="219">
        <v>5.8</v>
      </c>
      <c r="I502" s="219">
        <v>7.11</v>
      </c>
      <c r="J502" s="219">
        <v>9.1999999999999993</v>
      </c>
      <c r="K502" s="219">
        <v>15.52</v>
      </c>
      <c r="L502" s="219"/>
      <c r="M502" s="219"/>
      <c r="N502" s="219"/>
      <c r="O502" s="219"/>
      <c r="P502" s="219"/>
      <c r="Q502" s="197">
        <v>44923</v>
      </c>
      <c r="R502" s="200">
        <v>2.29</v>
      </c>
      <c r="S502" s="200">
        <v>2.41</v>
      </c>
      <c r="T502" s="200">
        <v>2.69</v>
      </c>
      <c r="U502" s="200">
        <v>3.1633333333333336</v>
      </c>
      <c r="V502" s="200">
        <v>3.44</v>
      </c>
      <c r="W502" s="200">
        <v>3.71</v>
      </c>
      <c r="X502" s="200">
        <v>3.7633333333333332</v>
      </c>
      <c r="Y502" s="200">
        <v>4.086666666666666</v>
      </c>
      <c r="Z502" s="200">
        <v>4.125</v>
      </c>
      <c r="AA502" s="200">
        <v>4.3049999999999997</v>
      </c>
      <c r="AB502" s="200">
        <v>4.5299999999999994</v>
      </c>
      <c r="AC502" s="200">
        <v>4.5599999999999996</v>
      </c>
      <c r="AD502" s="200">
        <v>4.16</v>
      </c>
      <c r="AE502" s="200">
        <v>3.96</v>
      </c>
      <c r="AF502" s="201"/>
      <c r="AI502" s="201">
        <v>4.3099999999999996</v>
      </c>
      <c r="AJ502" s="201">
        <v>4.18</v>
      </c>
      <c r="AK502" s="201">
        <v>3.97</v>
      </c>
      <c r="AL502" s="228">
        <f t="shared" si="27"/>
        <v>4.1533333333333333</v>
      </c>
      <c r="AN502" s="198">
        <f t="shared" si="28"/>
        <v>1.6466666666666665</v>
      </c>
      <c r="AO502" s="198">
        <f t="shared" si="29"/>
        <v>2.956666666666667</v>
      </c>
      <c r="AP502" s="198">
        <f t="shared" si="30"/>
        <v>5.046666666666666</v>
      </c>
      <c r="AQ502" s="198">
        <f t="shared" si="31"/>
        <v>11.366666666666667</v>
      </c>
    </row>
    <row r="503" spans="1:56" x14ac:dyDescent="0.35">
      <c r="A503" s="197">
        <v>44924</v>
      </c>
      <c r="B503" s="229">
        <v>44924</v>
      </c>
      <c r="C503" s="219"/>
      <c r="D503" s="219"/>
      <c r="E503" s="219"/>
      <c r="F503" s="219"/>
      <c r="G503" s="219"/>
      <c r="H503" s="219">
        <v>5.77</v>
      </c>
      <c r="I503" s="219">
        <v>7.14</v>
      </c>
      <c r="J503" s="219">
        <v>9.26</v>
      </c>
      <c r="K503" s="219">
        <v>15.62</v>
      </c>
      <c r="L503" s="219"/>
      <c r="M503" s="219"/>
      <c r="N503" s="219"/>
      <c r="O503" s="219"/>
      <c r="P503" s="219"/>
      <c r="Q503" s="197">
        <v>44924</v>
      </c>
      <c r="R503" s="200">
        <v>2.29</v>
      </c>
      <c r="S503" s="200">
        <v>2.41</v>
      </c>
      <c r="T503" s="200">
        <v>2.69</v>
      </c>
      <c r="U503" s="200">
        <v>3.1833333333333336</v>
      </c>
      <c r="V503" s="200">
        <v>3.44</v>
      </c>
      <c r="W503" s="200">
        <v>3.71</v>
      </c>
      <c r="X503" s="200">
        <v>3.7633333333333332</v>
      </c>
      <c r="Y503" s="200">
        <v>4.086666666666666</v>
      </c>
      <c r="Z503" s="200">
        <v>4.125</v>
      </c>
      <c r="AA503" s="200">
        <v>4.3049999999999997</v>
      </c>
      <c r="AB503" s="200">
        <v>4.5299999999999994</v>
      </c>
      <c r="AC503" s="200">
        <v>4.5599999999999996</v>
      </c>
      <c r="AD503" s="200">
        <v>4.17</v>
      </c>
      <c r="AE503" s="200">
        <v>3.97</v>
      </c>
      <c r="AF503" s="201"/>
      <c r="AI503" s="201">
        <v>4.34</v>
      </c>
      <c r="AJ503" s="201">
        <v>4.16</v>
      </c>
      <c r="AK503" s="201">
        <v>3.94</v>
      </c>
      <c r="AL503" s="228">
        <f t="shared" si="27"/>
        <v>4.1466666666666665</v>
      </c>
      <c r="AN503" s="198">
        <f t="shared" si="28"/>
        <v>1.6233333333333331</v>
      </c>
      <c r="AO503" s="198">
        <f t="shared" si="29"/>
        <v>2.9933333333333332</v>
      </c>
      <c r="AP503" s="198">
        <f t="shared" si="30"/>
        <v>5.1133333333333333</v>
      </c>
      <c r="AQ503" s="198">
        <f t="shared" si="31"/>
        <v>11.473333333333333</v>
      </c>
    </row>
    <row r="504" spans="1:56" s="206" customFormat="1" x14ac:dyDescent="0.35">
      <c r="A504" s="211">
        <v>44925</v>
      </c>
      <c r="B504" s="227">
        <v>44925</v>
      </c>
      <c r="C504" s="222"/>
      <c r="D504" s="222"/>
      <c r="E504" s="222"/>
      <c r="F504" s="222"/>
      <c r="G504" s="222"/>
      <c r="H504" s="222">
        <v>5.78</v>
      </c>
      <c r="I504" s="222">
        <v>7.13</v>
      </c>
      <c r="J504" s="222">
        <v>9.26</v>
      </c>
      <c r="K504" s="222">
        <v>15.57</v>
      </c>
      <c r="L504" s="222"/>
      <c r="M504" s="222"/>
      <c r="N504" s="222"/>
      <c r="O504" s="222"/>
      <c r="P504" s="222"/>
      <c r="Q504" s="211">
        <v>44925</v>
      </c>
      <c r="R504" s="210">
        <v>2.29</v>
      </c>
      <c r="S504" s="210">
        <v>2.41</v>
      </c>
      <c r="T504" s="210">
        <v>2.69</v>
      </c>
      <c r="U504" s="210">
        <v>3.2100000000000004</v>
      </c>
      <c r="V504" s="210">
        <v>3.44</v>
      </c>
      <c r="W504" s="210">
        <v>3.6779999999999999</v>
      </c>
      <c r="X504" s="210">
        <v>3.7433333333333336</v>
      </c>
      <c r="Y504" s="210">
        <v>4.086666666666666</v>
      </c>
      <c r="Z504" s="210">
        <v>4.125</v>
      </c>
      <c r="AA504" s="210">
        <v>4.3049999999999997</v>
      </c>
      <c r="AB504" s="210">
        <v>4.5299999999999994</v>
      </c>
      <c r="AC504" s="210">
        <v>4.5599999999999996</v>
      </c>
      <c r="AD504" s="210">
        <v>3.98</v>
      </c>
      <c r="AE504" s="210">
        <v>3.78</v>
      </c>
      <c r="AF504" s="221"/>
      <c r="AI504" s="221">
        <v>4.41</v>
      </c>
      <c r="AJ504" s="221">
        <v>4.22</v>
      </c>
      <c r="AK504" s="221">
        <v>3.99</v>
      </c>
      <c r="AL504" s="226">
        <f t="shared" si="27"/>
        <v>4.2066666666666661</v>
      </c>
      <c r="AN504" s="208">
        <f t="shared" si="28"/>
        <v>1.5733333333333341</v>
      </c>
      <c r="AO504" s="208">
        <f t="shared" si="29"/>
        <v>2.9233333333333338</v>
      </c>
      <c r="AP504" s="208">
        <f t="shared" si="30"/>
        <v>5.0533333333333337</v>
      </c>
      <c r="AQ504" s="208">
        <f t="shared" si="31"/>
        <v>11.363333333333333</v>
      </c>
      <c r="AS504" s="220">
        <f>$BC$504*EXP($BD$504*AS3)</f>
        <v>1.1032973848329584</v>
      </c>
      <c r="AT504" s="220">
        <f>$BC$504*EXP($BD$504*AT3)</f>
        <v>2.1089776805100153</v>
      </c>
      <c r="AU504" s="220">
        <f>$BC$504*EXP($BD$504*AU3)</f>
        <v>4.0313581071007514</v>
      </c>
      <c r="AV504" s="220">
        <f>$BC$504*EXP($BD$504*AV3)</f>
        <v>7.7060313809280148</v>
      </c>
      <c r="AW504" s="220"/>
      <c r="AX504" s="220">
        <f>$BC$504*EXP($BD$504*AX3)</f>
        <v>2.4798010085449511</v>
      </c>
      <c r="AY504" s="220">
        <f>$BC$504*EXP($BD$504*AY3)</f>
        <v>5.5736677404629127</v>
      </c>
      <c r="AZ504" s="220">
        <f>$BC$504*EXP($BD$504*AZ3)</f>
        <v>14.730251708289437</v>
      </c>
      <c r="BA504" s="220">
        <f>$BC$504*EXP($BD$504*BA3)</f>
        <v>74.414686270485376</v>
      </c>
      <c r="BC504" s="206">
        <v>0.79800000000000004</v>
      </c>
      <c r="BD504" s="206">
        <v>0.64790000000000003</v>
      </c>
    </row>
    <row r="505" spans="1:56" x14ac:dyDescent="0.35">
      <c r="A505" s="197">
        <v>44928</v>
      </c>
      <c r="B505" s="229">
        <v>44928</v>
      </c>
      <c r="C505" s="219"/>
      <c r="D505" s="219"/>
      <c r="E505" s="219"/>
      <c r="F505" s="219"/>
      <c r="G505" s="219"/>
      <c r="H505" s="230">
        <f>AVERAGE(H504,H506)</f>
        <v>5.7750000000000004</v>
      </c>
      <c r="I505" s="230">
        <f>AVERAGE(I504,I506)</f>
        <v>7.0749999999999993</v>
      </c>
      <c r="J505" s="230">
        <f>AVERAGE(J504,J506)</f>
        <v>9.1499999999999986</v>
      </c>
      <c r="K505" s="230">
        <f>AVERAGE(K504,K506)</f>
        <v>15.594999999999999</v>
      </c>
      <c r="L505" s="219"/>
      <c r="M505" s="219"/>
      <c r="N505" s="219"/>
      <c r="O505" s="219"/>
      <c r="P505" s="219"/>
      <c r="Q505" s="197">
        <v>44928</v>
      </c>
      <c r="R505" s="200">
        <v>2.44</v>
      </c>
      <c r="S505" s="200">
        <v>2.58</v>
      </c>
      <c r="T505" s="200">
        <v>2.81</v>
      </c>
      <c r="U505" s="200">
        <v>3.2733333333333334</v>
      </c>
      <c r="V505" s="200">
        <v>3.49</v>
      </c>
      <c r="W505" s="200">
        <v>3.7020000000000004</v>
      </c>
      <c r="X505" s="200">
        <v>3.7566666666666664</v>
      </c>
      <c r="Y505" s="200">
        <v>4.1066666666666665</v>
      </c>
      <c r="Z505" s="200">
        <v>4.1500000000000004</v>
      </c>
      <c r="AA505" s="200">
        <v>4.33</v>
      </c>
      <c r="AB505" s="200">
        <v>4.55</v>
      </c>
      <c r="AC505" s="200">
        <v>4.58</v>
      </c>
      <c r="AD505" s="200">
        <v>4.03</v>
      </c>
      <c r="AE505" s="200">
        <v>3.83</v>
      </c>
      <c r="AF505" s="201"/>
      <c r="AI505" s="200">
        <f>AVERAGE(AI504,AI506)</f>
        <v>4.4050000000000002</v>
      </c>
      <c r="AJ505" s="200">
        <f>AVERAGE(AJ504,AJ506)</f>
        <v>4.1999999999999993</v>
      </c>
      <c r="AK505" s="200">
        <f>AVERAGE(AK504,AK506)</f>
        <v>3.9649999999999999</v>
      </c>
      <c r="AL505" s="200">
        <f>AVERAGE(AL504,AL506)</f>
        <v>4.1899999999999995</v>
      </c>
      <c r="AN505" s="198">
        <f t="shared" si="28"/>
        <v>1.5850000000000009</v>
      </c>
      <c r="AO505" s="198">
        <f t="shared" si="29"/>
        <v>2.8849999999999998</v>
      </c>
      <c r="AP505" s="198">
        <f t="shared" si="30"/>
        <v>4.9599999999999991</v>
      </c>
      <c r="AQ505" s="198">
        <f t="shared" si="31"/>
        <v>11.404999999999999</v>
      </c>
    </row>
    <row r="506" spans="1:56" x14ac:dyDescent="0.35">
      <c r="A506" s="197">
        <v>44929</v>
      </c>
      <c r="B506" s="229">
        <v>44929</v>
      </c>
      <c r="C506" s="219"/>
      <c r="D506" s="219"/>
      <c r="E506" s="219"/>
      <c r="F506" s="219"/>
      <c r="G506" s="219"/>
      <c r="H506" s="219">
        <v>5.77</v>
      </c>
      <c r="I506" s="219">
        <v>7.02</v>
      </c>
      <c r="J506" s="219">
        <v>9.0399999999999991</v>
      </c>
      <c r="K506" s="219">
        <v>15.62</v>
      </c>
      <c r="L506" s="219"/>
      <c r="M506" s="219"/>
      <c r="N506" s="219"/>
      <c r="O506" s="219"/>
      <c r="P506" s="219"/>
      <c r="Q506" s="197">
        <v>44929</v>
      </c>
      <c r="R506" s="200">
        <v>2.44</v>
      </c>
      <c r="S506" s="200">
        <v>2.58</v>
      </c>
      <c r="T506" s="200">
        <v>2.81</v>
      </c>
      <c r="U506" s="200">
        <v>3.2933333333333334</v>
      </c>
      <c r="V506" s="200">
        <v>3.49</v>
      </c>
      <c r="W506" s="200">
        <v>3.7040000000000006</v>
      </c>
      <c r="X506" s="200">
        <v>3.7566666666666664</v>
      </c>
      <c r="Y506" s="200">
        <v>4.1066666666666665</v>
      </c>
      <c r="Z506" s="200">
        <v>4.1500000000000004</v>
      </c>
      <c r="AA506" s="200">
        <v>4.33</v>
      </c>
      <c r="AB506" s="200">
        <v>4.55</v>
      </c>
      <c r="AC506" s="200">
        <v>4.58</v>
      </c>
      <c r="AD506" s="200">
        <v>4.03</v>
      </c>
      <c r="AE506" s="200">
        <v>3.83</v>
      </c>
      <c r="AF506" s="201"/>
      <c r="AI506" s="201">
        <v>4.4000000000000004</v>
      </c>
      <c r="AJ506" s="201">
        <v>4.18</v>
      </c>
      <c r="AK506" s="201">
        <v>3.94</v>
      </c>
      <c r="AL506" s="228">
        <f t="shared" ref="AL506:AL569" si="32">AVERAGE(AI506:AK506)</f>
        <v>4.1733333333333329</v>
      </c>
      <c r="AN506" s="198">
        <f t="shared" si="28"/>
        <v>1.5966666666666667</v>
      </c>
      <c r="AO506" s="198">
        <f t="shared" si="29"/>
        <v>2.8466666666666667</v>
      </c>
      <c r="AP506" s="198">
        <f t="shared" si="30"/>
        <v>4.8666666666666663</v>
      </c>
      <c r="AQ506" s="198">
        <f t="shared" si="31"/>
        <v>11.446666666666665</v>
      </c>
    </row>
    <row r="507" spans="1:56" x14ac:dyDescent="0.35">
      <c r="A507" s="197">
        <v>44930</v>
      </c>
      <c r="B507" s="229">
        <v>44930</v>
      </c>
      <c r="C507" s="219"/>
      <c r="D507" s="219"/>
      <c r="E507" s="219"/>
      <c r="F507" s="219"/>
      <c r="G507" s="219"/>
      <c r="H507" s="219">
        <v>5.7</v>
      </c>
      <c r="I507" s="219">
        <v>6.88</v>
      </c>
      <c r="J507" s="219">
        <v>8.86</v>
      </c>
      <c r="K507" s="219">
        <v>15.46</v>
      </c>
      <c r="L507" s="219"/>
      <c r="M507" s="219"/>
      <c r="N507" s="219"/>
      <c r="O507" s="219"/>
      <c r="P507" s="219"/>
      <c r="Q507" s="197">
        <v>44930</v>
      </c>
      <c r="R507" s="200">
        <v>2.44</v>
      </c>
      <c r="S507" s="200">
        <v>2.58</v>
      </c>
      <c r="T507" s="200">
        <v>2.81</v>
      </c>
      <c r="U507" s="200">
        <v>3.5366666666666666</v>
      </c>
      <c r="V507" s="200">
        <v>3.49</v>
      </c>
      <c r="W507" s="200">
        <v>3.7300000000000004</v>
      </c>
      <c r="X507" s="200">
        <v>3.76</v>
      </c>
      <c r="Y507" s="200">
        <v>4.1066666666666665</v>
      </c>
      <c r="Z507" s="200">
        <v>4.1500000000000004</v>
      </c>
      <c r="AA507" s="200">
        <v>4.33</v>
      </c>
      <c r="AB507" s="200">
        <v>4.55</v>
      </c>
      <c r="AC507" s="200">
        <v>4.58</v>
      </c>
      <c r="AD507" s="200">
        <v>4.0199999999999996</v>
      </c>
      <c r="AE507" s="200">
        <v>3.82</v>
      </c>
      <c r="AF507" s="201"/>
      <c r="AI507" s="201">
        <v>4.3600000000000003</v>
      </c>
      <c r="AJ507" s="201">
        <v>4.1100000000000003</v>
      </c>
      <c r="AK507" s="201">
        <v>3.85</v>
      </c>
      <c r="AL507" s="228">
        <f t="shared" si="32"/>
        <v>4.1066666666666665</v>
      </c>
      <c r="AN507" s="198">
        <f t="shared" si="28"/>
        <v>1.5933333333333337</v>
      </c>
      <c r="AO507" s="198">
        <f t="shared" si="29"/>
        <v>2.7733333333333334</v>
      </c>
      <c r="AP507" s="198">
        <f t="shared" si="30"/>
        <v>4.753333333333333</v>
      </c>
      <c r="AQ507" s="198">
        <f t="shared" si="31"/>
        <v>11.353333333333335</v>
      </c>
    </row>
    <row r="508" spans="1:56" x14ac:dyDescent="0.35">
      <c r="A508" s="197">
        <v>44931</v>
      </c>
      <c r="B508" s="229">
        <v>44931</v>
      </c>
      <c r="C508" s="219"/>
      <c r="D508" s="219"/>
      <c r="E508" s="219"/>
      <c r="F508" s="219"/>
      <c r="G508" s="219"/>
      <c r="H508" s="219">
        <v>5.72</v>
      </c>
      <c r="I508" s="219">
        <v>6.91</v>
      </c>
      <c r="J508" s="219">
        <v>8.85</v>
      </c>
      <c r="K508" s="219">
        <v>15.37</v>
      </c>
      <c r="L508" s="219"/>
      <c r="M508" s="219"/>
      <c r="N508" s="219"/>
      <c r="O508" s="219"/>
      <c r="P508" s="219"/>
      <c r="Q508" s="197">
        <v>44931</v>
      </c>
      <c r="R508" s="200">
        <v>2.44</v>
      </c>
      <c r="S508" s="200">
        <v>2.58</v>
      </c>
      <c r="T508" s="200">
        <v>2.8200000000000003</v>
      </c>
      <c r="U508" s="200">
        <v>3.31</v>
      </c>
      <c r="V508" s="200">
        <v>3.49</v>
      </c>
      <c r="W508" s="200">
        <v>3.7260000000000004</v>
      </c>
      <c r="X508" s="200">
        <v>3.7566666666666664</v>
      </c>
      <c r="Y508" s="200">
        <v>4.1066666666666665</v>
      </c>
      <c r="Z508" s="200">
        <v>4.1500000000000004</v>
      </c>
      <c r="AA508" s="200">
        <v>4.33</v>
      </c>
      <c r="AB508" s="200">
        <v>4.55</v>
      </c>
      <c r="AC508" s="200">
        <v>4.58</v>
      </c>
      <c r="AD508" s="200">
        <v>4.03</v>
      </c>
      <c r="AE508" s="200">
        <v>3.83</v>
      </c>
      <c r="AF508" s="201"/>
      <c r="AI508" s="201">
        <v>4.45</v>
      </c>
      <c r="AJ508" s="201">
        <v>4.18</v>
      </c>
      <c r="AK508" s="201">
        <v>3.9</v>
      </c>
      <c r="AL508" s="228">
        <f t="shared" si="32"/>
        <v>4.1766666666666667</v>
      </c>
      <c r="AN508" s="198">
        <f t="shared" si="28"/>
        <v>1.543333333333333</v>
      </c>
      <c r="AO508" s="198">
        <f t="shared" si="29"/>
        <v>2.7333333333333334</v>
      </c>
      <c r="AP508" s="198">
        <f t="shared" si="30"/>
        <v>4.6733333333333329</v>
      </c>
      <c r="AQ508" s="198">
        <f t="shared" si="31"/>
        <v>11.193333333333332</v>
      </c>
    </row>
    <row r="509" spans="1:56" x14ac:dyDescent="0.35">
      <c r="A509" s="197">
        <v>44932</v>
      </c>
      <c r="B509" s="229">
        <v>44932</v>
      </c>
      <c r="C509" s="219"/>
      <c r="D509" s="219"/>
      <c r="E509" s="219"/>
      <c r="F509" s="219"/>
      <c r="G509" s="219"/>
      <c r="H509" s="219">
        <v>5.56</v>
      </c>
      <c r="I509" s="219">
        <v>6.67</v>
      </c>
      <c r="J509" s="219">
        <v>8.5299999999999994</v>
      </c>
      <c r="K509" s="219">
        <v>14.93</v>
      </c>
      <c r="L509" s="219"/>
      <c r="M509" s="219"/>
      <c r="N509" s="219"/>
      <c r="O509" s="219"/>
      <c r="P509" s="219"/>
      <c r="Q509" s="197">
        <v>44932</v>
      </c>
      <c r="R509" s="200">
        <v>2.44</v>
      </c>
      <c r="S509" s="200">
        <v>2.58</v>
      </c>
      <c r="T509" s="200">
        <v>2.8200000000000003</v>
      </c>
      <c r="U509" s="200">
        <v>3.313333333333333</v>
      </c>
      <c r="V509" s="200">
        <v>3.49</v>
      </c>
      <c r="W509" s="200">
        <v>3.7280000000000002</v>
      </c>
      <c r="X509" s="200">
        <v>3.7566666666666664</v>
      </c>
      <c r="Y509" s="200">
        <v>4.1066666666666665</v>
      </c>
      <c r="Z509" s="200">
        <v>4.1500000000000004</v>
      </c>
      <c r="AA509" s="200">
        <v>4.33</v>
      </c>
      <c r="AB509" s="200">
        <v>4.55</v>
      </c>
      <c r="AC509" s="200">
        <v>4.58</v>
      </c>
      <c r="AD509" s="200">
        <v>4.0199999999999996</v>
      </c>
      <c r="AE509" s="200">
        <v>3.82</v>
      </c>
      <c r="AF509" s="201"/>
      <c r="AI509" s="201">
        <v>4.24</v>
      </c>
      <c r="AJ509" s="201">
        <v>3.96</v>
      </c>
      <c r="AK509" s="201">
        <v>3.69</v>
      </c>
      <c r="AL509" s="228">
        <f t="shared" si="32"/>
        <v>3.9633333333333329</v>
      </c>
      <c r="AN509" s="198">
        <f t="shared" si="28"/>
        <v>1.5966666666666667</v>
      </c>
      <c r="AO509" s="198">
        <f t="shared" si="29"/>
        <v>2.706666666666667</v>
      </c>
      <c r="AP509" s="198">
        <f t="shared" si="30"/>
        <v>4.5666666666666664</v>
      </c>
      <c r="AQ509" s="198">
        <f t="shared" si="31"/>
        <v>10.966666666666667</v>
      </c>
    </row>
    <row r="510" spans="1:56" x14ac:dyDescent="0.35">
      <c r="A510" s="197">
        <v>44935</v>
      </c>
      <c r="B510" s="229">
        <v>44935</v>
      </c>
      <c r="C510" s="219"/>
      <c r="D510" s="219"/>
      <c r="E510" s="219"/>
      <c r="F510" s="219"/>
      <c r="G510" s="219"/>
      <c r="H510" s="219">
        <v>5.5</v>
      </c>
      <c r="I510" s="219">
        <v>6.54</v>
      </c>
      <c r="J510" s="219">
        <v>8.3699999999999992</v>
      </c>
      <c r="K510" s="219">
        <v>14.69</v>
      </c>
      <c r="L510" s="219"/>
      <c r="M510" s="219"/>
      <c r="N510" s="219"/>
      <c r="O510" s="219"/>
      <c r="P510" s="219"/>
      <c r="Q510" s="197">
        <v>44935</v>
      </c>
      <c r="R510" s="200">
        <v>2.5</v>
      </c>
      <c r="S510" s="200">
        <v>2.6399999999999997</v>
      </c>
      <c r="T510" s="200">
        <v>2.8200000000000003</v>
      </c>
      <c r="U510" s="200">
        <v>3.31</v>
      </c>
      <c r="V510" s="200">
        <v>3.49</v>
      </c>
      <c r="W510" s="200">
        <v>3.7320000000000002</v>
      </c>
      <c r="X510" s="200">
        <v>3.7699999999999996</v>
      </c>
      <c r="Y510" s="200">
        <v>4.1066666666666665</v>
      </c>
      <c r="Z510" s="200">
        <v>4.1500000000000004</v>
      </c>
      <c r="AA510" s="200">
        <v>4.33</v>
      </c>
      <c r="AB510" s="200">
        <v>4.55</v>
      </c>
      <c r="AC510" s="200">
        <v>4.58</v>
      </c>
      <c r="AD510" s="200">
        <v>4.1399999999999997</v>
      </c>
      <c r="AE510" s="200">
        <v>3.94</v>
      </c>
      <c r="AF510" s="201"/>
      <c r="AI510" s="201">
        <v>4.1900000000000004</v>
      </c>
      <c r="AJ510" s="201">
        <v>3.93</v>
      </c>
      <c r="AK510" s="201">
        <v>3.66</v>
      </c>
      <c r="AL510" s="228">
        <f t="shared" si="32"/>
        <v>3.9266666666666672</v>
      </c>
      <c r="AN510" s="198">
        <f t="shared" si="28"/>
        <v>1.5733333333333328</v>
      </c>
      <c r="AO510" s="198">
        <f t="shared" si="29"/>
        <v>2.6133333333333328</v>
      </c>
      <c r="AP510" s="198">
        <f t="shared" si="30"/>
        <v>4.4433333333333316</v>
      </c>
      <c r="AQ510" s="198">
        <f t="shared" si="31"/>
        <v>10.763333333333332</v>
      </c>
    </row>
    <row r="511" spans="1:56" x14ac:dyDescent="0.35">
      <c r="A511" s="197">
        <v>44936</v>
      </c>
      <c r="B511" s="229">
        <v>44936</v>
      </c>
      <c r="C511" s="219"/>
      <c r="D511" s="219"/>
      <c r="E511" s="219"/>
      <c r="F511" s="219"/>
      <c r="G511" s="219"/>
      <c r="H511" s="219">
        <v>5.54</v>
      </c>
      <c r="I511" s="219">
        <v>6.57</v>
      </c>
      <c r="J511" s="219">
        <v>8.4</v>
      </c>
      <c r="K511" s="219">
        <v>14.65</v>
      </c>
      <c r="L511" s="219"/>
      <c r="M511" s="219"/>
      <c r="N511" s="219"/>
      <c r="O511" s="219"/>
      <c r="P511" s="219"/>
      <c r="Q511" s="197">
        <v>44936</v>
      </c>
      <c r="R511" s="200">
        <v>2.5</v>
      </c>
      <c r="S511" s="200">
        <v>2.6399999999999997</v>
      </c>
      <c r="T511" s="200">
        <v>2.8200000000000003</v>
      </c>
      <c r="U511" s="200">
        <v>3.31</v>
      </c>
      <c r="V511" s="200">
        <v>3.49</v>
      </c>
      <c r="W511" s="200">
        <v>3.7340000000000004</v>
      </c>
      <c r="X511" s="200">
        <v>3.7733333333333334</v>
      </c>
      <c r="Y511" s="200">
        <v>4.1066666666666665</v>
      </c>
      <c r="Z511" s="200">
        <v>4.1500000000000004</v>
      </c>
      <c r="AA511" s="200">
        <v>4.33</v>
      </c>
      <c r="AB511" s="200">
        <v>4.55</v>
      </c>
      <c r="AC511" s="200">
        <v>4.58</v>
      </c>
      <c r="AD511" s="200">
        <v>4.13</v>
      </c>
      <c r="AE511" s="200">
        <v>3.93</v>
      </c>
      <c r="AF511" s="201"/>
      <c r="AI511" s="201">
        <v>4.24</v>
      </c>
      <c r="AJ511" s="201">
        <v>3.94</v>
      </c>
      <c r="AK511" s="201">
        <v>3.72</v>
      </c>
      <c r="AL511" s="228">
        <f t="shared" si="32"/>
        <v>3.9666666666666668</v>
      </c>
      <c r="AN511" s="198">
        <f t="shared" si="28"/>
        <v>1.5733333333333333</v>
      </c>
      <c r="AO511" s="198">
        <f t="shared" si="29"/>
        <v>2.6033333333333335</v>
      </c>
      <c r="AP511" s="198">
        <f t="shared" si="30"/>
        <v>4.4333333333333336</v>
      </c>
      <c r="AQ511" s="198">
        <f t="shared" si="31"/>
        <v>10.683333333333334</v>
      </c>
    </row>
    <row r="512" spans="1:56" x14ac:dyDescent="0.35">
      <c r="A512" s="197">
        <v>44937</v>
      </c>
      <c r="B512" s="229">
        <v>44937</v>
      </c>
      <c r="C512" s="219"/>
      <c r="D512" s="219"/>
      <c r="E512" s="219"/>
      <c r="F512" s="219"/>
      <c r="G512" s="219"/>
      <c r="H512" s="219">
        <v>5.45</v>
      </c>
      <c r="I512" s="219">
        <v>6.49</v>
      </c>
      <c r="J512" s="219">
        <v>8.3000000000000007</v>
      </c>
      <c r="K512" s="219">
        <v>14.51</v>
      </c>
      <c r="L512" s="219"/>
      <c r="M512" s="219"/>
      <c r="N512" s="219"/>
      <c r="O512" s="219"/>
      <c r="P512" s="219"/>
      <c r="Q512" s="197">
        <v>44937</v>
      </c>
      <c r="R512" s="200">
        <v>2.5</v>
      </c>
      <c r="S512" s="200">
        <v>2.6399999999999997</v>
      </c>
      <c r="T512" s="200">
        <v>2.81</v>
      </c>
      <c r="U512" s="200">
        <v>3.28</v>
      </c>
      <c r="V512" s="200">
        <v>3.4699999999999998</v>
      </c>
      <c r="W512" s="200">
        <v>3.7400000000000007</v>
      </c>
      <c r="X512" s="200">
        <v>3.78</v>
      </c>
      <c r="Y512" s="200">
        <v>4.1066666666666665</v>
      </c>
      <c r="Z512" s="200">
        <v>4.1500000000000004</v>
      </c>
      <c r="AA512" s="200">
        <v>4.33</v>
      </c>
      <c r="AB512" s="200">
        <v>4.55</v>
      </c>
      <c r="AC512" s="200">
        <v>4.58</v>
      </c>
      <c r="AD512" s="200">
        <v>4.1399999999999997</v>
      </c>
      <c r="AE512" s="200">
        <v>3.94</v>
      </c>
      <c r="AF512" s="201"/>
      <c r="AI512" s="201">
        <v>4.2</v>
      </c>
      <c r="AJ512" s="201">
        <v>3.9</v>
      </c>
      <c r="AK512" s="201">
        <v>3.66</v>
      </c>
      <c r="AL512" s="228">
        <f t="shared" si="32"/>
        <v>3.92</v>
      </c>
      <c r="AN512" s="198">
        <f t="shared" si="28"/>
        <v>1.5300000000000002</v>
      </c>
      <c r="AO512" s="198">
        <f t="shared" si="29"/>
        <v>2.5700000000000003</v>
      </c>
      <c r="AP512" s="198">
        <f t="shared" si="30"/>
        <v>4.3800000000000008</v>
      </c>
      <c r="AQ512" s="198">
        <f t="shared" si="31"/>
        <v>10.59</v>
      </c>
    </row>
    <row r="513" spans="1:43" x14ac:dyDescent="0.35">
      <c r="A513" s="197">
        <v>44938</v>
      </c>
      <c r="B513" s="229">
        <v>44938</v>
      </c>
      <c r="C513" s="219"/>
      <c r="D513" s="219"/>
      <c r="E513" s="219"/>
      <c r="F513" s="219"/>
      <c r="G513" s="219"/>
      <c r="H513" s="219">
        <v>5.33</v>
      </c>
      <c r="I513" s="219">
        <v>6.38</v>
      </c>
      <c r="J513" s="219">
        <v>8.15</v>
      </c>
      <c r="K513" s="219">
        <v>14.34</v>
      </c>
      <c r="L513" s="219"/>
      <c r="M513" s="219"/>
      <c r="N513" s="219"/>
      <c r="O513" s="219"/>
      <c r="P513" s="219"/>
      <c r="Q513" s="197">
        <v>44938</v>
      </c>
      <c r="R513" s="200">
        <v>2.5</v>
      </c>
      <c r="S513" s="200">
        <v>2.6399999999999997</v>
      </c>
      <c r="T513" s="200">
        <v>2.81</v>
      </c>
      <c r="U513" s="200">
        <v>3.2866666666666666</v>
      </c>
      <c r="V513" s="200">
        <v>3.4699999999999998</v>
      </c>
      <c r="W513" s="200">
        <v>3.7400000000000007</v>
      </c>
      <c r="X513" s="200">
        <v>3.78</v>
      </c>
      <c r="Y513" s="200">
        <v>4.1066666666666665</v>
      </c>
      <c r="Z513" s="200">
        <v>4.1500000000000004</v>
      </c>
      <c r="AA513" s="200">
        <v>4.33</v>
      </c>
      <c r="AB513" s="200">
        <v>4.55</v>
      </c>
      <c r="AC513" s="200">
        <v>4.58</v>
      </c>
      <c r="AD513" s="200">
        <v>4.1399999999999997</v>
      </c>
      <c r="AE513" s="200">
        <v>3.94</v>
      </c>
      <c r="AF513" s="201"/>
      <c r="AI513" s="201">
        <v>4.12</v>
      </c>
      <c r="AJ513" s="201">
        <v>3.79</v>
      </c>
      <c r="AK513" s="201">
        <v>3.53</v>
      </c>
      <c r="AL513" s="228">
        <f t="shared" si="32"/>
        <v>3.813333333333333</v>
      </c>
      <c r="AN513" s="198">
        <f t="shared" si="28"/>
        <v>1.5166666666666671</v>
      </c>
      <c r="AO513" s="198">
        <f t="shared" si="29"/>
        <v>2.5666666666666669</v>
      </c>
      <c r="AP513" s="198">
        <f t="shared" si="30"/>
        <v>4.3366666666666678</v>
      </c>
      <c r="AQ513" s="198">
        <f t="shared" si="31"/>
        <v>10.526666666666667</v>
      </c>
    </row>
    <row r="514" spans="1:43" x14ac:dyDescent="0.35">
      <c r="A514" s="197">
        <v>44939</v>
      </c>
      <c r="B514" s="229">
        <v>44939</v>
      </c>
      <c r="C514" s="219"/>
      <c r="D514" s="219"/>
      <c r="E514" s="219"/>
      <c r="F514" s="219"/>
      <c r="G514" s="219"/>
      <c r="H514" s="219">
        <v>5.38</v>
      </c>
      <c r="I514" s="219">
        <v>6.38</v>
      </c>
      <c r="J514" s="219">
        <v>8.16</v>
      </c>
      <c r="K514" s="219">
        <v>14.26</v>
      </c>
      <c r="L514" s="219"/>
      <c r="M514" s="219"/>
      <c r="N514" s="219"/>
      <c r="O514" s="219"/>
      <c r="P514" s="219"/>
      <c r="Q514" s="197">
        <v>44939</v>
      </c>
      <c r="R514" s="200">
        <v>2.5</v>
      </c>
      <c r="S514" s="200">
        <v>2.6399999999999997</v>
      </c>
      <c r="T514" s="200">
        <v>2.81</v>
      </c>
      <c r="U514" s="200">
        <v>3.2533333333333334</v>
      </c>
      <c r="V514" s="200">
        <v>3.42</v>
      </c>
      <c r="W514" s="200">
        <v>3.6839999999999997</v>
      </c>
      <c r="X514" s="200">
        <v>3.76</v>
      </c>
      <c r="Y514" s="200">
        <v>4.07</v>
      </c>
      <c r="Z514" s="200">
        <v>4.0999999999999996</v>
      </c>
      <c r="AA514" s="200">
        <v>4.2149999999999999</v>
      </c>
      <c r="AB514" s="200">
        <v>4.47</v>
      </c>
      <c r="AC514" s="200">
        <v>4.5</v>
      </c>
      <c r="AD514" s="200">
        <v>4</v>
      </c>
      <c r="AE514" s="200">
        <v>3.8</v>
      </c>
      <c r="AF514" s="201"/>
      <c r="AI514" s="201">
        <v>4.22</v>
      </c>
      <c r="AJ514" s="201">
        <v>3.88</v>
      </c>
      <c r="AK514" s="201">
        <v>3.6</v>
      </c>
      <c r="AL514" s="228">
        <f t="shared" si="32"/>
        <v>3.9</v>
      </c>
      <c r="AN514" s="198">
        <f t="shared" si="28"/>
        <v>1.48</v>
      </c>
      <c r="AO514" s="198">
        <f t="shared" si="29"/>
        <v>2.48</v>
      </c>
      <c r="AP514" s="198">
        <f t="shared" si="30"/>
        <v>4.26</v>
      </c>
      <c r="AQ514" s="198">
        <f t="shared" si="31"/>
        <v>10.36</v>
      </c>
    </row>
    <row r="515" spans="1:43" x14ac:dyDescent="0.35">
      <c r="A515" s="197">
        <v>44942</v>
      </c>
      <c r="B515" s="229">
        <v>44942</v>
      </c>
      <c r="C515" s="219"/>
      <c r="D515" s="219"/>
      <c r="E515" s="219"/>
      <c r="F515" s="219"/>
      <c r="G515" s="219"/>
      <c r="H515" s="219">
        <v>5.37</v>
      </c>
      <c r="I515" s="219">
        <v>6.37</v>
      </c>
      <c r="J515" s="219">
        <v>8.1300000000000008</v>
      </c>
      <c r="K515" s="219">
        <v>14.14</v>
      </c>
      <c r="L515" s="219"/>
      <c r="M515" s="219"/>
      <c r="N515" s="219"/>
      <c r="O515" s="219"/>
      <c r="P515" s="219"/>
      <c r="Q515" s="197">
        <v>44942</v>
      </c>
      <c r="R515" s="200">
        <v>2.5</v>
      </c>
      <c r="S515" s="200">
        <v>2.6399999999999997</v>
      </c>
      <c r="T515" s="200">
        <v>2.81</v>
      </c>
      <c r="U515" s="200">
        <v>3.2566666666666664</v>
      </c>
      <c r="V515" s="200">
        <v>3.4249999999999998</v>
      </c>
      <c r="W515" s="200">
        <v>3.6439999999999997</v>
      </c>
      <c r="X515" s="200">
        <v>3.7050000000000001</v>
      </c>
      <c r="Y515" s="200">
        <v>4</v>
      </c>
      <c r="Z515" s="200">
        <v>4.05</v>
      </c>
      <c r="AA515" s="200">
        <v>4.17</v>
      </c>
      <c r="AB515" s="200">
        <v>4.41</v>
      </c>
      <c r="AC515" s="200">
        <v>4.4400000000000004</v>
      </c>
      <c r="AD515" s="200">
        <v>4</v>
      </c>
      <c r="AE515" s="200">
        <v>3.8</v>
      </c>
      <c r="AF515" s="201"/>
      <c r="AI515" s="201">
        <v>4.2</v>
      </c>
      <c r="AJ515" s="221">
        <v>3.87</v>
      </c>
      <c r="AK515" s="201">
        <v>3.6</v>
      </c>
      <c r="AL515" s="228">
        <f t="shared" si="32"/>
        <v>3.89</v>
      </c>
      <c r="AN515" s="198">
        <f t="shared" si="28"/>
        <v>1.48</v>
      </c>
      <c r="AO515" s="198">
        <f t="shared" si="29"/>
        <v>2.48</v>
      </c>
      <c r="AP515" s="198">
        <f t="shared" si="30"/>
        <v>4.24</v>
      </c>
      <c r="AQ515" s="198">
        <f t="shared" si="31"/>
        <v>10.25</v>
      </c>
    </row>
    <row r="516" spans="1:43" x14ac:dyDescent="0.35">
      <c r="A516" s="197">
        <v>44943</v>
      </c>
      <c r="B516" s="229">
        <v>44943</v>
      </c>
      <c r="C516" s="219"/>
      <c r="D516" s="219"/>
      <c r="E516" s="219"/>
      <c r="F516" s="219"/>
      <c r="G516" s="219"/>
      <c r="H516" s="219">
        <v>5.37</v>
      </c>
      <c r="I516" s="219">
        <v>6.38</v>
      </c>
      <c r="J516" s="219">
        <v>8.1300000000000008</v>
      </c>
      <c r="K516" s="219">
        <v>14.1</v>
      </c>
      <c r="L516" s="219"/>
      <c r="M516" s="219"/>
      <c r="N516" s="219"/>
      <c r="O516" s="219"/>
      <c r="P516" s="219"/>
      <c r="Q516" s="197">
        <v>44943</v>
      </c>
      <c r="R516" s="200">
        <v>2.5</v>
      </c>
      <c r="S516" s="200">
        <v>2.6399999999999997</v>
      </c>
      <c r="T516" s="200">
        <v>2.81</v>
      </c>
      <c r="U516" s="200">
        <v>3.25</v>
      </c>
      <c r="V516" s="200">
        <v>3.4249999999999998</v>
      </c>
      <c r="W516" s="200">
        <v>3.6439999999999997</v>
      </c>
      <c r="X516" s="200">
        <v>3.7075</v>
      </c>
      <c r="Y516" s="200">
        <v>4</v>
      </c>
      <c r="Z516" s="200">
        <v>4.05</v>
      </c>
      <c r="AA516" s="200">
        <v>4.17</v>
      </c>
      <c r="AB516" s="200">
        <v>4.41</v>
      </c>
      <c r="AC516" s="200">
        <v>4.4400000000000004</v>
      </c>
      <c r="AD516" s="200">
        <v>4</v>
      </c>
      <c r="AE516" s="200">
        <v>3.8</v>
      </c>
      <c r="AF516" s="201"/>
      <c r="AI516" s="201">
        <v>4.18</v>
      </c>
      <c r="AJ516" s="201">
        <v>3.86</v>
      </c>
      <c r="AK516" s="201">
        <v>3.6</v>
      </c>
      <c r="AL516" s="228">
        <f t="shared" si="32"/>
        <v>3.8799999999999994</v>
      </c>
      <c r="AN516" s="198">
        <f t="shared" si="28"/>
        <v>1.4900000000000007</v>
      </c>
      <c r="AO516" s="198">
        <f t="shared" si="29"/>
        <v>2.5000000000000004</v>
      </c>
      <c r="AP516" s="198">
        <f t="shared" si="30"/>
        <v>4.2500000000000018</v>
      </c>
      <c r="AQ516" s="198">
        <f t="shared" si="31"/>
        <v>10.220000000000001</v>
      </c>
    </row>
    <row r="517" spans="1:43" x14ac:dyDescent="0.35">
      <c r="A517" s="197">
        <v>44944</v>
      </c>
      <c r="B517" s="229">
        <v>44944</v>
      </c>
      <c r="C517" s="219"/>
      <c r="D517" s="219"/>
      <c r="E517" s="219"/>
      <c r="F517" s="219"/>
      <c r="G517" s="219"/>
      <c r="H517" s="219">
        <v>5.22</v>
      </c>
      <c r="I517" s="219">
        <v>6.3</v>
      </c>
      <c r="J517" s="219">
        <v>8.0399999999999991</v>
      </c>
      <c r="K517" s="219">
        <v>13.99</v>
      </c>
      <c r="L517" s="219"/>
      <c r="M517" s="219"/>
      <c r="N517" s="219"/>
      <c r="O517" s="219"/>
      <c r="P517" s="219"/>
      <c r="Q517" s="197">
        <v>44944</v>
      </c>
      <c r="R517" s="200">
        <v>2.5</v>
      </c>
      <c r="S517" s="200">
        <v>2.6399999999999997</v>
      </c>
      <c r="T517" s="200">
        <v>2.79</v>
      </c>
      <c r="U517" s="200">
        <v>3.2366666666666664</v>
      </c>
      <c r="V517" s="200">
        <v>3.4050000000000002</v>
      </c>
      <c r="W517" s="200">
        <v>3.6100000000000003</v>
      </c>
      <c r="X517" s="200">
        <v>3.6825000000000001</v>
      </c>
      <c r="Y517" s="200">
        <v>3.98</v>
      </c>
      <c r="Z517" s="200">
        <v>4.0199999999999996</v>
      </c>
      <c r="AA517" s="200">
        <v>4.1449999999999996</v>
      </c>
      <c r="AB517" s="200">
        <v>4.3899999999999997</v>
      </c>
      <c r="AC517" s="200">
        <v>4.42</v>
      </c>
      <c r="AD517" s="200">
        <v>3.98</v>
      </c>
      <c r="AE517" s="200">
        <v>3.78</v>
      </c>
      <c r="AF517" s="201"/>
      <c r="AI517" s="201">
        <v>4.0599999999999996</v>
      </c>
      <c r="AJ517" s="201">
        <v>3.72</v>
      </c>
      <c r="AK517" s="201">
        <v>3.43</v>
      </c>
      <c r="AL517" s="228">
        <f t="shared" si="32"/>
        <v>3.7366666666666664</v>
      </c>
      <c r="AN517" s="198">
        <f t="shared" si="28"/>
        <v>1.4833333333333334</v>
      </c>
      <c r="AO517" s="198">
        <f t="shared" si="29"/>
        <v>2.5633333333333335</v>
      </c>
      <c r="AP517" s="198">
        <f t="shared" si="30"/>
        <v>4.3033333333333328</v>
      </c>
      <c r="AQ517" s="198">
        <f t="shared" si="31"/>
        <v>10.253333333333334</v>
      </c>
    </row>
    <row r="518" spans="1:43" x14ac:dyDescent="0.35">
      <c r="A518" s="197">
        <v>44945</v>
      </c>
      <c r="B518" s="229">
        <v>44945</v>
      </c>
      <c r="C518" s="219"/>
      <c r="D518" s="219"/>
      <c r="E518" s="219"/>
      <c r="F518" s="219"/>
      <c r="G518" s="219"/>
      <c r="H518" s="219">
        <v>5.26</v>
      </c>
      <c r="I518" s="219">
        <v>6.44</v>
      </c>
      <c r="J518" s="219">
        <v>8.25</v>
      </c>
      <c r="K518" s="219">
        <v>14.18</v>
      </c>
      <c r="L518" s="219"/>
      <c r="M518" s="219"/>
      <c r="N518" s="219"/>
      <c r="O518" s="219"/>
      <c r="P518" s="219"/>
      <c r="Q518" s="197">
        <v>44945</v>
      </c>
      <c r="R518" s="200">
        <v>2.5</v>
      </c>
      <c r="S518" s="200">
        <v>2.6399999999999997</v>
      </c>
      <c r="T518" s="200">
        <v>2.79</v>
      </c>
      <c r="U518" s="200">
        <v>3.2399999999999998</v>
      </c>
      <c r="V518" s="200">
        <v>3.4050000000000002</v>
      </c>
      <c r="W518" s="200">
        <v>3.6100000000000003</v>
      </c>
      <c r="X518" s="200">
        <v>3.68</v>
      </c>
      <c r="Y518" s="200">
        <v>3.98</v>
      </c>
      <c r="Z518" s="200">
        <v>4.0199999999999996</v>
      </c>
      <c r="AA518" s="200">
        <v>4.1449999999999996</v>
      </c>
      <c r="AB518" s="200">
        <v>4.3899999999999997</v>
      </c>
      <c r="AC518" s="200">
        <v>4.42</v>
      </c>
      <c r="AD518" s="200">
        <v>3.95</v>
      </c>
      <c r="AE518" s="200">
        <v>3.75</v>
      </c>
      <c r="AF518" s="201"/>
      <c r="AI518" s="201">
        <v>4.09</v>
      </c>
      <c r="AJ518" s="201">
        <v>3.76</v>
      </c>
      <c r="AK518" s="201">
        <v>3.48</v>
      </c>
      <c r="AL518" s="228">
        <f t="shared" si="32"/>
        <v>3.7766666666666668</v>
      </c>
      <c r="AN518" s="198">
        <f t="shared" si="28"/>
        <v>1.4833333333333329</v>
      </c>
      <c r="AO518" s="198">
        <f t="shared" si="29"/>
        <v>2.6633333333333336</v>
      </c>
      <c r="AP518" s="198">
        <f t="shared" si="30"/>
        <v>4.4733333333333327</v>
      </c>
      <c r="AQ518" s="198">
        <f t="shared" si="31"/>
        <v>10.403333333333332</v>
      </c>
    </row>
    <row r="519" spans="1:43" x14ac:dyDescent="0.35">
      <c r="A519" s="197">
        <v>44946</v>
      </c>
      <c r="B519" s="229">
        <v>44946</v>
      </c>
      <c r="C519" s="219"/>
      <c r="D519" s="219"/>
      <c r="E519" s="219"/>
      <c r="F519" s="219"/>
      <c r="G519" s="219"/>
      <c r="H519" s="219">
        <v>5.34</v>
      </c>
      <c r="I519" s="219">
        <v>6.48</v>
      </c>
      <c r="J519" s="219">
        <v>8.3000000000000007</v>
      </c>
      <c r="K519" s="219">
        <v>14.18</v>
      </c>
      <c r="L519" s="219"/>
      <c r="M519" s="219"/>
      <c r="N519" s="219"/>
      <c r="O519" s="219"/>
      <c r="P519" s="219"/>
      <c r="Q519" s="197">
        <v>44946</v>
      </c>
      <c r="R519" s="200">
        <v>2.5</v>
      </c>
      <c r="S519" s="200">
        <v>2.6399999999999997</v>
      </c>
      <c r="T519" s="200">
        <v>2.79</v>
      </c>
      <c r="U519" s="200">
        <v>3.23</v>
      </c>
      <c r="V519" s="200">
        <v>3.4050000000000002</v>
      </c>
      <c r="W519" s="200">
        <v>3.6100000000000003</v>
      </c>
      <c r="X519" s="200">
        <v>3.6825000000000001</v>
      </c>
      <c r="Y519" s="200">
        <v>3.98</v>
      </c>
      <c r="Z519" s="200">
        <v>4.0199999999999996</v>
      </c>
      <c r="AA519" s="200">
        <v>4.1449999999999996</v>
      </c>
      <c r="AB519" s="200">
        <v>4.3899999999999997</v>
      </c>
      <c r="AC519" s="200">
        <v>4.42</v>
      </c>
      <c r="AD519" s="200">
        <v>3.95</v>
      </c>
      <c r="AE519" s="200">
        <v>3.75</v>
      </c>
      <c r="AF519" s="201"/>
      <c r="AI519" s="201">
        <v>4.1399999999999997</v>
      </c>
      <c r="AJ519" s="201">
        <v>3.83</v>
      </c>
      <c r="AK519" s="201">
        <v>3.56</v>
      </c>
      <c r="AL519" s="228">
        <f t="shared" si="32"/>
        <v>3.8433333333333333</v>
      </c>
      <c r="AN519" s="198">
        <f t="shared" si="28"/>
        <v>1.4966666666666666</v>
      </c>
      <c r="AO519" s="198">
        <f t="shared" si="29"/>
        <v>2.6366666666666672</v>
      </c>
      <c r="AP519" s="198">
        <f t="shared" si="30"/>
        <v>4.456666666666667</v>
      </c>
      <c r="AQ519" s="198">
        <f t="shared" si="31"/>
        <v>10.336666666666666</v>
      </c>
    </row>
    <row r="520" spans="1:43" x14ac:dyDescent="0.35">
      <c r="A520" s="197">
        <v>44949</v>
      </c>
      <c r="B520" s="229">
        <v>44949</v>
      </c>
      <c r="C520" s="219"/>
      <c r="D520" s="219"/>
      <c r="E520" s="219"/>
      <c r="F520" s="219"/>
      <c r="G520" s="219"/>
      <c r="H520" s="219">
        <v>5.36</v>
      </c>
      <c r="I520" s="219">
        <v>6.45</v>
      </c>
      <c r="J520" s="219">
        <v>8.26</v>
      </c>
      <c r="K520" s="219">
        <v>14.17</v>
      </c>
      <c r="L520" s="219"/>
      <c r="M520" s="219"/>
      <c r="N520" s="219"/>
      <c r="O520" s="219"/>
      <c r="P520" s="219"/>
      <c r="Q520" s="197">
        <v>44949</v>
      </c>
      <c r="R520" s="200">
        <v>2.5</v>
      </c>
      <c r="S520" s="200">
        <v>2.6399999999999997</v>
      </c>
      <c r="T520" s="200">
        <v>2.79</v>
      </c>
      <c r="U520" s="200">
        <v>3.2466666666666666</v>
      </c>
      <c r="V520" s="200">
        <v>3.4050000000000002</v>
      </c>
      <c r="W520" s="200">
        <v>3.6179999999999999</v>
      </c>
      <c r="X520" s="200">
        <v>3.6825000000000001</v>
      </c>
      <c r="Y520" s="200">
        <v>3.98</v>
      </c>
      <c r="Z520" s="200">
        <v>4.0199999999999996</v>
      </c>
      <c r="AA520" s="200">
        <v>4.1449999999999996</v>
      </c>
      <c r="AB520" s="200">
        <v>4.3899999999999997</v>
      </c>
      <c r="AC520" s="200">
        <v>4.42</v>
      </c>
      <c r="AD520" s="200">
        <v>3.95</v>
      </c>
      <c r="AE520" s="200">
        <v>3.75</v>
      </c>
      <c r="AF520" s="201"/>
      <c r="AI520" s="201">
        <v>4.21</v>
      </c>
      <c r="AJ520" s="201">
        <v>3.88</v>
      </c>
      <c r="AK520" s="201">
        <v>3.61</v>
      </c>
      <c r="AL520" s="228">
        <f t="shared" si="32"/>
        <v>3.9</v>
      </c>
      <c r="AN520" s="198">
        <f t="shared" si="28"/>
        <v>1.4600000000000004</v>
      </c>
      <c r="AO520" s="198">
        <f t="shared" si="29"/>
        <v>2.5500000000000003</v>
      </c>
      <c r="AP520" s="198">
        <f t="shared" si="30"/>
        <v>4.3599999999999994</v>
      </c>
      <c r="AQ520" s="198">
        <f t="shared" si="31"/>
        <v>10.27</v>
      </c>
    </row>
    <row r="521" spans="1:43" x14ac:dyDescent="0.35">
      <c r="A521" s="197">
        <v>44950</v>
      </c>
      <c r="B521" s="229">
        <v>44950</v>
      </c>
      <c r="C521" s="219"/>
      <c r="D521" s="219"/>
      <c r="E521" s="219"/>
      <c r="F521" s="219"/>
      <c r="G521" s="219"/>
      <c r="H521" s="219">
        <v>5.3</v>
      </c>
      <c r="I521" s="219">
        <v>6.46</v>
      </c>
      <c r="J521" s="219">
        <v>8.26</v>
      </c>
      <c r="K521" s="219">
        <v>14.14</v>
      </c>
      <c r="L521" s="219"/>
      <c r="M521" s="219"/>
      <c r="N521" s="219"/>
      <c r="O521" s="219"/>
      <c r="P521" s="219"/>
      <c r="Q521" s="197">
        <v>44950</v>
      </c>
      <c r="R521" s="200">
        <v>2.5</v>
      </c>
      <c r="S521" s="200">
        <v>2.6399999999999997</v>
      </c>
      <c r="T521" s="200">
        <v>2.79</v>
      </c>
      <c r="U521" s="200">
        <v>3.2233333333333332</v>
      </c>
      <c r="V521" s="200">
        <v>3.4050000000000002</v>
      </c>
      <c r="W521" s="200">
        <v>3.62</v>
      </c>
      <c r="X521" s="200">
        <v>3.6825000000000001</v>
      </c>
      <c r="Y521" s="200">
        <v>3.98</v>
      </c>
      <c r="Z521" s="200">
        <v>4.0199999999999996</v>
      </c>
      <c r="AA521" s="200">
        <v>4.1449999999999996</v>
      </c>
      <c r="AB521" s="200">
        <v>4.3899999999999997</v>
      </c>
      <c r="AC521" s="200">
        <v>4.42</v>
      </c>
      <c r="AD521" s="200">
        <v>3.95</v>
      </c>
      <c r="AE521" s="200">
        <v>3.75</v>
      </c>
      <c r="AF521" s="201"/>
      <c r="AI521" s="201">
        <v>4.12</v>
      </c>
      <c r="AJ521" s="201">
        <v>3.86</v>
      </c>
      <c r="AK521" s="201">
        <v>3.58</v>
      </c>
      <c r="AL521" s="228">
        <f t="shared" si="32"/>
        <v>3.8533333333333335</v>
      </c>
      <c r="AN521" s="198">
        <f t="shared" si="28"/>
        <v>1.4466666666666663</v>
      </c>
      <c r="AO521" s="198">
        <f t="shared" si="29"/>
        <v>2.6066666666666665</v>
      </c>
      <c r="AP521" s="198">
        <f t="shared" si="30"/>
        <v>4.4066666666666663</v>
      </c>
      <c r="AQ521" s="198">
        <f t="shared" si="31"/>
        <v>10.286666666666667</v>
      </c>
    </row>
    <row r="522" spans="1:43" x14ac:dyDescent="0.35">
      <c r="A522" s="197">
        <v>44951</v>
      </c>
      <c r="B522" s="229">
        <v>44951</v>
      </c>
      <c r="C522" s="219"/>
      <c r="D522" s="219"/>
      <c r="E522" s="219"/>
      <c r="F522" s="219"/>
      <c r="G522" s="219"/>
      <c r="H522" s="219">
        <v>5.29</v>
      </c>
      <c r="I522" s="219">
        <v>6.48</v>
      </c>
      <c r="J522" s="219">
        <v>8.2799999999999994</v>
      </c>
      <c r="K522" s="219">
        <v>14.17</v>
      </c>
      <c r="L522" s="219"/>
      <c r="M522" s="219"/>
      <c r="N522" s="219"/>
      <c r="O522" s="219"/>
      <c r="P522" s="219"/>
      <c r="Q522" s="197">
        <v>44951</v>
      </c>
      <c r="R522" s="200">
        <v>2.5</v>
      </c>
      <c r="S522" s="200">
        <v>2.6399999999999997</v>
      </c>
      <c r="T522" s="200">
        <v>2.79</v>
      </c>
      <c r="U522" s="200">
        <v>3.2366666666666664</v>
      </c>
      <c r="V522" s="200">
        <v>3.4050000000000002</v>
      </c>
      <c r="W522" s="200">
        <v>3.6179999999999999</v>
      </c>
      <c r="X522" s="200">
        <v>3.68</v>
      </c>
      <c r="Y522" s="200">
        <v>3.98</v>
      </c>
      <c r="Z522" s="200">
        <v>4.0199999999999996</v>
      </c>
      <c r="AA522" s="200">
        <v>4.1449999999999996</v>
      </c>
      <c r="AB522" s="200">
        <v>4.3899999999999997</v>
      </c>
      <c r="AC522" s="200">
        <v>4.42</v>
      </c>
      <c r="AD522" s="200">
        <v>3.9400000000000004</v>
      </c>
      <c r="AE522" s="200">
        <v>3.74</v>
      </c>
      <c r="AF522" s="201"/>
      <c r="AI522" s="201">
        <v>4.1100000000000003</v>
      </c>
      <c r="AJ522" s="201">
        <v>3.84</v>
      </c>
      <c r="AK522" s="201">
        <v>3.54</v>
      </c>
      <c r="AL522" s="228">
        <f t="shared" si="32"/>
        <v>3.83</v>
      </c>
      <c r="AN522" s="198">
        <f t="shared" si="28"/>
        <v>1.46</v>
      </c>
      <c r="AO522" s="198">
        <f t="shared" si="29"/>
        <v>2.6500000000000004</v>
      </c>
      <c r="AP522" s="198">
        <f t="shared" si="30"/>
        <v>4.4499999999999993</v>
      </c>
      <c r="AQ522" s="198">
        <f t="shared" si="31"/>
        <v>10.34</v>
      </c>
    </row>
    <row r="523" spans="1:43" x14ac:dyDescent="0.35">
      <c r="A523" s="197">
        <v>44952</v>
      </c>
      <c r="B523" s="229">
        <v>44952</v>
      </c>
      <c r="C523" s="219"/>
      <c r="D523" s="219"/>
      <c r="E523" s="219"/>
      <c r="F523" s="219"/>
      <c r="G523" s="219"/>
      <c r="H523" s="219">
        <v>5.31</v>
      </c>
      <c r="I523" s="219">
        <v>6.43</v>
      </c>
      <c r="J523" s="219">
        <v>8.1999999999999993</v>
      </c>
      <c r="K523" s="219">
        <v>14.04</v>
      </c>
      <c r="L523" s="219"/>
      <c r="M523" s="219"/>
      <c r="N523" s="219"/>
      <c r="O523" s="219"/>
      <c r="P523" s="219"/>
      <c r="Q523" s="197">
        <v>44952</v>
      </c>
      <c r="R523" s="200">
        <v>2.5</v>
      </c>
      <c r="S523" s="200">
        <v>2.6399999999999997</v>
      </c>
      <c r="T523" s="200">
        <v>2.79</v>
      </c>
      <c r="U523" s="200">
        <v>3.2099999999999995</v>
      </c>
      <c r="V523" s="200">
        <v>3.4050000000000002</v>
      </c>
      <c r="W523" s="200">
        <v>3.6120000000000005</v>
      </c>
      <c r="X523" s="200">
        <v>3.6825000000000001</v>
      </c>
      <c r="Y523" s="200">
        <v>3.98</v>
      </c>
      <c r="Z523" s="200">
        <v>4.0199999999999996</v>
      </c>
      <c r="AA523" s="200">
        <v>4.1449999999999996</v>
      </c>
      <c r="AB523" s="200">
        <v>4.3899999999999997</v>
      </c>
      <c r="AC523" s="200">
        <v>4.42</v>
      </c>
      <c r="AD523" s="200">
        <v>3.9400000000000004</v>
      </c>
      <c r="AE523" s="200">
        <v>3.74</v>
      </c>
      <c r="AF523" s="201"/>
      <c r="AI523" s="201">
        <v>4.17</v>
      </c>
      <c r="AJ523" s="201">
        <v>3.88</v>
      </c>
      <c r="AK523" s="201">
        <v>3.58</v>
      </c>
      <c r="AL523" s="228">
        <f t="shared" si="32"/>
        <v>3.8766666666666669</v>
      </c>
      <c r="AN523" s="198">
        <f t="shared" si="28"/>
        <v>1.4333333333333327</v>
      </c>
      <c r="AO523" s="198">
        <f t="shared" si="29"/>
        <v>2.5533333333333328</v>
      </c>
      <c r="AP523" s="198">
        <f t="shared" si="30"/>
        <v>4.3233333333333324</v>
      </c>
      <c r="AQ523" s="198">
        <f t="shared" si="31"/>
        <v>10.163333333333332</v>
      </c>
    </row>
    <row r="524" spans="1:43" x14ac:dyDescent="0.35">
      <c r="A524" s="197">
        <v>44953</v>
      </c>
      <c r="B524" s="229">
        <v>44953</v>
      </c>
      <c r="C524" s="219"/>
      <c r="D524" s="219"/>
      <c r="E524" s="219"/>
      <c r="F524" s="219"/>
      <c r="G524" s="219"/>
      <c r="H524" s="219">
        <v>5.32</v>
      </c>
      <c r="I524" s="219">
        <v>6.45</v>
      </c>
      <c r="J524" s="219">
        <v>8.2100000000000009</v>
      </c>
      <c r="K524" s="219">
        <v>14.02</v>
      </c>
      <c r="L524" s="219"/>
      <c r="M524" s="219"/>
      <c r="N524" s="219"/>
      <c r="O524" s="219"/>
      <c r="P524" s="219"/>
      <c r="Q524" s="197">
        <v>44953</v>
      </c>
      <c r="R524" s="200">
        <v>2.5</v>
      </c>
      <c r="S524" s="200">
        <v>2.6399999999999997</v>
      </c>
      <c r="T524" s="200">
        <v>2.79</v>
      </c>
      <c r="U524" s="200">
        <v>3.23</v>
      </c>
      <c r="V524" s="200">
        <v>3.4050000000000002</v>
      </c>
      <c r="W524" s="200">
        <v>3.6120000000000005</v>
      </c>
      <c r="X524" s="200">
        <v>3.6850000000000001</v>
      </c>
      <c r="Y524" s="200">
        <v>3.98</v>
      </c>
      <c r="Z524" s="200">
        <v>4.0199999999999996</v>
      </c>
      <c r="AA524" s="200">
        <v>4.1449999999999996</v>
      </c>
      <c r="AB524" s="200">
        <v>4.3899999999999997</v>
      </c>
      <c r="AC524" s="200">
        <v>4.42</v>
      </c>
      <c r="AD524" s="200">
        <v>3.9400000000000004</v>
      </c>
      <c r="AE524" s="200">
        <v>3.74</v>
      </c>
      <c r="AF524" s="201"/>
      <c r="AI524" s="201">
        <v>4.1900000000000004</v>
      </c>
      <c r="AJ524" s="201">
        <v>3.9</v>
      </c>
      <c r="AK524" s="201">
        <v>3.62</v>
      </c>
      <c r="AL524" s="228">
        <f t="shared" si="32"/>
        <v>3.9033333333333338</v>
      </c>
      <c r="AN524" s="198">
        <f t="shared" si="28"/>
        <v>1.4166666666666665</v>
      </c>
      <c r="AO524" s="198">
        <f t="shared" si="29"/>
        <v>2.5466666666666664</v>
      </c>
      <c r="AP524" s="198">
        <f t="shared" si="30"/>
        <v>4.3066666666666666</v>
      </c>
      <c r="AQ524" s="198">
        <f t="shared" si="31"/>
        <v>10.116666666666665</v>
      </c>
    </row>
    <row r="525" spans="1:43" x14ac:dyDescent="0.35">
      <c r="A525" s="197">
        <v>44956</v>
      </c>
      <c r="B525" s="229">
        <v>44956</v>
      </c>
      <c r="C525" s="219"/>
      <c r="D525" s="219"/>
      <c r="E525" s="219"/>
      <c r="F525" s="219"/>
      <c r="G525" s="219"/>
      <c r="H525" s="219">
        <v>5.36</v>
      </c>
      <c r="I525" s="219">
        <v>6.52</v>
      </c>
      <c r="J525" s="219">
        <v>8.3000000000000007</v>
      </c>
      <c r="K525" s="219">
        <v>14.04</v>
      </c>
      <c r="L525" s="219"/>
      <c r="M525" s="219"/>
      <c r="N525" s="219"/>
      <c r="O525" s="219"/>
      <c r="P525" s="219"/>
      <c r="Q525" s="197">
        <v>44956</v>
      </c>
      <c r="R525" s="200">
        <v>2.57</v>
      </c>
      <c r="S525" s="200">
        <v>2.71</v>
      </c>
      <c r="T525" s="200">
        <v>2.8</v>
      </c>
      <c r="U525" s="200">
        <v>3.2033333333333331</v>
      </c>
      <c r="V525" s="200">
        <v>3.375</v>
      </c>
      <c r="W525" s="200">
        <v>3.5980000000000003</v>
      </c>
      <c r="X525" s="200">
        <v>3.6724999999999999</v>
      </c>
      <c r="Y525" s="200">
        <v>3.96</v>
      </c>
      <c r="Z525" s="200">
        <v>4</v>
      </c>
      <c r="AA525" s="200">
        <v>4.125</v>
      </c>
      <c r="AB525" s="200">
        <v>4.3499999999999996</v>
      </c>
      <c r="AC525" s="200">
        <v>4.38</v>
      </c>
      <c r="AD525" s="200">
        <v>3.93</v>
      </c>
      <c r="AE525" s="200">
        <v>3.73</v>
      </c>
      <c r="AF525" s="201"/>
      <c r="AI525" s="201">
        <v>4.25</v>
      </c>
      <c r="AJ525" s="201">
        <v>3.96</v>
      </c>
      <c r="AK525" s="201">
        <v>3.68</v>
      </c>
      <c r="AL525" s="228">
        <f t="shared" si="32"/>
        <v>3.9633333333333334</v>
      </c>
      <c r="AN525" s="198">
        <f t="shared" si="28"/>
        <v>1.3966666666666669</v>
      </c>
      <c r="AO525" s="198">
        <f t="shared" si="29"/>
        <v>2.5566666666666662</v>
      </c>
      <c r="AP525" s="198">
        <f t="shared" si="30"/>
        <v>4.3366666666666678</v>
      </c>
      <c r="AQ525" s="198">
        <f t="shared" si="31"/>
        <v>10.076666666666666</v>
      </c>
    </row>
    <row r="526" spans="1:43" x14ac:dyDescent="0.35">
      <c r="A526" s="197">
        <v>44957</v>
      </c>
      <c r="B526" s="229">
        <v>44957</v>
      </c>
      <c r="C526" s="219"/>
      <c r="D526" s="219"/>
      <c r="E526" s="219"/>
      <c r="F526" s="219"/>
      <c r="G526" s="219"/>
      <c r="H526" s="219">
        <v>5.31</v>
      </c>
      <c r="I526" s="219">
        <v>6.51</v>
      </c>
      <c r="J526" s="219">
        <v>8.2799999999999994</v>
      </c>
      <c r="K526" s="219">
        <v>14.16</v>
      </c>
      <c r="L526" s="219"/>
      <c r="M526" s="219"/>
      <c r="N526" s="219"/>
      <c r="O526" s="219"/>
      <c r="P526" s="219"/>
      <c r="Q526" s="197">
        <v>44957</v>
      </c>
      <c r="R526" s="200">
        <v>2.57</v>
      </c>
      <c r="S526" s="200">
        <v>2.77</v>
      </c>
      <c r="T526" s="200">
        <v>2.87</v>
      </c>
      <c r="U526" s="200">
        <v>3.2099999999999995</v>
      </c>
      <c r="V526" s="200">
        <v>3.395</v>
      </c>
      <c r="W526" s="200">
        <v>3.6259999999999999</v>
      </c>
      <c r="X526" s="200">
        <v>3.7025000000000001</v>
      </c>
      <c r="Y526" s="200">
        <v>3.9950000000000001</v>
      </c>
      <c r="Z526" s="200">
        <v>4.0199999999999996</v>
      </c>
      <c r="AA526" s="200">
        <v>4.1400000000000006</v>
      </c>
      <c r="AB526" s="200">
        <v>4.3899999999999997</v>
      </c>
      <c r="AC526" s="200">
        <v>4.42</v>
      </c>
      <c r="AD526" s="200">
        <v>3.93</v>
      </c>
      <c r="AE526" s="200">
        <v>3.73</v>
      </c>
      <c r="AF526" s="201"/>
      <c r="AI526" s="201">
        <v>4.21</v>
      </c>
      <c r="AJ526" s="201">
        <v>3.9</v>
      </c>
      <c r="AK526" s="201">
        <v>3.63</v>
      </c>
      <c r="AL526" s="228">
        <f t="shared" si="32"/>
        <v>3.9133333333333327</v>
      </c>
      <c r="AN526" s="198">
        <f t="shared" si="28"/>
        <v>1.3966666666666669</v>
      </c>
      <c r="AO526" s="198">
        <f t="shared" si="29"/>
        <v>2.5966666666666671</v>
      </c>
      <c r="AP526" s="198">
        <f t="shared" si="30"/>
        <v>4.3666666666666671</v>
      </c>
      <c r="AQ526" s="198">
        <f t="shared" si="31"/>
        <v>10.246666666666668</v>
      </c>
    </row>
    <row r="527" spans="1:43" x14ac:dyDescent="0.35">
      <c r="A527" s="197">
        <v>44958</v>
      </c>
      <c r="B527" s="229">
        <v>44958</v>
      </c>
      <c r="C527" s="219"/>
      <c r="D527" s="219"/>
      <c r="E527" s="219"/>
      <c r="F527" s="219"/>
      <c r="G527" s="219"/>
      <c r="H527" s="219">
        <v>5.21</v>
      </c>
      <c r="I527" s="219">
        <v>6.44</v>
      </c>
      <c r="J527" s="219">
        <v>8.19</v>
      </c>
      <c r="K527" s="219">
        <v>14</v>
      </c>
      <c r="L527" s="219"/>
      <c r="M527" s="219"/>
      <c r="N527" s="219"/>
      <c r="O527" s="219"/>
      <c r="P527" s="219"/>
      <c r="Q527" s="197">
        <v>44958</v>
      </c>
      <c r="R527" s="200">
        <v>2.57</v>
      </c>
      <c r="S527" s="200">
        <v>2.77</v>
      </c>
      <c r="T527" s="200">
        <v>2.87</v>
      </c>
      <c r="U527" s="200">
        <v>3.1933333333333334</v>
      </c>
      <c r="V527" s="200">
        <v>3.395</v>
      </c>
      <c r="W527" s="200">
        <v>3.6240000000000001</v>
      </c>
      <c r="X527" s="200">
        <v>3.7025000000000001</v>
      </c>
      <c r="Y527" s="200">
        <v>3.9950000000000001</v>
      </c>
      <c r="Z527" s="200">
        <v>4.0199999999999996</v>
      </c>
      <c r="AA527" s="200">
        <v>4.1400000000000006</v>
      </c>
      <c r="AB527" s="200">
        <v>4.3899999999999997</v>
      </c>
      <c r="AC527" s="200">
        <v>4.42</v>
      </c>
      <c r="AD527" s="200">
        <v>3.9200000000000004</v>
      </c>
      <c r="AE527" s="200">
        <v>3.72</v>
      </c>
      <c r="AF527" s="201"/>
      <c r="AI527" s="201">
        <v>4.09</v>
      </c>
      <c r="AJ527" s="201">
        <v>3.75</v>
      </c>
      <c r="AK527" s="201">
        <v>3.48</v>
      </c>
      <c r="AL527" s="228">
        <f t="shared" si="32"/>
        <v>3.7733333333333334</v>
      </c>
      <c r="AN527" s="198">
        <f t="shared" si="28"/>
        <v>1.4366666666666665</v>
      </c>
      <c r="AO527" s="198">
        <f t="shared" si="29"/>
        <v>2.666666666666667</v>
      </c>
      <c r="AP527" s="198">
        <f t="shared" si="30"/>
        <v>4.4166666666666661</v>
      </c>
      <c r="AQ527" s="198">
        <f t="shared" si="31"/>
        <v>10.226666666666667</v>
      </c>
    </row>
    <row r="528" spans="1:43" x14ac:dyDescent="0.35">
      <c r="A528" s="197">
        <v>44959</v>
      </c>
      <c r="B528" s="229">
        <v>44959</v>
      </c>
      <c r="C528" s="219"/>
      <c r="D528" s="219"/>
      <c r="E528" s="219"/>
      <c r="F528" s="219"/>
      <c r="G528" s="219"/>
      <c r="H528" s="219">
        <v>5.17</v>
      </c>
      <c r="I528" s="219">
        <v>6.12</v>
      </c>
      <c r="J528" s="219">
        <v>7.78</v>
      </c>
      <c r="K528" s="219">
        <v>13.5</v>
      </c>
      <c r="L528" s="219"/>
      <c r="M528" s="219"/>
      <c r="N528" s="219"/>
      <c r="O528" s="219"/>
      <c r="P528" s="219"/>
      <c r="Q528" s="197">
        <v>44959</v>
      </c>
      <c r="R528" s="200">
        <v>2.57</v>
      </c>
      <c r="S528" s="200">
        <v>2.77</v>
      </c>
      <c r="T528" s="200">
        <v>2.87</v>
      </c>
      <c r="U528" s="200">
        <v>3.2066666666666666</v>
      </c>
      <c r="V528" s="200">
        <v>3.395</v>
      </c>
      <c r="W528" s="200">
        <v>3.6259999999999999</v>
      </c>
      <c r="X528" s="200">
        <v>3.7</v>
      </c>
      <c r="Y528" s="200">
        <v>3.9950000000000001</v>
      </c>
      <c r="Z528" s="200">
        <v>4.0199999999999996</v>
      </c>
      <c r="AA528" s="200">
        <v>4.1400000000000006</v>
      </c>
      <c r="AB528" s="200">
        <v>4.3899999999999997</v>
      </c>
      <c r="AC528" s="200">
        <v>4.42</v>
      </c>
      <c r="AD528" s="200">
        <v>3.9200000000000004</v>
      </c>
      <c r="AE528" s="200">
        <v>3.72</v>
      </c>
      <c r="AF528" s="201"/>
      <c r="AI528" s="201">
        <v>4.09</v>
      </c>
      <c r="AJ528" s="201">
        <v>3.75</v>
      </c>
      <c r="AK528" s="201">
        <v>3.49</v>
      </c>
      <c r="AL528" s="228">
        <f t="shared" si="32"/>
        <v>3.7766666666666668</v>
      </c>
      <c r="AN528" s="198">
        <f t="shared" si="28"/>
        <v>1.3933333333333331</v>
      </c>
      <c r="AO528" s="198">
        <f t="shared" si="29"/>
        <v>2.3433333333333333</v>
      </c>
      <c r="AP528" s="198">
        <f t="shared" si="30"/>
        <v>4.0033333333333339</v>
      </c>
      <c r="AQ528" s="198">
        <f t="shared" si="31"/>
        <v>9.7233333333333327</v>
      </c>
    </row>
    <row r="529" spans="1:43" x14ac:dyDescent="0.35">
      <c r="A529" s="197">
        <v>44960</v>
      </c>
      <c r="B529" s="229">
        <v>44960</v>
      </c>
      <c r="C529" s="219"/>
      <c r="D529" s="219"/>
      <c r="E529" s="219"/>
      <c r="F529" s="219"/>
      <c r="G529" s="219"/>
      <c r="H529" s="219">
        <v>5.3</v>
      </c>
      <c r="I529" s="219">
        <v>6.3</v>
      </c>
      <c r="J529" s="219">
        <v>7.95</v>
      </c>
      <c r="K529" s="219">
        <v>13.66</v>
      </c>
      <c r="L529" s="219"/>
      <c r="M529" s="219"/>
      <c r="N529" s="219"/>
      <c r="O529" s="219"/>
      <c r="P529" s="219"/>
      <c r="Q529" s="197">
        <v>44960</v>
      </c>
      <c r="R529" s="200">
        <v>2.57</v>
      </c>
      <c r="S529" s="200">
        <v>2.77</v>
      </c>
      <c r="T529" s="200">
        <v>2.8600000000000003</v>
      </c>
      <c r="U529" s="200">
        <v>3.1999999999999997</v>
      </c>
      <c r="V529" s="200">
        <v>3.395</v>
      </c>
      <c r="W529" s="200">
        <v>3.62</v>
      </c>
      <c r="X529" s="200">
        <v>3.6950000000000003</v>
      </c>
      <c r="Y529" s="200">
        <v>3.9950000000000001</v>
      </c>
      <c r="Z529" s="200">
        <v>4.0199999999999996</v>
      </c>
      <c r="AA529" s="200">
        <v>4.1400000000000006</v>
      </c>
      <c r="AB529" s="200">
        <v>4.3899999999999997</v>
      </c>
      <c r="AC529" s="200">
        <v>4.42</v>
      </c>
      <c r="AD529" s="200">
        <v>3.87</v>
      </c>
      <c r="AE529" s="200">
        <v>3.67</v>
      </c>
      <c r="AF529" s="201"/>
      <c r="AI529" s="201">
        <v>4.3</v>
      </c>
      <c r="AJ529" s="201">
        <v>3.96</v>
      </c>
      <c r="AK529" s="201">
        <v>3.67</v>
      </c>
      <c r="AL529" s="228">
        <f t="shared" si="32"/>
        <v>3.9766666666666666</v>
      </c>
      <c r="AN529" s="198">
        <f t="shared" si="28"/>
        <v>1.3233333333333333</v>
      </c>
      <c r="AO529" s="198">
        <f t="shared" si="29"/>
        <v>2.3233333333333333</v>
      </c>
      <c r="AP529" s="198">
        <f t="shared" si="30"/>
        <v>3.9733333333333336</v>
      </c>
      <c r="AQ529" s="198">
        <f t="shared" si="31"/>
        <v>9.6833333333333336</v>
      </c>
    </row>
    <row r="530" spans="1:43" x14ac:dyDescent="0.35">
      <c r="A530" s="197">
        <v>44963</v>
      </c>
      <c r="B530" s="229">
        <v>44963</v>
      </c>
      <c r="C530" s="219"/>
      <c r="D530" s="219"/>
      <c r="E530" s="219"/>
      <c r="F530" s="219"/>
      <c r="G530" s="219"/>
      <c r="H530" s="219">
        <v>5.42</v>
      </c>
      <c r="I530" s="219">
        <v>6.48</v>
      </c>
      <c r="J530" s="219">
        <v>8.15</v>
      </c>
      <c r="K530" s="219">
        <v>13.85</v>
      </c>
      <c r="L530" s="219"/>
      <c r="M530" s="219"/>
      <c r="N530" s="219"/>
      <c r="O530" s="219"/>
      <c r="P530" s="219"/>
      <c r="Q530" s="197">
        <v>44963</v>
      </c>
      <c r="R530" s="200">
        <v>2.59</v>
      </c>
      <c r="S530" s="200">
        <v>2.77</v>
      </c>
      <c r="T530" s="200">
        <v>2.88</v>
      </c>
      <c r="U530" s="200">
        <v>3.2399999999999998</v>
      </c>
      <c r="V530" s="200">
        <v>3.4533333333333331</v>
      </c>
      <c r="W530" s="200">
        <v>3.6375000000000002</v>
      </c>
      <c r="X530" s="200">
        <v>3.71</v>
      </c>
      <c r="Y530" s="200">
        <v>3.9950000000000001</v>
      </c>
      <c r="Z530" s="200">
        <v>4.0199999999999996</v>
      </c>
      <c r="AA530" s="200">
        <v>4.1400000000000006</v>
      </c>
      <c r="AB530" s="200">
        <v>4.3899999999999997</v>
      </c>
      <c r="AC530" s="200">
        <v>4.42</v>
      </c>
      <c r="AD530" s="200">
        <v>3.87</v>
      </c>
      <c r="AE530" s="200">
        <v>3.67</v>
      </c>
      <c r="AF530" s="201"/>
      <c r="AI530" s="201">
        <v>4.4400000000000004</v>
      </c>
      <c r="AJ530" s="201">
        <v>4.0999999999999996</v>
      </c>
      <c r="AK530" s="201">
        <v>3.81</v>
      </c>
      <c r="AL530" s="228">
        <f t="shared" si="32"/>
        <v>4.1166666666666663</v>
      </c>
      <c r="AN530" s="198">
        <f t="shared" si="28"/>
        <v>1.3033333333333337</v>
      </c>
      <c r="AO530" s="198">
        <f t="shared" si="29"/>
        <v>2.3633333333333342</v>
      </c>
      <c r="AP530" s="198">
        <f t="shared" si="30"/>
        <v>4.0333333333333341</v>
      </c>
      <c r="AQ530" s="198">
        <f t="shared" si="31"/>
        <v>9.7333333333333343</v>
      </c>
    </row>
    <row r="531" spans="1:43" x14ac:dyDescent="0.35">
      <c r="A531" s="197">
        <v>44964</v>
      </c>
      <c r="B531" s="229">
        <v>44964</v>
      </c>
      <c r="C531" s="219"/>
      <c r="D531" s="219"/>
      <c r="E531" s="219"/>
      <c r="F531" s="219"/>
      <c r="G531" s="219"/>
      <c r="H531" s="219">
        <v>5.44</v>
      </c>
      <c r="I531" s="219">
        <v>6.51</v>
      </c>
      <c r="J531" s="219">
        <v>8.14</v>
      </c>
      <c r="K531" s="219">
        <v>13.86</v>
      </c>
      <c r="L531" s="219"/>
      <c r="M531" s="219"/>
      <c r="N531" s="219"/>
      <c r="O531" s="219"/>
      <c r="P531" s="219"/>
      <c r="Q531" s="197">
        <v>44964</v>
      </c>
      <c r="R531" s="200">
        <v>2.69</v>
      </c>
      <c r="S531" s="200">
        <v>2.87</v>
      </c>
      <c r="T531" s="200">
        <v>2.96</v>
      </c>
      <c r="U531" s="200">
        <v>3.2633333333333332</v>
      </c>
      <c r="V531" s="200">
        <v>3.48</v>
      </c>
      <c r="W531" s="200">
        <v>3.64</v>
      </c>
      <c r="X531" s="200">
        <v>3.7150000000000003</v>
      </c>
      <c r="Y531" s="200">
        <v>3.9950000000000001</v>
      </c>
      <c r="Z531" s="200">
        <v>4.0199999999999996</v>
      </c>
      <c r="AA531" s="200">
        <v>4.1400000000000006</v>
      </c>
      <c r="AB531" s="200">
        <v>4.3899999999999997</v>
      </c>
      <c r="AC531" s="200">
        <v>4.42</v>
      </c>
      <c r="AD531" s="200">
        <v>3.8800000000000003</v>
      </c>
      <c r="AE531" s="200">
        <v>3.68</v>
      </c>
      <c r="AF531" s="201"/>
      <c r="AI531" s="201">
        <v>4.47</v>
      </c>
      <c r="AJ531" s="201">
        <v>4.1100000000000003</v>
      </c>
      <c r="AK531" s="201">
        <v>3.85</v>
      </c>
      <c r="AL531" s="228">
        <f t="shared" si="32"/>
        <v>4.1433333333333335</v>
      </c>
      <c r="AN531" s="198">
        <f t="shared" si="28"/>
        <v>1.2966666666666669</v>
      </c>
      <c r="AO531" s="198">
        <f t="shared" si="29"/>
        <v>2.3666666666666663</v>
      </c>
      <c r="AP531" s="198">
        <f t="shared" si="30"/>
        <v>3.996666666666667</v>
      </c>
      <c r="AQ531" s="198">
        <f t="shared" si="31"/>
        <v>9.716666666666665</v>
      </c>
    </row>
    <row r="532" spans="1:43" x14ac:dyDescent="0.35">
      <c r="A532" s="197">
        <v>44965</v>
      </c>
      <c r="B532" s="229">
        <v>44965</v>
      </c>
      <c r="C532" s="219"/>
      <c r="D532" s="219"/>
      <c r="E532" s="219"/>
      <c r="F532" s="219"/>
      <c r="G532" s="219"/>
      <c r="H532" s="219">
        <v>5.41</v>
      </c>
      <c r="I532" s="219">
        <v>6.55</v>
      </c>
      <c r="J532" s="219">
        <v>8.18</v>
      </c>
      <c r="K532" s="219">
        <v>13.89</v>
      </c>
      <c r="L532" s="219"/>
      <c r="M532" s="219"/>
      <c r="N532" s="219"/>
      <c r="O532" s="219"/>
      <c r="P532" s="219"/>
      <c r="Q532" s="197">
        <v>44965</v>
      </c>
      <c r="R532" s="200">
        <v>2.71</v>
      </c>
      <c r="S532" s="200">
        <v>2.89</v>
      </c>
      <c r="T532" s="200">
        <v>2.98</v>
      </c>
      <c r="U532" s="200">
        <v>3.2766666666666668</v>
      </c>
      <c r="V532" s="200">
        <v>3.5</v>
      </c>
      <c r="W532" s="200">
        <v>3.6575000000000002</v>
      </c>
      <c r="X532" s="200">
        <v>3.73</v>
      </c>
      <c r="Y532" s="200">
        <v>4.0149999999999997</v>
      </c>
      <c r="Z532" s="200">
        <v>4.04</v>
      </c>
      <c r="AA532" s="200">
        <v>4.16</v>
      </c>
      <c r="AB532" s="200">
        <v>4.41</v>
      </c>
      <c r="AC532" s="200">
        <v>4.4400000000000004</v>
      </c>
      <c r="AD532" s="200">
        <v>3.8800000000000003</v>
      </c>
      <c r="AE532" s="200">
        <v>3.68</v>
      </c>
      <c r="AF532" s="201"/>
      <c r="AI532" s="201">
        <v>4.45</v>
      </c>
      <c r="AJ532" s="201">
        <v>4.08</v>
      </c>
      <c r="AK532" s="201">
        <v>3.82</v>
      </c>
      <c r="AL532" s="228">
        <f t="shared" si="32"/>
        <v>4.1166666666666671</v>
      </c>
      <c r="AN532" s="198">
        <f t="shared" si="28"/>
        <v>1.293333333333333</v>
      </c>
      <c r="AO532" s="198">
        <f t="shared" si="29"/>
        <v>2.4333333333333327</v>
      </c>
      <c r="AP532" s="198">
        <f t="shared" si="30"/>
        <v>4.0633333333333326</v>
      </c>
      <c r="AQ532" s="198">
        <f t="shared" si="31"/>
        <v>9.7733333333333334</v>
      </c>
    </row>
    <row r="533" spans="1:43" x14ac:dyDescent="0.35">
      <c r="A533" s="197">
        <v>44966</v>
      </c>
      <c r="B533" s="229">
        <v>44966</v>
      </c>
      <c r="C533" s="219"/>
      <c r="D533" s="219"/>
      <c r="E533" s="219"/>
      <c r="F533" s="219"/>
      <c r="G533" s="219"/>
      <c r="H533" s="219">
        <v>5.48</v>
      </c>
      <c r="I533" s="219">
        <v>6.61</v>
      </c>
      <c r="J533" s="219">
        <v>8.2200000000000006</v>
      </c>
      <c r="K533" s="219">
        <v>13.93</v>
      </c>
      <c r="L533" s="219"/>
      <c r="M533" s="219"/>
      <c r="N533" s="219"/>
      <c r="O533" s="219"/>
      <c r="P533" s="219"/>
      <c r="Q533" s="197">
        <v>44966</v>
      </c>
      <c r="R533" s="200">
        <v>2.71</v>
      </c>
      <c r="S533" s="200">
        <v>2.91</v>
      </c>
      <c r="T533" s="200">
        <v>2.9950000000000001</v>
      </c>
      <c r="U533" s="200">
        <v>3.2399999999999998</v>
      </c>
      <c r="V533" s="200">
        <v>3.5</v>
      </c>
      <c r="W533" s="200">
        <v>3.6625000000000001</v>
      </c>
      <c r="X533" s="200">
        <v>3.7324999999999999</v>
      </c>
      <c r="Y533" s="200">
        <v>4.0149999999999997</v>
      </c>
      <c r="Z533" s="200">
        <v>4.04</v>
      </c>
      <c r="AA533" s="200">
        <v>4.16</v>
      </c>
      <c r="AB533" s="200">
        <v>4.41</v>
      </c>
      <c r="AC533" s="200">
        <v>4.4400000000000004</v>
      </c>
      <c r="AD533" s="200">
        <v>3.8800000000000003</v>
      </c>
      <c r="AE533" s="200">
        <v>3.68</v>
      </c>
      <c r="AF533" s="201"/>
      <c r="AI533" s="201">
        <v>4.4800000000000004</v>
      </c>
      <c r="AJ533" s="201">
        <v>4.1500000000000004</v>
      </c>
      <c r="AK533" s="201">
        <v>3.87</v>
      </c>
      <c r="AL533" s="228">
        <f t="shared" si="32"/>
        <v>4.166666666666667</v>
      </c>
      <c r="AN533" s="198">
        <f t="shared" si="28"/>
        <v>1.3133333333333335</v>
      </c>
      <c r="AO533" s="198">
        <f t="shared" si="29"/>
        <v>2.4433333333333334</v>
      </c>
      <c r="AP533" s="198">
        <f t="shared" si="30"/>
        <v>4.0533333333333337</v>
      </c>
      <c r="AQ533" s="198">
        <f t="shared" si="31"/>
        <v>9.7633333333333319</v>
      </c>
    </row>
    <row r="534" spans="1:43" x14ac:dyDescent="0.35">
      <c r="A534" s="197">
        <v>44967</v>
      </c>
      <c r="B534" s="229">
        <v>44967</v>
      </c>
      <c r="C534" s="219"/>
      <c r="D534" s="219"/>
      <c r="E534" s="219"/>
      <c r="F534" s="219"/>
      <c r="G534" s="219"/>
      <c r="H534" s="219">
        <v>5.56</v>
      </c>
      <c r="I534" s="219">
        <v>6.84</v>
      </c>
      <c r="J534" s="219">
        <v>8.4700000000000006</v>
      </c>
      <c r="K534" s="219">
        <v>14.18</v>
      </c>
      <c r="L534" s="219"/>
      <c r="M534" s="219"/>
      <c r="N534" s="219"/>
      <c r="O534" s="219"/>
      <c r="P534" s="219"/>
      <c r="Q534" s="197">
        <v>44967</v>
      </c>
      <c r="R534" s="200">
        <v>2.71</v>
      </c>
      <c r="S534" s="200">
        <v>2.91</v>
      </c>
      <c r="T534" s="200">
        <v>2.9950000000000001</v>
      </c>
      <c r="U534" s="200">
        <v>3.26</v>
      </c>
      <c r="V534" s="200">
        <v>3.5</v>
      </c>
      <c r="W534" s="200">
        <v>3.6675</v>
      </c>
      <c r="X534" s="200">
        <v>3.7324999999999999</v>
      </c>
      <c r="Y534" s="200">
        <v>4.0149999999999997</v>
      </c>
      <c r="Z534" s="200">
        <v>4.04</v>
      </c>
      <c r="AA534" s="200">
        <v>4.16</v>
      </c>
      <c r="AB534" s="200">
        <v>4.41</v>
      </c>
      <c r="AC534" s="200">
        <v>4.4400000000000004</v>
      </c>
      <c r="AD534" s="200">
        <v>3.89</v>
      </c>
      <c r="AE534" s="200">
        <v>3.69</v>
      </c>
      <c r="AF534" s="201"/>
      <c r="AI534" s="201">
        <v>4.5</v>
      </c>
      <c r="AJ534" s="201">
        <v>4.1900000000000004</v>
      </c>
      <c r="AK534" s="201">
        <v>3.93</v>
      </c>
      <c r="AL534" s="228">
        <f t="shared" si="32"/>
        <v>4.206666666666667</v>
      </c>
      <c r="AN534" s="198">
        <f t="shared" si="28"/>
        <v>1.3533333333333326</v>
      </c>
      <c r="AO534" s="198">
        <f t="shared" si="29"/>
        <v>2.6333333333333329</v>
      </c>
      <c r="AP534" s="198">
        <f t="shared" si="30"/>
        <v>4.2633333333333336</v>
      </c>
      <c r="AQ534" s="198">
        <f t="shared" si="31"/>
        <v>9.9733333333333327</v>
      </c>
    </row>
    <row r="535" spans="1:43" x14ac:dyDescent="0.35">
      <c r="A535" s="197">
        <v>44970</v>
      </c>
      <c r="B535" s="229">
        <v>44970</v>
      </c>
      <c r="C535" s="219"/>
      <c r="D535" s="219"/>
      <c r="E535" s="219"/>
      <c r="F535" s="219"/>
      <c r="G535" s="219"/>
      <c r="H535" s="219">
        <v>5.55</v>
      </c>
      <c r="I535" s="219">
        <v>6.82</v>
      </c>
      <c r="J535" s="219">
        <v>8.44</v>
      </c>
      <c r="K535" s="219">
        <v>14.16</v>
      </c>
      <c r="L535" s="219"/>
      <c r="M535" s="219"/>
      <c r="N535" s="219"/>
      <c r="O535" s="219"/>
      <c r="P535" s="219"/>
      <c r="Q535" s="197">
        <v>44970</v>
      </c>
      <c r="R535" s="200">
        <v>2.71</v>
      </c>
      <c r="S535" s="200">
        <v>2.91</v>
      </c>
      <c r="T535" s="200">
        <v>2.9950000000000001</v>
      </c>
      <c r="U535" s="200">
        <v>3.3266666666666667</v>
      </c>
      <c r="V535" s="200">
        <v>3.5</v>
      </c>
      <c r="W535" s="200">
        <v>3.6725000000000003</v>
      </c>
      <c r="X535" s="200">
        <v>3.7374999999999998</v>
      </c>
      <c r="Y535" s="200">
        <v>4.0149999999999997</v>
      </c>
      <c r="Z535" s="200">
        <v>4.04</v>
      </c>
      <c r="AA535" s="200">
        <v>4.16</v>
      </c>
      <c r="AB535" s="200">
        <v>4.41</v>
      </c>
      <c r="AC535" s="200">
        <v>4.4400000000000004</v>
      </c>
      <c r="AD535" s="200">
        <v>3.9000000000000004</v>
      </c>
      <c r="AE535" s="200">
        <v>3.7</v>
      </c>
      <c r="AF535" s="201"/>
      <c r="AI535" s="201">
        <v>4.5199999999999996</v>
      </c>
      <c r="AJ535" s="201">
        <v>4.22</v>
      </c>
      <c r="AK535" s="201">
        <v>3.93</v>
      </c>
      <c r="AL535" s="228">
        <f t="shared" si="32"/>
        <v>4.2233333333333327</v>
      </c>
      <c r="AN535" s="198">
        <f t="shared" si="28"/>
        <v>1.3266666666666671</v>
      </c>
      <c r="AO535" s="198">
        <f t="shared" si="29"/>
        <v>2.5966666666666676</v>
      </c>
      <c r="AP535" s="198">
        <f t="shared" si="30"/>
        <v>4.2166666666666668</v>
      </c>
      <c r="AQ535" s="198">
        <f t="shared" si="31"/>
        <v>9.9366666666666674</v>
      </c>
    </row>
    <row r="536" spans="1:43" x14ac:dyDescent="0.35">
      <c r="A536" s="197">
        <v>44971</v>
      </c>
      <c r="B536" s="229">
        <v>44971</v>
      </c>
      <c r="C536" s="219"/>
      <c r="D536" s="219"/>
      <c r="E536" s="219"/>
      <c r="F536" s="219"/>
      <c r="G536" s="219"/>
      <c r="H536" s="219">
        <v>5.61</v>
      </c>
      <c r="I536" s="219">
        <v>6.85</v>
      </c>
      <c r="J536" s="219">
        <v>8.4499999999999993</v>
      </c>
      <c r="K536" s="219">
        <v>14.03</v>
      </c>
      <c r="L536" s="219"/>
      <c r="M536" s="219"/>
      <c r="N536" s="219"/>
      <c r="O536" s="219"/>
      <c r="P536" s="219"/>
      <c r="Q536" s="197">
        <v>44971</v>
      </c>
      <c r="R536" s="200">
        <v>2.71</v>
      </c>
      <c r="S536" s="200">
        <v>2.91</v>
      </c>
      <c r="T536" s="200">
        <v>2.9950000000000001</v>
      </c>
      <c r="U536" s="200">
        <v>3.3233333333333328</v>
      </c>
      <c r="V536" s="200">
        <v>3.5</v>
      </c>
      <c r="W536" s="200">
        <v>3.68</v>
      </c>
      <c r="X536" s="200">
        <v>3.7524999999999999</v>
      </c>
      <c r="Y536" s="200">
        <v>4.0149999999999997</v>
      </c>
      <c r="Z536" s="200">
        <v>4.04</v>
      </c>
      <c r="AA536" s="200">
        <v>4.16</v>
      </c>
      <c r="AB536" s="200">
        <v>4.41</v>
      </c>
      <c r="AC536" s="200">
        <v>4.4400000000000004</v>
      </c>
      <c r="AD536" s="200">
        <v>3.91</v>
      </c>
      <c r="AE536" s="200">
        <v>3.71</v>
      </c>
      <c r="AF536" s="201"/>
      <c r="AI536" s="201">
        <v>4.5999999999999996</v>
      </c>
      <c r="AJ536" s="201">
        <v>4.32</v>
      </c>
      <c r="AK536" s="201">
        <v>4</v>
      </c>
      <c r="AL536" s="228">
        <f t="shared" si="32"/>
        <v>4.3066666666666666</v>
      </c>
      <c r="AN536" s="198">
        <f t="shared" si="28"/>
        <v>1.3033333333333337</v>
      </c>
      <c r="AO536" s="198">
        <f t="shared" si="29"/>
        <v>2.543333333333333</v>
      </c>
      <c r="AP536" s="198">
        <f t="shared" si="30"/>
        <v>4.1433333333333326</v>
      </c>
      <c r="AQ536" s="198">
        <f t="shared" si="31"/>
        <v>9.7233333333333327</v>
      </c>
    </row>
    <row r="537" spans="1:43" x14ac:dyDescent="0.35">
      <c r="A537" s="197">
        <v>44972</v>
      </c>
      <c r="B537" s="229">
        <v>44972</v>
      </c>
      <c r="C537" s="219"/>
      <c r="D537" s="219"/>
      <c r="E537" s="219"/>
      <c r="F537" s="219"/>
      <c r="G537" s="219"/>
      <c r="H537" s="219">
        <v>5.64</v>
      </c>
      <c r="I537" s="219">
        <v>6.9</v>
      </c>
      <c r="J537" s="219">
        <v>8.5</v>
      </c>
      <c r="K537" s="219">
        <v>14.11</v>
      </c>
      <c r="L537" s="219"/>
      <c r="M537" s="219"/>
      <c r="N537" s="219"/>
      <c r="O537" s="219"/>
      <c r="P537" s="219"/>
      <c r="Q537" s="197">
        <v>44972</v>
      </c>
      <c r="R537" s="200">
        <v>2.71</v>
      </c>
      <c r="S537" s="200">
        <v>2.91</v>
      </c>
      <c r="T537" s="200">
        <v>2.9950000000000001</v>
      </c>
      <c r="U537" s="200">
        <v>3.34</v>
      </c>
      <c r="V537" s="200">
        <v>3.5</v>
      </c>
      <c r="W537" s="200">
        <v>3.68</v>
      </c>
      <c r="X537" s="200">
        <v>3.7474999999999996</v>
      </c>
      <c r="Y537" s="200">
        <v>4.0149999999999997</v>
      </c>
      <c r="Z537" s="200">
        <v>4.04</v>
      </c>
      <c r="AA537" s="200">
        <v>4.16</v>
      </c>
      <c r="AB537" s="200">
        <v>4.41</v>
      </c>
      <c r="AC537" s="200">
        <v>4.4400000000000004</v>
      </c>
      <c r="AD537" s="200">
        <v>3.9200000000000004</v>
      </c>
      <c r="AE537" s="200">
        <v>3.72</v>
      </c>
      <c r="AF537" s="201"/>
      <c r="AI537" s="201">
        <v>4.62</v>
      </c>
      <c r="AJ537" s="201">
        <v>4.3499999999999996</v>
      </c>
      <c r="AK537" s="201">
        <v>4.04</v>
      </c>
      <c r="AL537" s="228">
        <f t="shared" si="32"/>
        <v>4.336666666666666</v>
      </c>
      <c r="AN537" s="198">
        <f t="shared" si="28"/>
        <v>1.3033333333333337</v>
      </c>
      <c r="AO537" s="198">
        <f t="shared" si="29"/>
        <v>2.5633333333333344</v>
      </c>
      <c r="AP537" s="198">
        <f t="shared" si="30"/>
        <v>4.163333333333334</v>
      </c>
      <c r="AQ537" s="198">
        <f t="shared" si="31"/>
        <v>9.7733333333333334</v>
      </c>
    </row>
    <row r="538" spans="1:43" x14ac:dyDescent="0.35">
      <c r="A538" s="197">
        <v>44974</v>
      </c>
      <c r="B538" s="229">
        <v>44974</v>
      </c>
      <c r="C538" s="219"/>
      <c r="D538" s="219"/>
      <c r="E538" s="219"/>
      <c r="F538" s="219"/>
      <c r="G538" s="219"/>
      <c r="H538" s="219">
        <v>5.68</v>
      </c>
      <c r="I538" s="219">
        <v>7.08</v>
      </c>
      <c r="J538" s="219">
        <v>8.69</v>
      </c>
      <c r="K538" s="219">
        <v>14.35</v>
      </c>
      <c r="L538" s="219"/>
      <c r="M538" s="219"/>
      <c r="N538" s="219"/>
      <c r="O538" s="219"/>
      <c r="P538" s="219"/>
      <c r="Q538" s="197">
        <v>44974</v>
      </c>
      <c r="R538" s="200">
        <v>2.71</v>
      </c>
      <c r="S538" s="200">
        <v>2.95</v>
      </c>
      <c r="T538" s="200">
        <v>3.0449999999999999</v>
      </c>
      <c r="U538" s="200">
        <v>3.3533333333333331</v>
      </c>
      <c r="V538" s="200">
        <v>3.5066666666666664</v>
      </c>
      <c r="W538" s="200">
        <v>3.6875</v>
      </c>
      <c r="X538" s="200">
        <v>3.76</v>
      </c>
      <c r="Y538" s="200">
        <v>4.0149999999999997</v>
      </c>
      <c r="Z538" s="200">
        <v>4.04</v>
      </c>
      <c r="AA538" s="200">
        <v>4.16</v>
      </c>
      <c r="AB538" s="200">
        <v>4.41</v>
      </c>
      <c r="AC538" s="200">
        <v>4.4400000000000004</v>
      </c>
      <c r="AD538" s="200">
        <v>3.9400000000000004</v>
      </c>
      <c r="AE538" s="200">
        <v>3.74</v>
      </c>
      <c r="AF538" s="201"/>
      <c r="AI538" s="201">
        <v>4.62</v>
      </c>
      <c r="AJ538" s="201">
        <v>4.33</v>
      </c>
      <c r="AK538" s="201">
        <v>4.03</v>
      </c>
      <c r="AL538" s="228">
        <f t="shared" si="32"/>
        <v>4.3266666666666671</v>
      </c>
      <c r="AN538" s="198">
        <f t="shared" si="28"/>
        <v>1.3533333333333326</v>
      </c>
      <c r="AO538" s="198">
        <f t="shared" si="29"/>
        <v>2.753333333333333</v>
      </c>
      <c r="AP538" s="198">
        <f t="shared" si="30"/>
        <v>4.3633333333333324</v>
      </c>
      <c r="AQ538" s="198">
        <f t="shared" si="31"/>
        <v>10.023333333333333</v>
      </c>
    </row>
    <row r="539" spans="1:43" x14ac:dyDescent="0.35">
      <c r="A539" s="197">
        <v>44977</v>
      </c>
      <c r="B539" s="229">
        <v>44977</v>
      </c>
      <c r="C539" s="219"/>
      <c r="D539" s="219"/>
      <c r="E539" s="219"/>
      <c r="F539" s="219"/>
      <c r="G539" s="219"/>
      <c r="H539" s="219">
        <v>5.68</v>
      </c>
      <c r="I539" s="219">
        <v>7.08</v>
      </c>
      <c r="J539" s="219">
        <v>8.69</v>
      </c>
      <c r="K539" s="219">
        <v>14.36</v>
      </c>
      <c r="L539" s="219"/>
      <c r="M539" s="219"/>
      <c r="N539" s="219"/>
      <c r="O539" s="219"/>
      <c r="P539" s="219"/>
      <c r="Q539" s="197">
        <v>44977</v>
      </c>
      <c r="R539" s="200">
        <v>2.71</v>
      </c>
      <c r="S539" s="200">
        <v>2.95</v>
      </c>
      <c r="T539" s="200">
        <v>3.0449999999999999</v>
      </c>
      <c r="U539" s="200">
        <v>3.36</v>
      </c>
      <c r="V539" s="200">
        <v>3.5133333333333332</v>
      </c>
      <c r="W539" s="200">
        <v>3.6974999999999998</v>
      </c>
      <c r="X539" s="200">
        <v>3.7624999999999997</v>
      </c>
      <c r="Y539" s="200">
        <v>4.0149999999999997</v>
      </c>
      <c r="Z539" s="200">
        <v>4.05</v>
      </c>
      <c r="AA539" s="200">
        <v>4.16</v>
      </c>
      <c r="AB539" s="200">
        <v>4.41</v>
      </c>
      <c r="AC539" s="200">
        <v>4.4400000000000004</v>
      </c>
      <c r="AD539" s="200">
        <v>3.95</v>
      </c>
      <c r="AE539" s="200">
        <v>3.75</v>
      </c>
      <c r="AF539" s="201"/>
      <c r="AI539" s="201">
        <v>4.5999999999999996</v>
      </c>
      <c r="AJ539" s="201">
        <v>4.38</v>
      </c>
      <c r="AK539" s="200">
        <v>4.0950000000000006</v>
      </c>
      <c r="AL539" s="228">
        <f t="shared" si="32"/>
        <v>4.3583333333333334</v>
      </c>
      <c r="AN539" s="198">
        <f t="shared" si="28"/>
        <v>1.3216666666666663</v>
      </c>
      <c r="AO539" s="198">
        <f t="shared" si="29"/>
        <v>2.7216666666666667</v>
      </c>
      <c r="AP539" s="198">
        <f t="shared" si="30"/>
        <v>4.3316666666666661</v>
      </c>
      <c r="AQ539" s="198">
        <f t="shared" si="31"/>
        <v>10.001666666666665</v>
      </c>
    </row>
    <row r="540" spans="1:43" x14ac:dyDescent="0.35">
      <c r="A540" s="197">
        <v>44978</v>
      </c>
      <c r="B540" s="229">
        <v>44978</v>
      </c>
      <c r="C540" s="219"/>
      <c r="D540" s="219"/>
      <c r="E540" s="219"/>
      <c r="F540" s="219"/>
      <c r="G540" s="219"/>
      <c r="H540" s="219">
        <v>5.82</v>
      </c>
      <c r="I540" s="219">
        <v>7.28</v>
      </c>
      <c r="J540" s="219">
        <v>8.9499999999999993</v>
      </c>
      <c r="K540" s="219">
        <v>14.67</v>
      </c>
      <c r="L540" s="219"/>
      <c r="M540" s="219"/>
      <c r="N540" s="219"/>
      <c r="O540" s="219"/>
      <c r="P540" s="219"/>
      <c r="Q540" s="197">
        <v>44978</v>
      </c>
      <c r="R540" s="200">
        <v>2.71</v>
      </c>
      <c r="S540" s="200">
        <v>2.95</v>
      </c>
      <c r="T540" s="200">
        <v>3.0449999999999999</v>
      </c>
      <c r="U540" s="200">
        <v>3.3666666666666671</v>
      </c>
      <c r="V540" s="200">
        <v>3.5</v>
      </c>
      <c r="W540" s="200">
        <v>3.7225000000000001</v>
      </c>
      <c r="X540" s="200">
        <v>3.8275000000000001</v>
      </c>
      <c r="Y540" s="200">
        <v>3.9950000000000001</v>
      </c>
      <c r="Z540" s="200">
        <v>4.0599999999999996</v>
      </c>
      <c r="AA540" s="200">
        <v>4.1449999999999996</v>
      </c>
      <c r="AB540" s="200">
        <v>4.37</v>
      </c>
      <c r="AC540" s="200">
        <v>4.4000000000000004</v>
      </c>
      <c r="AD540" s="200">
        <v>4.01</v>
      </c>
      <c r="AE540" s="200">
        <v>3.81</v>
      </c>
      <c r="AF540" s="201"/>
      <c r="AI540" s="201">
        <v>4.63</v>
      </c>
      <c r="AJ540" s="201">
        <v>4.4400000000000004</v>
      </c>
      <c r="AK540" s="201">
        <v>4.16</v>
      </c>
      <c r="AL540" s="228">
        <f t="shared" si="32"/>
        <v>4.41</v>
      </c>
      <c r="AN540" s="198">
        <f t="shared" si="28"/>
        <v>1.4100000000000001</v>
      </c>
      <c r="AO540" s="198">
        <f t="shared" si="29"/>
        <v>2.87</v>
      </c>
      <c r="AP540" s="198">
        <f t="shared" si="30"/>
        <v>4.5399999999999991</v>
      </c>
      <c r="AQ540" s="198">
        <f t="shared" si="31"/>
        <v>10.26</v>
      </c>
    </row>
    <row r="541" spans="1:43" x14ac:dyDescent="0.35">
      <c r="A541" s="197">
        <v>44979</v>
      </c>
      <c r="B541" s="229">
        <v>44979</v>
      </c>
      <c r="C541" s="219"/>
      <c r="D541" s="219"/>
      <c r="E541" s="219"/>
      <c r="F541" s="219"/>
      <c r="G541" s="219"/>
      <c r="H541" s="219">
        <v>5.81</v>
      </c>
      <c r="I541" s="219">
        <v>7.19</v>
      </c>
      <c r="J541" s="219">
        <v>8.86</v>
      </c>
      <c r="K541" s="219">
        <v>14.62</v>
      </c>
      <c r="L541" s="219"/>
      <c r="M541" s="219"/>
      <c r="N541" s="219"/>
      <c r="O541" s="219"/>
      <c r="P541" s="219"/>
      <c r="Q541" s="197">
        <v>44979</v>
      </c>
      <c r="R541" s="200">
        <v>2.71</v>
      </c>
      <c r="S541" s="200">
        <v>2.95</v>
      </c>
      <c r="T541" s="200">
        <v>3.0449999999999999</v>
      </c>
      <c r="U541" s="200">
        <v>3.3666666666666671</v>
      </c>
      <c r="V541" s="200">
        <v>3.5</v>
      </c>
      <c r="W541" s="200">
        <v>3.7225000000000001</v>
      </c>
      <c r="X541" s="200">
        <v>3.7774999999999999</v>
      </c>
      <c r="Y541" s="200">
        <v>3.9950000000000001</v>
      </c>
      <c r="Z541" s="200">
        <v>4.07</v>
      </c>
      <c r="AA541" s="200">
        <v>4.1449999999999996</v>
      </c>
      <c r="AB541" s="200">
        <v>4.37</v>
      </c>
      <c r="AC541" s="200">
        <v>4.4000000000000004</v>
      </c>
      <c r="AD541" s="200">
        <v>4</v>
      </c>
      <c r="AE541" s="200">
        <v>3.8</v>
      </c>
      <c r="AF541" s="201"/>
      <c r="AI541" s="201">
        <v>4.67</v>
      </c>
      <c r="AJ541" s="201">
        <v>4.43</v>
      </c>
      <c r="AK541" s="201">
        <v>4.13</v>
      </c>
      <c r="AL541" s="228">
        <f t="shared" si="32"/>
        <v>4.41</v>
      </c>
      <c r="AN541" s="198">
        <f t="shared" si="28"/>
        <v>1.3999999999999995</v>
      </c>
      <c r="AO541" s="198">
        <f t="shared" si="29"/>
        <v>2.7800000000000002</v>
      </c>
      <c r="AP541" s="198">
        <f t="shared" si="30"/>
        <v>4.4499999999999993</v>
      </c>
      <c r="AQ541" s="198">
        <f t="shared" si="31"/>
        <v>10.209999999999999</v>
      </c>
    </row>
    <row r="542" spans="1:43" x14ac:dyDescent="0.35">
      <c r="A542" s="197">
        <v>44980</v>
      </c>
      <c r="B542" s="229">
        <v>44980</v>
      </c>
      <c r="C542" s="219"/>
      <c r="D542" s="219"/>
      <c r="E542" s="219"/>
      <c r="F542" s="219"/>
      <c r="G542" s="219"/>
      <c r="H542" s="219">
        <v>5.77</v>
      </c>
      <c r="I542" s="219">
        <v>7.08</v>
      </c>
      <c r="J542" s="219">
        <v>8.69</v>
      </c>
      <c r="K542" s="219">
        <v>14.4</v>
      </c>
      <c r="L542" s="219"/>
      <c r="M542" s="219"/>
      <c r="N542" s="219"/>
      <c r="O542" s="219"/>
      <c r="P542" s="219"/>
      <c r="Q542" s="197">
        <v>44980</v>
      </c>
      <c r="R542" s="200">
        <v>2.7</v>
      </c>
      <c r="S542" s="200">
        <v>2.95</v>
      </c>
      <c r="T542" s="200">
        <v>3.0449999999999999</v>
      </c>
      <c r="U542" s="200">
        <v>3.3875000000000002</v>
      </c>
      <c r="V542" s="200">
        <v>3.5300000000000002</v>
      </c>
      <c r="W542" s="200">
        <v>3.7275</v>
      </c>
      <c r="X542" s="200">
        <v>3.7825000000000002</v>
      </c>
      <c r="Y542" s="200">
        <v>3.9950000000000001</v>
      </c>
      <c r="Z542" s="200">
        <v>4.09</v>
      </c>
      <c r="AA542" s="200">
        <v>4.1449999999999996</v>
      </c>
      <c r="AB542" s="200">
        <v>4.37</v>
      </c>
      <c r="AC542" s="200">
        <v>4.4000000000000004</v>
      </c>
      <c r="AD542" s="200">
        <v>4.0199999999999996</v>
      </c>
      <c r="AE542" s="200">
        <v>3.82</v>
      </c>
      <c r="AF542" s="201"/>
      <c r="AI542" s="201">
        <v>4.66</v>
      </c>
      <c r="AJ542" s="201">
        <v>4.4000000000000004</v>
      </c>
      <c r="AK542" s="201">
        <v>4.09</v>
      </c>
      <c r="AL542" s="228">
        <f t="shared" si="32"/>
        <v>4.3833333333333337</v>
      </c>
      <c r="AN542" s="198">
        <f t="shared" si="28"/>
        <v>1.3866666666666658</v>
      </c>
      <c r="AO542" s="198">
        <f t="shared" si="29"/>
        <v>2.6966666666666663</v>
      </c>
      <c r="AP542" s="198">
        <f t="shared" si="30"/>
        <v>4.3066666666666658</v>
      </c>
      <c r="AQ542" s="198">
        <f t="shared" si="31"/>
        <v>10.016666666666666</v>
      </c>
    </row>
    <row r="543" spans="1:43" x14ac:dyDescent="0.35">
      <c r="A543" s="197">
        <v>44981</v>
      </c>
      <c r="B543" s="229">
        <v>44981</v>
      </c>
      <c r="C543" s="219"/>
      <c r="D543" s="219"/>
      <c r="E543" s="219"/>
      <c r="F543" s="219"/>
      <c r="G543" s="219"/>
      <c r="H543" s="219">
        <v>5.86</v>
      </c>
      <c r="I543" s="219">
        <v>7.14</v>
      </c>
      <c r="J543" s="219">
        <v>8.77</v>
      </c>
      <c r="K543" s="219">
        <v>14.51</v>
      </c>
      <c r="L543" s="219"/>
      <c r="M543" s="219"/>
      <c r="N543" s="219"/>
      <c r="O543" s="219"/>
      <c r="P543" s="219"/>
      <c r="Q543" s="197">
        <v>44981</v>
      </c>
      <c r="R543" s="200">
        <v>2.8</v>
      </c>
      <c r="S543" s="200">
        <v>2.98</v>
      </c>
      <c r="T543" s="200">
        <v>3.0549999999999997</v>
      </c>
      <c r="U543" s="200">
        <v>3.3849999999999998</v>
      </c>
      <c r="V543" s="200">
        <v>3.5449999999999999</v>
      </c>
      <c r="W543" s="200">
        <v>3.7349999999999999</v>
      </c>
      <c r="X543" s="200">
        <v>3.8025000000000002</v>
      </c>
      <c r="Y543" s="200">
        <v>4.03</v>
      </c>
      <c r="Z543" s="200">
        <v>4.0999999999999996</v>
      </c>
      <c r="AA543" s="200">
        <v>4.18</v>
      </c>
      <c r="AB543" s="200">
        <v>4.3899999999999997</v>
      </c>
      <c r="AC543" s="200">
        <v>4.42</v>
      </c>
      <c r="AD543" s="200">
        <v>4.01</v>
      </c>
      <c r="AE543" s="200">
        <v>3.81</v>
      </c>
      <c r="AF543" s="201"/>
      <c r="AI543" s="201">
        <v>4.66</v>
      </c>
      <c r="AJ543" s="201">
        <v>4.5199999999999996</v>
      </c>
      <c r="AK543" s="201">
        <v>4.1900000000000004</v>
      </c>
      <c r="AL543" s="228">
        <f t="shared" si="32"/>
        <v>4.456666666666667</v>
      </c>
      <c r="AN543" s="198">
        <f t="shared" si="28"/>
        <v>1.4033333333333333</v>
      </c>
      <c r="AO543" s="198">
        <f t="shared" si="29"/>
        <v>2.6833333333333327</v>
      </c>
      <c r="AP543" s="198">
        <f t="shared" si="30"/>
        <v>4.3133333333333326</v>
      </c>
      <c r="AQ543" s="198">
        <f t="shared" si="31"/>
        <v>10.053333333333333</v>
      </c>
    </row>
    <row r="544" spans="1:43" x14ac:dyDescent="0.35">
      <c r="A544" s="197">
        <v>44984</v>
      </c>
      <c r="B544" s="229">
        <v>44984</v>
      </c>
      <c r="C544" s="219"/>
      <c r="D544" s="219"/>
      <c r="E544" s="219"/>
      <c r="F544" s="219"/>
      <c r="G544" s="219"/>
      <c r="H544" s="219">
        <v>5.83</v>
      </c>
      <c r="I544" s="219">
        <v>7.05</v>
      </c>
      <c r="J544" s="219">
        <v>8.65</v>
      </c>
      <c r="K544" s="219">
        <v>14.37</v>
      </c>
      <c r="L544" s="219"/>
      <c r="M544" s="219"/>
      <c r="N544" s="219"/>
      <c r="O544" s="219"/>
      <c r="P544" s="219"/>
      <c r="Q544" s="197">
        <v>44984</v>
      </c>
      <c r="R544" s="200">
        <v>2.9</v>
      </c>
      <c r="S544" s="200">
        <v>3.04</v>
      </c>
      <c r="T544" s="200">
        <v>3.105</v>
      </c>
      <c r="U544" s="200">
        <v>3.3900000000000006</v>
      </c>
      <c r="V544" s="200">
        <v>3.5750000000000002</v>
      </c>
      <c r="W544" s="200">
        <v>3.7525000000000004</v>
      </c>
      <c r="X544" s="200">
        <v>3.8125</v>
      </c>
      <c r="Y544" s="200">
        <v>4.03</v>
      </c>
      <c r="Z544" s="200">
        <v>4.12</v>
      </c>
      <c r="AA544" s="200">
        <v>4.18</v>
      </c>
      <c r="AB544" s="200">
        <v>4.47</v>
      </c>
      <c r="AC544" s="200">
        <v>4.5</v>
      </c>
      <c r="AD544" s="200">
        <v>4.0199999999999996</v>
      </c>
      <c r="AE544" s="200">
        <v>3.82</v>
      </c>
      <c r="AF544" s="201"/>
      <c r="AI544" s="201">
        <v>4.78</v>
      </c>
      <c r="AJ544" s="201">
        <v>4.49</v>
      </c>
      <c r="AK544" s="201">
        <v>4.17</v>
      </c>
      <c r="AL544" s="228">
        <f t="shared" si="32"/>
        <v>4.4799999999999995</v>
      </c>
      <c r="AN544" s="198">
        <f t="shared" si="28"/>
        <v>1.3500000000000005</v>
      </c>
      <c r="AO544" s="198">
        <f t="shared" si="29"/>
        <v>2.5700000000000003</v>
      </c>
      <c r="AP544" s="198">
        <f t="shared" si="30"/>
        <v>4.1700000000000008</v>
      </c>
      <c r="AQ544" s="198">
        <f t="shared" si="31"/>
        <v>9.89</v>
      </c>
    </row>
    <row r="545" spans="1:43" x14ac:dyDescent="0.35">
      <c r="A545" s="197">
        <v>44985</v>
      </c>
      <c r="B545" s="229">
        <v>44985</v>
      </c>
      <c r="C545" s="219"/>
      <c r="D545" s="219"/>
      <c r="E545" s="219"/>
      <c r="F545" s="219"/>
      <c r="G545" s="219"/>
      <c r="H545" s="219">
        <v>5.84</v>
      </c>
      <c r="I545" s="219">
        <v>7.09</v>
      </c>
      <c r="J545" s="219">
        <v>8.68</v>
      </c>
      <c r="K545" s="219">
        <v>14.42</v>
      </c>
      <c r="L545" s="219"/>
      <c r="M545" s="219"/>
      <c r="N545" s="219"/>
      <c r="O545" s="219"/>
      <c r="P545" s="219"/>
      <c r="Q545" s="197">
        <v>44985</v>
      </c>
      <c r="R545" s="200">
        <v>3</v>
      </c>
      <c r="S545" s="200">
        <v>3.04</v>
      </c>
      <c r="T545" s="200">
        <v>3.105</v>
      </c>
      <c r="U545" s="200">
        <v>3.4175000000000004</v>
      </c>
      <c r="V545" s="200">
        <v>3.5750000000000002</v>
      </c>
      <c r="W545" s="200">
        <v>3.7600000000000002</v>
      </c>
      <c r="X545" s="200">
        <v>3.83</v>
      </c>
      <c r="Y545" s="200">
        <v>4.03</v>
      </c>
      <c r="Z545" s="200">
        <v>4.17</v>
      </c>
      <c r="AA545" s="200">
        <v>4.1900000000000004</v>
      </c>
      <c r="AB545" s="200">
        <v>4.47</v>
      </c>
      <c r="AC545" s="200">
        <v>4.5</v>
      </c>
      <c r="AD545" s="200">
        <v>4.0199999999999996</v>
      </c>
      <c r="AE545" s="200">
        <v>3.82</v>
      </c>
      <c r="AF545" s="201"/>
      <c r="AI545" s="201">
        <v>4.78</v>
      </c>
      <c r="AJ545" s="201">
        <v>4.51</v>
      </c>
      <c r="AK545" s="201">
        <v>4.18</v>
      </c>
      <c r="AL545" s="228">
        <f t="shared" si="32"/>
        <v>4.4899999999999993</v>
      </c>
      <c r="AN545" s="198">
        <f t="shared" si="28"/>
        <v>1.3500000000000005</v>
      </c>
      <c r="AO545" s="198">
        <f t="shared" si="29"/>
        <v>2.6000000000000005</v>
      </c>
      <c r="AP545" s="198">
        <f t="shared" si="30"/>
        <v>4.1900000000000004</v>
      </c>
      <c r="AQ545" s="198">
        <f t="shared" si="31"/>
        <v>9.93</v>
      </c>
    </row>
    <row r="546" spans="1:43" x14ac:dyDescent="0.35">
      <c r="A546" s="197">
        <v>44986</v>
      </c>
      <c r="B546" s="229">
        <v>44986</v>
      </c>
      <c r="C546" s="219"/>
      <c r="D546" s="219"/>
      <c r="E546" s="219"/>
      <c r="F546" s="219"/>
      <c r="G546" s="219"/>
      <c r="H546" s="219">
        <v>5.93</v>
      </c>
      <c r="I546" s="219">
        <v>7.16</v>
      </c>
      <c r="J546" s="219">
        <v>8.73</v>
      </c>
      <c r="K546" s="219">
        <v>14.44</v>
      </c>
      <c r="L546" s="219"/>
      <c r="M546" s="219"/>
      <c r="N546" s="219"/>
      <c r="O546" s="219"/>
      <c r="P546" s="219"/>
      <c r="Q546" s="197">
        <v>44986</v>
      </c>
      <c r="R546" s="200">
        <v>3.04</v>
      </c>
      <c r="S546" s="200">
        <v>3.14</v>
      </c>
      <c r="T546" s="200">
        <v>3.2050000000000001</v>
      </c>
      <c r="U546" s="200">
        <v>3.4550000000000001</v>
      </c>
      <c r="V546" s="200">
        <v>3.63</v>
      </c>
      <c r="W546" s="200">
        <v>3.8874999999999997</v>
      </c>
      <c r="X546" s="200">
        <v>3.9374999999999996</v>
      </c>
      <c r="Y546" s="200">
        <v>4.13</v>
      </c>
      <c r="Z546" s="200">
        <v>4.26</v>
      </c>
      <c r="AA546" s="200">
        <v>4.24</v>
      </c>
      <c r="AB546" s="200">
        <v>4.5199999999999996</v>
      </c>
      <c r="AC546" s="200">
        <v>4.55</v>
      </c>
      <c r="AD546" s="200">
        <v>4.08</v>
      </c>
      <c r="AE546" s="200">
        <v>3.88</v>
      </c>
      <c r="AF546" s="201"/>
      <c r="AI546" s="201">
        <v>4.8099999999999996</v>
      </c>
      <c r="AJ546" s="201">
        <v>4.6100000000000003</v>
      </c>
      <c r="AK546" s="201">
        <v>4.2699999999999996</v>
      </c>
      <c r="AL546" s="228">
        <f t="shared" si="32"/>
        <v>4.5633333333333335</v>
      </c>
      <c r="AN546" s="198">
        <f t="shared" si="28"/>
        <v>1.3666666666666663</v>
      </c>
      <c r="AO546" s="198">
        <f t="shared" si="29"/>
        <v>2.5966666666666667</v>
      </c>
      <c r="AP546" s="198">
        <f t="shared" si="30"/>
        <v>4.166666666666667</v>
      </c>
      <c r="AQ546" s="198">
        <f t="shared" si="31"/>
        <v>9.8766666666666652</v>
      </c>
    </row>
    <row r="547" spans="1:43" x14ac:dyDescent="0.35">
      <c r="A547" s="197">
        <v>44987</v>
      </c>
      <c r="B547" s="229">
        <v>44987</v>
      </c>
      <c r="C547" s="219"/>
      <c r="D547" s="219"/>
      <c r="E547" s="219"/>
      <c r="F547" s="219"/>
      <c r="G547" s="219"/>
      <c r="H547" s="219">
        <v>5.96</v>
      </c>
      <c r="I547" s="219">
        <v>7.22</v>
      </c>
      <c r="J547" s="219">
        <v>8.77</v>
      </c>
      <c r="K547" s="219">
        <v>14.47</v>
      </c>
      <c r="L547" s="219"/>
      <c r="M547" s="219"/>
      <c r="N547" s="219"/>
      <c r="O547" s="219"/>
      <c r="P547" s="219"/>
      <c r="Q547" s="197">
        <v>44987</v>
      </c>
      <c r="R547" s="200">
        <v>3.04</v>
      </c>
      <c r="S547" s="200">
        <v>3.14</v>
      </c>
      <c r="T547" s="200">
        <v>3.2050000000000001</v>
      </c>
      <c r="U547" s="200">
        <v>3.4874999999999998</v>
      </c>
      <c r="V547" s="200">
        <v>3.66</v>
      </c>
      <c r="W547" s="200">
        <v>3.8950000000000005</v>
      </c>
      <c r="X547" s="200">
        <v>3.9399999999999995</v>
      </c>
      <c r="Y547" s="200">
        <v>4.13</v>
      </c>
      <c r="Z547" s="200">
        <v>4.26</v>
      </c>
      <c r="AA547" s="200">
        <v>4.24</v>
      </c>
      <c r="AB547" s="200">
        <v>4.5199999999999996</v>
      </c>
      <c r="AC547" s="200">
        <v>4.55</v>
      </c>
      <c r="AD547" s="200">
        <v>4.09</v>
      </c>
      <c r="AE547" s="200">
        <v>3.89</v>
      </c>
      <c r="AF547" s="201"/>
      <c r="AI547" s="201">
        <v>4.8899999999999997</v>
      </c>
      <c r="AJ547" s="201">
        <v>4.63</v>
      </c>
      <c r="AK547" s="201">
        <v>4.32</v>
      </c>
      <c r="AL547" s="228">
        <f t="shared" si="32"/>
        <v>4.6133333333333333</v>
      </c>
      <c r="AN547" s="198">
        <f t="shared" si="28"/>
        <v>1.3466666666666667</v>
      </c>
      <c r="AO547" s="198">
        <f t="shared" si="29"/>
        <v>2.6066666666666665</v>
      </c>
      <c r="AP547" s="198">
        <f t="shared" si="30"/>
        <v>4.1566666666666663</v>
      </c>
      <c r="AQ547" s="198">
        <f t="shared" si="31"/>
        <v>9.8566666666666674</v>
      </c>
    </row>
    <row r="548" spans="1:43" x14ac:dyDescent="0.35">
      <c r="A548" s="197">
        <v>44988</v>
      </c>
      <c r="B548" s="229">
        <v>44988</v>
      </c>
      <c r="C548" s="219"/>
      <c r="D548" s="219"/>
      <c r="E548" s="219"/>
      <c r="F548" s="219"/>
      <c r="G548" s="219"/>
      <c r="H548" s="219">
        <v>5.85</v>
      </c>
      <c r="I548" s="219">
        <v>7.03</v>
      </c>
      <c r="J548" s="219">
        <v>8.5500000000000007</v>
      </c>
      <c r="K548" s="219">
        <v>14.31</v>
      </c>
      <c r="L548" s="219"/>
      <c r="M548" s="219"/>
      <c r="N548" s="219"/>
      <c r="O548" s="219"/>
      <c r="P548" s="219"/>
      <c r="Q548" s="197">
        <v>44988</v>
      </c>
      <c r="R548" s="200">
        <v>3.06</v>
      </c>
      <c r="S548" s="200">
        <v>3.14</v>
      </c>
      <c r="T548" s="200">
        <v>3.2149999999999999</v>
      </c>
      <c r="U548" s="200">
        <v>3.4849999999999999</v>
      </c>
      <c r="V548" s="200">
        <v>3.66</v>
      </c>
      <c r="W548" s="200">
        <v>3.8925000000000001</v>
      </c>
      <c r="X548" s="200">
        <v>3.9449999999999994</v>
      </c>
      <c r="Y548" s="200">
        <v>4.13</v>
      </c>
      <c r="Z548" s="200">
        <v>4.28</v>
      </c>
      <c r="AA548" s="200">
        <v>4.26</v>
      </c>
      <c r="AB548" s="200">
        <v>4.5199999999999996</v>
      </c>
      <c r="AC548" s="200">
        <v>4.55</v>
      </c>
      <c r="AD548" s="200">
        <v>4.09</v>
      </c>
      <c r="AE548" s="200">
        <v>3.89</v>
      </c>
      <c r="AF548" s="201"/>
      <c r="AI548" s="201">
        <v>4.8899999999999997</v>
      </c>
      <c r="AJ548" s="201">
        <v>4.5999999999999996</v>
      </c>
      <c r="AK548" s="201">
        <v>4.26</v>
      </c>
      <c r="AL548" s="228">
        <f t="shared" si="32"/>
        <v>4.583333333333333</v>
      </c>
      <c r="AN548" s="198">
        <f t="shared" si="28"/>
        <v>1.2666666666666666</v>
      </c>
      <c r="AO548" s="198">
        <f t="shared" si="29"/>
        <v>2.4466666666666672</v>
      </c>
      <c r="AP548" s="198">
        <f t="shared" si="30"/>
        <v>3.9666666666666677</v>
      </c>
      <c r="AQ548" s="198">
        <f t="shared" si="31"/>
        <v>9.7266666666666666</v>
      </c>
    </row>
    <row r="549" spans="1:43" x14ac:dyDescent="0.35">
      <c r="A549" s="197">
        <v>44991</v>
      </c>
      <c r="B549" s="229">
        <v>44991</v>
      </c>
      <c r="C549" s="219"/>
      <c r="D549" s="219"/>
      <c r="E549" s="219"/>
      <c r="F549" s="219"/>
      <c r="G549" s="219"/>
      <c r="H549" s="219">
        <v>5.86</v>
      </c>
      <c r="I549" s="219">
        <v>6.98</v>
      </c>
      <c r="J549" s="219">
        <v>8.4700000000000006</v>
      </c>
      <c r="K549" s="219">
        <v>14.22</v>
      </c>
      <c r="L549" s="219"/>
      <c r="M549" s="219"/>
      <c r="N549" s="219"/>
      <c r="O549" s="219"/>
      <c r="P549" s="219"/>
      <c r="Q549" s="197">
        <v>44991</v>
      </c>
      <c r="R549" s="200">
        <v>3.06</v>
      </c>
      <c r="S549" s="200">
        <v>3.14</v>
      </c>
      <c r="T549" s="200">
        <v>3.2149999999999999</v>
      </c>
      <c r="U549" s="200">
        <v>3.4950000000000001</v>
      </c>
      <c r="V549" s="200">
        <v>3.66</v>
      </c>
      <c r="W549" s="200">
        <v>3.9000000000000004</v>
      </c>
      <c r="X549" s="200">
        <v>3.9849999999999999</v>
      </c>
      <c r="Y549" s="200">
        <v>4.16</v>
      </c>
      <c r="Z549" s="200">
        <v>4.3</v>
      </c>
      <c r="AA549" s="200">
        <v>4.29</v>
      </c>
      <c r="AB549" s="200">
        <v>4.5199999999999996</v>
      </c>
      <c r="AC549" s="200">
        <v>4.55</v>
      </c>
      <c r="AD549" s="200">
        <v>4.09</v>
      </c>
      <c r="AE549" s="200">
        <v>3.89</v>
      </c>
      <c r="AF549" s="201"/>
      <c r="AI549" s="201">
        <v>4.8600000000000003</v>
      </c>
      <c r="AJ549" s="201">
        <v>4.6100000000000003</v>
      </c>
      <c r="AK549" s="201">
        <v>4.2699999999999996</v>
      </c>
      <c r="AL549" s="228">
        <f t="shared" si="32"/>
        <v>4.58</v>
      </c>
      <c r="AN549" s="198">
        <f t="shared" si="28"/>
        <v>1.2800000000000002</v>
      </c>
      <c r="AO549" s="198">
        <f t="shared" si="29"/>
        <v>2.4000000000000004</v>
      </c>
      <c r="AP549" s="198">
        <f t="shared" si="30"/>
        <v>3.8900000000000006</v>
      </c>
      <c r="AQ549" s="198">
        <f t="shared" si="31"/>
        <v>9.64</v>
      </c>
    </row>
    <row r="550" spans="1:43" x14ac:dyDescent="0.35">
      <c r="A550" s="197">
        <v>44992</v>
      </c>
      <c r="B550" s="229">
        <v>44992</v>
      </c>
      <c r="C550" s="219"/>
      <c r="D550" s="219"/>
      <c r="E550" s="219"/>
      <c r="F550" s="219"/>
      <c r="G550" s="219"/>
      <c r="H550" s="219">
        <v>5.9</v>
      </c>
      <c r="I550" s="219">
        <v>7.04</v>
      </c>
      <c r="J550" s="219">
        <v>8.5399999999999991</v>
      </c>
      <c r="K550" s="219">
        <v>14.3</v>
      </c>
      <c r="L550" s="219"/>
      <c r="M550" s="219"/>
      <c r="N550" s="219"/>
      <c r="O550" s="219"/>
      <c r="P550" s="219"/>
      <c r="Q550" s="197">
        <v>44992</v>
      </c>
      <c r="R550" s="200">
        <v>3.06</v>
      </c>
      <c r="S550" s="200">
        <v>3.14</v>
      </c>
      <c r="T550" s="200">
        <v>3.2149999999999999</v>
      </c>
      <c r="U550" s="200">
        <v>3.5175000000000001</v>
      </c>
      <c r="V550" s="200">
        <v>3.66</v>
      </c>
      <c r="W550" s="200">
        <v>3.91</v>
      </c>
      <c r="X550" s="200">
        <v>3.9924999999999997</v>
      </c>
      <c r="Y550" s="200">
        <v>4.16</v>
      </c>
      <c r="Z550" s="200">
        <v>4.3</v>
      </c>
      <c r="AA550" s="200">
        <v>4.29</v>
      </c>
      <c r="AB550" s="200">
        <v>4.5199999999999996</v>
      </c>
      <c r="AC550" s="200">
        <v>4.55</v>
      </c>
      <c r="AD550" s="200">
        <v>4.09</v>
      </c>
      <c r="AE550" s="200">
        <v>3.89</v>
      </c>
      <c r="AF550" s="201"/>
      <c r="AI550" s="201">
        <v>4.8899999999999997</v>
      </c>
      <c r="AJ550" s="201">
        <v>4.66</v>
      </c>
      <c r="AK550" s="201">
        <v>4.3099999999999996</v>
      </c>
      <c r="AL550" s="228">
        <f t="shared" si="32"/>
        <v>4.62</v>
      </c>
      <c r="AN550" s="198">
        <f t="shared" si="28"/>
        <v>1.2800000000000002</v>
      </c>
      <c r="AO550" s="198">
        <f t="shared" si="29"/>
        <v>2.42</v>
      </c>
      <c r="AP550" s="198">
        <f t="shared" si="30"/>
        <v>3.919999999999999</v>
      </c>
      <c r="AQ550" s="198">
        <f t="shared" si="31"/>
        <v>9.68</v>
      </c>
    </row>
    <row r="551" spans="1:43" x14ac:dyDescent="0.35">
      <c r="A551" s="197">
        <v>44993</v>
      </c>
      <c r="B551" s="229">
        <v>44993</v>
      </c>
      <c r="C551" s="219"/>
      <c r="D551" s="219"/>
      <c r="E551" s="219"/>
      <c r="F551" s="219"/>
      <c r="G551" s="219"/>
      <c r="H551" s="219">
        <v>5.94</v>
      </c>
      <c r="I551" s="219">
        <v>7.16</v>
      </c>
      <c r="J551" s="219">
        <v>8.67</v>
      </c>
      <c r="K551" s="219">
        <v>14.44</v>
      </c>
      <c r="L551" s="219"/>
      <c r="M551" s="219"/>
      <c r="N551" s="219"/>
      <c r="O551" s="219"/>
      <c r="P551" s="219"/>
      <c r="Q551" s="197">
        <v>44993</v>
      </c>
      <c r="R551" s="200">
        <v>3.06</v>
      </c>
      <c r="S551" s="200">
        <v>3.14</v>
      </c>
      <c r="T551" s="200">
        <v>3.2149999999999999</v>
      </c>
      <c r="U551" s="200">
        <v>3.5225</v>
      </c>
      <c r="V551" s="200">
        <v>3.66</v>
      </c>
      <c r="W551" s="200">
        <v>3.915</v>
      </c>
      <c r="X551" s="200">
        <v>3.9949999999999997</v>
      </c>
      <c r="Y551" s="200">
        <v>4.16</v>
      </c>
      <c r="Z551" s="200">
        <v>4.3</v>
      </c>
      <c r="AA551" s="200">
        <v>4.29</v>
      </c>
      <c r="AB551" s="200">
        <v>4.5199999999999996</v>
      </c>
      <c r="AC551" s="200">
        <v>4.55</v>
      </c>
      <c r="AD551" s="200">
        <v>4.1500000000000004</v>
      </c>
      <c r="AE551" s="200">
        <v>3.95</v>
      </c>
      <c r="AF551" s="201"/>
      <c r="AI551" s="201">
        <v>5</v>
      </c>
      <c r="AJ551" s="201">
        <v>4.71</v>
      </c>
      <c r="AK551" s="201">
        <v>4.34</v>
      </c>
      <c r="AL551" s="228">
        <f t="shared" si="32"/>
        <v>4.6833333333333336</v>
      </c>
      <c r="AN551" s="198">
        <f t="shared" si="28"/>
        <v>1.2566666666666668</v>
      </c>
      <c r="AO551" s="198">
        <f t="shared" si="29"/>
        <v>2.4766666666666666</v>
      </c>
      <c r="AP551" s="198">
        <f t="shared" si="30"/>
        <v>3.9866666666666664</v>
      </c>
      <c r="AQ551" s="198">
        <f t="shared" si="31"/>
        <v>9.7566666666666659</v>
      </c>
    </row>
    <row r="552" spans="1:43" x14ac:dyDescent="0.35">
      <c r="A552" s="197">
        <v>44994</v>
      </c>
      <c r="B552" s="229">
        <v>44994</v>
      </c>
      <c r="C552" s="219"/>
      <c r="D552" s="219"/>
      <c r="E552" s="219"/>
      <c r="F552" s="219"/>
      <c r="G552" s="219"/>
      <c r="H552" s="219">
        <v>5.88</v>
      </c>
      <c r="I552" s="219">
        <v>7.22</v>
      </c>
      <c r="J552" s="219">
        <v>8.74</v>
      </c>
      <c r="K552" s="219">
        <v>14.53</v>
      </c>
      <c r="L552" s="219"/>
      <c r="M552" s="219"/>
      <c r="N552" s="219"/>
      <c r="O552" s="219"/>
      <c r="P552" s="219"/>
      <c r="Q552" s="197">
        <v>44994</v>
      </c>
      <c r="R552" s="200">
        <v>3.06</v>
      </c>
      <c r="S552" s="200">
        <v>3.14</v>
      </c>
      <c r="T552" s="200">
        <v>3.2149999999999999</v>
      </c>
      <c r="U552" s="200">
        <v>3.5374999999999996</v>
      </c>
      <c r="V552" s="200">
        <v>3.66</v>
      </c>
      <c r="W552" s="200">
        <v>3.9375</v>
      </c>
      <c r="X552" s="200">
        <v>4.0949999999999998</v>
      </c>
      <c r="Y552" s="200">
        <v>4.18</v>
      </c>
      <c r="Z552" s="200">
        <v>4.3</v>
      </c>
      <c r="AA552" s="200">
        <v>4.28</v>
      </c>
      <c r="AB552" s="200">
        <v>4.51</v>
      </c>
      <c r="AC552" s="200">
        <v>4.54</v>
      </c>
      <c r="AD552" s="200">
        <v>4.17</v>
      </c>
      <c r="AE552" s="200">
        <v>3.97</v>
      </c>
      <c r="AF552" s="201"/>
      <c r="AI552" s="201">
        <v>5.05</v>
      </c>
      <c r="AJ552" s="201">
        <v>4.5599999999999996</v>
      </c>
      <c r="AK552" s="201">
        <v>4.22</v>
      </c>
      <c r="AL552" s="228">
        <f t="shared" si="32"/>
        <v>4.6099999999999994</v>
      </c>
      <c r="AN552" s="198">
        <f t="shared" ref="AN552:AN615" si="33">H552-$AL552</f>
        <v>1.2700000000000005</v>
      </c>
      <c r="AO552" s="198">
        <f t="shared" ref="AO552:AO615" si="34">I552-$AL552</f>
        <v>2.6100000000000003</v>
      </c>
      <c r="AP552" s="198">
        <f t="shared" ref="AP552:AP615" si="35">J552-$AL552</f>
        <v>4.1300000000000008</v>
      </c>
      <c r="AQ552" s="198">
        <f t="shared" ref="AQ552:AQ615" si="36">K552-$AL552</f>
        <v>9.92</v>
      </c>
    </row>
    <row r="553" spans="1:43" x14ac:dyDescent="0.35">
      <c r="A553" s="197">
        <v>44995</v>
      </c>
      <c r="B553" s="229">
        <v>44995</v>
      </c>
      <c r="C553" s="219"/>
      <c r="D553" s="219"/>
      <c r="E553" s="219"/>
      <c r="F553" s="219"/>
      <c r="G553" s="219"/>
      <c r="H553" s="219">
        <v>5.72</v>
      </c>
      <c r="I553" s="219">
        <v>7.26</v>
      </c>
      <c r="J553" s="219">
        <v>8.85</v>
      </c>
      <c r="K553" s="219">
        <v>14.72</v>
      </c>
      <c r="L553" s="219"/>
      <c r="M553" s="219"/>
      <c r="N553" s="219"/>
      <c r="O553" s="219"/>
      <c r="P553" s="219"/>
      <c r="Q553" s="197">
        <v>44995</v>
      </c>
      <c r="R553" s="200">
        <v>3.08</v>
      </c>
      <c r="S553" s="200">
        <v>3.14</v>
      </c>
      <c r="T553" s="200">
        <v>3.2149999999999999</v>
      </c>
      <c r="U553" s="200">
        <v>3.57</v>
      </c>
      <c r="V553" s="200">
        <v>3.66</v>
      </c>
      <c r="W553" s="200">
        <v>3.9349999999999996</v>
      </c>
      <c r="X553" s="200">
        <v>4.0049999999999999</v>
      </c>
      <c r="Y553" s="200">
        <v>4.18</v>
      </c>
      <c r="Z553" s="200">
        <v>4.3</v>
      </c>
      <c r="AA553" s="200">
        <v>4.28</v>
      </c>
      <c r="AB553" s="200">
        <v>4.51</v>
      </c>
      <c r="AC553" s="200">
        <v>4.54</v>
      </c>
      <c r="AD553" s="200">
        <v>4.18</v>
      </c>
      <c r="AE553" s="200">
        <v>3.98</v>
      </c>
      <c r="AF553" s="201"/>
      <c r="AI553" s="201">
        <v>4.9000000000000004</v>
      </c>
      <c r="AJ553" s="201">
        <v>4.3099999999999996</v>
      </c>
      <c r="AK553" s="201">
        <v>3.96</v>
      </c>
      <c r="AL553" s="228">
        <f t="shared" si="32"/>
        <v>4.3900000000000006</v>
      </c>
      <c r="AN553" s="198">
        <f t="shared" si="33"/>
        <v>1.3299999999999992</v>
      </c>
      <c r="AO553" s="198">
        <f t="shared" si="34"/>
        <v>2.8699999999999992</v>
      </c>
      <c r="AP553" s="198">
        <f t="shared" si="35"/>
        <v>4.4599999999999991</v>
      </c>
      <c r="AQ553" s="198">
        <f t="shared" si="36"/>
        <v>10.33</v>
      </c>
    </row>
    <row r="554" spans="1:43" x14ac:dyDescent="0.35">
      <c r="A554" s="197">
        <v>44998</v>
      </c>
      <c r="B554" s="229">
        <v>44998</v>
      </c>
      <c r="C554" s="219"/>
      <c r="D554" s="219"/>
      <c r="E554" s="219"/>
      <c r="F554" s="219"/>
      <c r="G554" s="219"/>
      <c r="H554" s="219">
        <v>5.63</v>
      </c>
      <c r="I554" s="219">
        <v>7.33</v>
      </c>
      <c r="J554" s="219">
        <v>8.99</v>
      </c>
      <c r="K554" s="219">
        <v>15.04</v>
      </c>
      <c r="L554" s="219"/>
      <c r="M554" s="219"/>
      <c r="N554" s="219"/>
      <c r="O554" s="219"/>
      <c r="P554" s="219"/>
      <c r="Q554" s="197">
        <v>44998</v>
      </c>
      <c r="R554" s="200">
        <v>3.08</v>
      </c>
      <c r="S554" s="200">
        <v>3.14</v>
      </c>
      <c r="T554" s="200">
        <v>3.2149999999999999</v>
      </c>
      <c r="U554" s="200">
        <v>3.5674999999999999</v>
      </c>
      <c r="V554" s="200">
        <v>3.66</v>
      </c>
      <c r="W554" s="200">
        <v>3.9299999999999997</v>
      </c>
      <c r="X554" s="200">
        <v>4.0024999999999995</v>
      </c>
      <c r="Y554" s="200">
        <v>4.16</v>
      </c>
      <c r="Z554" s="200">
        <v>4.26</v>
      </c>
      <c r="AA554" s="200">
        <v>4.24</v>
      </c>
      <c r="AB554" s="200">
        <v>4.46</v>
      </c>
      <c r="AC554" s="200">
        <v>4.49</v>
      </c>
      <c r="AD554" s="200">
        <v>4.16</v>
      </c>
      <c r="AE554" s="200">
        <v>3.96</v>
      </c>
      <c r="AF554" s="201"/>
      <c r="AI554" s="201">
        <v>4.5999999999999996</v>
      </c>
      <c r="AJ554" s="201">
        <v>3.88</v>
      </c>
      <c r="AK554" s="201">
        <v>3.68</v>
      </c>
      <c r="AL554" s="228">
        <f t="shared" si="32"/>
        <v>4.0533333333333337</v>
      </c>
      <c r="AN554" s="198">
        <f t="shared" si="33"/>
        <v>1.5766666666666662</v>
      </c>
      <c r="AO554" s="198">
        <f t="shared" si="34"/>
        <v>3.2766666666666664</v>
      </c>
      <c r="AP554" s="198">
        <f t="shared" si="35"/>
        <v>4.9366666666666665</v>
      </c>
      <c r="AQ554" s="198">
        <f t="shared" si="36"/>
        <v>10.986666666666665</v>
      </c>
    </row>
    <row r="555" spans="1:43" x14ac:dyDescent="0.35">
      <c r="A555" s="197">
        <v>44999</v>
      </c>
      <c r="B555" s="229">
        <v>44999</v>
      </c>
      <c r="C555" s="219"/>
      <c r="D555" s="219"/>
      <c r="E555" s="219"/>
      <c r="F555" s="219"/>
      <c r="G555" s="219"/>
      <c r="H555" s="219">
        <v>5.76</v>
      </c>
      <c r="I555" s="219">
        <v>7.2</v>
      </c>
      <c r="J555" s="219">
        <v>8.84</v>
      </c>
      <c r="K555" s="219">
        <v>14.88</v>
      </c>
      <c r="L555" s="219"/>
      <c r="M555" s="219"/>
      <c r="N555" s="219"/>
      <c r="O555" s="219"/>
      <c r="P555" s="219"/>
      <c r="Q555" s="197">
        <v>44999</v>
      </c>
      <c r="R555" s="200">
        <v>3.1</v>
      </c>
      <c r="S555" s="200">
        <v>3.19</v>
      </c>
      <c r="T555" s="200">
        <v>3.2649999999999997</v>
      </c>
      <c r="U555" s="200">
        <v>3.5474999999999999</v>
      </c>
      <c r="V555" s="200">
        <v>3.66</v>
      </c>
      <c r="W555" s="200">
        <v>3.9299999999999997</v>
      </c>
      <c r="X555" s="200">
        <v>4.0574999999999992</v>
      </c>
      <c r="Y555" s="200">
        <v>4.16</v>
      </c>
      <c r="Z555" s="200">
        <v>4.26</v>
      </c>
      <c r="AA555" s="200">
        <v>4.2300000000000004</v>
      </c>
      <c r="AB555" s="200">
        <v>4.45</v>
      </c>
      <c r="AC555" s="200">
        <v>4.4800000000000004</v>
      </c>
      <c r="AD555" s="200">
        <v>4.12</v>
      </c>
      <c r="AE555" s="200">
        <v>3.92</v>
      </c>
      <c r="AF555" s="201"/>
      <c r="AI555" s="201">
        <v>4.03</v>
      </c>
      <c r="AJ555" s="201">
        <v>4.05</v>
      </c>
      <c r="AK555" s="201">
        <v>3.78</v>
      </c>
      <c r="AL555" s="228">
        <f t="shared" si="32"/>
        <v>3.9533333333333331</v>
      </c>
      <c r="AN555" s="198">
        <f t="shared" si="33"/>
        <v>1.8066666666666666</v>
      </c>
      <c r="AO555" s="198">
        <f t="shared" si="34"/>
        <v>3.246666666666667</v>
      </c>
      <c r="AP555" s="198">
        <f t="shared" si="35"/>
        <v>4.8866666666666667</v>
      </c>
      <c r="AQ555" s="198">
        <f t="shared" si="36"/>
        <v>10.926666666666668</v>
      </c>
    </row>
    <row r="556" spans="1:43" x14ac:dyDescent="0.35">
      <c r="A556" s="197">
        <v>45000</v>
      </c>
      <c r="B556" s="229">
        <v>45000</v>
      </c>
      <c r="C556" s="219"/>
      <c r="D556" s="219"/>
      <c r="E556" s="219"/>
      <c r="F556" s="219"/>
      <c r="G556" s="219"/>
      <c r="H556" s="219">
        <v>5.7</v>
      </c>
      <c r="I556" s="219">
        <v>7.35</v>
      </c>
      <c r="J556" s="219">
        <v>9.09</v>
      </c>
      <c r="K556" s="219">
        <v>15.35</v>
      </c>
      <c r="L556" s="219"/>
      <c r="M556" s="219"/>
      <c r="N556" s="219"/>
      <c r="O556" s="219"/>
      <c r="P556" s="219"/>
      <c r="Q556" s="197">
        <v>45000</v>
      </c>
      <c r="R556" s="200">
        <v>3.14</v>
      </c>
      <c r="S556" s="200">
        <v>3.23</v>
      </c>
      <c r="T556" s="200">
        <v>3.3049999999999997</v>
      </c>
      <c r="U556" s="200">
        <v>3.5974999999999997</v>
      </c>
      <c r="V556" s="200">
        <v>3.67</v>
      </c>
      <c r="W556" s="200">
        <v>3.9625000000000004</v>
      </c>
      <c r="X556" s="200">
        <v>4.0075000000000003</v>
      </c>
      <c r="Y556" s="200">
        <v>4.17</v>
      </c>
      <c r="Z556" s="200">
        <v>4.28</v>
      </c>
      <c r="AA556" s="200">
        <v>4.2300000000000004</v>
      </c>
      <c r="AB556" s="200">
        <v>4.17</v>
      </c>
      <c r="AC556" s="200">
        <v>4.2</v>
      </c>
      <c r="AD556" s="200">
        <v>4.1100000000000003</v>
      </c>
      <c r="AE556" s="200">
        <v>3.91</v>
      </c>
      <c r="AF556" s="201"/>
      <c r="AI556" s="201">
        <v>4.2</v>
      </c>
      <c r="AJ556" s="201">
        <v>3.83</v>
      </c>
      <c r="AK556" s="201">
        <v>3.59</v>
      </c>
      <c r="AL556" s="228">
        <f t="shared" si="32"/>
        <v>3.8733333333333335</v>
      </c>
      <c r="AN556" s="198">
        <f t="shared" si="33"/>
        <v>1.8266666666666667</v>
      </c>
      <c r="AO556" s="198">
        <f t="shared" si="34"/>
        <v>3.4766666666666661</v>
      </c>
      <c r="AP556" s="198">
        <f t="shared" si="35"/>
        <v>5.2166666666666668</v>
      </c>
      <c r="AQ556" s="198">
        <f t="shared" si="36"/>
        <v>11.476666666666667</v>
      </c>
    </row>
    <row r="557" spans="1:43" x14ac:dyDescent="0.35">
      <c r="A557" s="197">
        <v>45001</v>
      </c>
      <c r="B557" s="229">
        <v>45001</v>
      </c>
      <c r="C557" s="219"/>
      <c r="D557" s="219"/>
      <c r="E557" s="219"/>
      <c r="F557" s="219"/>
      <c r="G557" s="219"/>
      <c r="H557" s="219">
        <v>5.81</v>
      </c>
      <c r="I557" s="219">
        <v>7.24</v>
      </c>
      <c r="J557" s="219">
        <v>8.98</v>
      </c>
      <c r="K557" s="219">
        <v>15.26</v>
      </c>
      <c r="L557" s="219"/>
      <c r="M557" s="219"/>
      <c r="N557" s="219"/>
      <c r="O557" s="219"/>
      <c r="P557" s="219"/>
      <c r="Q557" s="197">
        <v>45001</v>
      </c>
      <c r="R557" s="200">
        <v>3.14</v>
      </c>
      <c r="S557" s="200">
        <v>3.23</v>
      </c>
      <c r="T557" s="200">
        <v>3.3049999999999997</v>
      </c>
      <c r="U557" s="200">
        <v>3.5949999999999998</v>
      </c>
      <c r="V557" s="200">
        <v>3.67</v>
      </c>
      <c r="W557" s="200">
        <v>3.9575000000000005</v>
      </c>
      <c r="X557" s="200">
        <v>3.9950000000000001</v>
      </c>
      <c r="Y557" s="200">
        <v>4.17</v>
      </c>
      <c r="Z557" s="200">
        <v>4.28</v>
      </c>
      <c r="AA557" s="200">
        <v>4.2300000000000004</v>
      </c>
      <c r="AB557" s="200">
        <v>4.165</v>
      </c>
      <c r="AC557" s="200">
        <v>4.1950000000000003</v>
      </c>
      <c r="AD557" s="200">
        <v>4.1100000000000003</v>
      </c>
      <c r="AE557" s="200">
        <v>3.91</v>
      </c>
      <c r="AF557" s="201"/>
      <c r="AI557" s="201">
        <v>3.93</v>
      </c>
      <c r="AJ557" s="201">
        <v>3.99</v>
      </c>
      <c r="AK557" s="201">
        <v>3.72</v>
      </c>
      <c r="AL557" s="228">
        <f t="shared" si="32"/>
        <v>3.8800000000000003</v>
      </c>
      <c r="AN557" s="198">
        <f t="shared" si="33"/>
        <v>1.9299999999999993</v>
      </c>
      <c r="AO557" s="198">
        <f t="shared" si="34"/>
        <v>3.36</v>
      </c>
      <c r="AP557" s="198">
        <f t="shared" si="35"/>
        <v>5.0999999999999996</v>
      </c>
      <c r="AQ557" s="198">
        <f t="shared" si="36"/>
        <v>11.379999999999999</v>
      </c>
    </row>
    <row r="558" spans="1:43" x14ac:dyDescent="0.35">
      <c r="A558" s="197">
        <v>45002</v>
      </c>
      <c r="B558" s="229">
        <v>45002</v>
      </c>
      <c r="C558" s="219"/>
      <c r="D558" s="219"/>
      <c r="E558" s="219"/>
      <c r="F558" s="219"/>
      <c r="G558" s="219"/>
      <c r="H558" s="219">
        <v>5.66</v>
      </c>
      <c r="I558" s="219">
        <v>7.26</v>
      </c>
      <c r="J558" s="219">
        <v>9.06</v>
      </c>
      <c r="K558" s="219">
        <v>15.25</v>
      </c>
      <c r="L558" s="219"/>
      <c r="M558" s="219"/>
      <c r="N558" s="219"/>
      <c r="O558" s="219"/>
      <c r="P558" s="219"/>
      <c r="Q558" s="197">
        <v>45002</v>
      </c>
      <c r="R558" s="200">
        <v>3.14</v>
      </c>
      <c r="S558" s="200">
        <v>3.23</v>
      </c>
      <c r="T558" s="200">
        <v>3.3049999999999997</v>
      </c>
      <c r="U558" s="200">
        <v>3.5999999999999996</v>
      </c>
      <c r="V558" s="200">
        <v>3.67</v>
      </c>
      <c r="W558" s="200">
        <v>3.96</v>
      </c>
      <c r="X558" s="200">
        <v>4.085</v>
      </c>
      <c r="Y558" s="200">
        <v>4.17</v>
      </c>
      <c r="Z558" s="200">
        <v>4.28</v>
      </c>
      <c r="AA558" s="200">
        <v>4.2300000000000004</v>
      </c>
      <c r="AB558" s="200">
        <v>4.1749999999999998</v>
      </c>
      <c r="AC558" s="200">
        <v>4.2050000000000001</v>
      </c>
      <c r="AD558" s="200">
        <v>4.12</v>
      </c>
      <c r="AE558" s="200">
        <v>3.92</v>
      </c>
      <c r="AF558" s="201"/>
      <c r="AI558" s="201">
        <v>3.81</v>
      </c>
      <c r="AJ558" s="201">
        <v>3.68</v>
      </c>
      <c r="AK558" s="201">
        <v>3.44</v>
      </c>
      <c r="AL558" s="228">
        <f t="shared" si="32"/>
        <v>3.6433333333333331</v>
      </c>
      <c r="AN558" s="198">
        <f t="shared" si="33"/>
        <v>2.0166666666666671</v>
      </c>
      <c r="AO558" s="198">
        <f t="shared" si="34"/>
        <v>3.6166666666666667</v>
      </c>
      <c r="AP558" s="198">
        <f t="shared" si="35"/>
        <v>5.4166666666666679</v>
      </c>
      <c r="AQ558" s="198">
        <f t="shared" si="36"/>
        <v>11.606666666666667</v>
      </c>
    </row>
    <row r="559" spans="1:43" x14ac:dyDescent="0.35">
      <c r="A559" s="197">
        <v>45005</v>
      </c>
      <c r="B559" s="229">
        <v>45005</v>
      </c>
      <c r="C559" s="219"/>
      <c r="D559" s="219"/>
      <c r="E559" s="219"/>
      <c r="F559" s="219"/>
      <c r="G559" s="219"/>
      <c r="H559" s="219">
        <v>5.71</v>
      </c>
      <c r="I559" s="219">
        <v>7.27</v>
      </c>
      <c r="J559" s="219">
        <v>9.1199999999999992</v>
      </c>
      <c r="K559" s="219">
        <v>15.44</v>
      </c>
      <c r="L559" s="219"/>
      <c r="M559" s="219"/>
      <c r="N559" s="219"/>
      <c r="O559" s="219"/>
      <c r="P559" s="219"/>
      <c r="Q559" s="197">
        <v>45005</v>
      </c>
      <c r="R559" s="200">
        <v>3.12</v>
      </c>
      <c r="S559" s="200">
        <v>3.23</v>
      </c>
      <c r="T559" s="200">
        <v>3.2850000000000001</v>
      </c>
      <c r="U559" s="200">
        <v>3.5774999999999997</v>
      </c>
      <c r="V559" s="200">
        <v>3.6500000000000004</v>
      </c>
      <c r="W559" s="200">
        <v>3.9350000000000001</v>
      </c>
      <c r="X559" s="200">
        <v>3.9750000000000001</v>
      </c>
      <c r="Y559" s="200">
        <v>4.1500000000000004</v>
      </c>
      <c r="Z559" s="200">
        <v>4.26</v>
      </c>
      <c r="AA559" s="200">
        <v>4.2</v>
      </c>
      <c r="AB559" s="200">
        <v>4.1449999999999996</v>
      </c>
      <c r="AC559" s="200">
        <v>4.1749999999999998</v>
      </c>
      <c r="AD559" s="200">
        <v>4.12</v>
      </c>
      <c r="AE559" s="200">
        <v>3.92</v>
      </c>
      <c r="AF559" s="201"/>
      <c r="AI559" s="201">
        <v>3.92</v>
      </c>
      <c r="AJ559" s="201">
        <v>3.77</v>
      </c>
      <c r="AK559" s="201">
        <v>3.56</v>
      </c>
      <c r="AL559" s="228">
        <f t="shared" si="32"/>
        <v>3.75</v>
      </c>
      <c r="AN559" s="198">
        <f t="shared" si="33"/>
        <v>1.96</v>
      </c>
      <c r="AO559" s="198">
        <f t="shared" si="34"/>
        <v>3.5199999999999996</v>
      </c>
      <c r="AP559" s="198">
        <f t="shared" si="35"/>
        <v>5.3699999999999992</v>
      </c>
      <c r="AQ559" s="198">
        <f t="shared" si="36"/>
        <v>11.69</v>
      </c>
    </row>
    <row r="560" spans="1:43" x14ac:dyDescent="0.35">
      <c r="A560" s="197">
        <v>45006</v>
      </c>
      <c r="B560" s="229">
        <v>45006</v>
      </c>
      <c r="C560" s="219"/>
      <c r="D560" s="219"/>
      <c r="E560" s="219"/>
      <c r="F560" s="219"/>
      <c r="G560" s="219"/>
      <c r="H560" s="219">
        <v>5.73</v>
      </c>
      <c r="I560" s="219">
        <v>7.15</v>
      </c>
      <c r="J560" s="219">
        <v>8.9600000000000009</v>
      </c>
      <c r="K560" s="219">
        <v>15.27</v>
      </c>
      <c r="L560" s="219"/>
      <c r="M560" s="219"/>
      <c r="N560" s="219"/>
      <c r="O560" s="219"/>
      <c r="P560" s="219"/>
      <c r="Q560" s="197">
        <v>45006</v>
      </c>
      <c r="R560" s="200">
        <v>3.14</v>
      </c>
      <c r="S560" s="200">
        <v>3.23</v>
      </c>
      <c r="T560" s="200">
        <v>3.3149999999999999</v>
      </c>
      <c r="U560" s="200">
        <v>3.5999999999999996</v>
      </c>
      <c r="V560" s="200">
        <v>3.84</v>
      </c>
      <c r="W560" s="200">
        <v>3.9275000000000002</v>
      </c>
      <c r="X560" s="200">
        <v>3.9279999999999999</v>
      </c>
      <c r="Y560" s="200">
        <v>4.0933333333333328</v>
      </c>
      <c r="Z560" s="200">
        <v>4.09</v>
      </c>
      <c r="AA560" s="200">
        <v>4.0650000000000004</v>
      </c>
      <c r="AB560" s="200">
        <v>4.1450000000000005</v>
      </c>
      <c r="AC560" s="200">
        <v>4.1750000000000007</v>
      </c>
      <c r="AD560" s="200">
        <v>4.08</v>
      </c>
      <c r="AE560" s="200">
        <v>3.88</v>
      </c>
      <c r="AF560" s="201"/>
      <c r="AI560" s="201">
        <v>4.17</v>
      </c>
      <c r="AJ560" s="201">
        <v>3.98</v>
      </c>
      <c r="AK560" s="201">
        <v>3.73</v>
      </c>
      <c r="AL560" s="228">
        <f t="shared" si="32"/>
        <v>3.9600000000000004</v>
      </c>
      <c r="AN560" s="198">
        <f t="shared" si="33"/>
        <v>1.77</v>
      </c>
      <c r="AO560" s="198">
        <f t="shared" si="34"/>
        <v>3.19</v>
      </c>
      <c r="AP560" s="198">
        <f t="shared" si="35"/>
        <v>5</v>
      </c>
      <c r="AQ560" s="198">
        <f t="shared" si="36"/>
        <v>11.309999999999999</v>
      </c>
    </row>
    <row r="561" spans="1:56" x14ac:dyDescent="0.35">
      <c r="A561" s="197">
        <v>45007</v>
      </c>
      <c r="B561" s="229">
        <v>45007</v>
      </c>
      <c r="C561" s="219"/>
      <c r="D561" s="219"/>
      <c r="E561" s="219"/>
      <c r="F561" s="219"/>
      <c r="G561" s="219"/>
      <c r="H561" s="219">
        <v>5.54</v>
      </c>
      <c r="I561" s="219">
        <v>7.09</v>
      </c>
      <c r="J561" s="219">
        <v>8.9</v>
      </c>
      <c r="K561" s="219">
        <v>15.2</v>
      </c>
      <c r="L561" s="219"/>
      <c r="M561" s="219"/>
      <c r="N561" s="219"/>
      <c r="O561" s="219"/>
      <c r="P561" s="219"/>
      <c r="Q561" s="197">
        <v>45007</v>
      </c>
      <c r="R561" s="200">
        <v>3.14</v>
      </c>
      <c r="S561" s="200">
        <v>3.23</v>
      </c>
      <c r="T561" s="200">
        <v>3.3149999999999999</v>
      </c>
      <c r="U561" s="200">
        <v>3.5724999999999998</v>
      </c>
      <c r="V561" s="200">
        <v>3.8333333333333335</v>
      </c>
      <c r="W561" s="200">
        <v>3.9225000000000003</v>
      </c>
      <c r="X561" s="200">
        <v>3.9339999999999997</v>
      </c>
      <c r="Y561" s="200">
        <v>4.0933333333333328</v>
      </c>
      <c r="Z561" s="200">
        <v>4.09</v>
      </c>
      <c r="AA561" s="200">
        <v>4.07</v>
      </c>
      <c r="AB561" s="200">
        <v>4.1450000000000005</v>
      </c>
      <c r="AC561" s="200">
        <v>4.1750000000000007</v>
      </c>
      <c r="AD561" s="200">
        <v>4.0999999999999996</v>
      </c>
      <c r="AE561" s="200">
        <v>3.9</v>
      </c>
      <c r="AF561" s="201"/>
      <c r="AI561" s="201">
        <v>3.96</v>
      </c>
      <c r="AJ561" s="201">
        <v>3.76</v>
      </c>
      <c r="AK561" s="201">
        <v>3.54</v>
      </c>
      <c r="AL561" s="228">
        <f t="shared" si="32"/>
        <v>3.7533333333333334</v>
      </c>
      <c r="AN561" s="198">
        <f t="shared" si="33"/>
        <v>1.7866666666666666</v>
      </c>
      <c r="AO561" s="198">
        <f t="shared" si="34"/>
        <v>3.3366666666666664</v>
      </c>
      <c r="AP561" s="198">
        <f t="shared" si="35"/>
        <v>5.1466666666666665</v>
      </c>
      <c r="AQ561" s="198">
        <f t="shared" si="36"/>
        <v>11.446666666666665</v>
      </c>
    </row>
    <row r="562" spans="1:56" x14ac:dyDescent="0.35">
      <c r="A562" s="197">
        <v>45008</v>
      </c>
      <c r="B562" s="229">
        <v>45008</v>
      </c>
      <c r="C562" s="219"/>
      <c r="D562" s="219"/>
      <c r="E562" s="219"/>
      <c r="F562" s="219"/>
      <c r="G562" s="219"/>
      <c r="H562" s="219">
        <v>5.48</v>
      </c>
      <c r="I562" s="219">
        <v>7.07</v>
      </c>
      <c r="J562" s="219">
        <v>8.89</v>
      </c>
      <c r="K562" s="219">
        <v>15.21</v>
      </c>
      <c r="L562" s="219"/>
      <c r="M562" s="219"/>
      <c r="N562" s="219"/>
      <c r="O562" s="219"/>
      <c r="P562" s="219"/>
      <c r="Q562" s="197">
        <v>45008</v>
      </c>
      <c r="R562" s="200">
        <v>3.14</v>
      </c>
      <c r="S562" s="200">
        <v>3.23</v>
      </c>
      <c r="T562" s="200">
        <v>3.3250000000000002</v>
      </c>
      <c r="U562" s="200">
        <v>3.5724999999999998</v>
      </c>
      <c r="V562" s="200">
        <v>3.8366666666666664</v>
      </c>
      <c r="W562" s="200">
        <v>3.9275000000000002</v>
      </c>
      <c r="X562" s="200">
        <v>3.944</v>
      </c>
      <c r="Y562" s="200">
        <v>4.1000000000000005</v>
      </c>
      <c r="Z562" s="200">
        <v>4.09</v>
      </c>
      <c r="AA562" s="200">
        <v>4.07</v>
      </c>
      <c r="AB562" s="200">
        <v>4.1550000000000002</v>
      </c>
      <c r="AC562" s="200">
        <v>4.1850000000000005</v>
      </c>
      <c r="AD562" s="200">
        <v>4.0999999999999996</v>
      </c>
      <c r="AE562" s="200">
        <v>3.9</v>
      </c>
      <c r="AF562" s="201"/>
      <c r="AI562" s="201">
        <v>3.76</v>
      </c>
      <c r="AJ562" s="201">
        <v>3.57</v>
      </c>
      <c r="AK562" s="201">
        <v>3.39</v>
      </c>
      <c r="AL562" s="228">
        <f t="shared" si="32"/>
        <v>3.5733333333333337</v>
      </c>
      <c r="AN562" s="198">
        <f t="shared" si="33"/>
        <v>1.9066666666666667</v>
      </c>
      <c r="AO562" s="198">
        <f t="shared" si="34"/>
        <v>3.4966666666666666</v>
      </c>
      <c r="AP562" s="198">
        <f t="shared" si="35"/>
        <v>5.3166666666666664</v>
      </c>
      <c r="AQ562" s="198">
        <f t="shared" si="36"/>
        <v>11.636666666666667</v>
      </c>
    </row>
    <row r="563" spans="1:56" x14ac:dyDescent="0.35">
      <c r="A563" s="197">
        <v>45009</v>
      </c>
      <c r="B563" s="229">
        <v>45009</v>
      </c>
      <c r="C563" s="219"/>
      <c r="D563" s="219"/>
      <c r="E563" s="219"/>
      <c r="F563" s="219"/>
      <c r="G563" s="219"/>
      <c r="H563" s="219">
        <v>5.5</v>
      </c>
      <c r="I563" s="219">
        <v>7.17</v>
      </c>
      <c r="J563" s="219">
        <v>9.02</v>
      </c>
      <c r="K563" s="219">
        <v>15.41</v>
      </c>
      <c r="L563" s="219"/>
      <c r="M563" s="219"/>
      <c r="N563" s="219"/>
      <c r="O563" s="219"/>
      <c r="P563" s="219"/>
      <c r="Q563" s="197">
        <v>45009</v>
      </c>
      <c r="R563" s="200">
        <v>3.14</v>
      </c>
      <c r="S563" s="200">
        <v>3.23</v>
      </c>
      <c r="T563" s="200">
        <v>3.3250000000000002</v>
      </c>
      <c r="U563" s="200">
        <v>3.5974999999999997</v>
      </c>
      <c r="V563" s="200">
        <v>3.8333333333333335</v>
      </c>
      <c r="W563" s="200">
        <v>3.9175000000000004</v>
      </c>
      <c r="X563" s="200">
        <v>3.9299999999999997</v>
      </c>
      <c r="Y563" s="200">
        <v>4.0933333333333328</v>
      </c>
      <c r="Z563" s="200">
        <v>4.0750000000000002</v>
      </c>
      <c r="AA563" s="200">
        <v>4.0650000000000004</v>
      </c>
      <c r="AB563" s="200">
        <v>4.1399999999999997</v>
      </c>
      <c r="AC563" s="200">
        <v>4.17</v>
      </c>
      <c r="AD563" s="200">
        <v>4.09</v>
      </c>
      <c r="AE563" s="200">
        <v>3.89</v>
      </c>
      <c r="AF563" s="201"/>
      <c r="AI563" s="201">
        <v>3.76</v>
      </c>
      <c r="AJ563" s="201">
        <v>3.58</v>
      </c>
      <c r="AK563" s="201">
        <v>3.41</v>
      </c>
      <c r="AL563" s="228">
        <f t="shared" si="32"/>
        <v>3.5833333333333335</v>
      </c>
      <c r="AN563" s="198">
        <f t="shared" si="33"/>
        <v>1.9166666666666665</v>
      </c>
      <c r="AO563" s="198">
        <f t="shared" si="34"/>
        <v>3.5866666666666664</v>
      </c>
      <c r="AP563" s="198">
        <f t="shared" si="35"/>
        <v>5.4366666666666656</v>
      </c>
      <c r="AQ563" s="198">
        <f t="shared" si="36"/>
        <v>11.826666666666666</v>
      </c>
    </row>
    <row r="564" spans="1:56" x14ac:dyDescent="0.35">
      <c r="A564" s="197">
        <v>45012</v>
      </c>
      <c r="B564" s="229">
        <v>45012</v>
      </c>
      <c r="C564" s="219"/>
      <c r="D564" s="219"/>
      <c r="E564" s="219"/>
      <c r="F564" s="219"/>
      <c r="G564" s="219"/>
      <c r="H564" s="219">
        <v>5.63</v>
      </c>
      <c r="I564" s="219">
        <v>7.16</v>
      </c>
      <c r="J564" s="219">
        <v>9.02</v>
      </c>
      <c r="K564" s="219">
        <v>15.35</v>
      </c>
      <c r="L564" s="219"/>
      <c r="M564" s="219"/>
      <c r="N564" s="219"/>
      <c r="O564" s="219"/>
      <c r="P564" s="219"/>
      <c r="Q564" s="197">
        <v>45012</v>
      </c>
      <c r="R564" s="200">
        <v>3.14</v>
      </c>
      <c r="S564" s="200">
        <v>3.23</v>
      </c>
      <c r="T564" s="200">
        <v>3.3250000000000002</v>
      </c>
      <c r="U564" s="200">
        <v>3.5849999999999995</v>
      </c>
      <c r="V564" s="200">
        <v>3.81</v>
      </c>
      <c r="W564" s="200">
        <v>3.91</v>
      </c>
      <c r="X564" s="200">
        <v>3.9240000000000004</v>
      </c>
      <c r="Y564" s="200">
        <v>4.0933333333333328</v>
      </c>
      <c r="Z564" s="200">
        <v>4.0750000000000002</v>
      </c>
      <c r="AA564" s="200">
        <v>4.0600000000000005</v>
      </c>
      <c r="AB564" s="200">
        <v>4.1450000000000005</v>
      </c>
      <c r="AC564" s="200">
        <v>4.1750000000000007</v>
      </c>
      <c r="AD564" s="200">
        <v>4.08</v>
      </c>
      <c r="AE564" s="200">
        <v>3.88</v>
      </c>
      <c r="AF564" s="201"/>
      <c r="AI564" s="201">
        <v>3.94</v>
      </c>
      <c r="AJ564" s="201">
        <v>3.79</v>
      </c>
      <c r="AK564" s="201">
        <v>3.59</v>
      </c>
      <c r="AL564" s="228">
        <f t="shared" si="32"/>
        <v>3.7733333333333334</v>
      </c>
      <c r="AN564" s="198">
        <f t="shared" si="33"/>
        <v>1.8566666666666665</v>
      </c>
      <c r="AO564" s="198">
        <f t="shared" si="34"/>
        <v>3.3866666666666667</v>
      </c>
      <c r="AP564" s="198">
        <f t="shared" si="35"/>
        <v>5.2466666666666661</v>
      </c>
      <c r="AQ564" s="198">
        <f t="shared" si="36"/>
        <v>11.576666666666666</v>
      </c>
    </row>
    <row r="565" spans="1:56" x14ac:dyDescent="0.35">
      <c r="A565" s="197">
        <v>45013</v>
      </c>
      <c r="B565" s="229">
        <v>45013</v>
      </c>
      <c r="C565" s="219"/>
      <c r="D565" s="219"/>
      <c r="E565" s="219"/>
      <c r="F565" s="219"/>
      <c r="G565" s="219"/>
      <c r="H565" s="219">
        <v>5.67</v>
      </c>
      <c r="I565" s="219">
        <v>7.18</v>
      </c>
      <c r="J565" s="219">
        <v>9.06</v>
      </c>
      <c r="K565" s="219">
        <v>15.37</v>
      </c>
      <c r="L565" s="219"/>
      <c r="M565" s="219"/>
      <c r="N565" s="219"/>
      <c r="O565" s="219"/>
      <c r="P565" s="219"/>
      <c r="Q565" s="197">
        <v>45013</v>
      </c>
      <c r="R565" s="200">
        <v>3.14</v>
      </c>
      <c r="S565" s="200">
        <v>3.23</v>
      </c>
      <c r="T565" s="200">
        <v>3.2749999999999999</v>
      </c>
      <c r="U565" s="200">
        <v>3.5649999999999999</v>
      </c>
      <c r="V565" s="200">
        <v>3.7600000000000002</v>
      </c>
      <c r="W565" s="200">
        <v>3.8774999999999999</v>
      </c>
      <c r="X565" s="200">
        <v>3.8820000000000001</v>
      </c>
      <c r="Y565" s="200">
        <v>4.04</v>
      </c>
      <c r="Z565" s="200">
        <v>4.0250000000000004</v>
      </c>
      <c r="AA565" s="200">
        <v>4.0500000000000007</v>
      </c>
      <c r="AB565" s="200">
        <v>4.12</v>
      </c>
      <c r="AC565" s="200">
        <v>4.1500000000000004</v>
      </c>
      <c r="AD565" s="200">
        <v>4.08</v>
      </c>
      <c r="AE565" s="200">
        <v>3.88</v>
      </c>
      <c r="AF565" s="201"/>
      <c r="AI565" s="201">
        <v>4.0199999999999996</v>
      </c>
      <c r="AJ565" s="201">
        <v>3.84</v>
      </c>
      <c r="AK565" s="201">
        <v>3.63</v>
      </c>
      <c r="AL565" s="228">
        <f t="shared" si="32"/>
        <v>3.8299999999999996</v>
      </c>
      <c r="AN565" s="198">
        <f t="shared" si="33"/>
        <v>1.8400000000000003</v>
      </c>
      <c r="AO565" s="198">
        <f t="shared" si="34"/>
        <v>3.35</v>
      </c>
      <c r="AP565" s="198">
        <f t="shared" si="35"/>
        <v>5.23</v>
      </c>
      <c r="AQ565" s="198">
        <f t="shared" si="36"/>
        <v>11.54</v>
      </c>
    </row>
    <row r="566" spans="1:56" x14ac:dyDescent="0.35">
      <c r="A566" s="197">
        <v>45014</v>
      </c>
      <c r="B566" s="229">
        <v>45014</v>
      </c>
      <c r="C566" s="219"/>
      <c r="D566" s="219"/>
      <c r="E566" s="219"/>
      <c r="F566" s="219"/>
      <c r="G566" s="219"/>
      <c r="H566" s="219">
        <v>5.67</v>
      </c>
      <c r="I566" s="219">
        <v>7.04</v>
      </c>
      <c r="J566" s="219">
        <v>8.89</v>
      </c>
      <c r="K566" s="219">
        <v>15.24</v>
      </c>
      <c r="L566" s="219"/>
      <c r="M566" s="219"/>
      <c r="N566" s="219"/>
      <c r="O566" s="219"/>
      <c r="P566" s="219"/>
      <c r="Q566" s="197">
        <v>45014</v>
      </c>
      <c r="R566" s="200">
        <v>3.13</v>
      </c>
      <c r="S566" s="200">
        <v>3.26</v>
      </c>
      <c r="T566" s="200">
        <v>3.29</v>
      </c>
      <c r="U566" s="200">
        <v>3.5649999999999999</v>
      </c>
      <c r="V566" s="200">
        <v>3.77</v>
      </c>
      <c r="W566" s="200">
        <v>3.875</v>
      </c>
      <c r="X566" s="200">
        <v>3.8939999999999997</v>
      </c>
      <c r="Y566" s="200">
        <v>4.0433333333333339</v>
      </c>
      <c r="Z566" s="200">
        <v>4.04</v>
      </c>
      <c r="AA566" s="200">
        <v>4.0549999999999997</v>
      </c>
      <c r="AB566" s="200">
        <v>4.13</v>
      </c>
      <c r="AC566" s="200">
        <v>4.16</v>
      </c>
      <c r="AD566" s="200">
        <v>4.09</v>
      </c>
      <c r="AE566" s="200">
        <v>3.89</v>
      </c>
      <c r="AF566" s="201"/>
      <c r="AI566" s="201">
        <v>4.08</v>
      </c>
      <c r="AJ566" s="201">
        <v>3.87</v>
      </c>
      <c r="AK566" s="201">
        <v>3.67</v>
      </c>
      <c r="AL566" s="228">
        <f t="shared" si="32"/>
        <v>3.8733333333333335</v>
      </c>
      <c r="AN566" s="198">
        <f t="shared" si="33"/>
        <v>1.7966666666666664</v>
      </c>
      <c r="AO566" s="198">
        <f t="shared" si="34"/>
        <v>3.1666666666666665</v>
      </c>
      <c r="AP566" s="198">
        <f t="shared" si="35"/>
        <v>5.0166666666666675</v>
      </c>
      <c r="AQ566" s="198">
        <f t="shared" si="36"/>
        <v>11.366666666666667</v>
      </c>
    </row>
    <row r="567" spans="1:56" x14ac:dyDescent="0.35">
      <c r="A567" s="197">
        <v>45015</v>
      </c>
      <c r="B567" s="229">
        <v>45015</v>
      </c>
      <c r="C567" s="219"/>
      <c r="D567" s="219"/>
      <c r="E567" s="219"/>
      <c r="F567" s="219"/>
      <c r="G567" s="219"/>
      <c r="H567" s="219">
        <v>5.62</v>
      </c>
      <c r="I567" s="219">
        <v>6.94</v>
      </c>
      <c r="J567" s="219">
        <v>8.77</v>
      </c>
      <c r="K567" s="219">
        <v>15.15</v>
      </c>
      <c r="L567" s="219"/>
      <c r="M567" s="219"/>
      <c r="N567" s="219"/>
      <c r="O567" s="219"/>
      <c r="P567" s="219"/>
      <c r="Q567" s="197">
        <v>45015</v>
      </c>
      <c r="R567" s="200">
        <v>3.13</v>
      </c>
      <c r="S567" s="200">
        <v>3.26</v>
      </c>
      <c r="T567" s="200">
        <v>3.29</v>
      </c>
      <c r="U567" s="200">
        <v>3.5649999999999999</v>
      </c>
      <c r="V567" s="200">
        <v>3.7733333333333334</v>
      </c>
      <c r="W567" s="200">
        <v>3.8774999999999999</v>
      </c>
      <c r="X567" s="200">
        <v>3.8939999999999997</v>
      </c>
      <c r="Y567" s="200">
        <v>4.04</v>
      </c>
      <c r="Z567" s="200">
        <v>4.0449999999999999</v>
      </c>
      <c r="AA567" s="200">
        <v>4.0600000000000005</v>
      </c>
      <c r="AB567" s="200">
        <v>4.125</v>
      </c>
      <c r="AC567" s="200">
        <v>4.1550000000000002</v>
      </c>
      <c r="AD567" s="200">
        <v>4.0999999999999996</v>
      </c>
      <c r="AE567" s="200">
        <v>3.9</v>
      </c>
      <c r="AF567" s="201"/>
      <c r="AI567" s="201">
        <v>4.0999999999999996</v>
      </c>
      <c r="AJ567" s="201">
        <v>3.87</v>
      </c>
      <c r="AK567" s="201">
        <v>3.66</v>
      </c>
      <c r="AL567" s="228">
        <f t="shared" si="32"/>
        <v>3.8766666666666665</v>
      </c>
      <c r="AN567" s="198">
        <f t="shared" si="33"/>
        <v>1.7433333333333336</v>
      </c>
      <c r="AO567" s="198">
        <f t="shared" si="34"/>
        <v>3.0633333333333339</v>
      </c>
      <c r="AP567" s="198">
        <f t="shared" si="35"/>
        <v>4.8933333333333326</v>
      </c>
      <c r="AQ567" s="198">
        <f t="shared" si="36"/>
        <v>11.273333333333333</v>
      </c>
    </row>
    <row r="568" spans="1:56" s="206" customFormat="1" x14ac:dyDescent="0.35">
      <c r="A568" s="211">
        <v>45016</v>
      </c>
      <c r="B568" s="227">
        <v>45016</v>
      </c>
      <c r="C568" s="222"/>
      <c r="D568" s="222"/>
      <c r="E568" s="222"/>
      <c r="F568" s="222"/>
      <c r="G568" s="222"/>
      <c r="H568" s="222">
        <v>5.53</v>
      </c>
      <c r="I568" s="222">
        <v>6.61</v>
      </c>
      <c r="J568" s="222">
        <v>8.64</v>
      </c>
      <c r="K568" s="222">
        <v>15.04</v>
      </c>
      <c r="L568" s="222"/>
      <c r="M568" s="222"/>
      <c r="N568" s="222"/>
      <c r="O568" s="222"/>
      <c r="P568" s="222"/>
      <c r="Q568" s="211">
        <v>45016</v>
      </c>
      <c r="R568" s="210">
        <v>3.13</v>
      </c>
      <c r="S568" s="210">
        <v>3.26</v>
      </c>
      <c r="T568" s="210">
        <v>3.29</v>
      </c>
      <c r="U568" s="210">
        <v>3.5724999999999998</v>
      </c>
      <c r="V568" s="210">
        <v>3.7866666666666666</v>
      </c>
      <c r="W568" s="210">
        <v>3.8824999999999998</v>
      </c>
      <c r="X568" s="210">
        <v>3.9</v>
      </c>
      <c r="Y568" s="210">
        <v>4.0433333333333339</v>
      </c>
      <c r="Z568" s="210">
        <v>4.05</v>
      </c>
      <c r="AA568" s="210">
        <v>4.0600000000000005</v>
      </c>
      <c r="AB568" s="210">
        <v>4.13</v>
      </c>
      <c r="AC568" s="210">
        <v>4.16</v>
      </c>
      <c r="AD568" s="210">
        <v>4.1100000000000003</v>
      </c>
      <c r="AE568" s="210">
        <v>3.91</v>
      </c>
      <c r="AF568" s="221"/>
      <c r="AI568" s="221">
        <v>4.0599999999999996</v>
      </c>
      <c r="AJ568" s="221">
        <v>3.81</v>
      </c>
      <c r="AK568" s="221">
        <v>3.6</v>
      </c>
      <c r="AL568" s="226">
        <f t="shared" si="32"/>
        <v>3.8233333333333328</v>
      </c>
      <c r="AN568" s="208">
        <f t="shared" si="33"/>
        <v>1.7066666666666674</v>
      </c>
      <c r="AO568" s="208">
        <f t="shared" si="34"/>
        <v>2.7866666666666675</v>
      </c>
      <c r="AP568" s="208">
        <f t="shared" si="35"/>
        <v>4.8166666666666682</v>
      </c>
      <c r="AQ568" s="208">
        <f t="shared" si="36"/>
        <v>11.216666666666667</v>
      </c>
      <c r="AS568" s="220">
        <f>$BC$568*EXP($BD$568*AS3)</f>
        <v>1.1596337946390936</v>
      </c>
      <c r="AT568" s="220">
        <f>$BC$568*EXP($BD$568*AT3)</f>
        <v>2.1548136812467136</v>
      </c>
      <c r="AU568" s="220">
        <f>$BC$568*EXP($BD$568*AU3)</f>
        <v>4.0040416400016152</v>
      </c>
      <c r="AV568" s="220">
        <f>$BC$568*EXP($BD$568*AV3)</f>
        <v>7.440248590583928</v>
      </c>
      <c r="AW568" s="220"/>
      <c r="AX568" s="220">
        <f>$BC$568*EXP($BD$568*AX3)</f>
        <v>2.5158337536510129</v>
      </c>
      <c r="AY568" s="220">
        <f>$BC$568*EXP($BD$568*AY3)</f>
        <v>5.4581191970001326</v>
      </c>
      <c r="AZ568" s="220">
        <f>$BC$568*EXP($BD$568*AZ3)</f>
        <v>13.825355494970276</v>
      </c>
      <c r="BA568" s="220">
        <f>$BC$568*EXP($BD$568*BA3)</f>
        <v>65.072644986112749</v>
      </c>
      <c r="BC568" s="206">
        <v>0.85070000000000001</v>
      </c>
      <c r="BD568" s="206">
        <v>0.61960000000000004</v>
      </c>
    </row>
    <row r="569" spans="1:56" x14ac:dyDescent="0.35">
      <c r="A569" s="197">
        <v>45019</v>
      </c>
      <c r="B569" s="197">
        <v>45019</v>
      </c>
      <c r="H569" s="219">
        <v>5.45</v>
      </c>
      <c r="I569" s="219">
        <v>6.56</v>
      </c>
      <c r="J569" s="219">
        <v>8.56</v>
      </c>
      <c r="K569" s="219">
        <v>14.96</v>
      </c>
      <c r="Q569" s="197">
        <v>45019</v>
      </c>
      <c r="R569" s="200">
        <v>3.13</v>
      </c>
      <c r="S569" s="200">
        <v>3.26</v>
      </c>
      <c r="T569" s="200">
        <v>3.29</v>
      </c>
      <c r="U569" s="200">
        <v>3.5674999999999999</v>
      </c>
      <c r="V569" s="200">
        <v>3.7900000000000005</v>
      </c>
      <c r="W569" s="200">
        <v>3.8824999999999998</v>
      </c>
      <c r="X569" s="200">
        <v>3.8920000000000003</v>
      </c>
      <c r="Y569" s="200">
        <v>4.0433333333333339</v>
      </c>
      <c r="Z569" s="200">
        <v>4.0350000000000001</v>
      </c>
      <c r="AA569" s="200">
        <v>4.0600000000000005</v>
      </c>
      <c r="AB569" s="200">
        <v>4.125</v>
      </c>
      <c r="AC569" s="200">
        <v>4.1550000000000002</v>
      </c>
      <c r="AD569" s="200">
        <v>4.09</v>
      </c>
      <c r="AE569" s="200">
        <v>3.89</v>
      </c>
      <c r="AF569" s="201"/>
      <c r="AI569" s="201">
        <v>3.97</v>
      </c>
      <c r="AJ569" s="201">
        <v>3.73</v>
      </c>
      <c r="AK569" s="201">
        <v>3.52</v>
      </c>
      <c r="AL569" s="199">
        <f t="shared" si="32"/>
        <v>3.74</v>
      </c>
      <c r="AN569" s="198">
        <f t="shared" si="33"/>
        <v>1.71</v>
      </c>
      <c r="AO569" s="198">
        <f t="shared" si="34"/>
        <v>2.8199999999999994</v>
      </c>
      <c r="AP569" s="198">
        <f t="shared" si="35"/>
        <v>4.82</v>
      </c>
      <c r="AQ569" s="198">
        <f t="shared" si="36"/>
        <v>11.22</v>
      </c>
    </row>
    <row r="570" spans="1:56" x14ac:dyDescent="0.35">
      <c r="A570" s="197">
        <v>45020</v>
      </c>
      <c r="B570" s="197">
        <v>45020</v>
      </c>
      <c r="H570" s="219">
        <v>5.37</v>
      </c>
      <c r="I570" s="219">
        <v>6.58</v>
      </c>
      <c r="J570" s="219">
        <v>8.61</v>
      </c>
      <c r="K570" s="219">
        <v>14.97</v>
      </c>
      <c r="Q570" s="197">
        <v>45020</v>
      </c>
      <c r="R570" s="200">
        <v>3.15</v>
      </c>
      <c r="S570" s="200">
        <v>3.28</v>
      </c>
      <c r="T570" s="200">
        <v>3.31</v>
      </c>
      <c r="U570" s="200">
        <v>3.57</v>
      </c>
      <c r="V570" s="200">
        <v>3.7966666666666669</v>
      </c>
      <c r="W570" s="200">
        <v>3.88</v>
      </c>
      <c r="X570" s="200">
        <v>3.9560000000000004</v>
      </c>
      <c r="Y570" s="200">
        <v>4.04</v>
      </c>
      <c r="Z570" s="200">
        <v>4.0350000000000001</v>
      </c>
      <c r="AA570" s="200">
        <v>4.0600000000000005</v>
      </c>
      <c r="AB570" s="200">
        <v>4.1025</v>
      </c>
      <c r="AC570" s="200">
        <v>4.1449999999999996</v>
      </c>
      <c r="AD570" s="200">
        <v>4.0175000000000001</v>
      </c>
      <c r="AE570" s="200">
        <v>3.89</v>
      </c>
      <c r="AF570" s="201"/>
      <c r="AI570" s="201">
        <v>3.84</v>
      </c>
      <c r="AJ570" s="201">
        <v>3.6</v>
      </c>
      <c r="AK570" s="201">
        <v>3.39</v>
      </c>
      <c r="AL570" s="199">
        <f t="shared" ref="AL570:AL633" si="37">AVERAGE(AI570:AK570)</f>
        <v>3.61</v>
      </c>
      <c r="AN570" s="198">
        <f t="shared" si="33"/>
        <v>1.7600000000000002</v>
      </c>
      <c r="AO570" s="198">
        <f t="shared" si="34"/>
        <v>2.97</v>
      </c>
      <c r="AP570" s="198">
        <f t="shared" si="35"/>
        <v>5</v>
      </c>
      <c r="AQ570" s="198">
        <f t="shared" si="36"/>
        <v>11.360000000000001</v>
      </c>
    </row>
    <row r="571" spans="1:56" x14ac:dyDescent="0.35">
      <c r="A571" s="197">
        <v>45021</v>
      </c>
      <c r="B571" s="197">
        <v>45021</v>
      </c>
      <c r="H571" s="219">
        <v>5.35</v>
      </c>
      <c r="I571" s="219">
        <v>6.63</v>
      </c>
      <c r="J571" s="219">
        <v>8.7100000000000009</v>
      </c>
      <c r="K571" s="219">
        <v>15.08</v>
      </c>
      <c r="Q571" s="197">
        <v>45021</v>
      </c>
      <c r="R571" s="200">
        <v>3.15</v>
      </c>
      <c r="S571" s="200">
        <v>3.28</v>
      </c>
      <c r="T571" s="200">
        <v>3.31</v>
      </c>
      <c r="U571" s="200">
        <v>3.5724999999999998</v>
      </c>
      <c r="V571" s="200">
        <v>3.8033333333333332</v>
      </c>
      <c r="W571" s="200">
        <v>3.8849999999999998</v>
      </c>
      <c r="X571" s="200">
        <v>3.8899999999999997</v>
      </c>
      <c r="Y571" s="200">
        <v>4.0366666666666662</v>
      </c>
      <c r="Z571" s="200">
        <v>4.03</v>
      </c>
      <c r="AA571" s="200">
        <v>4.0549999999999997</v>
      </c>
      <c r="AB571" s="200">
        <v>4.1025</v>
      </c>
      <c r="AC571" s="200">
        <v>4.1500000000000004</v>
      </c>
      <c r="AD571" s="200">
        <v>4.0250000000000004</v>
      </c>
      <c r="AE571" s="200">
        <v>3.9</v>
      </c>
      <c r="AF571" s="201"/>
      <c r="AI571" s="201">
        <v>3.79</v>
      </c>
      <c r="AJ571" s="201">
        <v>3.55</v>
      </c>
      <c r="AK571" s="201">
        <v>3.36</v>
      </c>
      <c r="AL571" s="199">
        <f t="shared" si="37"/>
        <v>3.5666666666666664</v>
      </c>
      <c r="AN571" s="198">
        <f t="shared" si="33"/>
        <v>1.7833333333333332</v>
      </c>
      <c r="AO571" s="198">
        <f t="shared" si="34"/>
        <v>3.0633333333333335</v>
      </c>
      <c r="AP571" s="198">
        <f t="shared" si="35"/>
        <v>5.1433333333333344</v>
      </c>
      <c r="AQ571" s="198">
        <f t="shared" si="36"/>
        <v>11.513333333333334</v>
      </c>
    </row>
    <row r="572" spans="1:56" x14ac:dyDescent="0.35">
      <c r="A572" s="197">
        <v>45022</v>
      </c>
      <c r="B572" s="197">
        <v>45022</v>
      </c>
      <c r="H572" s="219">
        <v>5.35</v>
      </c>
      <c r="I572" s="219">
        <v>6.61</v>
      </c>
      <c r="J572" s="219">
        <v>8.73</v>
      </c>
      <c r="K572" s="219">
        <v>15.14</v>
      </c>
      <c r="Q572" s="197">
        <v>45022</v>
      </c>
      <c r="R572" s="200">
        <v>3.15</v>
      </c>
      <c r="S572" s="200">
        <v>3.28</v>
      </c>
      <c r="T572" s="200">
        <v>3.31</v>
      </c>
      <c r="U572" s="200">
        <v>3.5749999999999997</v>
      </c>
      <c r="V572" s="200">
        <v>3.78</v>
      </c>
      <c r="W572" s="200">
        <v>3.88</v>
      </c>
      <c r="X572" s="200">
        <v>3.8560000000000003</v>
      </c>
      <c r="Y572" s="200">
        <v>4.0366666666666662</v>
      </c>
      <c r="Z572" s="200">
        <v>4.0199999999999996</v>
      </c>
      <c r="AA572" s="200">
        <v>4.03</v>
      </c>
      <c r="AB572" s="200">
        <v>4.08</v>
      </c>
      <c r="AC572" s="200">
        <v>4.13</v>
      </c>
      <c r="AD572" s="200">
        <v>4</v>
      </c>
      <c r="AE572" s="200">
        <v>3.87</v>
      </c>
      <c r="AF572" s="201"/>
      <c r="AI572" s="201">
        <v>3.82</v>
      </c>
      <c r="AJ572" s="201">
        <v>3.59</v>
      </c>
      <c r="AK572" s="201">
        <v>3.37</v>
      </c>
      <c r="AL572" s="199">
        <f t="shared" si="37"/>
        <v>3.5933333333333337</v>
      </c>
      <c r="AN572" s="198">
        <f t="shared" si="33"/>
        <v>1.7566666666666659</v>
      </c>
      <c r="AO572" s="198">
        <f t="shared" si="34"/>
        <v>3.0166666666666666</v>
      </c>
      <c r="AP572" s="198">
        <f t="shared" si="35"/>
        <v>5.1366666666666667</v>
      </c>
      <c r="AQ572" s="198">
        <f t="shared" si="36"/>
        <v>11.546666666666667</v>
      </c>
    </row>
    <row r="573" spans="1:56" x14ac:dyDescent="0.35">
      <c r="A573" s="197">
        <v>45023</v>
      </c>
      <c r="B573" s="197">
        <v>45023</v>
      </c>
      <c r="H573" s="225">
        <f>AVERAGE(H572,H574)</f>
        <v>5.41</v>
      </c>
      <c r="I573" s="224">
        <f>AVERAGE(I572,I574)</f>
        <v>6.5950000000000006</v>
      </c>
      <c r="J573" s="224">
        <f>AVERAGE(J572,J574)</f>
        <v>8.6950000000000003</v>
      </c>
      <c r="K573" s="224">
        <f>AVERAGE(K572,K574)</f>
        <v>15.16</v>
      </c>
      <c r="Q573" s="197">
        <v>45023</v>
      </c>
      <c r="R573" s="200">
        <v>3.15</v>
      </c>
      <c r="S573" s="200">
        <v>3.28</v>
      </c>
      <c r="T573" s="200">
        <v>3.31</v>
      </c>
      <c r="U573" s="200">
        <v>3.5549999999999997</v>
      </c>
      <c r="V573" s="200">
        <v>3.81</v>
      </c>
      <c r="W573" s="200">
        <v>3.8824999999999998</v>
      </c>
      <c r="X573" s="200">
        <v>3.8579999999999997</v>
      </c>
      <c r="Y573" s="200">
        <v>4.03</v>
      </c>
      <c r="Z573" s="200">
        <v>4.0250000000000004</v>
      </c>
      <c r="AA573" s="200">
        <v>4.03</v>
      </c>
      <c r="AB573" s="200">
        <v>4.0824999999999996</v>
      </c>
      <c r="AC573" s="200">
        <v>4.1349999999999998</v>
      </c>
      <c r="AD573" s="200">
        <v>4.0024999999999995</v>
      </c>
      <c r="AE573" s="200">
        <v>3.87</v>
      </c>
      <c r="AF573" s="201"/>
      <c r="AI573" s="201">
        <v>3.97</v>
      </c>
      <c r="AJ573" s="201">
        <v>3.72</v>
      </c>
      <c r="AK573" s="201">
        <v>3.49</v>
      </c>
      <c r="AL573" s="199">
        <f t="shared" si="37"/>
        <v>3.7266666666666666</v>
      </c>
      <c r="AN573" s="198">
        <f t="shared" si="33"/>
        <v>1.6833333333333336</v>
      </c>
      <c r="AO573" s="198">
        <f t="shared" si="34"/>
        <v>2.8683333333333341</v>
      </c>
      <c r="AP573" s="198">
        <f t="shared" si="35"/>
        <v>4.9683333333333337</v>
      </c>
      <c r="AQ573" s="198">
        <f t="shared" si="36"/>
        <v>11.433333333333334</v>
      </c>
    </row>
    <row r="574" spans="1:56" x14ac:dyDescent="0.35">
      <c r="A574" s="197">
        <v>45027</v>
      </c>
      <c r="B574" s="197">
        <v>45027</v>
      </c>
      <c r="H574" s="219">
        <v>5.47</v>
      </c>
      <c r="I574" s="219">
        <v>6.58</v>
      </c>
      <c r="J574" s="219">
        <v>8.66</v>
      </c>
      <c r="K574" s="219">
        <v>15.18</v>
      </c>
      <c r="Q574" s="197">
        <v>45027</v>
      </c>
      <c r="R574" s="200">
        <v>3.15</v>
      </c>
      <c r="S574" s="200">
        <v>3.28</v>
      </c>
      <c r="T574" s="200">
        <v>3.32</v>
      </c>
      <c r="U574" s="200">
        <v>3.5599999999999996</v>
      </c>
      <c r="V574" s="200">
        <v>3.8033333333333332</v>
      </c>
      <c r="W574" s="200">
        <v>3.8824999999999998</v>
      </c>
      <c r="X574" s="200">
        <v>3.8639999999999999</v>
      </c>
      <c r="Y574" s="200">
        <v>4.04</v>
      </c>
      <c r="Z574" s="200">
        <v>4.0250000000000004</v>
      </c>
      <c r="AA574" s="200">
        <v>4.04</v>
      </c>
      <c r="AB574" s="200">
        <v>4.0875000000000004</v>
      </c>
      <c r="AC574" s="200">
        <v>4.1349999999999998</v>
      </c>
      <c r="AD574" s="200">
        <v>4.0024999999999995</v>
      </c>
      <c r="AE574" s="200">
        <v>3.87</v>
      </c>
      <c r="AF574" s="201"/>
      <c r="AI574" s="201">
        <v>4.03</v>
      </c>
      <c r="AJ574" s="201">
        <v>3.76</v>
      </c>
      <c r="AK574" s="201">
        <v>3.54</v>
      </c>
      <c r="AL574" s="199">
        <f t="shared" si="37"/>
        <v>3.7766666666666668</v>
      </c>
      <c r="AN574" s="198">
        <f t="shared" si="33"/>
        <v>1.6933333333333329</v>
      </c>
      <c r="AO574" s="198">
        <f t="shared" si="34"/>
        <v>2.8033333333333332</v>
      </c>
      <c r="AP574" s="198">
        <f t="shared" si="35"/>
        <v>4.8833333333333329</v>
      </c>
      <c r="AQ574" s="198">
        <f t="shared" si="36"/>
        <v>11.403333333333332</v>
      </c>
    </row>
    <row r="575" spans="1:56" x14ac:dyDescent="0.35">
      <c r="A575" s="197">
        <v>45028</v>
      </c>
      <c r="B575" s="197">
        <v>45028</v>
      </c>
      <c r="H575" s="219">
        <v>5.42</v>
      </c>
      <c r="I575" s="219">
        <v>6.54</v>
      </c>
      <c r="J575" s="219">
        <v>8.58</v>
      </c>
      <c r="K575" s="219">
        <v>15</v>
      </c>
      <c r="Q575" s="197">
        <v>45028</v>
      </c>
      <c r="R575" s="200">
        <v>3.15</v>
      </c>
      <c r="S575" s="200">
        <v>3.28</v>
      </c>
      <c r="T575" s="200">
        <v>3.32</v>
      </c>
      <c r="U575" s="200">
        <v>3.5599999999999996</v>
      </c>
      <c r="V575" s="200">
        <v>3.7833333333333337</v>
      </c>
      <c r="W575" s="200">
        <v>3.8649999999999998</v>
      </c>
      <c r="X575" s="200">
        <v>3.9319999999999999</v>
      </c>
      <c r="Y575" s="200">
        <v>4.0333333333333332</v>
      </c>
      <c r="Z575" s="200">
        <v>4.03</v>
      </c>
      <c r="AA575" s="200">
        <v>4.04</v>
      </c>
      <c r="AB575" s="200">
        <v>4.0950000000000006</v>
      </c>
      <c r="AC575" s="200">
        <v>4.1500000000000004</v>
      </c>
      <c r="AD575" s="200">
        <v>4.0200000000000005</v>
      </c>
      <c r="AE575" s="200">
        <v>3.89</v>
      </c>
      <c r="AF575" s="201"/>
      <c r="AI575" s="201">
        <v>3.95</v>
      </c>
      <c r="AJ575" s="201">
        <v>3.68</v>
      </c>
      <c r="AK575" s="201">
        <v>3.46</v>
      </c>
      <c r="AL575" s="199">
        <f t="shared" si="37"/>
        <v>3.6966666666666668</v>
      </c>
      <c r="AN575" s="198">
        <f t="shared" si="33"/>
        <v>1.7233333333333332</v>
      </c>
      <c r="AO575" s="198">
        <f t="shared" si="34"/>
        <v>2.8433333333333333</v>
      </c>
      <c r="AP575" s="198">
        <f t="shared" si="35"/>
        <v>4.8833333333333329</v>
      </c>
      <c r="AQ575" s="198">
        <f t="shared" si="36"/>
        <v>11.303333333333333</v>
      </c>
    </row>
    <row r="576" spans="1:56" x14ac:dyDescent="0.35">
      <c r="A576" s="197">
        <v>45029</v>
      </c>
      <c r="B576" s="197">
        <v>45029</v>
      </c>
      <c r="H576" s="219">
        <v>5.44</v>
      </c>
      <c r="I576" s="219">
        <v>6.45</v>
      </c>
      <c r="J576" s="219">
        <v>8.44</v>
      </c>
      <c r="K576" s="219">
        <v>14.86</v>
      </c>
      <c r="Q576" s="197">
        <v>45029</v>
      </c>
      <c r="R576" s="200">
        <v>3.15</v>
      </c>
      <c r="S576" s="200">
        <v>3.28</v>
      </c>
      <c r="T576" s="200">
        <v>3.34</v>
      </c>
      <c r="U576" s="200">
        <v>3.5924999999999998</v>
      </c>
      <c r="V576" s="200">
        <v>3.81</v>
      </c>
      <c r="W576" s="200">
        <v>3.8699999999999997</v>
      </c>
      <c r="X576" s="200">
        <v>3.8600000000000003</v>
      </c>
      <c r="Y576" s="200">
        <v>4.0333333333333332</v>
      </c>
      <c r="Z576" s="200">
        <v>4.03</v>
      </c>
      <c r="AA576" s="200">
        <v>4.0449999999999999</v>
      </c>
      <c r="AB576" s="200">
        <v>4.0975000000000001</v>
      </c>
      <c r="AC576" s="200">
        <v>4.1500000000000004</v>
      </c>
      <c r="AD576" s="200">
        <v>4.0350000000000001</v>
      </c>
      <c r="AE576" s="200">
        <v>3.92</v>
      </c>
      <c r="AF576" s="201"/>
      <c r="AI576" s="201">
        <v>3.96</v>
      </c>
      <c r="AJ576" s="201">
        <v>3.7</v>
      </c>
      <c r="AK576" s="201">
        <v>3.51</v>
      </c>
      <c r="AL576" s="199">
        <f t="shared" si="37"/>
        <v>3.7233333333333332</v>
      </c>
      <c r="AN576" s="198">
        <f t="shared" si="33"/>
        <v>1.7166666666666672</v>
      </c>
      <c r="AO576" s="198">
        <f t="shared" si="34"/>
        <v>2.726666666666667</v>
      </c>
      <c r="AP576" s="198">
        <f t="shared" si="35"/>
        <v>4.7166666666666668</v>
      </c>
      <c r="AQ576" s="198">
        <f t="shared" si="36"/>
        <v>11.136666666666667</v>
      </c>
    </row>
    <row r="577" spans="1:43" x14ac:dyDescent="0.35">
      <c r="A577" s="197">
        <v>45030</v>
      </c>
      <c r="B577" s="197">
        <v>45030</v>
      </c>
      <c r="H577" s="219">
        <v>5.5</v>
      </c>
      <c r="I577" s="219">
        <v>6.51</v>
      </c>
      <c r="J577" s="219">
        <v>8.4700000000000006</v>
      </c>
      <c r="K577" s="219">
        <v>14.7</v>
      </c>
      <c r="Q577" s="197">
        <v>45030</v>
      </c>
      <c r="R577" s="200">
        <v>3.15</v>
      </c>
      <c r="S577" s="200">
        <v>3.28</v>
      </c>
      <c r="T577" s="200">
        <v>3.34</v>
      </c>
      <c r="U577" s="200">
        <v>3.5724999999999998</v>
      </c>
      <c r="V577" s="200">
        <v>3.7866666666666666</v>
      </c>
      <c r="W577" s="200">
        <v>3.8699999999999997</v>
      </c>
      <c r="X577" s="200">
        <v>3.8679999999999999</v>
      </c>
      <c r="Y577" s="200">
        <v>4.0333333333333332</v>
      </c>
      <c r="Z577" s="200">
        <v>4.03</v>
      </c>
      <c r="AA577" s="200">
        <v>4.0449999999999999</v>
      </c>
      <c r="AB577" s="200">
        <v>4.0975000000000001</v>
      </c>
      <c r="AC577" s="200">
        <v>4.1500000000000004</v>
      </c>
      <c r="AD577" s="200">
        <v>4.03</v>
      </c>
      <c r="AE577" s="200">
        <v>3.91</v>
      </c>
      <c r="AF577" s="201"/>
      <c r="AI577" s="201">
        <v>4.08</v>
      </c>
      <c r="AJ577" s="201">
        <v>3.83</v>
      </c>
      <c r="AK577" s="201">
        <v>3.6</v>
      </c>
      <c r="AL577" s="199">
        <f t="shared" si="37"/>
        <v>3.8366666666666664</v>
      </c>
      <c r="AN577" s="198">
        <f t="shared" si="33"/>
        <v>1.6633333333333336</v>
      </c>
      <c r="AO577" s="198">
        <f t="shared" si="34"/>
        <v>2.6733333333333333</v>
      </c>
      <c r="AP577" s="198">
        <f t="shared" si="35"/>
        <v>4.6333333333333346</v>
      </c>
      <c r="AQ577" s="198">
        <f t="shared" si="36"/>
        <v>10.863333333333333</v>
      </c>
    </row>
    <row r="578" spans="1:43" x14ac:dyDescent="0.35">
      <c r="A578" s="197">
        <v>45033</v>
      </c>
      <c r="B578" s="197">
        <v>45033</v>
      </c>
      <c r="H578" s="219">
        <v>5.56</v>
      </c>
      <c r="I578" s="219">
        <v>6.58</v>
      </c>
      <c r="J578" s="219">
        <v>8.5500000000000007</v>
      </c>
      <c r="K578" s="219">
        <v>14.75</v>
      </c>
      <c r="Q578" s="197">
        <v>45033</v>
      </c>
      <c r="R578" s="200">
        <v>3.15</v>
      </c>
      <c r="S578" s="200">
        <v>3.28</v>
      </c>
      <c r="T578" s="200">
        <v>3.34</v>
      </c>
      <c r="U578" s="200">
        <v>3.605</v>
      </c>
      <c r="V578" s="200">
        <v>3.813333333333333</v>
      </c>
      <c r="W578" s="200">
        <v>3.8774999999999999</v>
      </c>
      <c r="X578" s="200">
        <v>3.9460000000000002</v>
      </c>
      <c r="Y578" s="200">
        <v>4.0366666666666662</v>
      </c>
      <c r="Z578" s="200">
        <v>4.0350000000000001</v>
      </c>
      <c r="AA578" s="200">
        <v>4.0500000000000007</v>
      </c>
      <c r="AB578" s="200">
        <v>4.1074999999999999</v>
      </c>
      <c r="AC578" s="200">
        <v>4.165</v>
      </c>
      <c r="AD578" s="200">
        <v>4.0374999999999996</v>
      </c>
      <c r="AE578" s="200">
        <v>3.91</v>
      </c>
      <c r="AF578" s="201"/>
      <c r="AI578" s="201">
        <v>4.18</v>
      </c>
      <c r="AJ578" s="201">
        <v>3.92</v>
      </c>
      <c r="AK578" s="201">
        <v>3.69</v>
      </c>
      <c r="AL578" s="199">
        <f t="shared" si="37"/>
        <v>3.9299999999999997</v>
      </c>
      <c r="AN578" s="198">
        <f t="shared" si="33"/>
        <v>1.63</v>
      </c>
      <c r="AO578" s="198">
        <f t="shared" si="34"/>
        <v>2.6500000000000004</v>
      </c>
      <c r="AP578" s="198">
        <f t="shared" si="35"/>
        <v>4.620000000000001</v>
      </c>
      <c r="AQ578" s="198">
        <f t="shared" si="36"/>
        <v>10.82</v>
      </c>
    </row>
    <row r="579" spans="1:43" x14ac:dyDescent="0.35">
      <c r="A579" s="197">
        <v>45034</v>
      </c>
      <c r="B579" s="197">
        <v>45034</v>
      </c>
      <c r="H579" s="219">
        <v>5.54</v>
      </c>
      <c r="I579" s="219">
        <v>6.55</v>
      </c>
      <c r="J579" s="219">
        <v>8.51</v>
      </c>
      <c r="K579" s="219">
        <v>14.64</v>
      </c>
      <c r="Q579" s="197">
        <v>45034</v>
      </c>
      <c r="R579" s="200">
        <v>3.15</v>
      </c>
      <c r="S579" s="200">
        <v>3.28</v>
      </c>
      <c r="T579" s="200">
        <v>3.34</v>
      </c>
      <c r="U579" s="200">
        <v>3.6</v>
      </c>
      <c r="V579" s="200">
        <v>3.7933333333333334</v>
      </c>
      <c r="W579" s="200">
        <v>3.875</v>
      </c>
      <c r="X579" s="200">
        <v>3.8920000000000003</v>
      </c>
      <c r="Y579" s="200">
        <v>4.04</v>
      </c>
      <c r="Z579" s="200">
        <v>4.0449999999999999</v>
      </c>
      <c r="AA579" s="200">
        <v>4.0500000000000007</v>
      </c>
      <c r="AB579" s="200">
        <v>4.1050000000000004</v>
      </c>
      <c r="AC579" s="200">
        <v>4.16</v>
      </c>
      <c r="AD579" s="200">
        <v>4.04</v>
      </c>
      <c r="AE579" s="200">
        <v>3.92</v>
      </c>
      <c r="AF579" s="201"/>
      <c r="AI579" s="201">
        <v>4.1900000000000004</v>
      </c>
      <c r="AJ579" s="201">
        <v>3.92</v>
      </c>
      <c r="AK579" s="201">
        <v>3.69</v>
      </c>
      <c r="AL579" s="199">
        <f t="shared" si="37"/>
        <v>3.9333333333333331</v>
      </c>
      <c r="AN579" s="198">
        <f t="shared" si="33"/>
        <v>1.6066666666666669</v>
      </c>
      <c r="AO579" s="198">
        <f t="shared" si="34"/>
        <v>2.6166666666666667</v>
      </c>
      <c r="AP579" s="198">
        <f t="shared" si="35"/>
        <v>4.5766666666666662</v>
      </c>
      <c r="AQ579" s="198">
        <f t="shared" si="36"/>
        <v>10.706666666666667</v>
      </c>
    </row>
    <row r="580" spans="1:43" x14ac:dyDescent="0.35">
      <c r="A580" s="197">
        <v>45035</v>
      </c>
      <c r="B580" s="197">
        <v>45035</v>
      </c>
      <c r="H580" s="219">
        <v>5.57</v>
      </c>
      <c r="I580" s="219">
        <v>6.62</v>
      </c>
      <c r="J580" s="219">
        <v>8.58</v>
      </c>
      <c r="K580" s="219">
        <v>14.67</v>
      </c>
      <c r="Q580" s="197">
        <v>45035</v>
      </c>
      <c r="R580" s="200">
        <v>3.15</v>
      </c>
      <c r="S580" s="200">
        <v>3.28</v>
      </c>
      <c r="T580" s="200">
        <v>3.34</v>
      </c>
      <c r="U580" s="200">
        <v>3.605</v>
      </c>
      <c r="V580" s="200">
        <v>3.8200000000000003</v>
      </c>
      <c r="W580" s="200">
        <v>3.8875000000000002</v>
      </c>
      <c r="X580" s="200">
        <v>3.9019999999999997</v>
      </c>
      <c r="Y580" s="200">
        <v>4.0433333333333339</v>
      </c>
      <c r="Z580" s="200">
        <v>4.0449999999999999</v>
      </c>
      <c r="AA580" s="200">
        <v>4.0549999999999997</v>
      </c>
      <c r="AB580" s="200">
        <v>4.1150000000000002</v>
      </c>
      <c r="AC580" s="200">
        <v>4.1749999999999998</v>
      </c>
      <c r="AD580" s="200">
        <v>4.0625</v>
      </c>
      <c r="AE580" s="200">
        <v>3.95</v>
      </c>
      <c r="AF580" s="201"/>
      <c r="AI580" s="201">
        <v>4.24</v>
      </c>
      <c r="AJ580" s="201">
        <v>3.97</v>
      </c>
      <c r="AK580" s="201">
        <v>3.71</v>
      </c>
      <c r="AL580" s="199">
        <f t="shared" si="37"/>
        <v>3.973333333333334</v>
      </c>
      <c r="AN580" s="198">
        <f t="shared" si="33"/>
        <v>1.5966666666666662</v>
      </c>
      <c r="AO580" s="198">
        <f t="shared" si="34"/>
        <v>2.6466666666666661</v>
      </c>
      <c r="AP580" s="198">
        <f t="shared" si="35"/>
        <v>4.6066666666666656</v>
      </c>
      <c r="AQ580" s="198">
        <f t="shared" si="36"/>
        <v>10.696666666666665</v>
      </c>
    </row>
    <row r="581" spans="1:43" x14ac:dyDescent="0.35">
      <c r="A581" s="197">
        <v>45036</v>
      </c>
      <c r="B581" s="197">
        <v>45036</v>
      </c>
      <c r="H581" s="219">
        <v>5.51</v>
      </c>
      <c r="I581" s="219">
        <v>6.66</v>
      </c>
      <c r="J581" s="219">
        <v>8.65</v>
      </c>
      <c r="K581" s="219">
        <v>14.71</v>
      </c>
      <c r="Q581" s="197">
        <v>45036</v>
      </c>
      <c r="R581" s="200">
        <v>3.15</v>
      </c>
      <c r="S581" s="200">
        <v>3.28</v>
      </c>
      <c r="T581" s="200">
        <v>3.34</v>
      </c>
      <c r="U581" s="200">
        <v>3.5949999999999998</v>
      </c>
      <c r="V581" s="200">
        <v>3.8266666666666667</v>
      </c>
      <c r="W581" s="200">
        <v>3.8849999999999998</v>
      </c>
      <c r="X581" s="200">
        <v>3.9319999999999999</v>
      </c>
      <c r="Y581" s="200">
        <v>4.07</v>
      </c>
      <c r="Z581" s="200">
        <v>4.07</v>
      </c>
      <c r="AA581" s="200">
        <v>4.09</v>
      </c>
      <c r="AB581" s="200">
        <v>4.1449999999999996</v>
      </c>
      <c r="AC581" s="200">
        <v>4.2</v>
      </c>
      <c r="AD581" s="200">
        <v>4.0750000000000002</v>
      </c>
      <c r="AE581" s="200">
        <v>3.95</v>
      </c>
      <c r="AF581" s="201"/>
      <c r="AI581" s="201">
        <v>4.1399999999999997</v>
      </c>
      <c r="AJ581" s="201">
        <v>3.87</v>
      </c>
      <c r="AK581" s="201">
        <v>3.63</v>
      </c>
      <c r="AL581" s="199">
        <f t="shared" si="37"/>
        <v>3.8800000000000003</v>
      </c>
      <c r="AN581" s="198">
        <f t="shared" si="33"/>
        <v>1.6299999999999994</v>
      </c>
      <c r="AO581" s="198">
        <f t="shared" si="34"/>
        <v>2.78</v>
      </c>
      <c r="AP581" s="198">
        <f t="shared" si="35"/>
        <v>4.7699999999999996</v>
      </c>
      <c r="AQ581" s="198">
        <f t="shared" si="36"/>
        <v>10.83</v>
      </c>
    </row>
    <row r="582" spans="1:43" x14ac:dyDescent="0.35">
      <c r="A582" s="197">
        <v>45037</v>
      </c>
      <c r="B582" s="197">
        <v>45037</v>
      </c>
      <c r="H582" s="219">
        <v>5.54</v>
      </c>
      <c r="I582" s="219">
        <v>6.63</v>
      </c>
      <c r="J582" s="219">
        <v>8.58</v>
      </c>
      <c r="K582" s="219">
        <v>14.63</v>
      </c>
      <c r="Q582" s="197">
        <v>45037</v>
      </c>
      <c r="R582" s="200">
        <v>3.15</v>
      </c>
      <c r="S582" s="200">
        <v>3.28</v>
      </c>
      <c r="T582" s="200">
        <v>3.34</v>
      </c>
      <c r="U582" s="200">
        <v>3.6074999999999999</v>
      </c>
      <c r="V582" s="200">
        <v>3.7833333333333337</v>
      </c>
      <c r="W582" s="200">
        <v>3.8825000000000003</v>
      </c>
      <c r="X582" s="200">
        <v>3.9380000000000002</v>
      </c>
      <c r="Y582" s="200">
        <v>4.083333333333333</v>
      </c>
      <c r="Z582" s="200">
        <v>4.085</v>
      </c>
      <c r="AA582" s="200">
        <v>4.0999999999999996</v>
      </c>
      <c r="AB582" s="200">
        <v>4.1500000000000004</v>
      </c>
      <c r="AC582" s="200">
        <v>4.2</v>
      </c>
      <c r="AD582" s="200">
        <v>4.0750000000000002</v>
      </c>
      <c r="AE582" s="200">
        <v>3.95</v>
      </c>
      <c r="AF582" s="201"/>
      <c r="AI582" s="201">
        <v>4.17</v>
      </c>
      <c r="AJ582" s="201">
        <v>3.89</v>
      </c>
      <c r="AK582" s="201">
        <v>3.66</v>
      </c>
      <c r="AL582" s="199">
        <f t="shared" si="37"/>
        <v>3.9066666666666667</v>
      </c>
      <c r="AN582" s="198">
        <f t="shared" si="33"/>
        <v>1.6333333333333333</v>
      </c>
      <c r="AO582" s="198">
        <f t="shared" si="34"/>
        <v>2.7233333333333332</v>
      </c>
      <c r="AP582" s="198">
        <f t="shared" si="35"/>
        <v>4.6733333333333338</v>
      </c>
      <c r="AQ582" s="198">
        <f t="shared" si="36"/>
        <v>10.723333333333334</v>
      </c>
    </row>
    <row r="583" spans="1:43" x14ac:dyDescent="0.35">
      <c r="A583" s="197">
        <v>45040</v>
      </c>
      <c r="B583" s="197">
        <v>45040</v>
      </c>
      <c r="H583" s="219">
        <v>5.48</v>
      </c>
      <c r="I583" s="219">
        <v>6.58</v>
      </c>
      <c r="J583" s="219">
        <v>8.5299999999999994</v>
      </c>
      <c r="K583" s="219">
        <v>14.61</v>
      </c>
      <c r="Q583" s="197">
        <v>45040</v>
      </c>
      <c r="R583" s="200">
        <v>3.2</v>
      </c>
      <c r="S583" s="200">
        <v>3.3</v>
      </c>
      <c r="T583" s="200">
        <v>3.5750000000000002</v>
      </c>
      <c r="U583" s="200">
        <v>3.5033333333333334</v>
      </c>
      <c r="V583" s="200">
        <v>3.8600000000000003</v>
      </c>
      <c r="W583" s="200">
        <v>3.86</v>
      </c>
      <c r="X583" s="200">
        <v>3.95</v>
      </c>
      <c r="Y583" s="200">
        <v>4.0933333333333328</v>
      </c>
      <c r="Z583" s="200">
        <v>4.085</v>
      </c>
      <c r="AA583" s="200">
        <v>4.0949999999999998</v>
      </c>
      <c r="AB583" s="200">
        <v>4.1524999999999999</v>
      </c>
      <c r="AC583" s="200">
        <v>4.21</v>
      </c>
      <c r="AD583" s="200">
        <v>4.08</v>
      </c>
      <c r="AE583" s="200">
        <v>3.95</v>
      </c>
      <c r="AF583" s="201"/>
      <c r="AI583" s="201">
        <v>4.12</v>
      </c>
      <c r="AJ583" s="201">
        <v>3.84</v>
      </c>
      <c r="AK583" s="201">
        <v>3.6</v>
      </c>
      <c r="AL583" s="199">
        <f t="shared" si="37"/>
        <v>3.8533333333333335</v>
      </c>
      <c r="AN583" s="198">
        <f t="shared" si="33"/>
        <v>1.6266666666666669</v>
      </c>
      <c r="AO583" s="198">
        <f t="shared" si="34"/>
        <v>2.7266666666666666</v>
      </c>
      <c r="AP583" s="198">
        <f t="shared" si="35"/>
        <v>4.6766666666666659</v>
      </c>
      <c r="AQ583" s="198">
        <f t="shared" si="36"/>
        <v>10.756666666666666</v>
      </c>
    </row>
    <row r="584" spans="1:43" x14ac:dyDescent="0.35">
      <c r="A584" s="197">
        <v>45041</v>
      </c>
      <c r="B584" s="197">
        <v>45041</v>
      </c>
      <c r="H584" s="219">
        <v>5.35</v>
      </c>
      <c r="I584" s="219">
        <v>6.57</v>
      </c>
      <c r="J584" s="219">
        <v>8.52</v>
      </c>
      <c r="K584" s="219">
        <v>14.61</v>
      </c>
      <c r="Q584" s="197">
        <v>45041</v>
      </c>
      <c r="R584" s="200">
        <v>3.2</v>
      </c>
      <c r="S584" s="200">
        <v>3.3</v>
      </c>
      <c r="T584" s="200">
        <v>3.5999999999999996</v>
      </c>
      <c r="U584" s="200">
        <v>3.5233333333333334</v>
      </c>
      <c r="V584" s="200">
        <v>3.835</v>
      </c>
      <c r="W584" s="200">
        <v>3.8666666666666667</v>
      </c>
      <c r="X584" s="200">
        <v>3.9440000000000004</v>
      </c>
      <c r="Y584" s="200">
        <v>4.0766666666666671</v>
      </c>
      <c r="Z584" s="200">
        <v>4.09</v>
      </c>
      <c r="AA584" s="200">
        <v>4.0949999999999998</v>
      </c>
      <c r="AB584" s="200">
        <v>4.1500000000000004</v>
      </c>
      <c r="AC584" s="200">
        <v>4.2050000000000001</v>
      </c>
      <c r="AD584" s="200">
        <v>4.0824999999999996</v>
      </c>
      <c r="AE584" s="200">
        <v>3.96</v>
      </c>
      <c r="AF584" s="201"/>
      <c r="AI584" s="201">
        <v>3.86</v>
      </c>
      <c r="AJ584" s="201">
        <v>3.62</v>
      </c>
      <c r="AK584" s="201">
        <v>3.43</v>
      </c>
      <c r="AL584" s="199">
        <f t="shared" si="37"/>
        <v>3.6366666666666667</v>
      </c>
      <c r="AN584" s="198">
        <f t="shared" si="33"/>
        <v>1.7133333333333329</v>
      </c>
      <c r="AO584" s="198">
        <f t="shared" si="34"/>
        <v>2.9333333333333336</v>
      </c>
      <c r="AP584" s="198">
        <f t="shared" si="35"/>
        <v>4.8833333333333329</v>
      </c>
      <c r="AQ584" s="198">
        <f t="shared" si="36"/>
        <v>10.973333333333333</v>
      </c>
    </row>
    <row r="585" spans="1:43" x14ac:dyDescent="0.35">
      <c r="A585" s="197">
        <v>45042</v>
      </c>
      <c r="B585" s="197">
        <v>45042</v>
      </c>
      <c r="H585" s="219">
        <v>5.42</v>
      </c>
      <c r="I585" s="219">
        <v>6.62</v>
      </c>
      <c r="J585" s="219">
        <v>8.59</v>
      </c>
      <c r="K585" s="219">
        <v>14.59</v>
      </c>
      <c r="Q585" s="197">
        <v>45042</v>
      </c>
      <c r="R585" s="200">
        <v>3.29</v>
      </c>
      <c r="S585" s="200">
        <v>3.34</v>
      </c>
      <c r="T585" s="200">
        <v>3.62</v>
      </c>
      <c r="U585" s="200">
        <v>3.563333333333333</v>
      </c>
      <c r="V585" s="200">
        <v>3.855</v>
      </c>
      <c r="W585" s="200">
        <v>3.8866666666666667</v>
      </c>
      <c r="X585" s="200">
        <v>3.9479999999999995</v>
      </c>
      <c r="Y585" s="200">
        <v>4.09</v>
      </c>
      <c r="Z585" s="200">
        <v>4.0999999999999996</v>
      </c>
      <c r="AA585" s="200">
        <v>4.1100000000000003</v>
      </c>
      <c r="AB585" s="200">
        <v>4.1575000000000006</v>
      </c>
      <c r="AC585" s="200">
        <v>4.2050000000000001</v>
      </c>
      <c r="AD585" s="200">
        <v>4.0724999999999998</v>
      </c>
      <c r="AE585" s="200">
        <v>3.94</v>
      </c>
      <c r="AF585" s="201"/>
      <c r="AI585" s="201">
        <v>3.9</v>
      </c>
      <c r="AJ585" s="201">
        <v>3.65</v>
      </c>
      <c r="AK585" s="201">
        <v>3.46</v>
      </c>
      <c r="AL585" s="199">
        <f t="shared" si="37"/>
        <v>3.67</v>
      </c>
      <c r="AN585" s="198">
        <f t="shared" si="33"/>
        <v>1.75</v>
      </c>
      <c r="AO585" s="198">
        <f t="shared" si="34"/>
        <v>2.95</v>
      </c>
      <c r="AP585" s="198">
        <f t="shared" si="35"/>
        <v>4.92</v>
      </c>
      <c r="AQ585" s="198">
        <f t="shared" si="36"/>
        <v>10.92</v>
      </c>
    </row>
    <row r="586" spans="1:43" x14ac:dyDescent="0.35">
      <c r="A586" s="197">
        <v>45043</v>
      </c>
      <c r="B586" s="197">
        <v>45043</v>
      </c>
      <c r="H586" s="219">
        <v>5.51</v>
      </c>
      <c r="I586" s="219">
        <v>6.59</v>
      </c>
      <c r="J586" s="219">
        <v>8.56</v>
      </c>
      <c r="K586" s="219">
        <v>14.54</v>
      </c>
      <c r="Q586" s="197">
        <v>45043</v>
      </c>
      <c r="R586" s="200">
        <v>3.33</v>
      </c>
      <c r="S586" s="200">
        <v>3.38</v>
      </c>
      <c r="T586" s="200">
        <v>3.625</v>
      </c>
      <c r="U586" s="200">
        <v>3.563333333333333</v>
      </c>
      <c r="V586" s="200">
        <v>3.8650000000000002</v>
      </c>
      <c r="W586" s="200">
        <v>3.8933333333333331</v>
      </c>
      <c r="X586" s="200">
        <v>3.96</v>
      </c>
      <c r="Y586" s="200">
        <v>4.0866666666666669</v>
      </c>
      <c r="Z586" s="200">
        <v>4.0999999999999996</v>
      </c>
      <c r="AA586" s="200">
        <v>4.1100000000000003</v>
      </c>
      <c r="AB586" s="200">
        <v>4.16</v>
      </c>
      <c r="AC586" s="200">
        <v>4.21</v>
      </c>
      <c r="AD586" s="200">
        <v>4.0750000000000002</v>
      </c>
      <c r="AE586" s="200">
        <v>3.94</v>
      </c>
      <c r="AF586" s="201"/>
      <c r="AI586" s="201">
        <v>4.07</v>
      </c>
      <c r="AJ586" s="201">
        <v>3.82</v>
      </c>
      <c r="AK586" s="201">
        <v>3.6</v>
      </c>
      <c r="AL586" s="199">
        <f t="shared" si="37"/>
        <v>3.83</v>
      </c>
      <c r="AN586" s="198">
        <f t="shared" si="33"/>
        <v>1.6799999999999997</v>
      </c>
      <c r="AO586" s="198">
        <f t="shared" si="34"/>
        <v>2.76</v>
      </c>
      <c r="AP586" s="198">
        <f t="shared" si="35"/>
        <v>4.7300000000000004</v>
      </c>
      <c r="AQ586" s="198">
        <f t="shared" si="36"/>
        <v>10.709999999999999</v>
      </c>
    </row>
    <row r="587" spans="1:43" x14ac:dyDescent="0.35">
      <c r="A587" s="197">
        <v>45044</v>
      </c>
      <c r="B587" s="197">
        <v>45044</v>
      </c>
      <c r="H587" s="219">
        <v>5.43</v>
      </c>
      <c r="I587" s="219">
        <v>6.53</v>
      </c>
      <c r="J587" s="219">
        <v>8.4700000000000006</v>
      </c>
      <c r="K587" s="219">
        <v>14.44</v>
      </c>
      <c r="Q587" s="197">
        <v>45044</v>
      </c>
      <c r="R587" s="200">
        <v>3.33</v>
      </c>
      <c r="S587" s="200">
        <v>3.38</v>
      </c>
      <c r="T587" s="200">
        <v>3.665</v>
      </c>
      <c r="U587" s="200">
        <v>3.563333333333333</v>
      </c>
      <c r="V587" s="200">
        <v>3.8624999999999998</v>
      </c>
      <c r="W587" s="200">
        <v>3.8933333333333331</v>
      </c>
      <c r="X587" s="200">
        <v>3.9539999999999997</v>
      </c>
      <c r="Y587" s="200">
        <v>4.1033333333333335</v>
      </c>
      <c r="Z587" s="200">
        <v>4.09</v>
      </c>
      <c r="AA587" s="200">
        <v>4.1150000000000002</v>
      </c>
      <c r="AB587" s="200">
        <v>4.1575000000000006</v>
      </c>
      <c r="AC587" s="200">
        <v>4.2</v>
      </c>
      <c r="AD587" s="200">
        <v>4.0650000000000004</v>
      </c>
      <c r="AE587" s="200">
        <v>3.93</v>
      </c>
      <c r="AF587" s="201"/>
      <c r="AI587" s="201">
        <v>4.04</v>
      </c>
      <c r="AJ587" s="201">
        <v>3.75</v>
      </c>
      <c r="AK587" s="201">
        <v>3.51</v>
      </c>
      <c r="AL587" s="199">
        <f t="shared" si="37"/>
        <v>3.7666666666666671</v>
      </c>
      <c r="AN587" s="198">
        <f t="shared" si="33"/>
        <v>1.6633333333333327</v>
      </c>
      <c r="AO587" s="198">
        <f t="shared" si="34"/>
        <v>2.7633333333333332</v>
      </c>
      <c r="AP587" s="198">
        <f t="shared" si="35"/>
        <v>4.7033333333333331</v>
      </c>
      <c r="AQ587" s="198">
        <f t="shared" si="36"/>
        <v>10.673333333333332</v>
      </c>
    </row>
    <row r="588" spans="1:43" x14ac:dyDescent="0.35">
      <c r="A588" s="197">
        <v>45048</v>
      </c>
      <c r="B588" s="197">
        <v>45048</v>
      </c>
      <c r="H588" s="219">
        <v>5.46</v>
      </c>
      <c r="I588" s="219">
        <v>6.72</v>
      </c>
      <c r="J588" s="219">
        <v>8.61</v>
      </c>
      <c r="K588" s="219">
        <v>14.52</v>
      </c>
      <c r="Q588" s="197">
        <v>45048</v>
      </c>
      <c r="R588" s="200">
        <v>3.37</v>
      </c>
      <c r="S588" s="200">
        <v>3.42</v>
      </c>
      <c r="T588" s="200">
        <v>3.6749999999999998</v>
      </c>
      <c r="U588" s="200">
        <v>3.5833333333333335</v>
      </c>
      <c r="V588" s="200">
        <v>3.85</v>
      </c>
      <c r="W588" s="200">
        <v>3.9175</v>
      </c>
      <c r="X588" s="200">
        <v>3.9849999999999999</v>
      </c>
      <c r="Y588" s="200">
        <v>4.1133333333333333</v>
      </c>
      <c r="Z588" s="200">
        <v>4.08</v>
      </c>
      <c r="AA588" s="200">
        <v>4.0999999999999996</v>
      </c>
      <c r="AB588" s="200">
        <v>4.1524999999999999</v>
      </c>
      <c r="AC588" s="200">
        <v>4.2050000000000001</v>
      </c>
      <c r="AD588" s="200">
        <v>4.0575000000000001</v>
      </c>
      <c r="AE588" s="200">
        <v>3.91</v>
      </c>
      <c r="AF588" s="201"/>
      <c r="AI588" s="201">
        <v>3.97</v>
      </c>
      <c r="AJ588" s="201">
        <v>3.67</v>
      </c>
      <c r="AK588" s="201">
        <v>3.46</v>
      </c>
      <c r="AL588" s="199">
        <f t="shared" si="37"/>
        <v>3.7000000000000006</v>
      </c>
      <c r="AN588" s="198">
        <f t="shared" si="33"/>
        <v>1.7599999999999993</v>
      </c>
      <c r="AO588" s="198">
        <f t="shared" si="34"/>
        <v>3.0199999999999991</v>
      </c>
      <c r="AP588" s="198">
        <f t="shared" si="35"/>
        <v>4.9099999999999984</v>
      </c>
      <c r="AQ588" s="198">
        <f t="shared" si="36"/>
        <v>10.819999999999999</v>
      </c>
    </row>
    <row r="589" spans="1:43" x14ac:dyDescent="0.35">
      <c r="A589" s="197">
        <v>45049</v>
      </c>
      <c r="B589" s="197">
        <v>45049</v>
      </c>
      <c r="H589" s="219">
        <v>5.39</v>
      </c>
      <c r="I589" s="219">
        <v>6.69</v>
      </c>
      <c r="J589" s="219">
        <v>8.61</v>
      </c>
      <c r="K589" s="219">
        <v>14.45</v>
      </c>
      <c r="Q589" s="197">
        <v>45049</v>
      </c>
      <c r="R589" s="200">
        <v>3.37</v>
      </c>
      <c r="S589" s="200">
        <v>3.42</v>
      </c>
      <c r="T589" s="200">
        <v>3.6749999999999998</v>
      </c>
      <c r="U589" s="200">
        <v>3.5833333333333335</v>
      </c>
      <c r="V589" s="200">
        <v>3.8425000000000002</v>
      </c>
      <c r="W589" s="200">
        <v>3.92</v>
      </c>
      <c r="X589" s="200">
        <v>3.98</v>
      </c>
      <c r="Y589" s="200">
        <v>4.1166666666666663</v>
      </c>
      <c r="Z589" s="200">
        <v>4.07</v>
      </c>
      <c r="AA589" s="200">
        <v>4.09</v>
      </c>
      <c r="AB589" s="200">
        <v>4.1400000000000006</v>
      </c>
      <c r="AC589" s="200">
        <v>4.1900000000000004</v>
      </c>
      <c r="AD589" s="200">
        <v>4.04</v>
      </c>
      <c r="AE589" s="200">
        <v>3.89</v>
      </c>
      <c r="AF589" s="201"/>
      <c r="AI589" s="201">
        <v>3.89</v>
      </c>
      <c r="AJ589" s="201">
        <v>3.58</v>
      </c>
      <c r="AK589" s="201">
        <v>3.37</v>
      </c>
      <c r="AL589" s="199">
        <f t="shared" si="37"/>
        <v>3.6133333333333333</v>
      </c>
      <c r="AN589" s="198">
        <f t="shared" si="33"/>
        <v>1.7766666666666664</v>
      </c>
      <c r="AO589" s="198">
        <f t="shared" si="34"/>
        <v>3.0766666666666671</v>
      </c>
      <c r="AP589" s="198">
        <f t="shared" si="35"/>
        <v>4.9966666666666661</v>
      </c>
      <c r="AQ589" s="198">
        <f t="shared" si="36"/>
        <v>10.836666666666666</v>
      </c>
    </row>
    <row r="590" spans="1:43" x14ac:dyDescent="0.35">
      <c r="A590" s="197">
        <v>45050</v>
      </c>
      <c r="B590" s="197">
        <v>45050</v>
      </c>
      <c r="H590" s="219">
        <v>5.43</v>
      </c>
      <c r="I590" s="219">
        <v>6.81</v>
      </c>
      <c r="J590" s="219">
        <v>8.75</v>
      </c>
      <c r="K590" s="219">
        <v>14.6</v>
      </c>
      <c r="Q590" s="197">
        <v>45050</v>
      </c>
      <c r="R590" s="200">
        <v>3.37</v>
      </c>
      <c r="S590" s="200">
        <v>3.42</v>
      </c>
      <c r="T590" s="200">
        <v>3.645</v>
      </c>
      <c r="U590" s="200">
        <v>3.5833333333333335</v>
      </c>
      <c r="V590" s="200">
        <v>3.8499999999999996</v>
      </c>
      <c r="W590" s="200">
        <v>3.9224999999999999</v>
      </c>
      <c r="X590" s="200">
        <v>3.98</v>
      </c>
      <c r="Y590" s="200">
        <v>4.1166666666666663</v>
      </c>
      <c r="Z590" s="200">
        <v>4.0749999999999993</v>
      </c>
      <c r="AA590" s="200">
        <v>4.09</v>
      </c>
      <c r="AB590" s="200">
        <v>4.1400000000000006</v>
      </c>
      <c r="AC590" s="200">
        <v>4.1900000000000004</v>
      </c>
      <c r="AD590" s="200">
        <v>4.0350000000000001</v>
      </c>
      <c r="AE590" s="200">
        <v>3.88</v>
      </c>
      <c r="AF590" s="201"/>
      <c r="AI590" s="201">
        <v>3.75</v>
      </c>
      <c r="AJ590" s="201">
        <v>3.47</v>
      </c>
      <c r="AK590" s="201">
        <v>3.29</v>
      </c>
      <c r="AL590" s="199">
        <f t="shared" si="37"/>
        <v>3.5033333333333339</v>
      </c>
      <c r="AN590" s="198">
        <f t="shared" si="33"/>
        <v>1.9266666666666659</v>
      </c>
      <c r="AO590" s="198">
        <f t="shared" si="34"/>
        <v>3.3066666666666658</v>
      </c>
      <c r="AP590" s="198">
        <f t="shared" si="35"/>
        <v>5.2466666666666661</v>
      </c>
      <c r="AQ590" s="198">
        <f t="shared" si="36"/>
        <v>11.096666666666666</v>
      </c>
    </row>
    <row r="591" spans="1:43" x14ac:dyDescent="0.35">
      <c r="A591" s="197">
        <v>45051</v>
      </c>
      <c r="B591" s="197">
        <v>45051</v>
      </c>
      <c r="H591" s="219">
        <v>5.5</v>
      </c>
      <c r="I591" s="219">
        <v>6.74</v>
      </c>
      <c r="J591" s="219">
        <v>8.68</v>
      </c>
      <c r="K591" s="219">
        <v>14.47</v>
      </c>
      <c r="Q591" s="197">
        <v>45051</v>
      </c>
      <c r="R591" s="200">
        <v>3.37</v>
      </c>
      <c r="S591" s="200">
        <v>3.42</v>
      </c>
      <c r="T591" s="200">
        <v>3.67</v>
      </c>
      <c r="U591" s="200">
        <v>3.5833333333333335</v>
      </c>
      <c r="V591" s="200">
        <v>3.835</v>
      </c>
      <c r="W591" s="200">
        <v>3.9175</v>
      </c>
      <c r="X591" s="200">
        <v>4.0075000000000003</v>
      </c>
      <c r="Y591" s="200">
        <v>4.1333333333333329</v>
      </c>
      <c r="Z591" s="200">
        <v>4.085</v>
      </c>
      <c r="AA591" s="200">
        <v>4.1150000000000002</v>
      </c>
      <c r="AB591" s="200">
        <v>4.1524999999999999</v>
      </c>
      <c r="AC591" s="200">
        <v>4.1899999999999995</v>
      </c>
      <c r="AD591" s="200">
        <v>4.0350000000000001</v>
      </c>
      <c r="AE591" s="200">
        <v>3.88</v>
      </c>
      <c r="AF591" s="201"/>
      <c r="AI591" s="201">
        <v>3.92</v>
      </c>
      <c r="AJ591" s="201">
        <v>3.63</v>
      </c>
      <c r="AK591" s="201">
        <v>3.41</v>
      </c>
      <c r="AL591" s="199">
        <f t="shared" si="37"/>
        <v>3.6533333333333338</v>
      </c>
      <c r="AN591" s="198">
        <f t="shared" si="33"/>
        <v>1.8466666666666662</v>
      </c>
      <c r="AO591" s="198">
        <f t="shared" si="34"/>
        <v>3.0866666666666664</v>
      </c>
      <c r="AP591" s="198">
        <f t="shared" si="35"/>
        <v>5.0266666666666655</v>
      </c>
      <c r="AQ591" s="198">
        <f t="shared" si="36"/>
        <v>10.816666666666666</v>
      </c>
    </row>
    <row r="592" spans="1:43" x14ac:dyDescent="0.35">
      <c r="A592" s="197">
        <v>45054</v>
      </c>
      <c r="B592" s="197">
        <v>45054</v>
      </c>
      <c r="H592" s="219">
        <v>5.58</v>
      </c>
      <c r="I592" s="219">
        <v>6.77</v>
      </c>
      <c r="J592" s="219">
        <v>8.7100000000000009</v>
      </c>
      <c r="K592" s="219">
        <v>14.53</v>
      </c>
      <c r="Q592" s="197">
        <v>45054</v>
      </c>
      <c r="R592" s="200">
        <v>3.37</v>
      </c>
      <c r="S592" s="200">
        <v>3.42</v>
      </c>
      <c r="T592" s="200">
        <v>3.63</v>
      </c>
      <c r="U592" s="200">
        <v>3.5925000000000002</v>
      </c>
      <c r="V592" s="200">
        <v>3.92</v>
      </c>
      <c r="W592" s="200">
        <v>3.9325000000000001</v>
      </c>
      <c r="X592" s="200">
        <v>4.0150000000000006</v>
      </c>
      <c r="Y592" s="200">
        <v>4.1499999999999995</v>
      </c>
      <c r="Z592" s="200">
        <v>4.1099999999999994</v>
      </c>
      <c r="AA592" s="200">
        <v>4.1150000000000002</v>
      </c>
      <c r="AB592" s="200">
        <v>4.16</v>
      </c>
      <c r="AC592" s="200">
        <v>4.2050000000000001</v>
      </c>
      <c r="AD592" s="200">
        <v>4.0475000000000003</v>
      </c>
      <c r="AE592" s="200">
        <v>3.89</v>
      </c>
      <c r="AF592" s="201"/>
      <c r="AI592" s="201">
        <v>4</v>
      </c>
      <c r="AJ592" s="201">
        <v>3.7</v>
      </c>
      <c r="AK592" s="201">
        <v>3.49</v>
      </c>
      <c r="AL592" s="199">
        <f t="shared" si="37"/>
        <v>3.7300000000000004</v>
      </c>
      <c r="AN592" s="198">
        <f t="shared" si="33"/>
        <v>1.8499999999999996</v>
      </c>
      <c r="AO592" s="198">
        <f t="shared" si="34"/>
        <v>3.0399999999999991</v>
      </c>
      <c r="AP592" s="198">
        <f t="shared" si="35"/>
        <v>4.9800000000000004</v>
      </c>
      <c r="AQ592" s="198">
        <f t="shared" si="36"/>
        <v>10.799999999999999</v>
      </c>
    </row>
    <row r="593" spans="1:43" x14ac:dyDescent="0.35">
      <c r="A593" s="197">
        <v>45055</v>
      </c>
      <c r="B593" s="197">
        <v>45055</v>
      </c>
      <c r="H593" s="219">
        <v>5.6</v>
      </c>
      <c r="I593" s="219">
        <v>6.81</v>
      </c>
      <c r="J593" s="219">
        <v>8.74</v>
      </c>
      <c r="K593" s="219">
        <v>14.6</v>
      </c>
      <c r="Q593" s="197">
        <v>45055</v>
      </c>
      <c r="R593" s="200">
        <v>3.37</v>
      </c>
      <c r="S593" s="200">
        <v>3.42</v>
      </c>
      <c r="T593" s="200">
        <v>3.6550000000000002</v>
      </c>
      <c r="U593" s="200">
        <v>3.5925000000000002</v>
      </c>
      <c r="V593" s="200">
        <v>3.9133333333333336</v>
      </c>
      <c r="W593" s="200">
        <v>4.6574999999999998</v>
      </c>
      <c r="X593" s="200">
        <v>4.0150000000000006</v>
      </c>
      <c r="Y593" s="200">
        <v>4.1399999999999997</v>
      </c>
      <c r="Z593" s="200">
        <v>4.0949999999999998</v>
      </c>
      <c r="AA593" s="200">
        <v>4.125</v>
      </c>
      <c r="AB593" s="200">
        <v>4.17</v>
      </c>
      <c r="AC593" s="200">
        <v>4.2149999999999999</v>
      </c>
      <c r="AD593" s="200">
        <v>4.0525000000000002</v>
      </c>
      <c r="AE593" s="200">
        <v>3.89</v>
      </c>
      <c r="AF593" s="201"/>
      <c r="AI593" s="201">
        <v>4.01</v>
      </c>
      <c r="AJ593" s="201">
        <v>3.67</v>
      </c>
      <c r="AK593" s="201">
        <v>3.51</v>
      </c>
      <c r="AL593" s="199">
        <f t="shared" si="37"/>
        <v>3.73</v>
      </c>
      <c r="AN593" s="198">
        <f t="shared" si="33"/>
        <v>1.8699999999999997</v>
      </c>
      <c r="AO593" s="198">
        <f t="shared" si="34"/>
        <v>3.0799999999999996</v>
      </c>
      <c r="AP593" s="198">
        <f t="shared" si="35"/>
        <v>5.01</v>
      </c>
      <c r="AQ593" s="198">
        <f t="shared" si="36"/>
        <v>10.87</v>
      </c>
    </row>
    <row r="594" spans="1:43" x14ac:dyDescent="0.35">
      <c r="A594" s="197">
        <v>45056</v>
      </c>
      <c r="B594" s="197">
        <v>45056</v>
      </c>
      <c r="H594" s="219">
        <v>5.5</v>
      </c>
      <c r="I594" s="219">
        <v>6.74</v>
      </c>
      <c r="J594" s="219">
        <v>8.64</v>
      </c>
      <c r="K594" s="219">
        <v>14.5</v>
      </c>
      <c r="Q594" s="197">
        <v>45056</v>
      </c>
      <c r="R594" s="200">
        <v>3.37</v>
      </c>
      <c r="S594" s="200">
        <v>3.42</v>
      </c>
      <c r="T594" s="200">
        <v>3.67</v>
      </c>
      <c r="U594" s="200">
        <v>3.5925000000000002</v>
      </c>
      <c r="V594" s="200">
        <v>3.8866666666666667</v>
      </c>
      <c r="W594" s="200">
        <v>3.9224999999999999</v>
      </c>
      <c r="X594" s="200">
        <v>4.0125000000000002</v>
      </c>
      <c r="Y594" s="200">
        <v>4.13</v>
      </c>
      <c r="Z594" s="200">
        <v>4.09</v>
      </c>
      <c r="AA594" s="200">
        <v>4.12</v>
      </c>
      <c r="AB594" s="200">
        <v>4.165</v>
      </c>
      <c r="AC594" s="200">
        <v>4.21</v>
      </c>
      <c r="AD594" s="200">
        <v>4.0600000000000005</v>
      </c>
      <c r="AE594" s="200">
        <v>3.91</v>
      </c>
      <c r="AF594" s="201"/>
      <c r="AI594" s="201">
        <v>3.9</v>
      </c>
      <c r="AJ594" s="201">
        <v>3.55</v>
      </c>
      <c r="AK594" s="201">
        <v>3.37</v>
      </c>
      <c r="AL594" s="199">
        <f t="shared" si="37"/>
        <v>3.6066666666666669</v>
      </c>
      <c r="AN594" s="198">
        <f t="shared" si="33"/>
        <v>1.8933333333333331</v>
      </c>
      <c r="AO594" s="198">
        <f t="shared" si="34"/>
        <v>3.1333333333333333</v>
      </c>
      <c r="AP594" s="198">
        <f t="shared" si="35"/>
        <v>5.0333333333333332</v>
      </c>
      <c r="AQ594" s="198">
        <f t="shared" si="36"/>
        <v>10.893333333333333</v>
      </c>
    </row>
    <row r="595" spans="1:43" x14ac:dyDescent="0.35">
      <c r="A595" s="197">
        <v>45057</v>
      </c>
      <c r="B595" s="197">
        <v>45057</v>
      </c>
      <c r="H595" s="219">
        <v>5.47</v>
      </c>
      <c r="I595" s="219">
        <v>6.76</v>
      </c>
      <c r="J595" s="219">
        <v>8.65</v>
      </c>
      <c r="K595" s="219">
        <v>14.45</v>
      </c>
      <c r="Q595" s="197">
        <v>45057</v>
      </c>
      <c r="R595" s="200">
        <v>3.39</v>
      </c>
      <c r="S595" s="200">
        <v>3.44</v>
      </c>
      <c r="T595" s="200">
        <v>3.665</v>
      </c>
      <c r="U595" s="200">
        <v>3.5925000000000002</v>
      </c>
      <c r="V595" s="200">
        <v>3.91</v>
      </c>
      <c r="W595" s="200">
        <v>3.92</v>
      </c>
      <c r="X595" s="200">
        <v>4.01</v>
      </c>
      <c r="Y595" s="200">
        <v>4.1233333333333331</v>
      </c>
      <c r="Z595" s="200">
        <v>4.085</v>
      </c>
      <c r="AA595" s="200">
        <v>4.1150000000000002</v>
      </c>
      <c r="AB595" s="200">
        <v>4.16</v>
      </c>
      <c r="AC595" s="200">
        <v>4.2050000000000001</v>
      </c>
      <c r="AD595" s="200">
        <v>4.0525000000000002</v>
      </c>
      <c r="AE595" s="200">
        <v>3.9</v>
      </c>
      <c r="AF595" s="201"/>
      <c r="AI595" s="201">
        <v>3.89</v>
      </c>
      <c r="AJ595" s="201">
        <v>3.56</v>
      </c>
      <c r="AK595" s="201">
        <v>3.36</v>
      </c>
      <c r="AL595" s="199">
        <f t="shared" si="37"/>
        <v>3.6033333333333335</v>
      </c>
      <c r="AN595" s="198">
        <f t="shared" si="33"/>
        <v>1.8666666666666663</v>
      </c>
      <c r="AO595" s="198">
        <f t="shared" si="34"/>
        <v>3.1566666666666663</v>
      </c>
      <c r="AP595" s="198">
        <f t="shared" si="35"/>
        <v>5.0466666666666669</v>
      </c>
      <c r="AQ595" s="198">
        <f t="shared" si="36"/>
        <v>10.846666666666666</v>
      </c>
    </row>
    <row r="596" spans="1:43" x14ac:dyDescent="0.35">
      <c r="A596" s="197">
        <v>45058</v>
      </c>
      <c r="B596" s="197">
        <v>45058</v>
      </c>
      <c r="H596" s="219">
        <v>5.53</v>
      </c>
      <c r="I596" s="219">
        <v>6.79</v>
      </c>
      <c r="J596" s="219">
        <v>8.69</v>
      </c>
      <c r="K596" s="219">
        <v>14.52</v>
      </c>
      <c r="Q596" s="197">
        <v>45058</v>
      </c>
      <c r="R596" s="200">
        <v>3.39</v>
      </c>
      <c r="S596" s="200">
        <v>3.44</v>
      </c>
      <c r="T596" s="200">
        <v>3.65</v>
      </c>
      <c r="U596" s="200">
        <v>3.5925000000000002</v>
      </c>
      <c r="V596" s="200">
        <v>3.8966666666666665</v>
      </c>
      <c r="W596" s="200">
        <v>3.9124999999999996</v>
      </c>
      <c r="X596" s="200">
        <v>4.0025000000000004</v>
      </c>
      <c r="Y596" s="200">
        <v>4.12</v>
      </c>
      <c r="Z596" s="200">
        <v>4.08</v>
      </c>
      <c r="AA596" s="200">
        <v>4.1099999999999994</v>
      </c>
      <c r="AB596" s="200">
        <v>4.1524999999999999</v>
      </c>
      <c r="AC596" s="200">
        <v>4.1950000000000003</v>
      </c>
      <c r="AD596" s="200">
        <v>4.0374999999999996</v>
      </c>
      <c r="AE596" s="200">
        <v>3.88</v>
      </c>
      <c r="AF596" s="201"/>
      <c r="AI596" s="201">
        <v>3.98</v>
      </c>
      <c r="AJ596" s="201">
        <v>3.65</v>
      </c>
      <c r="AK596" s="201">
        <v>3.45</v>
      </c>
      <c r="AL596" s="199">
        <f t="shared" si="37"/>
        <v>3.6933333333333334</v>
      </c>
      <c r="AN596" s="198">
        <f t="shared" si="33"/>
        <v>1.8366666666666669</v>
      </c>
      <c r="AO596" s="198">
        <f t="shared" si="34"/>
        <v>3.0966666666666667</v>
      </c>
      <c r="AP596" s="198">
        <f t="shared" si="35"/>
        <v>4.9966666666666661</v>
      </c>
      <c r="AQ596" s="198">
        <f t="shared" si="36"/>
        <v>10.826666666666666</v>
      </c>
    </row>
    <row r="597" spans="1:43" x14ac:dyDescent="0.35">
      <c r="A597" s="197">
        <v>45061</v>
      </c>
      <c r="B597" s="197">
        <v>45061</v>
      </c>
      <c r="H597" s="219">
        <v>5.57</v>
      </c>
      <c r="I597" s="219">
        <v>6.81</v>
      </c>
      <c r="J597" s="219">
        <v>8.69</v>
      </c>
      <c r="K597" s="219">
        <v>14.52</v>
      </c>
      <c r="Q597" s="197">
        <v>45061</v>
      </c>
      <c r="R597" s="200">
        <v>3.39</v>
      </c>
      <c r="S597" s="200">
        <v>3.44</v>
      </c>
      <c r="T597" s="200">
        <v>3.67</v>
      </c>
      <c r="U597" s="200">
        <v>3.5925000000000002</v>
      </c>
      <c r="V597" s="200">
        <v>3.8966666666666669</v>
      </c>
      <c r="W597" s="200">
        <v>3.9124999999999996</v>
      </c>
      <c r="X597" s="200">
        <v>4.0025000000000004</v>
      </c>
      <c r="Y597" s="200">
        <v>4.12</v>
      </c>
      <c r="Z597" s="200">
        <v>4.085</v>
      </c>
      <c r="AA597" s="200">
        <v>4.125</v>
      </c>
      <c r="AB597" s="200">
        <v>4.1574999999999998</v>
      </c>
      <c r="AC597" s="200">
        <v>4.1899999999999995</v>
      </c>
      <c r="AD597" s="200">
        <v>4.0350000000000001</v>
      </c>
      <c r="AE597" s="200">
        <v>3.88</v>
      </c>
      <c r="AF597" s="201"/>
      <c r="AI597" s="201">
        <v>3.99</v>
      </c>
      <c r="AJ597" s="201">
        <v>3.67</v>
      </c>
      <c r="AK597" s="201">
        <v>3.46</v>
      </c>
      <c r="AL597" s="199">
        <f t="shared" si="37"/>
        <v>3.706666666666667</v>
      </c>
      <c r="AN597" s="198">
        <f t="shared" si="33"/>
        <v>1.8633333333333333</v>
      </c>
      <c r="AO597" s="198">
        <f t="shared" si="34"/>
        <v>3.1033333333333326</v>
      </c>
      <c r="AP597" s="198">
        <f t="shared" si="35"/>
        <v>4.9833333333333325</v>
      </c>
      <c r="AQ597" s="198">
        <f t="shared" si="36"/>
        <v>10.813333333333333</v>
      </c>
    </row>
    <row r="598" spans="1:43" x14ac:dyDescent="0.35">
      <c r="A598" s="197">
        <v>45062</v>
      </c>
      <c r="B598" s="197">
        <v>45062</v>
      </c>
      <c r="H598" s="219">
        <v>5.62</v>
      </c>
      <c r="I598" s="219">
        <v>6.89</v>
      </c>
      <c r="J598" s="219">
        <v>8.76</v>
      </c>
      <c r="K598" s="219">
        <v>14.61</v>
      </c>
      <c r="Q598" s="197">
        <v>45062</v>
      </c>
      <c r="R598" s="200">
        <v>3.46</v>
      </c>
      <c r="S598" s="200">
        <v>3.51</v>
      </c>
      <c r="T598" s="200">
        <v>3.82</v>
      </c>
      <c r="U598" s="200">
        <v>3.6375000000000002</v>
      </c>
      <c r="V598" s="200">
        <v>3.9333333333333336</v>
      </c>
      <c r="W598" s="200">
        <v>3.9275000000000002</v>
      </c>
      <c r="X598" s="200">
        <v>4.0125000000000002</v>
      </c>
      <c r="Y598" s="200">
        <v>4.1333333333333337</v>
      </c>
      <c r="Z598" s="200">
        <v>4.085</v>
      </c>
      <c r="AA598" s="200">
        <v>4.1099999999999994</v>
      </c>
      <c r="AB598" s="200">
        <v>4.1524999999999999</v>
      </c>
      <c r="AC598" s="200">
        <v>4.1950000000000003</v>
      </c>
      <c r="AD598" s="200">
        <v>4.0374999999999996</v>
      </c>
      <c r="AE598" s="200">
        <v>3.88</v>
      </c>
      <c r="AF598" s="201"/>
      <c r="AI598" s="201">
        <v>4.0599999999999996</v>
      </c>
      <c r="AJ598" s="201">
        <v>3.74</v>
      </c>
      <c r="AK598" s="201">
        <v>3.52</v>
      </c>
      <c r="AL598" s="199">
        <f t="shared" si="37"/>
        <v>3.7733333333333334</v>
      </c>
      <c r="AN598" s="198">
        <f t="shared" si="33"/>
        <v>1.8466666666666667</v>
      </c>
      <c r="AO598" s="198">
        <f t="shared" si="34"/>
        <v>3.1166666666666663</v>
      </c>
      <c r="AP598" s="198">
        <f t="shared" si="35"/>
        <v>4.9866666666666664</v>
      </c>
      <c r="AQ598" s="198">
        <f t="shared" si="36"/>
        <v>10.836666666666666</v>
      </c>
    </row>
    <row r="599" spans="1:43" x14ac:dyDescent="0.35">
      <c r="A599" s="197">
        <v>45063</v>
      </c>
      <c r="B599" s="197">
        <v>45063</v>
      </c>
      <c r="H599" s="219">
        <v>5.67</v>
      </c>
      <c r="I599" s="219">
        <v>6.9</v>
      </c>
      <c r="J599" s="219">
        <v>8.7799999999999994</v>
      </c>
      <c r="K599" s="219">
        <v>14.67</v>
      </c>
      <c r="Q599" s="197">
        <v>45063</v>
      </c>
      <c r="R599" s="200">
        <v>3.46</v>
      </c>
      <c r="S599" s="200">
        <v>3.51</v>
      </c>
      <c r="T599" s="200">
        <v>3.91</v>
      </c>
      <c r="U599" s="200">
        <v>3.6375000000000002</v>
      </c>
      <c r="V599" s="200">
        <v>3.9533333333333336</v>
      </c>
      <c r="W599" s="200">
        <v>3.9275000000000002</v>
      </c>
      <c r="X599" s="200">
        <v>4.0175000000000001</v>
      </c>
      <c r="Y599" s="200">
        <v>4.1366666666666667</v>
      </c>
      <c r="Z599" s="200">
        <v>4.08</v>
      </c>
      <c r="AA599" s="200">
        <v>4.12</v>
      </c>
      <c r="AB599" s="200">
        <v>4.1575000000000006</v>
      </c>
      <c r="AC599" s="200">
        <v>4.1950000000000003</v>
      </c>
      <c r="AD599" s="200">
        <v>4.0374999999999996</v>
      </c>
      <c r="AE599" s="200">
        <v>3.88</v>
      </c>
      <c r="AF599" s="201"/>
      <c r="AI599" s="201">
        <v>4.12</v>
      </c>
      <c r="AJ599" s="201">
        <v>3.8</v>
      </c>
      <c r="AK599" s="201">
        <v>3.58</v>
      </c>
      <c r="AL599" s="199">
        <f t="shared" si="37"/>
        <v>3.8333333333333335</v>
      </c>
      <c r="AN599" s="198">
        <f t="shared" si="33"/>
        <v>1.8366666666666664</v>
      </c>
      <c r="AO599" s="198">
        <f t="shared" si="34"/>
        <v>3.0666666666666669</v>
      </c>
      <c r="AP599" s="198">
        <f t="shared" si="35"/>
        <v>4.9466666666666654</v>
      </c>
      <c r="AQ599" s="198">
        <f t="shared" si="36"/>
        <v>10.836666666666666</v>
      </c>
    </row>
    <row r="600" spans="1:43" x14ac:dyDescent="0.35">
      <c r="A600" s="197">
        <v>45064</v>
      </c>
      <c r="B600" s="197">
        <v>45064</v>
      </c>
      <c r="H600" s="219">
        <v>5.74</v>
      </c>
      <c r="I600" s="219">
        <v>6.95</v>
      </c>
      <c r="J600" s="219">
        <v>8.83</v>
      </c>
      <c r="K600" s="219">
        <v>14.71</v>
      </c>
      <c r="Q600" s="197">
        <v>45064</v>
      </c>
      <c r="R600" s="200">
        <v>3.46</v>
      </c>
      <c r="S600" s="200">
        <v>3.51</v>
      </c>
      <c r="T600" s="200">
        <v>3.9</v>
      </c>
      <c r="U600" s="200">
        <v>3.6375000000000002</v>
      </c>
      <c r="V600" s="200">
        <v>3.956666666666667</v>
      </c>
      <c r="W600" s="200">
        <v>3.9175</v>
      </c>
      <c r="X600" s="200">
        <v>4.0075000000000003</v>
      </c>
      <c r="Y600" s="200">
        <v>4.13</v>
      </c>
      <c r="Z600" s="200">
        <v>4.0649999999999995</v>
      </c>
      <c r="AA600" s="200">
        <v>4.09</v>
      </c>
      <c r="AB600" s="200">
        <v>4.1349999999999998</v>
      </c>
      <c r="AC600" s="200">
        <v>4.18</v>
      </c>
      <c r="AD600" s="200">
        <v>4.0350000000000001</v>
      </c>
      <c r="AE600" s="200">
        <v>3.89</v>
      </c>
      <c r="AF600" s="201"/>
      <c r="AI600" s="201">
        <v>4.24</v>
      </c>
      <c r="AJ600" s="201">
        <v>3.94</v>
      </c>
      <c r="AK600" s="201">
        <v>3.69</v>
      </c>
      <c r="AL600" s="199">
        <f t="shared" si="37"/>
        <v>3.9566666666666666</v>
      </c>
      <c r="AN600" s="198">
        <f t="shared" si="33"/>
        <v>1.7833333333333337</v>
      </c>
      <c r="AO600" s="198">
        <f t="shared" si="34"/>
        <v>2.9933333333333336</v>
      </c>
      <c r="AP600" s="198">
        <f t="shared" si="35"/>
        <v>4.8733333333333331</v>
      </c>
      <c r="AQ600" s="198">
        <f t="shared" si="36"/>
        <v>10.753333333333334</v>
      </c>
    </row>
    <row r="601" spans="1:43" x14ac:dyDescent="0.35">
      <c r="A601" s="197">
        <v>45065</v>
      </c>
      <c r="B601" s="197">
        <v>45065</v>
      </c>
      <c r="H601" s="219">
        <v>5.77</v>
      </c>
      <c r="I601" s="219">
        <v>6.95</v>
      </c>
      <c r="J601" s="219">
        <v>8.81</v>
      </c>
      <c r="K601" s="219">
        <v>14.69</v>
      </c>
      <c r="Q601" s="197">
        <v>45065</v>
      </c>
      <c r="R601" s="200">
        <v>3.46</v>
      </c>
      <c r="S601" s="200">
        <v>3.51</v>
      </c>
      <c r="T601" s="200">
        <v>3.9</v>
      </c>
      <c r="U601" s="200">
        <v>3.6375000000000002</v>
      </c>
      <c r="V601" s="200">
        <v>3.97</v>
      </c>
      <c r="W601" s="200">
        <v>3.9225000000000003</v>
      </c>
      <c r="X601" s="200">
        <v>4.01</v>
      </c>
      <c r="Y601" s="200">
        <v>4.1366666666666667</v>
      </c>
      <c r="Z601" s="200">
        <v>4.07</v>
      </c>
      <c r="AA601" s="200">
        <v>4.1099999999999994</v>
      </c>
      <c r="AB601" s="200">
        <v>4.1549999999999994</v>
      </c>
      <c r="AC601" s="200">
        <v>4.2</v>
      </c>
      <c r="AD601" s="200">
        <v>4.05</v>
      </c>
      <c r="AE601" s="200">
        <v>3.9</v>
      </c>
      <c r="AF601" s="201"/>
      <c r="AI601" s="201">
        <v>4.28</v>
      </c>
      <c r="AJ601" s="201">
        <v>3.98</v>
      </c>
      <c r="AK601" s="201">
        <v>3.76</v>
      </c>
      <c r="AL601" s="199">
        <f t="shared" si="37"/>
        <v>4.0066666666666668</v>
      </c>
      <c r="AN601" s="198">
        <f t="shared" si="33"/>
        <v>1.7633333333333328</v>
      </c>
      <c r="AO601" s="198">
        <f t="shared" si="34"/>
        <v>2.9433333333333334</v>
      </c>
      <c r="AP601" s="198">
        <f t="shared" si="35"/>
        <v>4.8033333333333337</v>
      </c>
      <c r="AQ601" s="198">
        <f t="shared" si="36"/>
        <v>10.683333333333334</v>
      </c>
    </row>
    <row r="602" spans="1:43" x14ac:dyDescent="0.35">
      <c r="A602" s="197">
        <v>45068</v>
      </c>
      <c r="B602" s="197">
        <v>45068</v>
      </c>
      <c r="H602" s="219">
        <v>5.78</v>
      </c>
      <c r="I602" s="219">
        <v>6.89</v>
      </c>
      <c r="J602" s="219">
        <v>8.74</v>
      </c>
      <c r="K602" s="219">
        <v>14.63</v>
      </c>
      <c r="Q602" s="197">
        <v>45068</v>
      </c>
      <c r="R602" s="200">
        <v>3.4800000000000004</v>
      </c>
      <c r="S602" s="200">
        <v>3.5300000000000002</v>
      </c>
      <c r="T602" s="200">
        <v>3.89</v>
      </c>
      <c r="U602" s="200">
        <v>3.6625000000000001</v>
      </c>
      <c r="V602" s="200">
        <v>3.97</v>
      </c>
      <c r="W602" s="200">
        <v>3.936666666666667</v>
      </c>
      <c r="X602" s="200">
        <v>4.0025000000000004</v>
      </c>
      <c r="Y602" s="200">
        <v>4.1366666666666667</v>
      </c>
      <c r="Z602" s="200">
        <v>4.08</v>
      </c>
      <c r="AA602" s="200">
        <v>4.1050000000000004</v>
      </c>
      <c r="AB602" s="200">
        <v>4.1524999999999999</v>
      </c>
      <c r="AC602" s="200">
        <v>4.2</v>
      </c>
      <c r="AD602" s="200">
        <v>4.0549999999999997</v>
      </c>
      <c r="AE602" s="200">
        <v>3.91</v>
      </c>
      <c r="AF602" s="201"/>
      <c r="AI602" s="201">
        <v>4.29</v>
      </c>
      <c r="AJ602" s="201">
        <v>3.98</v>
      </c>
      <c r="AK602" s="201">
        <v>3.77</v>
      </c>
      <c r="AL602" s="199">
        <f t="shared" si="37"/>
        <v>4.0133333333333328</v>
      </c>
      <c r="AN602" s="198">
        <f t="shared" si="33"/>
        <v>1.7666666666666675</v>
      </c>
      <c r="AO602" s="198">
        <f t="shared" si="34"/>
        <v>2.8766666666666669</v>
      </c>
      <c r="AP602" s="198">
        <f t="shared" si="35"/>
        <v>4.7266666666666675</v>
      </c>
      <c r="AQ602" s="198">
        <f t="shared" si="36"/>
        <v>10.616666666666667</v>
      </c>
    </row>
    <row r="603" spans="1:43" x14ac:dyDescent="0.35">
      <c r="A603" s="197">
        <v>45069</v>
      </c>
      <c r="B603" s="197">
        <v>45069</v>
      </c>
      <c r="H603" s="219">
        <v>5.76</v>
      </c>
      <c r="I603" s="219">
        <v>6.92</v>
      </c>
      <c r="J603" s="219">
        <v>8.7799999999999994</v>
      </c>
      <c r="K603" s="219">
        <v>14.68</v>
      </c>
      <c r="Q603" s="197">
        <v>45069</v>
      </c>
      <c r="R603" s="200">
        <v>3.5200000000000005</v>
      </c>
      <c r="S603" s="200">
        <v>3.5700000000000003</v>
      </c>
      <c r="T603" s="200">
        <v>3.97</v>
      </c>
      <c r="U603" s="200">
        <v>3.7024999999999997</v>
      </c>
      <c r="V603" s="200">
        <v>3.9949999999999997</v>
      </c>
      <c r="W603" s="200">
        <v>3.9633333333333334</v>
      </c>
      <c r="X603" s="200">
        <v>4.0525000000000002</v>
      </c>
      <c r="Y603" s="200">
        <v>4.1566666666666672</v>
      </c>
      <c r="Z603" s="200">
        <v>4.085</v>
      </c>
      <c r="AA603" s="200">
        <v>4.1150000000000002</v>
      </c>
      <c r="AB603" s="200">
        <v>4.165</v>
      </c>
      <c r="AC603" s="200">
        <v>4.2149999999999999</v>
      </c>
      <c r="AD603" s="200">
        <v>4.0625</v>
      </c>
      <c r="AE603" s="200">
        <v>3.91</v>
      </c>
      <c r="AF603" s="201"/>
      <c r="AI603" s="201">
        <v>4.26</v>
      </c>
      <c r="AJ603" s="201">
        <v>3.99</v>
      </c>
      <c r="AK603" s="201">
        <v>3.76</v>
      </c>
      <c r="AL603" s="199">
        <f t="shared" si="37"/>
        <v>4.003333333333333</v>
      </c>
      <c r="AN603" s="198">
        <f t="shared" si="33"/>
        <v>1.7566666666666668</v>
      </c>
      <c r="AO603" s="198">
        <f t="shared" si="34"/>
        <v>2.916666666666667</v>
      </c>
      <c r="AP603" s="198">
        <f t="shared" si="35"/>
        <v>4.7766666666666664</v>
      </c>
      <c r="AQ603" s="198">
        <f t="shared" si="36"/>
        <v>10.676666666666666</v>
      </c>
    </row>
    <row r="604" spans="1:43" x14ac:dyDescent="0.35">
      <c r="A604" s="197">
        <v>45070</v>
      </c>
      <c r="B604" s="197">
        <v>45070</v>
      </c>
      <c r="H604" s="219">
        <v>5.81</v>
      </c>
      <c r="I604" s="219">
        <v>7.04</v>
      </c>
      <c r="J604" s="219">
        <v>8.9600000000000009</v>
      </c>
      <c r="K604" s="219">
        <v>14.82</v>
      </c>
      <c r="Q604" s="197">
        <v>45070</v>
      </c>
      <c r="R604" s="200">
        <v>3.5200000000000005</v>
      </c>
      <c r="S604" s="200">
        <v>3.5700000000000003</v>
      </c>
      <c r="T604" s="200">
        <v>3.94</v>
      </c>
      <c r="U604" s="200">
        <v>3.7024999999999997</v>
      </c>
      <c r="V604" s="200">
        <v>4.0049999999999999</v>
      </c>
      <c r="W604" s="200">
        <v>3.9700000000000006</v>
      </c>
      <c r="X604" s="200">
        <v>4.0549999999999997</v>
      </c>
      <c r="Y604" s="200">
        <v>4.1533333333333333</v>
      </c>
      <c r="Z604" s="200">
        <v>4.085</v>
      </c>
      <c r="AA604" s="200">
        <v>4.1150000000000002</v>
      </c>
      <c r="AB604" s="200">
        <v>4.17</v>
      </c>
      <c r="AC604" s="200">
        <v>4.2249999999999996</v>
      </c>
      <c r="AD604" s="200">
        <v>4.0674999999999999</v>
      </c>
      <c r="AE604" s="200">
        <v>3.91</v>
      </c>
      <c r="AF604" s="201"/>
      <c r="AI604" s="201">
        <v>4.3099999999999996</v>
      </c>
      <c r="AJ604" s="201">
        <v>4.04</v>
      </c>
      <c r="AK604" s="201">
        <v>3.75</v>
      </c>
      <c r="AL604" s="199">
        <f t="shared" si="37"/>
        <v>4.0333333333333332</v>
      </c>
      <c r="AN604" s="198">
        <f t="shared" si="33"/>
        <v>1.7766666666666664</v>
      </c>
      <c r="AO604" s="198">
        <f t="shared" si="34"/>
        <v>3.0066666666666668</v>
      </c>
      <c r="AP604" s="198">
        <f t="shared" si="35"/>
        <v>4.9266666666666676</v>
      </c>
      <c r="AQ604" s="198">
        <f t="shared" si="36"/>
        <v>10.786666666666667</v>
      </c>
    </row>
    <row r="605" spans="1:43" x14ac:dyDescent="0.35">
      <c r="A605" s="197">
        <v>45071</v>
      </c>
      <c r="B605" s="197">
        <v>45071</v>
      </c>
      <c r="H605" s="219">
        <v>5.88</v>
      </c>
      <c r="I605" s="219">
        <v>7.08</v>
      </c>
      <c r="J605" s="219">
        <v>8.9600000000000009</v>
      </c>
      <c r="K605" s="219">
        <v>14.84</v>
      </c>
      <c r="Q605" s="197">
        <v>45071</v>
      </c>
      <c r="R605" s="200">
        <v>3.5350000000000001</v>
      </c>
      <c r="S605" s="200">
        <v>3.585</v>
      </c>
      <c r="T605" s="200">
        <v>3.96</v>
      </c>
      <c r="U605" s="200">
        <v>3.7125000000000004</v>
      </c>
      <c r="V605" s="200">
        <v>4.0075000000000003</v>
      </c>
      <c r="W605" s="200">
        <v>3.9800000000000004</v>
      </c>
      <c r="X605" s="200">
        <v>4.0625</v>
      </c>
      <c r="Y605" s="200">
        <v>4.166666666666667</v>
      </c>
      <c r="Z605" s="200">
        <v>4.0950000000000006</v>
      </c>
      <c r="AA605" s="200">
        <v>4.1100000000000003</v>
      </c>
      <c r="AB605" s="200">
        <v>4.1650000000000009</v>
      </c>
      <c r="AC605" s="200">
        <v>4.2200000000000006</v>
      </c>
      <c r="AD605" s="200">
        <v>4.0650000000000004</v>
      </c>
      <c r="AE605" s="200">
        <v>3.91</v>
      </c>
      <c r="AF605" s="201"/>
      <c r="AI605" s="201">
        <v>4.5</v>
      </c>
      <c r="AJ605" s="201">
        <v>4.21</v>
      </c>
      <c r="AK605" s="201">
        <v>3.9</v>
      </c>
      <c r="AL605" s="199">
        <f t="shared" si="37"/>
        <v>4.203333333333334</v>
      </c>
      <c r="AN605" s="198">
        <f t="shared" si="33"/>
        <v>1.6766666666666659</v>
      </c>
      <c r="AO605" s="198">
        <f t="shared" si="34"/>
        <v>2.876666666666666</v>
      </c>
      <c r="AP605" s="198">
        <f t="shared" si="35"/>
        <v>4.7566666666666668</v>
      </c>
      <c r="AQ605" s="198">
        <f t="shared" si="36"/>
        <v>10.636666666666667</v>
      </c>
    </row>
    <row r="606" spans="1:43" x14ac:dyDescent="0.35">
      <c r="A606" s="197">
        <v>45072</v>
      </c>
      <c r="B606" s="197">
        <v>45072</v>
      </c>
      <c r="H606" s="219">
        <v>5.89</v>
      </c>
      <c r="I606" s="219">
        <v>7.08</v>
      </c>
      <c r="J606" s="219">
        <v>8.9499999999999993</v>
      </c>
      <c r="K606" s="219">
        <v>14.84</v>
      </c>
      <c r="Q606" s="197">
        <v>45072</v>
      </c>
      <c r="R606" s="200">
        <v>3.5250000000000004</v>
      </c>
      <c r="S606" s="200">
        <v>3.5750000000000002</v>
      </c>
      <c r="T606" s="200">
        <v>4</v>
      </c>
      <c r="U606" s="200">
        <v>3.7125000000000004</v>
      </c>
      <c r="V606" s="200">
        <v>4.0399999999999991</v>
      </c>
      <c r="W606" s="200">
        <v>3.99</v>
      </c>
      <c r="X606" s="200">
        <v>4.0625</v>
      </c>
      <c r="Y606" s="200">
        <v>4.16</v>
      </c>
      <c r="Z606" s="200">
        <v>4.0999999999999996</v>
      </c>
      <c r="AA606" s="200">
        <v>4.13</v>
      </c>
      <c r="AB606" s="200">
        <v>4.18</v>
      </c>
      <c r="AC606" s="200">
        <v>4.2300000000000004</v>
      </c>
      <c r="AD606" s="200">
        <v>4.0750000000000002</v>
      </c>
      <c r="AE606" s="200">
        <v>3.92</v>
      </c>
      <c r="AF606" s="201"/>
      <c r="AI606" s="201">
        <v>4.54</v>
      </c>
      <c r="AJ606" s="201">
        <v>4.2300000000000004</v>
      </c>
      <c r="AK606" s="201">
        <v>3.92</v>
      </c>
      <c r="AL606" s="199">
        <f t="shared" si="37"/>
        <v>4.2299999999999995</v>
      </c>
      <c r="AN606" s="198">
        <f t="shared" si="33"/>
        <v>1.6600000000000001</v>
      </c>
      <c r="AO606" s="198">
        <f t="shared" si="34"/>
        <v>2.8500000000000005</v>
      </c>
      <c r="AP606" s="198">
        <f t="shared" si="35"/>
        <v>4.72</v>
      </c>
      <c r="AQ606" s="198">
        <f t="shared" si="36"/>
        <v>10.61</v>
      </c>
    </row>
    <row r="607" spans="1:43" x14ac:dyDescent="0.35">
      <c r="A607" s="197">
        <v>45075</v>
      </c>
      <c r="B607" s="197">
        <v>45075</v>
      </c>
      <c r="H607" s="219">
        <v>5.9</v>
      </c>
      <c r="I607" s="219">
        <v>7.08</v>
      </c>
      <c r="J607" s="219">
        <v>8.9499999999999993</v>
      </c>
      <c r="K607" s="219">
        <v>14.85</v>
      </c>
      <c r="Q607" s="197">
        <v>45075</v>
      </c>
      <c r="R607" s="200">
        <v>3.55</v>
      </c>
      <c r="S607" s="200">
        <v>3.6</v>
      </c>
      <c r="T607" s="200">
        <v>3.97</v>
      </c>
      <c r="U607" s="200">
        <v>3.7125000000000004</v>
      </c>
      <c r="V607" s="200">
        <v>4.0199999999999996</v>
      </c>
      <c r="W607" s="200">
        <v>4.0274999999999999</v>
      </c>
      <c r="X607" s="200">
        <v>4.0366666666666662</v>
      </c>
      <c r="Y607" s="200">
        <v>4.166666666666667</v>
      </c>
      <c r="Z607" s="200">
        <v>4.1050000000000004</v>
      </c>
      <c r="AA607" s="200">
        <v>4.125</v>
      </c>
      <c r="AB607" s="200">
        <v>4.1775000000000002</v>
      </c>
      <c r="AC607" s="200">
        <v>4.2300000000000004</v>
      </c>
      <c r="AD607" s="200">
        <v>4.08</v>
      </c>
      <c r="AE607" s="200">
        <v>3.93</v>
      </c>
      <c r="AF607" s="201"/>
      <c r="AI607" s="223">
        <f>AVERAGE(AI606,AI608)</f>
        <v>4.5</v>
      </c>
      <c r="AJ607" s="223">
        <f>AVERAGE(AJ606,AJ608)</f>
        <v>4.165</v>
      </c>
      <c r="AK607" s="223">
        <f>AVERAGE(AK606,AK608)</f>
        <v>3.8650000000000002</v>
      </c>
      <c r="AL607" s="199">
        <f t="shared" si="37"/>
        <v>4.1766666666666667</v>
      </c>
      <c r="AN607" s="198">
        <f t="shared" si="33"/>
        <v>1.7233333333333336</v>
      </c>
      <c r="AO607" s="198">
        <f t="shared" si="34"/>
        <v>2.9033333333333333</v>
      </c>
      <c r="AP607" s="198">
        <f t="shared" si="35"/>
        <v>4.7733333333333325</v>
      </c>
      <c r="AQ607" s="198">
        <f t="shared" si="36"/>
        <v>10.673333333333332</v>
      </c>
    </row>
    <row r="608" spans="1:43" x14ac:dyDescent="0.35">
      <c r="A608" s="197">
        <v>45076</v>
      </c>
      <c r="B608" s="197">
        <v>45076</v>
      </c>
      <c r="H608" s="219">
        <v>5.75</v>
      </c>
      <c r="I608" s="219">
        <v>6.98</v>
      </c>
      <c r="J608" s="219">
        <v>8.84</v>
      </c>
      <c r="K608" s="219">
        <v>14.71</v>
      </c>
      <c r="Q608" s="197">
        <v>45076</v>
      </c>
      <c r="R608" s="200">
        <v>3.58</v>
      </c>
      <c r="S608" s="200">
        <v>3.64</v>
      </c>
      <c r="T608" s="200">
        <v>4.13</v>
      </c>
      <c r="U608" s="200">
        <v>3.7425000000000002</v>
      </c>
      <c r="V608" s="200">
        <v>4.0449999999999999</v>
      </c>
      <c r="W608" s="200">
        <v>4.0374999999999996</v>
      </c>
      <c r="X608" s="200">
        <v>4.0333333333333332</v>
      </c>
      <c r="Y608" s="200">
        <v>4.1633333333333331</v>
      </c>
      <c r="Z608" s="200">
        <v>4.1050000000000004</v>
      </c>
      <c r="AA608" s="200">
        <v>4.13</v>
      </c>
      <c r="AB608" s="200">
        <v>4.1850000000000005</v>
      </c>
      <c r="AC608" s="200">
        <v>4.24</v>
      </c>
      <c r="AD608" s="200">
        <v>4.085</v>
      </c>
      <c r="AE608" s="200">
        <v>3.93</v>
      </c>
      <c r="AF608" s="201"/>
      <c r="AI608" s="201">
        <v>4.46</v>
      </c>
      <c r="AJ608" s="201">
        <v>4.0999999999999996</v>
      </c>
      <c r="AK608" s="201">
        <v>3.81</v>
      </c>
      <c r="AL608" s="199">
        <f t="shared" si="37"/>
        <v>4.1233333333333331</v>
      </c>
      <c r="AN608" s="198">
        <f t="shared" si="33"/>
        <v>1.6266666666666669</v>
      </c>
      <c r="AO608" s="198">
        <f t="shared" si="34"/>
        <v>2.8566666666666674</v>
      </c>
      <c r="AP608" s="198">
        <f t="shared" si="35"/>
        <v>4.7166666666666668</v>
      </c>
      <c r="AQ608" s="198">
        <f t="shared" si="36"/>
        <v>10.586666666666668</v>
      </c>
    </row>
    <row r="609" spans="1:43" x14ac:dyDescent="0.35">
      <c r="A609" s="197">
        <v>45077</v>
      </c>
      <c r="B609" s="197">
        <v>45077</v>
      </c>
      <c r="H609" s="219">
        <v>5.73</v>
      </c>
      <c r="I609" s="219">
        <v>7.03</v>
      </c>
      <c r="J609" s="219">
        <v>8.91</v>
      </c>
      <c r="K609" s="219">
        <v>14.71</v>
      </c>
      <c r="Q609" s="197">
        <v>45077</v>
      </c>
      <c r="R609" s="200">
        <v>3.58</v>
      </c>
      <c r="S609" s="200">
        <v>3.64</v>
      </c>
      <c r="T609" s="200">
        <v>3.85</v>
      </c>
      <c r="U609" s="200">
        <v>3.7425000000000002</v>
      </c>
      <c r="V609" s="200">
        <v>4.0475000000000003</v>
      </c>
      <c r="W609" s="200">
        <v>4.0249999999999995</v>
      </c>
      <c r="X609" s="200">
        <v>4.043333333333333</v>
      </c>
      <c r="Y609" s="200">
        <v>4.1566666666666672</v>
      </c>
      <c r="Z609" s="200">
        <v>4.0950000000000006</v>
      </c>
      <c r="AA609" s="200">
        <v>4.12</v>
      </c>
      <c r="AB609" s="200">
        <v>4.17</v>
      </c>
      <c r="AC609" s="200">
        <v>4.22</v>
      </c>
      <c r="AD609" s="200">
        <v>4.0649999999999995</v>
      </c>
      <c r="AE609" s="200">
        <v>3.91</v>
      </c>
      <c r="AF609" s="201"/>
      <c r="AI609" s="201">
        <v>4.4000000000000004</v>
      </c>
      <c r="AJ609" s="201">
        <v>4.04</v>
      </c>
      <c r="AK609" s="201">
        <v>3.74</v>
      </c>
      <c r="AL609" s="199">
        <f t="shared" si="37"/>
        <v>4.0600000000000005</v>
      </c>
      <c r="AN609" s="198">
        <f t="shared" si="33"/>
        <v>1.67</v>
      </c>
      <c r="AO609" s="198">
        <f t="shared" si="34"/>
        <v>2.9699999999999998</v>
      </c>
      <c r="AP609" s="198">
        <f t="shared" si="35"/>
        <v>4.8499999999999996</v>
      </c>
      <c r="AQ609" s="198">
        <f t="shared" si="36"/>
        <v>10.65</v>
      </c>
    </row>
    <row r="610" spans="1:43" x14ac:dyDescent="0.35">
      <c r="A610" s="197">
        <v>45078</v>
      </c>
      <c r="B610" s="197">
        <v>45078</v>
      </c>
      <c r="H610" s="219">
        <v>5.69</v>
      </c>
      <c r="I610" s="219">
        <v>6.94</v>
      </c>
      <c r="J610" s="219">
        <v>8.82</v>
      </c>
      <c r="K610" s="219">
        <v>14.6</v>
      </c>
      <c r="Q610" s="197">
        <v>45078</v>
      </c>
      <c r="R610" s="200">
        <v>3.6</v>
      </c>
      <c r="S610" s="200">
        <v>3.64</v>
      </c>
      <c r="T610" s="200">
        <v>3.85</v>
      </c>
      <c r="U610" s="200">
        <v>3.7425000000000002</v>
      </c>
      <c r="V610" s="200">
        <v>4.0424999999999995</v>
      </c>
      <c r="W610" s="200">
        <v>4.0799999999999992</v>
      </c>
      <c r="X610" s="200">
        <v>4.04</v>
      </c>
      <c r="Y610" s="200">
        <v>4.1499999999999995</v>
      </c>
      <c r="Z610" s="200">
        <v>4.09</v>
      </c>
      <c r="AA610" s="200">
        <v>4.1150000000000002</v>
      </c>
      <c r="AB610" s="200">
        <v>4.1624999999999996</v>
      </c>
      <c r="AC610" s="200">
        <v>4.21</v>
      </c>
      <c r="AD610" s="200">
        <v>4.0600000000000005</v>
      </c>
      <c r="AE610" s="200">
        <v>3.91</v>
      </c>
      <c r="AF610" s="201"/>
      <c r="AI610" s="201">
        <v>4.33</v>
      </c>
      <c r="AJ610" s="201">
        <v>3.98</v>
      </c>
      <c r="AK610" s="201">
        <v>3.7</v>
      </c>
      <c r="AL610" s="199">
        <f t="shared" si="37"/>
        <v>4.0033333333333339</v>
      </c>
      <c r="AN610" s="198">
        <f t="shared" si="33"/>
        <v>1.6866666666666665</v>
      </c>
      <c r="AO610" s="198">
        <f t="shared" si="34"/>
        <v>2.9366666666666665</v>
      </c>
      <c r="AP610" s="198">
        <f t="shared" si="35"/>
        <v>4.8166666666666664</v>
      </c>
      <c r="AQ610" s="198">
        <f t="shared" si="36"/>
        <v>10.596666666666666</v>
      </c>
    </row>
    <row r="611" spans="1:43" x14ac:dyDescent="0.35">
      <c r="A611" s="197">
        <v>45079</v>
      </c>
      <c r="B611" s="197">
        <v>45079</v>
      </c>
      <c r="H611" s="219">
        <v>5.77</v>
      </c>
      <c r="I611" s="219">
        <v>6.82</v>
      </c>
      <c r="J611" s="219">
        <v>8.66</v>
      </c>
      <c r="K611" s="219">
        <v>14.44</v>
      </c>
      <c r="Q611" s="197">
        <v>45079</v>
      </c>
      <c r="R611" s="200">
        <v>3.6</v>
      </c>
      <c r="S611" s="200">
        <v>3.64</v>
      </c>
      <c r="T611" s="200">
        <v>3.85</v>
      </c>
      <c r="U611" s="200">
        <v>3.7425000000000002</v>
      </c>
      <c r="V611" s="200">
        <v>4.0149999999999997</v>
      </c>
      <c r="W611" s="200">
        <v>4.0224999999999991</v>
      </c>
      <c r="X611" s="200">
        <v>4.0366666666666662</v>
      </c>
      <c r="Y611" s="200">
        <v>4.1533333333333333</v>
      </c>
      <c r="Z611" s="200">
        <v>4.085</v>
      </c>
      <c r="AA611" s="200">
        <v>4.1100000000000003</v>
      </c>
      <c r="AB611" s="200">
        <v>4.1575000000000006</v>
      </c>
      <c r="AC611" s="200">
        <v>4.2050000000000001</v>
      </c>
      <c r="AD611" s="200">
        <v>4.0575000000000001</v>
      </c>
      <c r="AE611" s="200">
        <v>3.91</v>
      </c>
      <c r="AF611" s="201"/>
      <c r="AI611" s="201">
        <v>4.5</v>
      </c>
      <c r="AJ611" s="201">
        <v>4.13</v>
      </c>
      <c r="AK611" s="201">
        <v>3.84</v>
      </c>
      <c r="AL611" s="199">
        <f t="shared" si="37"/>
        <v>4.1566666666666663</v>
      </c>
      <c r="AN611" s="198">
        <f t="shared" si="33"/>
        <v>1.6133333333333333</v>
      </c>
      <c r="AO611" s="198">
        <f t="shared" si="34"/>
        <v>2.663333333333334</v>
      </c>
      <c r="AP611" s="198">
        <f t="shared" si="35"/>
        <v>4.5033333333333339</v>
      </c>
      <c r="AQ611" s="198">
        <f t="shared" si="36"/>
        <v>10.283333333333333</v>
      </c>
    </row>
    <row r="612" spans="1:43" x14ac:dyDescent="0.35">
      <c r="A612" s="197">
        <v>45082</v>
      </c>
      <c r="B612" s="197">
        <v>45082</v>
      </c>
      <c r="H612" s="219">
        <v>5.77</v>
      </c>
      <c r="I612" s="219">
        <v>6.84</v>
      </c>
      <c r="J612" s="219">
        <v>8.66</v>
      </c>
      <c r="K612" s="219">
        <v>14.41</v>
      </c>
      <c r="Q612" s="197">
        <v>45082</v>
      </c>
      <c r="R612" s="200">
        <v>3.6</v>
      </c>
      <c r="S612" s="200">
        <v>3.64</v>
      </c>
      <c r="T612" s="200">
        <v>3.8</v>
      </c>
      <c r="U612" s="200">
        <v>3.7425000000000002</v>
      </c>
      <c r="V612" s="200">
        <v>4.04</v>
      </c>
      <c r="W612" s="200">
        <v>4.0324999999999998</v>
      </c>
      <c r="X612" s="200">
        <v>4.043333333333333</v>
      </c>
      <c r="Y612" s="200">
        <v>4.1499999999999995</v>
      </c>
      <c r="Z612" s="200">
        <v>4.09</v>
      </c>
      <c r="AA612" s="200">
        <v>4.1150000000000002</v>
      </c>
      <c r="AB612" s="200">
        <v>4.1624999999999996</v>
      </c>
      <c r="AC612" s="200">
        <v>4.21</v>
      </c>
      <c r="AD612" s="200">
        <v>4.0600000000000005</v>
      </c>
      <c r="AE612" s="200">
        <v>3.91</v>
      </c>
      <c r="AF612" s="201"/>
      <c r="AI612" s="201">
        <v>4.46</v>
      </c>
      <c r="AJ612" s="201">
        <v>4.0999999999999996</v>
      </c>
      <c r="AK612" s="201">
        <v>3.82</v>
      </c>
      <c r="AL612" s="199">
        <f t="shared" si="37"/>
        <v>4.126666666666666</v>
      </c>
      <c r="AN612" s="198">
        <f t="shared" si="33"/>
        <v>1.6433333333333335</v>
      </c>
      <c r="AO612" s="198">
        <f t="shared" si="34"/>
        <v>2.7133333333333338</v>
      </c>
      <c r="AP612" s="198">
        <f t="shared" si="35"/>
        <v>4.5333333333333341</v>
      </c>
      <c r="AQ612" s="198">
        <f t="shared" si="36"/>
        <v>10.283333333333335</v>
      </c>
    </row>
    <row r="613" spans="1:43" x14ac:dyDescent="0.35">
      <c r="A613" s="197">
        <v>45083</v>
      </c>
      <c r="B613" s="197">
        <v>45083</v>
      </c>
      <c r="H613" s="219">
        <v>5.77</v>
      </c>
      <c r="I613" s="219">
        <v>6.86</v>
      </c>
      <c r="J613" s="219">
        <v>8.68</v>
      </c>
      <c r="K613" s="219">
        <v>14.36</v>
      </c>
      <c r="Q613" s="197">
        <v>45083</v>
      </c>
      <c r="R613" s="200">
        <v>3.58</v>
      </c>
      <c r="S613" s="200">
        <v>3.62</v>
      </c>
      <c r="T613" s="200">
        <v>3.82</v>
      </c>
      <c r="U613" s="200">
        <v>3.7425000000000002</v>
      </c>
      <c r="V613" s="200">
        <v>4.0474999999999994</v>
      </c>
      <c r="W613" s="200">
        <v>4.0324999999999998</v>
      </c>
      <c r="X613" s="200">
        <v>4.043333333333333</v>
      </c>
      <c r="Y613" s="200">
        <v>4.1499999999999995</v>
      </c>
      <c r="Z613" s="200">
        <v>4.09</v>
      </c>
      <c r="AA613" s="200">
        <v>4.1150000000000002</v>
      </c>
      <c r="AB613" s="200">
        <v>4.1624999999999996</v>
      </c>
      <c r="AC613" s="200">
        <v>4.21</v>
      </c>
      <c r="AD613" s="200">
        <v>4.0549999999999997</v>
      </c>
      <c r="AE613" s="200">
        <v>3.9</v>
      </c>
      <c r="AF613" s="201"/>
      <c r="AI613" s="201">
        <v>4.51</v>
      </c>
      <c r="AJ613" s="201">
        <v>4.1500000000000004</v>
      </c>
      <c r="AK613" s="201">
        <v>3.85</v>
      </c>
      <c r="AL613" s="199">
        <f t="shared" si="37"/>
        <v>4.17</v>
      </c>
      <c r="AN613" s="198">
        <f t="shared" si="33"/>
        <v>1.5999999999999996</v>
      </c>
      <c r="AO613" s="198">
        <f t="shared" si="34"/>
        <v>2.6900000000000004</v>
      </c>
      <c r="AP613" s="198">
        <f t="shared" si="35"/>
        <v>4.51</v>
      </c>
      <c r="AQ613" s="198">
        <f t="shared" si="36"/>
        <v>10.19</v>
      </c>
    </row>
    <row r="614" spans="1:43" x14ac:dyDescent="0.35">
      <c r="A614" s="197">
        <v>45084</v>
      </c>
      <c r="B614" s="197">
        <v>45084</v>
      </c>
      <c r="H614" s="219">
        <v>5.84</v>
      </c>
      <c r="I614" s="219">
        <v>6.9</v>
      </c>
      <c r="J614" s="219">
        <v>8.68</v>
      </c>
      <c r="K614" s="219">
        <v>14.33</v>
      </c>
      <c r="Q614" s="197">
        <v>45084</v>
      </c>
      <c r="R614" s="200">
        <v>3.56</v>
      </c>
      <c r="S614" s="200">
        <v>3.6</v>
      </c>
      <c r="T614" s="200">
        <v>3.84</v>
      </c>
      <c r="U614" s="200">
        <v>3.7425000000000002</v>
      </c>
      <c r="V614" s="200">
        <v>4.0424999999999995</v>
      </c>
      <c r="W614" s="200">
        <v>4.0299999999999994</v>
      </c>
      <c r="X614" s="200">
        <v>4.043333333333333</v>
      </c>
      <c r="Y614" s="200">
        <v>4.1466666666666674</v>
      </c>
      <c r="Z614" s="200">
        <v>4.09</v>
      </c>
      <c r="AA614" s="200">
        <v>4.1150000000000002</v>
      </c>
      <c r="AB614" s="200">
        <v>4.165</v>
      </c>
      <c r="AC614" s="200">
        <v>4.2149999999999999</v>
      </c>
      <c r="AD614" s="200">
        <v>4.0575000000000001</v>
      </c>
      <c r="AE614" s="200">
        <v>3.9</v>
      </c>
      <c r="AF614" s="201"/>
      <c r="AI614" s="201">
        <v>4.5599999999999996</v>
      </c>
      <c r="AJ614" s="201">
        <v>4.21</v>
      </c>
      <c r="AK614" s="201">
        <v>3.93</v>
      </c>
      <c r="AL614" s="199">
        <f t="shared" si="37"/>
        <v>4.2333333333333334</v>
      </c>
      <c r="AN614" s="198">
        <f t="shared" si="33"/>
        <v>1.6066666666666665</v>
      </c>
      <c r="AO614" s="198">
        <f t="shared" si="34"/>
        <v>2.666666666666667</v>
      </c>
      <c r="AP614" s="198">
        <f t="shared" si="35"/>
        <v>4.4466666666666663</v>
      </c>
      <c r="AQ614" s="198">
        <f t="shared" si="36"/>
        <v>10.096666666666668</v>
      </c>
    </row>
    <row r="615" spans="1:43" x14ac:dyDescent="0.35">
      <c r="A615" s="197">
        <v>45085</v>
      </c>
      <c r="B615" s="197">
        <v>45085</v>
      </c>
      <c r="H615" s="219">
        <v>5.78</v>
      </c>
      <c r="I615" s="219">
        <v>6.9</v>
      </c>
      <c r="J615" s="219">
        <v>8.66</v>
      </c>
      <c r="K615" s="219">
        <v>14.24</v>
      </c>
      <c r="Q615" s="197">
        <v>45085</v>
      </c>
      <c r="R615" s="200">
        <v>3.56</v>
      </c>
      <c r="S615" s="200">
        <v>3.6</v>
      </c>
      <c r="T615" s="200">
        <v>3.88</v>
      </c>
      <c r="U615" s="200">
        <v>3.7425000000000002</v>
      </c>
      <c r="V615" s="200">
        <v>4.0249999999999995</v>
      </c>
      <c r="W615" s="200">
        <v>4.0149999999999997</v>
      </c>
      <c r="X615" s="200">
        <v>4.0333333333333341</v>
      </c>
      <c r="Y615" s="200">
        <v>4.1399999999999997</v>
      </c>
      <c r="Z615" s="200">
        <v>4.0949999999999998</v>
      </c>
      <c r="AA615" s="200">
        <v>4.1049999999999995</v>
      </c>
      <c r="AB615" s="200">
        <v>4.16</v>
      </c>
      <c r="AC615" s="200">
        <v>4.2149999999999999</v>
      </c>
      <c r="AD615" s="200">
        <v>4.0674999999999999</v>
      </c>
      <c r="AE615" s="200">
        <v>3.92</v>
      </c>
      <c r="AF615" s="201"/>
      <c r="AI615" s="201">
        <v>4.5199999999999996</v>
      </c>
      <c r="AJ615" s="201">
        <v>4.17</v>
      </c>
      <c r="AK615" s="201">
        <v>3.87</v>
      </c>
      <c r="AL615" s="199">
        <f t="shared" si="37"/>
        <v>4.1866666666666665</v>
      </c>
      <c r="AN615" s="198">
        <f t="shared" si="33"/>
        <v>1.5933333333333337</v>
      </c>
      <c r="AO615" s="198">
        <f t="shared" si="34"/>
        <v>2.7133333333333338</v>
      </c>
      <c r="AP615" s="198">
        <f t="shared" si="35"/>
        <v>4.4733333333333336</v>
      </c>
      <c r="AQ615" s="198">
        <f t="shared" si="36"/>
        <v>10.053333333333335</v>
      </c>
    </row>
    <row r="616" spans="1:43" x14ac:dyDescent="0.35">
      <c r="A616" s="197">
        <v>45086</v>
      </c>
      <c r="B616" s="197">
        <v>45086</v>
      </c>
      <c r="H616" s="219">
        <v>5.83</v>
      </c>
      <c r="I616" s="219">
        <v>6.87</v>
      </c>
      <c r="J616" s="219">
        <v>8.64</v>
      </c>
      <c r="K616" s="219">
        <v>14.13</v>
      </c>
      <c r="Q616" s="197">
        <v>45086</v>
      </c>
      <c r="R616" s="200">
        <v>3.56</v>
      </c>
      <c r="S616" s="200">
        <v>3.6</v>
      </c>
      <c r="T616" s="200">
        <v>3.9</v>
      </c>
      <c r="U616" s="200">
        <v>3.7425000000000002</v>
      </c>
      <c r="V616" s="200">
        <v>4.0449999999999999</v>
      </c>
      <c r="W616" s="200">
        <v>4.0199999999999996</v>
      </c>
      <c r="X616" s="200">
        <v>4.0366666666666662</v>
      </c>
      <c r="Y616" s="200">
        <v>4.1366666666666667</v>
      </c>
      <c r="Z616" s="200">
        <v>4.0949999999999998</v>
      </c>
      <c r="AA616" s="200">
        <v>4.0999999999999996</v>
      </c>
      <c r="AB616" s="200">
        <v>4.1574999999999998</v>
      </c>
      <c r="AC616" s="200">
        <v>4.2149999999999999</v>
      </c>
      <c r="AD616" s="200">
        <v>4.0674999999999999</v>
      </c>
      <c r="AE616" s="200">
        <v>3.92</v>
      </c>
      <c r="AF616" s="201"/>
      <c r="AI616" s="201">
        <v>4.59</v>
      </c>
      <c r="AJ616" s="201">
        <v>4.2300000000000004</v>
      </c>
      <c r="AK616" s="201">
        <v>3.92</v>
      </c>
      <c r="AL616" s="199">
        <f t="shared" si="37"/>
        <v>4.246666666666667</v>
      </c>
      <c r="AN616" s="198">
        <f t="shared" ref="AN616:AN679" si="38">H616-$AL616</f>
        <v>1.583333333333333</v>
      </c>
      <c r="AO616" s="198">
        <f t="shared" ref="AO616:AO679" si="39">I616-$AL616</f>
        <v>2.6233333333333331</v>
      </c>
      <c r="AP616" s="198">
        <f t="shared" ref="AP616:AP679" si="40">J616-$AL616</f>
        <v>4.3933333333333335</v>
      </c>
      <c r="AQ616" s="198">
        <f t="shared" ref="AQ616:AQ679" si="41">K616-$AL616</f>
        <v>9.8833333333333329</v>
      </c>
    </row>
    <row r="617" spans="1:43" x14ac:dyDescent="0.35">
      <c r="A617" s="197">
        <v>45089</v>
      </c>
      <c r="B617" s="197">
        <v>45089</v>
      </c>
      <c r="H617" s="219">
        <v>5.81</v>
      </c>
      <c r="I617" s="219">
        <v>6.9</v>
      </c>
      <c r="J617" s="219">
        <v>8.65</v>
      </c>
      <c r="K617" s="219">
        <v>14.13</v>
      </c>
      <c r="Q617" s="197">
        <v>45089</v>
      </c>
      <c r="R617" s="200">
        <v>3.56</v>
      </c>
      <c r="S617" s="200">
        <v>3.6</v>
      </c>
      <c r="T617" s="200">
        <v>3.89</v>
      </c>
      <c r="U617" s="200">
        <v>3.7425000000000002</v>
      </c>
      <c r="V617" s="200">
        <v>4.0475000000000003</v>
      </c>
      <c r="W617" s="200">
        <v>4.0125000000000002</v>
      </c>
      <c r="X617" s="200">
        <v>4.0266666666666664</v>
      </c>
      <c r="Y617" s="200">
        <v>4.1333333333333329</v>
      </c>
      <c r="Z617" s="200">
        <v>4.0949999999999998</v>
      </c>
      <c r="AA617" s="200">
        <v>4.0949999999999998</v>
      </c>
      <c r="AB617" s="200">
        <v>4.1500000000000004</v>
      </c>
      <c r="AC617" s="200">
        <v>4.2050000000000001</v>
      </c>
      <c r="AD617" s="200">
        <v>4.0674999999999999</v>
      </c>
      <c r="AE617" s="200">
        <v>3.93</v>
      </c>
      <c r="AF617" s="201"/>
      <c r="AI617" s="201">
        <v>4.55</v>
      </c>
      <c r="AJ617" s="201">
        <v>4.16</v>
      </c>
      <c r="AK617" s="201">
        <v>3.89</v>
      </c>
      <c r="AL617" s="199">
        <f t="shared" si="37"/>
        <v>4.2</v>
      </c>
      <c r="AN617" s="198">
        <f t="shared" si="38"/>
        <v>1.6099999999999994</v>
      </c>
      <c r="AO617" s="198">
        <f t="shared" si="39"/>
        <v>2.7</v>
      </c>
      <c r="AP617" s="198">
        <f t="shared" si="40"/>
        <v>4.45</v>
      </c>
      <c r="AQ617" s="198">
        <f t="shared" si="41"/>
        <v>9.93</v>
      </c>
    </row>
    <row r="618" spans="1:43" x14ac:dyDescent="0.35">
      <c r="A618" s="197">
        <v>45090</v>
      </c>
      <c r="B618" s="197">
        <v>45090</v>
      </c>
      <c r="H618" s="219">
        <v>5.88</v>
      </c>
      <c r="I618" s="219">
        <v>6.87</v>
      </c>
      <c r="J618" s="219">
        <v>8.58</v>
      </c>
      <c r="K618" s="219">
        <v>14</v>
      </c>
      <c r="Q618" s="197">
        <v>45090</v>
      </c>
      <c r="R618" s="200">
        <v>3.56</v>
      </c>
      <c r="S618" s="200">
        <v>3.6</v>
      </c>
      <c r="T618" s="200">
        <v>3.89</v>
      </c>
      <c r="U618" s="200">
        <v>3.7425000000000002</v>
      </c>
      <c r="V618" s="200">
        <v>4.0475000000000003</v>
      </c>
      <c r="W618" s="200">
        <v>4.0125000000000002</v>
      </c>
      <c r="X618" s="200">
        <v>4.0266666666666664</v>
      </c>
      <c r="Y618" s="200">
        <v>4.1333333333333329</v>
      </c>
      <c r="Z618" s="200">
        <v>4.0949999999999998</v>
      </c>
      <c r="AA618" s="200">
        <v>4.0949999999999998</v>
      </c>
      <c r="AB618" s="200">
        <v>4.1500000000000004</v>
      </c>
      <c r="AC618" s="200">
        <v>4.2050000000000001</v>
      </c>
      <c r="AD618" s="200">
        <v>4.0625</v>
      </c>
      <c r="AE618" s="200">
        <v>3.92</v>
      </c>
      <c r="AF618" s="201"/>
      <c r="AI618" s="201">
        <v>4.67</v>
      </c>
      <c r="AJ618" s="201">
        <v>4.3</v>
      </c>
      <c r="AK618" s="201">
        <v>4.01</v>
      </c>
      <c r="AL618" s="199">
        <f t="shared" si="37"/>
        <v>4.3266666666666662</v>
      </c>
      <c r="AN618" s="198">
        <f t="shared" si="38"/>
        <v>1.5533333333333337</v>
      </c>
      <c r="AO618" s="198">
        <f t="shared" si="39"/>
        <v>2.5433333333333339</v>
      </c>
      <c r="AP618" s="198">
        <f t="shared" si="40"/>
        <v>4.2533333333333339</v>
      </c>
      <c r="AQ618" s="198">
        <f t="shared" si="41"/>
        <v>9.6733333333333338</v>
      </c>
    </row>
    <row r="619" spans="1:43" x14ac:dyDescent="0.35">
      <c r="A619" s="197">
        <v>45091</v>
      </c>
      <c r="B619" s="197">
        <v>45091</v>
      </c>
      <c r="H619" s="219">
        <v>5.86</v>
      </c>
      <c r="I619" s="219">
        <v>6.89</v>
      </c>
      <c r="J619" s="219">
        <v>8.6</v>
      </c>
      <c r="K619" s="219">
        <v>13.91</v>
      </c>
      <c r="Q619" s="197">
        <v>45091</v>
      </c>
      <c r="R619" s="200">
        <v>3.56</v>
      </c>
      <c r="S619" s="200">
        <v>3.6</v>
      </c>
      <c r="T619" s="200">
        <v>3.88</v>
      </c>
      <c r="U619" s="200">
        <v>3.7425000000000002</v>
      </c>
      <c r="V619" s="200">
        <v>4.0500000000000007</v>
      </c>
      <c r="W619" s="200">
        <v>4.0075000000000003</v>
      </c>
      <c r="X619" s="200">
        <v>4.0366666666666662</v>
      </c>
      <c r="Y619" s="200">
        <v>4.1399999999999997</v>
      </c>
      <c r="Z619" s="200">
        <v>4.09</v>
      </c>
      <c r="AA619" s="200">
        <v>4.0999999999999996</v>
      </c>
      <c r="AB619" s="200">
        <v>4.1524999999999999</v>
      </c>
      <c r="AC619" s="200">
        <v>4.2050000000000001</v>
      </c>
      <c r="AD619" s="200">
        <v>4.0625</v>
      </c>
      <c r="AE619" s="200">
        <v>3.92</v>
      </c>
      <c r="AF619" s="201"/>
      <c r="AI619" s="201">
        <v>4.74</v>
      </c>
      <c r="AJ619" s="201">
        <v>4.37</v>
      </c>
      <c r="AK619" s="201">
        <v>4.0599999999999996</v>
      </c>
      <c r="AL619" s="199">
        <f t="shared" si="37"/>
        <v>4.3899999999999997</v>
      </c>
      <c r="AN619" s="198">
        <f t="shared" si="38"/>
        <v>1.4700000000000006</v>
      </c>
      <c r="AO619" s="198">
        <f t="shared" si="39"/>
        <v>2.5</v>
      </c>
      <c r="AP619" s="198">
        <f t="shared" si="40"/>
        <v>4.21</v>
      </c>
      <c r="AQ619" s="198">
        <f t="shared" si="41"/>
        <v>9.52</v>
      </c>
    </row>
    <row r="620" spans="1:43" x14ac:dyDescent="0.35">
      <c r="A620" s="197">
        <v>45092</v>
      </c>
      <c r="B620" s="197">
        <v>45092</v>
      </c>
      <c r="H620" s="219">
        <v>5.77</v>
      </c>
      <c r="I620" s="219">
        <v>6.82</v>
      </c>
      <c r="J620" s="219">
        <v>8.52</v>
      </c>
      <c r="K620" s="219">
        <v>13.84</v>
      </c>
      <c r="Q620" s="197">
        <v>45092</v>
      </c>
      <c r="R620" s="200">
        <v>3.56</v>
      </c>
      <c r="S620" s="200">
        <v>3.6</v>
      </c>
      <c r="T620" s="200">
        <v>3.89</v>
      </c>
      <c r="U620" s="200">
        <v>3.7425000000000002</v>
      </c>
      <c r="V620" s="200">
        <v>4.0600000000000005</v>
      </c>
      <c r="W620" s="200">
        <v>4.01</v>
      </c>
      <c r="X620" s="200">
        <v>4.04</v>
      </c>
      <c r="Y620" s="200">
        <v>4.1366666666666667</v>
      </c>
      <c r="Z620" s="200">
        <v>4.18</v>
      </c>
      <c r="AA620" s="200">
        <v>3.86</v>
      </c>
      <c r="AB620" s="200">
        <v>4.03</v>
      </c>
      <c r="AC620" s="200">
        <v>4.2</v>
      </c>
      <c r="AD620" s="200">
        <v>4.0600000000000005</v>
      </c>
      <c r="AE620" s="200">
        <v>3.92</v>
      </c>
      <c r="AF620" s="201"/>
      <c r="AI620" s="201">
        <v>4.62</v>
      </c>
      <c r="AJ620" s="201">
        <v>4.2300000000000004</v>
      </c>
      <c r="AK620" s="201">
        <v>3.91</v>
      </c>
      <c r="AL620" s="199">
        <f t="shared" si="37"/>
        <v>4.2533333333333339</v>
      </c>
      <c r="AN620" s="198">
        <f t="shared" si="38"/>
        <v>1.5166666666666657</v>
      </c>
      <c r="AO620" s="198">
        <f t="shared" si="39"/>
        <v>2.5666666666666664</v>
      </c>
      <c r="AP620" s="198">
        <f t="shared" si="40"/>
        <v>4.2666666666666657</v>
      </c>
      <c r="AQ620" s="198">
        <f t="shared" si="41"/>
        <v>9.586666666666666</v>
      </c>
    </row>
    <row r="621" spans="1:43" x14ac:dyDescent="0.35">
      <c r="A621" s="197">
        <v>45093</v>
      </c>
      <c r="B621" s="197">
        <v>45093</v>
      </c>
      <c r="H621" s="219">
        <v>5.8</v>
      </c>
      <c r="I621" s="219">
        <v>6.83</v>
      </c>
      <c r="J621" s="219">
        <v>8.52</v>
      </c>
      <c r="K621" s="219">
        <v>13.84</v>
      </c>
      <c r="Q621" s="197">
        <v>45093</v>
      </c>
      <c r="R621" s="200">
        <v>3.56</v>
      </c>
      <c r="S621" s="200">
        <v>3.6</v>
      </c>
      <c r="T621" s="200">
        <v>3.98</v>
      </c>
      <c r="U621" s="200">
        <v>3.7425000000000002</v>
      </c>
      <c r="V621" s="200">
        <v>4.0449999999999999</v>
      </c>
      <c r="W621" s="200">
        <v>4.01</v>
      </c>
      <c r="X621" s="200">
        <v>4.0366666666666662</v>
      </c>
      <c r="Y621" s="200">
        <v>4.1399999999999997</v>
      </c>
      <c r="Z621" s="200">
        <v>4.1866666666666665</v>
      </c>
      <c r="AA621" s="200">
        <v>3.86</v>
      </c>
      <c r="AB621" s="200">
        <v>4.0274999999999999</v>
      </c>
      <c r="AC621" s="200">
        <v>4.1950000000000003</v>
      </c>
      <c r="AD621" s="200">
        <v>4.0525000000000002</v>
      </c>
      <c r="AE621" s="200">
        <v>3.91</v>
      </c>
      <c r="AF621" s="201"/>
      <c r="AI621" s="201">
        <v>4.7</v>
      </c>
      <c r="AJ621" s="201">
        <v>4.32</v>
      </c>
      <c r="AK621" s="201">
        <v>3.99</v>
      </c>
      <c r="AL621" s="199">
        <f t="shared" si="37"/>
        <v>4.3366666666666669</v>
      </c>
      <c r="AN621" s="198">
        <f t="shared" si="38"/>
        <v>1.4633333333333329</v>
      </c>
      <c r="AO621" s="198">
        <f t="shared" si="39"/>
        <v>2.4933333333333332</v>
      </c>
      <c r="AP621" s="198">
        <f t="shared" si="40"/>
        <v>4.1833333333333327</v>
      </c>
      <c r="AQ621" s="198">
        <f t="shared" si="41"/>
        <v>9.5033333333333339</v>
      </c>
    </row>
    <row r="622" spans="1:43" x14ac:dyDescent="0.35">
      <c r="A622" s="197">
        <v>45096</v>
      </c>
      <c r="B622" s="197">
        <v>45096</v>
      </c>
      <c r="H622" s="219">
        <v>5.8</v>
      </c>
      <c r="I622" s="219">
        <v>6.83</v>
      </c>
      <c r="J622" s="219">
        <v>8.5299999999999994</v>
      </c>
      <c r="K622" s="219">
        <v>13.86</v>
      </c>
      <c r="Q622" s="197">
        <v>45096</v>
      </c>
      <c r="R622" s="200">
        <v>3.56</v>
      </c>
      <c r="S622" s="200">
        <v>3.6</v>
      </c>
      <c r="T622" s="200">
        <v>3.98</v>
      </c>
      <c r="U622" s="200">
        <v>3.7425000000000002</v>
      </c>
      <c r="V622" s="200">
        <v>4.0625</v>
      </c>
      <c r="W622" s="200">
        <v>4.0149999999999997</v>
      </c>
      <c r="X622" s="200">
        <v>4.04</v>
      </c>
      <c r="Y622" s="200">
        <v>4.1399999999999997</v>
      </c>
      <c r="Z622" s="200">
        <v>4.1833333333333327</v>
      </c>
      <c r="AA622" s="200">
        <v>3.86</v>
      </c>
      <c r="AB622" s="200">
        <v>4.0274999999999999</v>
      </c>
      <c r="AC622" s="200">
        <v>4.1950000000000003</v>
      </c>
      <c r="AD622" s="200">
        <v>4.0475000000000003</v>
      </c>
      <c r="AE622" s="200">
        <v>3.9</v>
      </c>
      <c r="AF622" s="201"/>
      <c r="AI622" s="223">
        <f>AVERAGE(AI621,AI623)</f>
        <v>4.6899999999999995</v>
      </c>
      <c r="AJ622" s="223">
        <f>AVERAGE(AJ621,AJ623)</f>
        <v>4.3049999999999997</v>
      </c>
      <c r="AK622" s="223">
        <f>AVERAGE(AK621,AK623)</f>
        <v>3.9750000000000001</v>
      </c>
      <c r="AL622" s="199">
        <f t="shared" si="37"/>
        <v>4.3233333333333333</v>
      </c>
      <c r="AN622" s="198">
        <f t="shared" si="38"/>
        <v>1.4766666666666666</v>
      </c>
      <c r="AO622" s="198">
        <f t="shared" si="39"/>
        <v>2.5066666666666668</v>
      </c>
      <c r="AP622" s="198">
        <f t="shared" si="40"/>
        <v>4.2066666666666661</v>
      </c>
      <c r="AQ622" s="198">
        <f t="shared" si="41"/>
        <v>9.5366666666666653</v>
      </c>
    </row>
    <row r="623" spans="1:43" x14ac:dyDescent="0.35">
      <c r="A623" s="197">
        <v>45097</v>
      </c>
      <c r="B623" s="197">
        <v>45097</v>
      </c>
      <c r="H623" s="219">
        <v>5.76</v>
      </c>
      <c r="I623" s="219">
        <v>6.87</v>
      </c>
      <c r="J623" s="219">
        <v>8.58</v>
      </c>
      <c r="K623" s="219">
        <v>13.89</v>
      </c>
      <c r="Q623" s="197">
        <v>45097</v>
      </c>
      <c r="R623" s="200">
        <v>3.56</v>
      </c>
      <c r="S623" s="200">
        <v>3.6</v>
      </c>
      <c r="T623" s="200">
        <v>3.93</v>
      </c>
      <c r="U623" s="200">
        <v>3.7425000000000002</v>
      </c>
      <c r="V623" s="200">
        <v>4.0625</v>
      </c>
      <c r="W623" s="200">
        <v>4.1050000000000004</v>
      </c>
      <c r="X623" s="200">
        <v>4.0466666666666669</v>
      </c>
      <c r="Y623" s="200">
        <v>4.1433333333333335</v>
      </c>
      <c r="Z623" s="200">
        <v>4.1833333333333327</v>
      </c>
      <c r="AA623" s="200">
        <v>3.86</v>
      </c>
      <c r="AB623" s="200">
        <v>4.0274999999999999</v>
      </c>
      <c r="AC623" s="200">
        <v>4.1950000000000003</v>
      </c>
      <c r="AD623" s="200">
        <v>4.0525000000000002</v>
      </c>
      <c r="AE623" s="200">
        <v>3.91</v>
      </c>
      <c r="AF623" s="201"/>
      <c r="AI623" s="201">
        <v>4.68</v>
      </c>
      <c r="AJ623" s="201">
        <v>4.29</v>
      </c>
      <c r="AK623" s="201">
        <v>3.96</v>
      </c>
      <c r="AL623" s="199">
        <f t="shared" si="37"/>
        <v>4.3099999999999996</v>
      </c>
      <c r="AN623" s="198">
        <f t="shared" si="38"/>
        <v>1.4500000000000002</v>
      </c>
      <c r="AO623" s="198">
        <f t="shared" si="39"/>
        <v>2.5600000000000005</v>
      </c>
      <c r="AP623" s="198">
        <f t="shared" si="40"/>
        <v>4.2700000000000005</v>
      </c>
      <c r="AQ623" s="198">
        <f t="shared" si="41"/>
        <v>9.5800000000000018</v>
      </c>
    </row>
    <row r="624" spans="1:43" x14ac:dyDescent="0.35">
      <c r="A624" s="197">
        <v>45098</v>
      </c>
      <c r="B624" s="197">
        <v>45098</v>
      </c>
      <c r="H624" s="219">
        <v>5.76</v>
      </c>
      <c r="I624" s="219">
        <v>6.95</v>
      </c>
      <c r="J624" s="219">
        <v>8.6999999999999993</v>
      </c>
      <c r="K624" s="219">
        <v>13.98</v>
      </c>
      <c r="Q624" s="197">
        <v>45098</v>
      </c>
      <c r="R624" s="200">
        <v>3.58</v>
      </c>
      <c r="S624" s="200">
        <v>3.62</v>
      </c>
      <c r="T624" s="200">
        <v>3.94</v>
      </c>
      <c r="U624" s="200">
        <v>3.74</v>
      </c>
      <c r="V624" s="200">
        <v>4.0575000000000001</v>
      </c>
      <c r="W624" s="200">
        <v>4.0199999999999996</v>
      </c>
      <c r="X624" s="200">
        <v>4.0533333333333337</v>
      </c>
      <c r="Y624" s="200">
        <v>4.1566666666666672</v>
      </c>
      <c r="Z624" s="200">
        <v>4.1833333333333327</v>
      </c>
      <c r="AA624" s="200">
        <v>3.86</v>
      </c>
      <c r="AB624" s="200">
        <v>4.0274999999999999</v>
      </c>
      <c r="AC624" s="200">
        <v>4.1950000000000003</v>
      </c>
      <c r="AD624" s="200">
        <v>4.0475000000000003</v>
      </c>
      <c r="AE624" s="200">
        <v>3.9</v>
      </c>
      <c r="AF624" s="201"/>
      <c r="AI624" s="201">
        <v>4.68</v>
      </c>
      <c r="AJ624" s="201">
        <v>4.29</v>
      </c>
      <c r="AK624" s="201">
        <v>3.95</v>
      </c>
      <c r="AL624" s="199">
        <f t="shared" si="37"/>
        <v>4.3066666666666658</v>
      </c>
      <c r="AN624" s="198">
        <f t="shared" si="38"/>
        <v>1.453333333333334</v>
      </c>
      <c r="AO624" s="198">
        <f t="shared" si="39"/>
        <v>2.6433333333333344</v>
      </c>
      <c r="AP624" s="198">
        <f t="shared" si="40"/>
        <v>4.3933333333333335</v>
      </c>
      <c r="AQ624" s="198">
        <f t="shared" si="41"/>
        <v>9.6733333333333356</v>
      </c>
    </row>
    <row r="625" spans="1:56" x14ac:dyDescent="0.35">
      <c r="A625" s="197">
        <v>45099</v>
      </c>
      <c r="B625" s="197">
        <v>45099</v>
      </c>
      <c r="H625" s="219">
        <v>5.82</v>
      </c>
      <c r="I625" s="219">
        <v>7</v>
      </c>
      <c r="J625" s="219">
        <v>8.76</v>
      </c>
      <c r="K625" s="219">
        <v>14.05</v>
      </c>
      <c r="Q625" s="197">
        <v>45099</v>
      </c>
      <c r="R625" s="200">
        <v>3.58</v>
      </c>
      <c r="S625" s="200">
        <v>3.62</v>
      </c>
      <c r="T625" s="200">
        <v>4.04</v>
      </c>
      <c r="U625" s="200">
        <v>3.74</v>
      </c>
      <c r="V625" s="200">
        <v>4.05</v>
      </c>
      <c r="W625" s="200">
        <v>4.0199999999999996</v>
      </c>
      <c r="X625" s="200">
        <v>4.0533333333333337</v>
      </c>
      <c r="Y625" s="200">
        <v>4.1533333333333333</v>
      </c>
      <c r="Z625" s="200">
        <v>4.18</v>
      </c>
      <c r="AA625" s="200">
        <v>3.85</v>
      </c>
      <c r="AB625" s="200">
        <v>4.0149999999999997</v>
      </c>
      <c r="AC625" s="200">
        <v>4.18</v>
      </c>
      <c r="AD625" s="200">
        <v>4.0350000000000001</v>
      </c>
      <c r="AE625" s="200">
        <v>3.89</v>
      </c>
      <c r="AF625" s="201"/>
      <c r="AI625" s="201">
        <v>4.7699999999999996</v>
      </c>
      <c r="AJ625" s="201">
        <v>4.37</v>
      </c>
      <c r="AK625" s="201">
        <v>4.03</v>
      </c>
      <c r="AL625" s="199">
        <f t="shared" si="37"/>
        <v>4.3900000000000006</v>
      </c>
      <c r="AN625" s="198">
        <f t="shared" si="38"/>
        <v>1.4299999999999997</v>
      </c>
      <c r="AO625" s="198">
        <f t="shared" si="39"/>
        <v>2.6099999999999994</v>
      </c>
      <c r="AP625" s="198">
        <f t="shared" si="40"/>
        <v>4.3699999999999992</v>
      </c>
      <c r="AQ625" s="198">
        <f t="shared" si="41"/>
        <v>9.66</v>
      </c>
    </row>
    <row r="626" spans="1:56" x14ac:dyDescent="0.35">
      <c r="A626" s="197">
        <v>45100</v>
      </c>
      <c r="B626" s="197">
        <v>45100</v>
      </c>
      <c r="H626" s="219">
        <v>5.79</v>
      </c>
      <c r="I626" s="219">
        <v>7.05</v>
      </c>
      <c r="J626" s="219">
        <v>8.84</v>
      </c>
      <c r="K626" s="219">
        <v>14.16</v>
      </c>
      <c r="Q626" s="197">
        <v>45100</v>
      </c>
      <c r="R626" s="200">
        <v>3.58</v>
      </c>
      <c r="S626" s="200">
        <v>3.62</v>
      </c>
      <c r="T626" s="200">
        <v>3.99</v>
      </c>
      <c r="U626" s="200">
        <v>3.74</v>
      </c>
      <c r="V626" s="200">
        <v>4.0749999999999993</v>
      </c>
      <c r="W626" s="200">
        <v>4.1849999999999996</v>
      </c>
      <c r="X626" s="200">
        <v>4.0566666666666666</v>
      </c>
      <c r="Y626" s="200">
        <v>4.16</v>
      </c>
      <c r="Z626" s="200">
        <v>4.1900000000000004</v>
      </c>
      <c r="AA626" s="200">
        <v>3.86</v>
      </c>
      <c r="AB626" s="200">
        <v>4.0225</v>
      </c>
      <c r="AC626" s="200">
        <v>4.1850000000000005</v>
      </c>
      <c r="AD626" s="200">
        <v>4.0425000000000004</v>
      </c>
      <c r="AE626" s="200">
        <v>3.9</v>
      </c>
      <c r="AF626" s="201"/>
      <c r="AI626" s="201">
        <v>4.71</v>
      </c>
      <c r="AJ626" s="201">
        <v>4.32</v>
      </c>
      <c r="AK626" s="201">
        <v>3.99</v>
      </c>
      <c r="AL626" s="199">
        <f t="shared" si="37"/>
        <v>4.3400000000000007</v>
      </c>
      <c r="AN626" s="198">
        <f t="shared" si="38"/>
        <v>1.4499999999999993</v>
      </c>
      <c r="AO626" s="198">
        <f t="shared" si="39"/>
        <v>2.7099999999999991</v>
      </c>
      <c r="AP626" s="198">
        <f t="shared" si="40"/>
        <v>4.4999999999999991</v>
      </c>
      <c r="AQ626" s="198">
        <f t="shared" si="41"/>
        <v>9.82</v>
      </c>
    </row>
    <row r="627" spans="1:56" x14ac:dyDescent="0.35">
      <c r="A627" s="197">
        <v>45103</v>
      </c>
      <c r="B627" s="197">
        <v>45103</v>
      </c>
      <c r="H627" s="219">
        <v>5.76</v>
      </c>
      <c r="I627" s="219">
        <v>7.04</v>
      </c>
      <c r="J627" s="219">
        <v>8.86</v>
      </c>
      <c r="K627" s="219">
        <v>14.18</v>
      </c>
      <c r="Q627" s="197">
        <v>45103</v>
      </c>
      <c r="R627" s="200">
        <v>3.55</v>
      </c>
      <c r="S627" s="200">
        <v>3.62</v>
      </c>
      <c r="T627" s="200">
        <v>3.95</v>
      </c>
      <c r="U627" s="200">
        <v>3.74</v>
      </c>
      <c r="V627" s="200">
        <v>4.0724999999999998</v>
      </c>
      <c r="W627" s="200">
        <v>4.0175000000000001</v>
      </c>
      <c r="X627" s="200">
        <v>4.05</v>
      </c>
      <c r="Y627" s="200">
        <v>4.1499999999999995</v>
      </c>
      <c r="Z627" s="200">
        <v>4.1833333333333327</v>
      </c>
      <c r="AA627" s="200">
        <v>3.84</v>
      </c>
      <c r="AB627" s="200">
        <v>4.01</v>
      </c>
      <c r="AC627" s="200">
        <v>4.18</v>
      </c>
      <c r="AD627" s="200">
        <v>4.0250000000000004</v>
      </c>
      <c r="AE627" s="200">
        <v>3.87</v>
      </c>
      <c r="AF627" s="201"/>
      <c r="AI627" s="201">
        <v>4.6500000000000004</v>
      </c>
      <c r="AJ627" s="201">
        <v>4.3</v>
      </c>
      <c r="AK627" s="201">
        <v>3.96</v>
      </c>
      <c r="AL627" s="199">
        <f t="shared" si="37"/>
        <v>4.3033333333333337</v>
      </c>
      <c r="AN627" s="198">
        <f t="shared" si="38"/>
        <v>1.4566666666666661</v>
      </c>
      <c r="AO627" s="198">
        <f t="shared" si="39"/>
        <v>2.7366666666666664</v>
      </c>
      <c r="AP627" s="198">
        <f t="shared" si="40"/>
        <v>4.5566666666666658</v>
      </c>
      <c r="AQ627" s="198">
        <f t="shared" si="41"/>
        <v>9.8766666666666652</v>
      </c>
    </row>
    <row r="628" spans="1:56" x14ac:dyDescent="0.35">
      <c r="A628" s="197">
        <v>45104</v>
      </c>
      <c r="B628" s="197">
        <v>45104</v>
      </c>
      <c r="H628" s="219">
        <v>5.81</v>
      </c>
      <c r="I628" s="219">
        <v>6.98</v>
      </c>
      <c r="J628" s="219">
        <v>8.76</v>
      </c>
      <c r="K628" s="219">
        <v>14.1</v>
      </c>
      <c r="Q628" s="197">
        <v>45104</v>
      </c>
      <c r="R628" s="200">
        <v>3.7</v>
      </c>
      <c r="S628" s="200">
        <v>3.62</v>
      </c>
      <c r="T628" s="200">
        <v>3.91</v>
      </c>
      <c r="U628" s="200">
        <v>3.74</v>
      </c>
      <c r="V628" s="200">
        <v>4.0574999999999992</v>
      </c>
      <c r="W628" s="200">
        <v>4.0149999999999997</v>
      </c>
      <c r="X628" s="200">
        <v>4.05</v>
      </c>
      <c r="Y628" s="200">
        <v>4.1499999999999995</v>
      </c>
      <c r="Z628" s="200">
        <v>4.1766666666666667</v>
      </c>
      <c r="AA628" s="200">
        <v>3.84</v>
      </c>
      <c r="AB628" s="200">
        <v>4.01</v>
      </c>
      <c r="AC628" s="200">
        <v>4.18</v>
      </c>
      <c r="AD628" s="200">
        <v>4.0250000000000004</v>
      </c>
      <c r="AE628" s="200">
        <v>3.87</v>
      </c>
      <c r="AF628" s="201"/>
      <c r="AI628" s="201">
        <v>4.74</v>
      </c>
      <c r="AJ628" s="201">
        <v>4.38</v>
      </c>
      <c r="AK628" s="201">
        <v>4.0199999999999996</v>
      </c>
      <c r="AL628" s="199">
        <f t="shared" si="37"/>
        <v>4.38</v>
      </c>
      <c r="AN628" s="198">
        <f t="shared" si="38"/>
        <v>1.4299999999999997</v>
      </c>
      <c r="AO628" s="198">
        <f t="shared" si="39"/>
        <v>2.6000000000000005</v>
      </c>
      <c r="AP628" s="198">
        <f t="shared" si="40"/>
        <v>4.38</v>
      </c>
      <c r="AQ628" s="198">
        <f t="shared" si="41"/>
        <v>9.7199999999999989</v>
      </c>
    </row>
    <row r="629" spans="1:56" x14ac:dyDescent="0.35">
      <c r="A629" s="197">
        <v>45105</v>
      </c>
      <c r="B629" s="197">
        <v>45105</v>
      </c>
      <c r="H629" s="219">
        <v>5.76</v>
      </c>
      <c r="I629" s="219">
        <v>6.92</v>
      </c>
      <c r="J629" s="219">
        <v>8.68</v>
      </c>
      <c r="K629" s="219">
        <v>14.01</v>
      </c>
      <c r="Q629" s="197">
        <v>45105</v>
      </c>
      <c r="R629" s="200">
        <v>3.7</v>
      </c>
      <c r="S629" s="200">
        <v>3.62</v>
      </c>
      <c r="T629" s="200">
        <v>3.93</v>
      </c>
      <c r="U629" s="200">
        <v>3.74</v>
      </c>
      <c r="V629" s="200">
        <v>4.0625</v>
      </c>
      <c r="W629" s="200">
        <v>4.0175000000000001</v>
      </c>
      <c r="X629" s="200">
        <v>4.05</v>
      </c>
      <c r="Y629" s="200">
        <v>4.1533333333333333</v>
      </c>
      <c r="Z629" s="200">
        <v>4.18</v>
      </c>
      <c r="AA629" s="200">
        <v>3.84</v>
      </c>
      <c r="AB629" s="200">
        <v>4.01</v>
      </c>
      <c r="AC629" s="200">
        <v>4.18</v>
      </c>
      <c r="AD629" s="200">
        <v>4.0250000000000004</v>
      </c>
      <c r="AE629" s="200">
        <v>3.87</v>
      </c>
      <c r="AF629" s="201"/>
      <c r="AI629" s="201">
        <v>4.71</v>
      </c>
      <c r="AJ629" s="201">
        <v>4.32</v>
      </c>
      <c r="AK629" s="201">
        <v>3.97</v>
      </c>
      <c r="AL629" s="199">
        <f t="shared" si="37"/>
        <v>4.3333333333333339</v>
      </c>
      <c r="AN629" s="198">
        <f t="shared" si="38"/>
        <v>1.4266666666666659</v>
      </c>
      <c r="AO629" s="198">
        <f t="shared" si="39"/>
        <v>2.586666666666666</v>
      </c>
      <c r="AP629" s="198">
        <f t="shared" si="40"/>
        <v>4.3466666666666658</v>
      </c>
      <c r="AQ629" s="198">
        <f t="shared" si="41"/>
        <v>9.6766666666666659</v>
      </c>
    </row>
    <row r="630" spans="1:56" x14ac:dyDescent="0.35">
      <c r="A630" s="197">
        <v>45106</v>
      </c>
      <c r="B630" s="197">
        <v>45106</v>
      </c>
      <c r="H630" s="219">
        <v>5.86</v>
      </c>
      <c r="I630" s="219">
        <v>6.95</v>
      </c>
      <c r="J630" s="219">
        <v>8.68</v>
      </c>
      <c r="K630" s="219">
        <v>14</v>
      </c>
      <c r="Q630" s="197">
        <v>45106</v>
      </c>
      <c r="R630" s="200">
        <v>3.7</v>
      </c>
      <c r="S630" s="200">
        <v>3.62</v>
      </c>
      <c r="T630" s="200">
        <v>3.98</v>
      </c>
      <c r="U630" s="200">
        <v>3.74</v>
      </c>
      <c r="V630" s="200">
        <v>4.0724999999999998</v>
      </c>
      <c r="W630" s="200">
        <v>4.0199999999999996</v>
      </c>
      <c r="X630" s="200">
        <v>4.0533333333333337</v>
      </c>
      <c r="Y630" s="200">
        <v>4.1533333333333333</v>
      </c>
      <c r="Z630" s="200">
        <v>4.18</v>
      </c>
      <c r="AA630" s="200">
        <v>3.85</v>
      </c>
      <c r="AB630" s="200">
        <v>4.0175000000000001</v>
      </c>
      <c r="AC630" s="200">
        <v>4.1850000000000005</v>
      </c>
      <c r="AD630" s="200">
        <v>4.0325000000000006</v>
      </c>
      <c r="AE630" s="200">
        <v>3.88</v>
      </c>
      <c r="AF630" s="201"/>
      <c r="AI630" s="201">
        <v>4.87</v>
      </c>
      <c r="AJ630" s="201">
        <v>4.49</v>
      </c>
      <c r="AK630" s="201">
        <v>4.1399999999999997</v>
      </c>
      <c r="AL630" s="199">
        <f t="shared" si="37"/>
        <v>4.5</v>
      </c>
      <c r="AN630" s="198">
        <f t="shared" si="38"/>
        <v>1.3600000000000003</v>
      </c>
      <c r="AO630" s="198">
        <f t="shared" si="39"/>
        <v>2.4500000000000002</v>
      </c>
      <c r="AP630" s="198">
        <f t="shared" si="40"/>
        <v>4.18</v>
      </c>
      <c r="AQ630" s="198">
        <f t="shared" si="41"/>
        <v>9.5</v>
      </c>
    </row>
    <row r="631" spans="1:56" s="206" customFormat="1" x14ac:dyDescent="0.35">
      <c r="A631" s="211">
        <v>45107</v>
      </c>
      <c r="B631" s="211">
        <v>45107</v>
      </c>
      <c r="C631" s="214"/>
      <c r="D631" s="214"/>
      <c r="E631" s="214"/>
      <c r="F631" s="214"/>
      <c r="G631" s="214"/>
      <c r="H631" s="222">
        <v>5.83</v>
      </c>
      <c r="I631" s="222">
        <v>6.9</v>
      </c>
      <c r="J631" s="222">
        <v>8.6</v>
      </c>
      <c r="K631" s="222">
        <v>13.8</v>
      </c>
      <c r="L631" s="214"/>
      <c r="M631" s="214"/>
      <c r="N631" s="214"/>
      <c r="O631" s="214"/>
      <c r="P631" s="214"/>
      <c r="Q631" s="211">
        <v>45107</v>
      </c>
      <c r="R631" s="210">
        <v>3.7</v>
      </c>
      <c r="S631" s="210">
        <v>3.62</v>
      </c>
      <c r="T631" s="210">
        <v>3.96</v>
      </c>
      <c r="U631" s="210">
        <v>3.74</v>
      </c>
      <c r="V631" s="210">
        <v>4.0774999999999997</v>
      </c>
      <c r="W631" s="210">
        <v>4.0225</v>
      </c>
      <c r="X631" s="210">
        <v>4.0566666666666666</v>
      </c>
      <c r="Y631" s="210">
        <v>4.1566666666666672</v>
      </c>
      <c r="Z631" s="210">
        <v>4.1900000000000004</v>
      </c>
      <c r="AA631" s="210">
        <v>3.86</v>
      </c>
      <c r="AB631" s="210">
        <v>4.0249999999999995</v>
      </c>
      <c r="AC631" s="210">
        <v>4.1899999999999995</v>
      </c>
      <c r="AD631" s="210">
        <v>4.0350000000000001</v>
      </c>
      <c r="AE631" s="210">
        <v>3.88</v>
      </c>
      <c r="AF631" s="221"/>
      <c r="AI631" s="221">
        <v>4.76</v>
      </c>
      <c r="AJ631" s="221">
        <v>4.49</v>
      </c>
      <c r="AK631" s="221">
        <v>4.17</v>
      </c>
      <c r="AL631" s="209">
        <f t="shared" si="37"/>
        <v>4.4733333333333336</v>
      </c>
      <c r="AN631" s="208">
        <f t="shared" si="38"/>
        <v>1.3566666666666665</v>
      </c>
      <c r="AO631" s="208">
        <f t="shared" si="39"/>
        <v>2.4266666666666667</v>
      </c>
      <c r="AP631" s="208">
        <f t="shared" si="40"/>
        <v>4.126666666666666</v>
      </c>
      <c r="AQ631" s="208">
        <f t="shared" si="41"/>
        <v>9.326666666666668</v>
      </c>
      <c r="AS631" s="220">
        <f>$BC$631*EXP($BD$631*AS3)</f>
        <v>0.94888342916044877</v>
      </c>
      <c r="AT631" s="220">
        <f>$BC$631*EXP($BD$631*AT3)</f>
        <v>1.7841295988873782</v>
      </c>
      <c r="AU631" s="220">
        <f>$BC$631*EXP($BD$631*AU3)</f>
        <v>3.354593754938255</v>
      </c>
      <c r="AV631" s="220">
        <f>$BC$631*EXP($BD$631*AV3)</f>
        <v>6.3074449679488183</v>
      </c>
      <c r="AW631" s="207"/>
      <c r="AX631" s="220">
        <f>$BC$631*EXP($BD$631*AX3)</f>
        <v>2.0891988698591097</v>
      </c>
      <c r="AY631" s="220">
        <f>$BC$631*EXP($BD$631*AY3)</f>
        <v>4.5998821179567013</v>
      </c>
      <c r="AZ631" s="220">
        <f>$BC$631*EXP($BD$631*AZ3)</f>
        <v>11.859517106993231</v>
      </c>
      <c r="BA631" s="220">
        <f>$BC$631*EXP($BD$631*BA3)</f>
        <v>57.491130092056181</v>
      </c>
      <c r="BC631" s="206">
        <v>0.69199999999999995</v>
      </c>
      <c r="BD631" s="206">
        <v>0.63139999999999996</v>
      </c>
    </row>
    <row r="632" spans="1:56" x14ac:dyDescent="0.35">
      <c r="A632" s="197">
        <v>45110</v>
      </c>
      <c r="B632" s="197">
        <v>45110</v>
      </c>
      <c r="H632" s="219">
        <v>5.87</v>
      </c>
      <c r="I632" s="219">
        <v>6.91</v>
      </c>
      <c r="J632" s="219">
        <v>8.6</v>
      </c>
      <c r="K632" s="219">
        <v>13.78</v>
      </c>
      <c r="Q632" s="197">
        <v>45110</v>
      </c>
      <c r="R632" s="200">
        <v>3.7</v>
      </c>
      <c r="S632" s="200">
        <v>3.62</v>
      </c>
      <c r="T632" s="200">
        <v>4.03</v>
      </c>
      <c r="U632" s="200">
        <v>3.74</v>
      </c>
      <c r="V632" s="200">
        <v>4.08</v>
      </c>
      <c r="W632" s="200">
        <v>4.0225</v>
      </c>
      <c r="X632" s="200">
        <v>4.0599999999999996</v>
      </c>
      <c r="Y632" s="200">
        <v>4.16</v>
      </c>
      <c r="Z632" s="200">
        <v>4.1866666666666665</v>
      </c>
      <c r="AA632" s="200">
        <v>3.86</v>
      </c>
      <c r="AB632" s="200">
        <v>4.0274999999999999</v>
      </c>
      <c r="AC632" s="200">
        <v>4.1950000000000003</v>
      </c>
      <c r="AD632" s="200">
        <v>4.0374999999999996</v>
      </c>
      <c r="AE632" s="200">
        <v>3.88</v>
      </c>
      <c r="AF632" s="201"/>
      <c r="AH632" s="197">
        <v>45110</v>
      </c>
      <c r="AI632" s="200">
        <v>4.9400000000000004</v>
      </c>
      <c r="AJ632" s="200">
        <v>4.5599999999999996</v>
      </c>
      <c r="AK632" s="200">
        <v>4.1900000000000004</v>
      </c>
      <c r="AL632" s="199">
        <f t="shared" si="37"/>
        <v>4.5633333333333335</v>
      </c>
      <c r="AN632" s="198">
        <f t="shared" si="38"/>
        <v>1.3066666666666666</v>
      </c>
      <c r="AO632" s="198">
        <f t="shared" si="39"/>
        <v>2.3466666666666667</v>
      </c>
      <c r="AP632" s="198">
        <f t="shared" si="40"/>
        <v>4.0366666666666662</v>
      </c>
      <c r="AQ632" s="198">
        <f t="shared" si="41"/>
        <v>9.216666666666665</v>
      </c>
    </row>
    <row r="633" spans="1:56" x14ac:dyDescent="0.35">
      <c r="A633" s="197">
        <v>45111</v>
      </c>
      <c r="B633" s="197">
        <v>45111</v>
      </c>
      <c r="H633" s="219">
        <v>5.87</v>
      </c>
      <c r="I633" s="219">
        <v>6.91</v>
      </c>
      <c r="J633" s="219">
        <v>8.6</v>
      </c>
      <c r="K633" s="219">
        <v>13.79</v>
      </c>
      <c r="Q633" s="197">
        <v>45111</v>
      </c>
      <c r="R633" s="200">
        <v>3.7</v>
      </c>
      <c r="S633" s="200">
        <v>3.62</v>
      </c>
      <c r="T633" s="200">
        <v>4.07</v>
      </c>
      <c r="U633" s="200">
        <v>3.74</v>
      </c>
      <c r="V633" s="200">
        <v>4.0924999999999994</v>
      </c>
      <c r="W633" s="200">
        <v>4.0249999999999995</v>
      </c>
      <c r="X633" s="200">
        <v>4.0633333333333335</v>
      </c>
      <c r="Y633" s="200">
        <v>4.16</v>
      </c>
      <c r="Z633" s="200">
        <v>4.1933333333333334</v>
      </c>
      <c r="AA633" s="200">
        <v>3.87</v>
      </c>
      <c r="AB633" s="200">
        <v>4.0325000000000006</v>
      </c>
      <c r="AC633" s="200">
        <v>4.1950000000000003</v>
      </c>
      <c r="AD633" s="200">
        <v>4.0374999999999996</v>
      </c>
      <c r="AE633" s="200">
        <v>3.88</v>
      </c>
      <c r="AF633" s="201"/>
      <c r="AH633" s="197">
        <v>45111</v>
      </c>
      <c r="AI633" s="217">
        <f>AVERAGE(AI632,AI634)</f>
        <v>4.9400000000000004</v>
      </c>
      <c r="AJ633" s="217">
        <f>AVERAGE(AJ632,AJ634)</f>
        <v>4.5749999999999993</v>
      </c>
      <c r="AK633" s="217">
        <f>AVERAGE(AK632,AK634)</f>
        <v>4.2200000000000006</v>
      </c>
      <c r="AL633" s="199">
        <f t="shared" si="37"/>
        <v>4.578333333333334</v>
      </c>
      <c r="AN633" s="198">
        <f t="shared" si="38"/>
        <v>1.2916666666666661</v>
      </c>
      <c r="AO633" s="198">
        <f t="shared" si="39"/>
        <v>2.3316666666666661</v>
      </c>
      <c r="AP633" s="198">
        <f t="shared" si="40"/>
        <v>4.0216666666666656</v>
      </c>
      <c r="AQ633" s="198">
        <f t="shared" si="41"/>
        <v>9.211666666666666</v>
      </c>
    </row>
    <row r="634" spans="1:56" x14ac:dyDescent="0.35">
      <c r="A634" s="197">
        <v>45112</v>
      </c>
      <c r="B634" s="197">
        <v>45112</v>
      </c>
      <c r="H634" s="219">
        <v>5.9</v>
      </c>
      <c r="I634" s="219">
        <v>6.98</v>
      </c>
      <c r="J634" s="219">
        <v>8.65</v>
      </c>
      <c r="K634" s="219">
        <v>13.85</v>
      </c>
      <c r="Q634" s="197">
        <v>45112</v>
      </c>
      <c r="R634" s="200">
        <v>3.7</v>
      </c>
      <c r="S634" s="200">
        <v>3.62</v>
      </c>
      <c r="T634" s="200">
        <v>3.98</v>
      </c>
      <c r="U634" s="200">
        <v>3.7600000000000002</v>
      </c>
      <c r="V634" s="200">
        <v>4.0975000000000001</v>
      </c>
      <c r="W634" s="200">
        <v>4.0274999999999999</v>
      </c>
      <c r="X634" s="200">
        <v>4.0666666666666664</v>
      </c>
      <c r="Y634" s="200">
        <v>4.1633333333333331</v>
      </c>
      <c r="Z634" s="200">
        <v>4.1933333333333334</v>
      </c>
      <c r="AA634" s="200">
        <v>3.87</v>
      </c>
      <c r="AB634" s="200">
        <v>4.0374999999999996</v>
      </c>
      <c r="AC634" s="200">
        <v>4.2050000000000001</v>
      </c>
      <c r="AD634" s="200">
        <v>4.0475000000000003</v>
      </c>
      <c r="AE634" s="200">
        <v>3.89</v>
      </c>
      <c r="AF634" s="201"/>
      <c r="AH634" s="197">
        <v>45112</v>
      </c>
      <c r="AI634" s="200">
        <v>4.9400000000000004</v>
      </c>
      <c r="AJ634" s="200">
        <v>4.59</v>
      </c>
      <c r="AK634" s="200">
        <v>4.25</v>
      </c>
      <c r="AL634" s="199">
        <f t="shared" ref="AL634:AL697" si="42">AVERAGE(AI634:AK634)</f>
        <v>4.5933333333333337</v>
      </c>
      <c r="AN634" s="198">
        <f t="shared" si="38"/>
        <v>1.3066666666666666</v>
      </c>
      <c r="AO634" s="198">
        <f t="shared" si="39"/>
        <v>2.3866666666666667</v>
      </c>
      <c r="AP634" s="198">
        <f t="shared" si="40"/>
        <v>4.0566666666666666</v>
      </c>
      <c r="AQ634" s="198">
        <f t="shared" si="41"/>
        <v>9.2566666666666659</v>
      </c>
    </row>
    <row r="635" spans="1:56" x14ac:dyDescent="0.35">
      <c r="A635" s="197">
        <v>45114</v>
      </c>
      <c r="B635" s="197">
        <v>45114</v>
      </c>
      <c r="H635" s="219">
        <v>6</v>
      </c>
      <c r="I635" s="219">
        <v>7.13</v>
      </c>
      <c r="J635" s="219">
        <v>8.82</v>
      </c>
      <c r="K635" s="219">
        <v>14.04</v>
      </c>
      <c r="Q635" s="197">
        <v>45114</v>
      </c>
      <c r="R635" s="200">
        <v>3.7</v>
      </c>
      <c r="S635" s="200">
        <v>3.62</v>
      </c>
      <c r="T635" s="200">
        <v>4.03</v>
      </c>
      <c r="U635" s="200">
        <v>3.77</v>
      </c>
      <c r="V635" s="200">
        <v>4.1500000000000004</v>
      </c>
      <c r="W635" s="200">
        <v>4.0674999999999999</v>
      </c>
      <c r="X635" s="200">
        <v>4.1033333333333335</v>
      </c>
      <c r="Y635" s="200">
        <v>4.1866666666666665</v>
      </c>
      <c r="Z635" s="200">
        <v>4.2266666666666666</v>
      </c>
      <c r="AA635" s="200">
        <v>3.99</v>
      </c>
      <c r="AB635" s="200">
        <v>4.125</v>
      </c>
      <c r="AC635" s="200">
        <v>4.26</v>
      </c>
      <c r="AD635" s="200">
        <v>4.12</v>
      </c>
      <c r="AE635" s="200">
        <v>3.98</v>
      </c>
      <c r="AF635" s="201"/>
      <c r="AH635" s="197">
        <v>45114</v>
      </c>
      <c r="AI635" s="200">
        <v>4.9400000000000004</v>
      </c>
      <c r="AJ635" s="200">
        <v>4.6399999999999997</v>
      </c>
      <c r="AK635" s="200">
        <v>4.3499999999999996</v>
      </c>
      <c r="AL635" s="199">
        <f t="shared" si="42"/>
        <v>4.6433333333333335</v>
      </c>
      <c r="AN635" s="198">
        <f t="shared" si="38"/>
        <v>1.3566666666666665</v>
      </c>
      <c r="AO635" s="198">
        <f t="shared" si="39"/>
        <v>2.4866666666666664</v>
      </c>
      <c r="AP635" s="198">
        <f t="shared" si="40"/>
        <v>4.1766666666666667</v>
      </c>
      <c r="AQ635" s="198">
        <f t="shared" si="41"/>
        <v>9.3966666666666647</v>
      </c>
    </row>
    <row r="636" spans="1:56" x14ac:dyDescent="0.35">
      <c r="A636" s="197">
        <v>45117</v>
      </c>
      <c r="B636" s="197">
        <v>45117</v>
      </c>
      <c r="H636" s="219">
        <v>5.95</v>
      </c>
      <c r="I636" s="219">
        <v>7.1</v>
      </c>
      <c r="J636" s="219">
        <v>8.77</v>
      </c>
      <c r="K636" s="219">
        <v>14.03</v>
      </c>
      <c r="Q636" s="197">
        <v>45117</v>
      </c>
      <c r="R636" s="200">
        <v>3.7</v>
      </c>
      <c r="S636" s="200">
        <v>3.64</v>
      </c>
      <c r="T636" s="200">
        <v>4.03</v>
      </c>
      <c r="U636" s="200">
        <v>3.77</v>
      </c>
      <c r="V636" s="200">
        <v>4.1524999999999999</v>
      </c>
      <c r="W636" s="200">
        <v>4.0774999999999997</v>
      </c>
      <c r="X636" s="200">
        <v>4.1033333333333335</v>
      </c>
      <c r="Y636" s="200">
        <v>4.1966666666666663</v>
      </c>
      <c r="Z636" s="200">
        <v>4.253333333333333</v>
      </c>
      <c r="AA636" s="200">
        <v>4.05</v>
      </c>
      <c r="AB636" s="200">
        <v>4.16</v>
      </c>
      <c r="AC636" s="200">
        <v>4.2699999999999996</v>
      </c>
      <c r="AD636" s="200">
        <v>4.1399999999999997</v>
      </c>
      <c r="AE636" s="200">
        <v>4.01</v>
      </c>
      <c r="AF636" s="201"/>
      <c r="AH636" s="197">
        <v>45117</v>
      </c>
      <c r="AI636" s="200">
        <v>4.8499999999999996</v>
      </c>
      <c r="AJ636" s="200">
        <v>4.54</v>
      </c>
      <c r="AK636" s="200">
        <v>4.25</v>
      </c>
      <c r="AL636" s="199">
        <f t="shared" si="42"/>
        <v>4.5466666666666669</v>
      </c>
      <c r="AN636" s="198">
        <f t="shared" si="38"/>
        <v>1.4033333333333333</v>
      </c>
      <c r="AO636" s="198">
        <f t="shared" si="39"/>
        <v>2.5533333333333328</v>
      </c>
      <c r="AP636" s="198">
        <f t="shared" si="40"/>
        <v>4.2233333333333327</v>
      </c>
      <c r="AQ636" s="198">
        <f t="shared" si="41"/>
        <v>9.4833333333333325</v>
      </c>
    </row>
    <row r="637" spans="1:56" x14ac:dyDescent="0.35">
      <c r="A637" s="197">
        <v>45118</v>
      </c>
      <c r="B637" s="197">
        <v>45118</v>
      </c>
      <c r="H637" s="219">
        <v>5.92</v>
      </c>
      <c r="I637" s="219">
        <v>7.01</v>
      </c>
      <c r="J637" s="219">
        <v>8.68</v>
      </c>
      <c r="K637" s="219">
        <v>13.94</v>
      </c>
      <c r="Q637" s="197">
        <v>45118</v>
      </c>
      <c r="R637" s="200">
        <v>3.7</v>
      </c>
      <c r="S637" s="200">
        <v>3.68</v>
      </c>
      <c r="T637" s="200">
        <v>4.13</v>
      </c>
      <c r="U637" s="200">
        <v>3.77</v>
      </c>
      <c r="V637" s="200">
        <v>4.1674999999999995</v>
      </c>
      <c r="W637" s="200">
        <v>4.085</v>
      </c>
      <c r="X637" s="200">
        <v>4.1066666666666665</v>
      </c>
      <c r="Y637" s="200">
        <v>4.2</v>
      </c>
      <c r="Z637" s="200">
        <v>4.253333333333333</v>
      </c>
      <c r="AA637" s="200">
        <v>4.0599999999999996</v>
      </c>
      <c r="AB637" s="200">
        <v>4.1675000000000004</v>
      </c>
      <c r="AC637" s="200">
        <v>4.2750000000000004</v>
      </c>
      <c r="AD637" s="200">
        <v>4.1425000000000001</v>
      </c>
      <c r="AE637" s="200">
        <v>4.01</v>
      </c>
      <c r="AF637" s="201"/>
      <c r="AH637" s="197">
        <v>45118</v>
      </c>
      <c r="AI637" s="200">
        <v>4.88</v>
      </c>
      <c r="AJ637" s="200">
        <v>4.5199999999999996</v>
      </c>
      <c r="AK637" s="200">
        <v>4.24</v>
      </c>
      <c r="AL637" s="199">
        <f t="shared" si="42"/>
        <v>4.546666666666666</v>
      </c>
      <c r="AN637" s="198">
        <f t="shared" si="38"/>
        <v>1.373333333333334</v>
      </c>
      <c r="AO637" s="198">
        <f t="shared" si="39"/>
        <v>2.4633333333333338</v>
      </c>
      <c r="AP637" s="198">
        <f t="shared" si="40"/>
        <v>4.1333333333333337</v>
      </c>
      <c r="AQ637" s="198">
        <f t="shared" si="41"/>
        <v>9.3933333333333344</v>
      </c>
    </row>
    <row r="638" spans="1:56" x14ac:dyDescent="0.35">
      <c r="A638" s="197">
        <v>45119</v>
      </c>
      <c r="B638" s="197">
        <v>45119</v>
      </c>
      <c r="H638" s="219">
        <v>5.78</v>
      </c>
      <c r="I638" s="219">
        <v>6.76</v>
      </c>
      <c r="J638" s="219">
        <v>8.42</v>
      </c>
      <c r="K638" s="219">
        <v>13.62</v>
      </c>
      <c r="Q638" s="197">
        <v>45119</v>
      </c>
      <c r="R638" s="200">
        <v>3.7</v>
      </c>
      <c r="S638" s="200">
        <v>3.68</v>
      </c>
      <c r="T638" s="200">
        <v>4.13</v>
      </c>
      <c r="U638" s="200">
        <v>3.77</v>
      </c>
      <c r="V638" s="200">
        <v>4.1674999999999995</v>
      </c>
      <c r="W638" s="200">
        <v>4.085</v>
      </c>
      <c r="X638" s="200">
        <v>4.1066666666666665</v>
      </c>
      <c r="Y638" s="200">
        <v>4.2033333333333331</v>
      </c>
      <c r="Z638" s="200">
        <v>4.2666666666666666</v>
      </c>
      <c r="AA638" s="200">
        <v>4.0599999999999996</v>
      </c>
      <c r="AB638" s="200">
        <v>4.1675000000000004</v>
      </c>
      <c r="AC638" s="200">
        <v>4.2750000000000004</v>
      </c>
      <c r="AD638" s="200">
        <v>4.1425000000000001</v>
      </c>
      <c r="AE638" s="200">
        <v>4.01</v>
      </c>
      <c r="AF638" s="201"/>
      <c r="AH638" s="197">
        <v>45119</v>
      </c>
      <c r="AI638" s="200">
        <v>4.72</v>
      </c>
      <c r="AJ638" s="200">
        <v>4.3600000000000003</v>
      </c>
      <c r="AK638" s="200">
        <v>4.07</v>
      </c>
      <c r="AL638" s="199">
        <f t="shared" si="42"/>
        <v>4.3833333333333337</v>
      </c>
      <c r="AN638" s="198">
        <f t="shared" si="38"/>
        <v>1.3966666666666665</v>
      </c>
      <c r="AO638" s="198">
        <f t="shared" si="39"/>
        <v>2.376666666666666</v>
      </c>
      <c r="AP638" s="198">
        <f t="shared" si="40"/>
        <v>4.0366666666666662</v>
      </c>
      <c r="AQ638" s="198">
        <f t="shared" si="41"/>
        <v>9.2366666666666646</v>
      </c>
    </row>
    <row r="639" spans="1:56" x14ac:dyDescent="0.35">
      <c r="A639" s="197">
        <v>45120</v>
      </c>
      <c r="B639" s="197">
        <v>45120</v>
      </c>
      <c r="H639" s="219">
        <v>5.67</v>
      </c>
      <c r="I639" s="219">
        <v>6.67</v>
      </c>
      <c r="J639" s="219">
        <v>8.3000000000000007</v>
      </c>
      <c r="K639" s="219">
        <v>13.45</v>
      </c>
      <c r="Q639" s="197">
        <v>45120</v>
      </c>
      <c r="R639" s="200">
        <v>3.7</v>
      </c>
      <c r="S639" s="200">
        <v>3.68</v>
      </c>
      <c r="T639" s="200">
        <v>4.05</v>
      </c>
      <c r="U639" s="200">
        <v>3.77</v>
      </c>
      <c r="V639" s="200">
        <v>4.16</v>
      </c>
      <c r="W639" s="200">
        <v>4.0824999999999996</v>
      </c>
      <c r="X639" s="200">
        <v>4.0933333333333328</v>
      </c>
      <c r="Y639" s="200">
        <v>4.1966666666666663</v>
      </c>
      <c r="Z639" s="200">
        <v>4.246666666666667</v>
      </c>
      <c r="AA639" s="200">
        <v>4.0199999999999996</v>
      </c>
      <c r="AB639" s="200">
        <v>4.1425000000000001</v>
      </c>
      <c r="AC639" s="200">
        <v>4.2650000000000006</v>
      </c>
      <c r="AD639" s="200">
        <v>4.1225000000000005</v>
      </c>
      <c r="AE639" s="200">
        <v>3.98</v>
      </c>
      <c r="AF639" s="201"/>
      <c r="AH639" s="197">
        <v>45120</v>
      </c>
      <c r="AI639" s="200">
        <v>4.59</v>
      </c>
      <c r="AJ639" s="200">
        <v>4.21</v>
      </c>
      <c r="AK639" s="200">
        <v>3.93</v>
      </c>
      <c r="AL639" s="199">
        <f t="shared" si="42"/>
        <v>4.2433333333333332</v>
      </c>
      <c r="AN639" s="198">
        <f t="shared" si="38"/>
        <v>1.4266666666666667</v>
      </c>
      <c r="AO639" s="198">
        <f t="shared" si="39"/>
        <v>2.4266666666666667</v>
      </c>
      <c r="AP639" s="198">
        <f t="shared" si="40"/>
        <v>4.0566666666666675</v>
      </c>
      <c r="AQ639" s="198">
        <f t="shared" si="41"/>
        <v>9.206666666666667</v>
      </c>
    </row>
    <row r="640" spans="1:56" x14ac:dyDescent="0.35">
      <c r="A640" s="197">
        <v>45121</v>
      </c>
      <c r="B640" s="197">
        <v>45121</v>
      </c>
      <c r="H640" s="219">
        <v>5.74</v>
      </c>
      <c r="I640" s="219">
        <v>6.7</v>
      </c>
      <c r="J640" s="219">
        <v>8.33</v>
      </c>
      <c r="K640" s="219">
        <v>13.41</v>
      </c>
      <c r="Q640" s="197">
        <v>45121</v>
      </c>
      <c r="R640" s="200">
        <v>3.7</v>
      </c>
      <c r="S640" s="200">
        <v>3.68</v>
      </c>
      <c r="T640" s="200">
        <v>4.0599999999999996</v>
      </c>
      <c r="U640" s="200">
        <v>3.77</v>
      </c>
      <c r="V640" s="200">
        <v>4.1550000000000002</v>
      </c>
      <c r="W640" s="200">
        <v>4.0774999999999997</v>
      </c>
      <c r="X640" s="200">
        <v>4.083333333333333</v>
      </c>
      <c r="Y640" s="200">
        <v>4.1900000000000004</v>
      </c>
      <c r="Z640" s="200">
        <v>4.2433333333333332</v>
      </c>
      <c r="AA640" s="200">
        <v>4</v>
      </c>
      <c r="AB640" s="200">
        <v>4.1225000000000005</v>
      </c>
      <c r="AC640" s="200">
        <v>4.2450000000000001</v>
      </c>
      <c r="AD640" s="200">
        <v>4.0975000000000001</v>
      </c>
      <c r="AE640" s="200">
        <v>3.95</v>
      </c>
      <c r="AF640" s="201"/>
      <c r="AH640" s="197">
        <v>45121</v>
      </c>
      <c r="AI640" s="200">
        <v>4.74</v>
      </c>
      <c r="AJ640" s="200">
        <v>4.3499999999999996</v>
      </c>
      <c r="AK640" s="200">
        <v>4.04</v>
      </c>
      <c r="AL640" s="199">
        <f t="shared" si="42"/>
        <v>4.376666666666666</v>
      </c>
      <c r="AN640" s="198">
        <f t="shared" si="38"/>
        <v>1.3633333333333342</v>
      </c>
      <c r="AO640" s="198">
        <f t="shared" si="39"/>
        <v>2.3233333333333341</v>
      </c>
      <c r="AP640" s="198">
        <f t="shared" si="40"/>
        <v>3.953333333333334</v>
      </c>
      <c r="AQ640" s="198">
        <f t="shared" si="41"/>
        <v>9.033333333333335</v>
      </c>
    </row>
    <row r="641" spans="1:43" x14ac:dyDescent="0.35">
      <c r="A641" s="197">
        <v>45124</v>
      </c>
      <c r="B641" s="197">
        <v>45124</v>
      </c>
      <c r="H641" s="219">
        <v>5.74</v>
      </c>
      <c r="I641" s="219">
        <v>6.72</v>
      </c>
      <c r="J641" s="219">
        <v>8.4</v>
      </c>
      <c r="K641" s="219">
        <v>13.5</v>
      </c>
      <c r="Q641" s="197">
        <v>45124</v>
      </c>
      <c r="R641" s="200">
        <v>3.68</v>
      </c>
      <c r="S641" s="200">
        <v>3.7975000000000003</v>
      </c>
      <c r="T641" s="200">
        <v>3.915</v>
      </c>
      <c r="U641" s="200">
        <v>3.7866666666666666</v>
      </c>
      <c r="V641" s="200">
        <v>4.1500000000000004</v>
      </c>
      <c r="W641" s="200">
        <v>4.0774999999999997</v>
      </c>
      <c r="X641" s="200">
        <v>4.083333333333333</v>
      </c>
      <c r="Y641" s="200">
        <v>4.1900000000000004</v>
      </c>
      <c r="Z641" s="200">
        <v>4.2433333333333332</v>
      </c>
      <c r="AA641" s="200">
        <v>4</v>
      </c>
      <c r="AB641" s="200">
        <v>4.12</v>
      </c>
      <c r="AC641" s="200">
        <v>4.24</v>
      </c>
      <c r="AD641" s="200">
        <v>4.0950000000000006</v>
      </c>
      <c r="AE641" s="200">
        <v>3.95</v>
      </c>
      <c r="AF641" s="201"/>
      <c r="AH641" s="197">
        <v>45124</v>
      </c>
      <c r="AI641" s="200">
        <v>4.74</v>
      </c>
      <c r="AJ641" s="200">
        <v>4.34</v>
      </c>
      <c r="AK641" s="200">
        <v>4.0199999999999996</v>
      </c>
      <c r="AL641" s="199">
        <f t="shared" si="42"/>
        <v>4.3666666666666663</v>
      </c>
      <c r="AN641" s="198">
        <f t="shared" si="38"/>
        <v>1.373333333333334</v>
      </c>
      <c r="AO641" s="198">
        <f t="shared" si="39"/>
        <v>2.3533333333333335</v>
      </c>
      <c r="AP641" s="198">
        <f t="shared" si="40"/>
        <v>4.0333333333333341</v>
      </c>
      <c r="AQ641" s="198">
        <f t="shared" si="41"/>
        <v>9.1333333333333329</v>
      </c>
    </row>
    <row r="642" spans="1:43" x14ac:dyDescent="0.35">
      <c r="A642" s="197">
        <v>45125</v>
      </c>
      <c r="B642" s="197">
        <v>45125</v>
      </c>
      <c r="H642" s="219">
        <v>5.73</v>
      </c>
      <c r="I642" s="219">
        <v>6.65</v>
      </c>
      <c r="J642" s="219">
        <v>8.32</v>
      </c>
      <c r="K642" s="219">
        <v>13.45</v>
      </c>
      <c r="Q642" s="197">
        <v>45125</v>
      </c>
      <c r="R642" s="200">
        <v>3.66</v>
      </c>
      <c r="S642" s="200">
        <v>3.7875000000000001</v>
      </c>
      <c r="T642" s="200">
        <v>3.915</v>
      </c>
      <c r="U642" s="200">
        <v>3.7866666666666666</v>
      </c>
      <c r="V642" s="200">
        <v>4.1450000000000005</v>
      </c>
      <c r="W642" s="200">
        <v>4.08</v>
      </c>
      <c r="X642" s="200">
        <v>4.0599999999999996</v>
      </c>
      <c r="Y642" s="200">
        <v>4.1733333333333329</v>
      </c>
      <c r="Z642" s="200">
        <v>4.2166666666666677</v>
      </c>
      <c r="AA642" s="200">
        <v>3.93</v>
      </c>
      <c r="AB642" s="200">
        <v>4.0724999999999998</v>
      </c>
      <c r="AC642" s="200">
        <v>4.2149999999999999</v>
      </c>
      <c r="AD642" s="200">
        <v>4.0625</v>
      </c>
      <c r="AE642" s="200">
        <v>3.91</v>
      </c>
      <c r="AF642" s="201"/>
      <c r="AH642" s="197">
        <v>45125</v>
      </c>
      <c r="AI642" s="200">
        <v>4.74</v>
      </c>
      <c r="AJ642" s="200">
        <v>4.3499999999999996</v>
      </c>
      <c r="AK642" s="200">
        <v>4</v>
      </c>
      <c r="AL642" s="199">
        <f t="shared" si="42"/>
        <v>4.3633333333333333</v>
      </c>
      <c r="AN642" s="198">
        <f t="shared" si="38"/>
        <v>1.3666666666666671</v>
      </c>
      <c r="AO642" s="198">
        <f t="shared" si="39"/>
        <v>2.2866666666666671</v>
      </c>
      <c r="AP642" s="198">
        <f t="shared" si="40"/>
        <v>3.956666666666667</v>
      </c>
      <c r="AQ642" s="198">
        <f t="shared" si="41"/>
        <v>9.086666666666666</v>
      </c>
    </row>
    <row r="643" spans="1:43" x14ac:dyDescent="0.35">
      <c r="A643" s="197">
        <v>45126</v>
      </c>
      <c r="B643" s="197">
        <v>45126</v>
      </c>
      <c r="H643" s="219">
        <v>5.68</v>
      </c>
      <c r="I643" s="219">
        <v>6.63</v>
      </c>
      <c r="J643" s="219">
        <v>8.27</v>
      </c>
      <c r="K643" s="219">
        <v>13.4</v>
      </c>
      <c r="Q643" s="197">
        <v>45126</v>
      </c>
      <c r="R643" s="200">
        <v>3.66</v>
      </c>
      <c r="S643" s="200">
        <v>3.7925</v>
      </c>
      <c r="T643" s="200">
        <v>3.9249999999999998</v>
      </c>
      <c r="U643" s="200">
        <v>3.7866666666666666</v>
      </c>
      <c r="V643" s="200">
        <v>4.1399999999999997</v>
      </c>
      <c r="W643" s="200">
        <v>4.0749999999999993</v>
      </c>
      <c r="X643" s="200">
        <v>4.0533333333333337</v>
      </c>
      <c r="Y643" s="200">
        <v>4.166666666666667</v>
      </c>
      <c r="Z643" s="200">
        <v>4.21</v>
      </c>
      <c r="AA643" s="200">
        <v>3.91</v>
      </c>
      <c r="AB643" s="200">
        <v>4.0575000000000001</v>
      </c>
      <c r="AC643" s="200">
        <v>4.2050000000000001</v>
      </c>
      <c r="AD643" s="200">
        <v>4.0374999999999996</v>
      </c>
      <c r="AE643" s="200">
        <v>3.87</v>
      </c>
      <c r="AF643" s="201"/>
      <c r="AH643" s="197">
        <v>45126</v>
      </c>
      <c r="AI643" s="200">
        <v>4.74</v>
      </c>
      <c r="AJ643" s="200">
        <v>4.34</v>
      </c>
      <c r="AK643" s="200">
        <v>3.98</v>
      </c>
      <c r="AL643" s="199">
        <f t="shared" si="42"/>
        <v>4.3533333333333335</v>
      </c>
      <c r="AN643" s="198">
        <f t="shared" si="38"/>
        <v>1.3266666666666662</v>
      </c>
      <c r="AO643" s="198">
        <f t="shared" si="39"/>
        <v>2.2766666666666664</v>
      </c>
      <c r="AP643" s="198">
        <f t="shared" si="40"/>
        <v>3.9166666666666661</v>
      </c>
      <c r="AQ643" s="198">
        <f t="shared" si="41"/>
        <v>9.0466666666666669</v>
      </c>
    </row>
    <row r="644" spans="1:43" x14ac:dyDescent="0.35">
      <c r="A644" s="197">
        <v>45127</v>
      </c>
      <c r="B644" s="197">
        <v>45127</v>
      </c>
      <c r="H644" s="219">
        <v>5.77</v>
      </c>
      <c r="I644" s="219">
        <v>6.75</v>
      </c>
      <c r="J644" s="219">
        <v>8.3800000000000008</v>
      </c>
      <c r="K644" s="219">
        <v>13.46</v>
      </c>
      <c r="Q644" s="197">
        <v>45127</v>
      </c>
      <c r="R644" s="200">
        <v>3.76</v>
      </c>
      <c r="S644" s="200">
        <v>3.8499999999999996</v>
      </c>
      <c r="T644" s="200">
        <v>3.94</v>
      </c>
      <c r="U644" s="200">
        <v>3.8766666666666669</v>
      </c>
      <c r="V644" s="200">
        <v>4.165</v>
      </c>
      <c r="W644" s="200">
        <v>4.2075000000000005</v>
      </c>
      <c r="X644" s="200">
        <v>4.043333333333333</v>
      </c>
      <c r="Y644" s="200">
        <v>4.1733333333333338</v>
      </c>
      <c r="Z644" s="200">
        <v>4.2066666666666661</v>
      </c>
      <c r="AA644" s="200">
        <v>3.93</v>
      </c>
      <c r="AB644" s="200">
        <v>4.0625</v>
      </c>
      <c r="AC644" s="200">
        <v>4.1950000000000003</v>
      </c>
      <c r="AD644" s="200">
        <v>4.0274999999999999</v>
      </c>
      <c r="AE644" s="200">
        <v>3.86</v>
      </c>
      <c r="AF644" s="201"/>
      <c r="AH644" s="197">
        <v>45127</v>
      </c>
      <c r="AI644" s="200">
        <v>4.8</v>
      </c>
      <c r="AJ644" s="200">
        <v>4.43</v>
      </c>
      <c r="AK644" s="200">
        <v>4.08</v>
      </c>
      <c r="AL644" s="199">
        <f t="shared" si="42"/>
        <v>4.4366666666666665</v>
      </c>
      <c r="AN644" s="198">
        <f t="shared" si="38"/>
        <v>1.333333333333333</v>
      </c>
      <c r="AO644" s="198">
        <f t="shared" si="39"/>
        <v>2.3133333333333335</v>
      </c>
      <c r="AP644" s="198">
        <f t="shared" si="40"/>
        <v>3.9433333333333342</v>
      </c>
      <c r="AQ644" s="198">
        <f t="shared" si="41"/>
        <v>9.0233333333333334</v>
      </c>
    </row>
    <row r="645" spans="1:43" x14ac:dyDescent="0.35">
      <c r="A645" s="197">
        <v>45128</v>
      </c>
      <c r="B645" s="197">
        <v>45128</v>
      </c>
      <c r="H645" s="219">
        <v>5.76</v>
      </c>
      <c r="I645" s="219">
        <v>6.74</v>
      </c>
      <c r="J645" s="219">
        <v>8.36</v>
      </c>
      <c r="K645" s="219">
        <v>13.46</v>
      </c>
      <c r="Q645" s="197">
        <v>45128</v>
      </c>
      <c r="R645" s="200">
        <v>3.76</v>
      </c>
      <c r="S645" s="200">
        <v>3.8824999999999998</v>
      </c>
      <c r="T645" s="200">
        <v>4.0049999999999999</v>
      </c>
      <c r="U645" s="200">
        <v>3.8766666666666669</v>
      </c>
      <c r="V645" s="200">
        <v>4.1749999999999998</v>
      </c>
      <c r="W645" s="200">
        <v>4.0875000000000004</v>
      </c>
      <c r="X645" s="200">
        <v>4.05</v>
      </c>
      <c r="Y645" s="200">
        <v>4.1766666666666667</v>
      </c>
      <c r="Z645" s="200">
        <v>4.2266666666666666</v>
      </c>
      <c r="AA645" s="200">
        <v>3.95</v>
      </c>
      <c r="AB645" s="200">
        <v>4.085</v>
      </c>
      <c r="AC645" s="200">
        <v>4.22</v>
      </c>
      <c r="AD645" s="200">
        <v>4.0549999999999997</v>
      </c>
      <c r="AE645" s="200">
        <v>3.89</v>
      </c>
      <c r="AF645" s="201"/>
      <c r="AH645" s="197">
        <v>45128</v>
      </c>
      <c r="AI645" s="200">
        <v>4.82</v>
      </c>
      <c r="AJ645" s="200">
        <v>4.4400000000000004</v>
      </c>
      <c r="AK645" s="200">
        <v>4.09</v>
      </c>
      <c r="AL645" s="199">
        <f t="shared" si="42"/>
        <v>4.45</v>
      </c>
      <c r="AN645" s="198">
        <f t="shared" si="38"/>
        <v>1.3099999999999996</v>
      </c>
      <c r="AO645" s="198">
        <f t="shared" si="39"/>
        <v>2.29</v>
      </c>
      <c r="AP645" s="198">
        <f t="shared" si="40"/>
        <v>3.9099999999999993</v>
      </c>
      <c r="AQ645" s="198">
        <f t="shared" si="41"/>
        <v>9.0100000000000016</v>
      </c>
    </row>
    <row r="646" spans="1:43" x14ac:dyDescent="0.35">
      <c r="A646" s="197">
        <v>45131</v>
      </c>
      <c r="B646" s="197">
        <v>45131</v>
      </c>
      <c r="H646" s="219">
        <v>5.78</v>
      </c>
      <c r="I646" s="219">
        <v>6.73</v>
      </c>
      <c r="J646" s="219">
        <v>8.33</v>
      </c>
      <c r="K646" s="219">
        <v>13.48</v>
      </c>
      <c r="Q646" s="197">
        <v>45131</v>
      </c>
      <c r="R646" s="200">
        <v>3.76</v>
      </c>
      <c r="S646" s="200">
        <v>3.8849999999999998</v>
      </c>
      <c r="T646" s="200">
        <v>4.01</v>
      </c>
      <c r="U646" s="200">
        <v>3.8766666666666669</v>
      </c>
      <c r="V646" s="200">
        <v>4.16</v>
      </c>
      <c r="W646" s="200">
        <v>4.07</v>
      </c>
      <c r="X646" s="200">
        <v>4.0533333333333337</v>
      </c>
      <c r="Y646" s="200">
        <v>4.1733333333333338</v>
      </c>
      <c r="Z646" s="200">
        <v>4.2233333333333327</v>
      </c>
      <c r="AA646" s="200">
        <v>3.95</v>
      </c>
      <c r="AB646" s="200">
        <v>4.0875000000000004</v>
      </c>
      <c r="AC646" s="200">
        <v>4.2249999999999996</v>
      </c>
      <c r="AD646" s="200">
        <v>4.0674999999999999</v>
      </c>
      <c r="AE646" s="200">
        <v>3.91</v>
      </c>
      <c r="AF646" s="201"/>
      <c r="AH646" s="197">
        <v>45131</v>
      </c>
      <c r="AI646" s="200">
        <v>4.8099999999999996</v>
      </c>
      <c r="AJ646" s="200">
        <v>4.4800000000000004</v>
      </c>
      <c r="AK646" s="200">
        <v>4.13</v>
      </c>
      <c r="AL646" s="199">
        <f t="shared" si="42"/>
        <v>4.4733333333333327</v>
      </c>
      <c r="AN646" s="198">
        <f t="shared" si="38"/>
        <v>1.3066666666666675</v>
      </c>
      <c r="AO646" s="198">
        <f t="shared" si="39"/>
        <v>2.2566666666666677</v>
      </c>
      <c r="AP646" s="198">
        <f t="shared" si="40"/>
        <v>3.8566666666666674</v>
      </c>
      <c r="AQ646" s="198">
        <f t="shared" si="41"/>
        <v>9.0066666666666677</v>
      </c>
    </row>
    <row r="647" spans="1:43" x14ac:dyDescent="0.35">
      <c r="A647" s="197">
        <v>45132</v>
      </c>
      <c r="B647" s="197">
        <v>45132</v>
      </c>
      <c r="H647" s="219">
        <v>5.79</v>
      </c>
      <c r="I647" s="219">
        <v>6.78</v>
      </c>
      <c r="J647" s="219">
        <v>8.3699999999999992</v>
      </c>
      <c r="K647" s="219">
        <v>13.48</v>
      </c>
      <c r="Q647" s="197">
        <v>45132</v>
      </c>
      <c r="R647" s="200">
        <v>3.76</v>
      </c>
      <c r="S647" s="200">
        <v>3.9024999999999999</v>
      </c>
      <c r="T647" s="200">
        <v>4.0449999999999999</v>
      </c>
      <c r="U647" s="200">
        <v>3.8766666666666669</v>
      </c>
      <c r="V647" s="200">
        <v>4.1659999999999995</v>
      </c>
      <c r="W647" s="200">
        <v>4.083333333333333</v>
      </c>
      <c r="X647" s="200">
        <v>4.0566666666666666</v>
      </c>
      <c r="Y647" s="200">
        <v>4.1733333333333338</v>
      </c>
      <c r="Z647" s="200">
        <v>4.2233333333333327</v>
      </c>
      <c r="AA647" s="200">
        <v>3.96</v>
      </c>
      <c r="AB647" s="200">
        <v>4.09</v>
      </c>
      <c r="AC647" s="200">
        <v>4.22</v>
      </c>
      <c r="AD647" s="200">
        <v>4.0649999999999995</v>
      </c>
      <c r="AE647" s="200">
        <v>3.91</v>
      </c>
      <c r="AF647" s="201"/>
      <c r="AH647" s="197">
        <v>45132</v>
      </c>
      <c r="AI647" s="200">
        <v>4.8499999999999996</v>
      </c>
      <c r="AJ647" s="200">
        <v>4.53</v>
      </c>
      <c r="AK647" s="200">
        <v>4.1500000000000004</v>
      </c>
      <c r="AL647" s="199">
        <f t="shared" si="42"/>
        <v>4.51</v>
      </c>
      <c r="AN647" s="198">
        <f t="shared" si="38"/>
        <v>1.2800000000000002</v>
      </c>
      <c r="AO647" s="198">
        <f t="shared" si="39"/>
        <v>2.2700000000000005</v>
      </c>
      <c r="AP647" s="198">
        <f t="shared" si="40"/>
        <v>3.8599999999999994</v>
      </c>
      <c r="AQ647" s="198">
        <f t="shared" si="41"/>
        <v>8.9700000000000006</v>
      </c>
    </row>
    <row r="648" spans="1:43" x14ac:dyDescent="0.35">
      <c r="A648" s="197">
        <v>45133</v>
      </c>
      <c r="B648" s="197">
        <v>45133</v>
      </c>
      <c r="H648" s="219">
        <v>5.75</v>
      </c>
      <c r="I648" s="219">
        <v>6.79</v>
      </c>
      <c r="J648" s="219">
        <v>8.39</v>
      </c>
      <c r="K648" s="219">
        <v>13.52</v>
      </c>
      <c r="Q648" s="197">
        <v>45133</v>
      </c>
      <c r="R648" s="200">
        <v>3.78</v>
      </c>
      <c r="S648" s="200">
        <v>3.9174999999999995</v>
      </c>
      <c r="T648" s="200">
        <v>4.0549999999999997</v>
      </c>
      <c r="U648" s="200">
        <v>3.936666666666667</v>
      </c>
      <c r="V648" s="200">
        <v>4.1880000000000006</v>
      </c>
      <c r="W648" s="200">
        <v>4.1033333333333335</v>
      </c>
      <c r="X648" s="200">
        <v>4.0633333333333335</v>
      </c>
      <c r="Y648" s="200">
        <v>4.1766666666666667</v>
      </c>
      <c r="Z648" s="200">
        <v>4.2266666666666666</v>
      </c>
      <c r="AA648" s="200">
        <v>3.97</v>
      </c>
      <c r="AB648" s="200">
        <v>4.0949999999999998</v>
      </c>
      <c r="AC648" s="200">
        <v>4.22</v>
      </c>
      <c r="AD648" s="200">
        <v>4.08</v>
      </c>
      <c r="AE648" s="200">
        <v>3.94</v>
      </c>
      <c r="AF648" s="201"/>
      <c r="AH648" s="197">
        <v>45133</v>
      </c>
      <c r="AI648" s="200">
        <v>4.82</v>
      </c>
      <c r="AJ648" s="200">
        <v>4.47</v>
      </c>
      <c r="AK648" s="200">
        <v>4.09</v>
      </c>
      <c r="AL648" s="199">
        <f t="shared" si="42"/>
        <v>4.46</v>
      </c>
      <c r="AN648" s="198">
        <f t="shared" si="38"/>
        <v>1.29</v>
      </c>
      <c r="AO648" s="198">
        <f t="shared" si="39"/>
        <v>2.33</v>
      </c>
      <c r="AP648" s="198">
        <f t="shared" si="40"/>
        <v>3.9300000000000006</v>
      </c>
      <c r="AQ648" s="198">
        <f t="shared" si="41"/>
        <v>9.0599999999999987</v>
      </c>
    </row>
    <row r="649" spans="1:43" x14ac:dyDescent="0.35">
      <c r="A649" s="197">
        <v>45134</v>
      </c>
      <c r="B649" s="197">
        <v>45134</v>
      </c>
      <c r="H649" s="219">
        <v>5.84</v>
      </c>
      <c r="I649" s="219">
        <v>6.8</v>
      </c>
      <c r="J649" s="219">
        <v>8.39</v>
      </c>
      <c r="K649" s="219">
        <v>13.47</v>
      </c>
      <c r="Q649" s="197">
        <v>45134</v>
      </c>
      <c r="R649" s="200">
        <v>3.86</v>
      </c>
      <c r="S649" s="200">
        <v>3.9725000000000001</v>
      </c>
      <c r="T649" s="200">
        <v>4.085</v>
      </c>
      <c r="U649" s="200">
        <v>3.97</v>
      </c>
      <c r="V649" s="200">
        <v>4.194</v>
      </c>
      <c r="W649" s="200">
        <v>4.1033333333333335</v>
      </c>
      <c r="X649" s="200">
        <v>4.0599999999999996</v>
      </c>
      <c r="Y649" s="200">
        <v>4.1766666666666667</v>
      </c>
      <c r="Z649" s="200">
        <v>4.2333333333333334</v>
      </c>
      <c r="AA649" s="200">
        <v>3.95</v>
      </c>
      <c r="AB649" s="200">
        <v>4.0875000000000004</v>
      </c>
      <c r="AC649" s="200">
        <v>4.2249999999999996</v>
      </c>
      <c r="AD649" s="200">
        <v>4.0774999999999997</v>
      </c>
      <c r="AE649" s="200">
        <v>3.93</v>
      </c>
      <c r="AF649" s="201"/>
      <c r="AH649" s="197">
        <v>45134</v>
      </c>
      <c r="AI649" s="200">
        <v>4.91</v>
      </c>
      <c r="AJ649" s="200">
        <v>4.58</v>
      </c>
      <c r="AK649" s="200">
        <v>4.24</v>
      </c>
      <c r="AL649" s="199">
        <f t="shared" si="42"/>
        <v>4.5766666666666671</v>
      </c>
      <c r="AN649" s="198">
        <f t="shared" si="38"/>
        <v>1.2633333333333328</v>
      </c>
      <c r="AO649" s="198">
        <f t="shared" si="39"/>
        <v>2.2233333333333327</v>
      </c>
      <c r="AP649" s="198">
        <f t="shared" si="40"/>
        <v>3.8133333333333335</v>
      </c>
      <c r="AQ649" s="198">
        <f t="shared" si="41"/>
        <v>8.8933333333333344</v>
      </c>
    </row>
    <row r="650" spans="1:43" x14ac:dyDescent="0.35">
      <c r="A650" s="197">
        <v>45135</v>
      </c>
      <c r="B650" s="197">
        <v>45135</v>
      </c>
      <c r="H650" s="219">
        <v>5.79</v>
      </c>
      <c r="I650" s="219">
        <v>6.8</v>
      </c>
      <c r="J650" s="219">
        <v>8.3800000000000008</v>
      </c>
      <c r="K650" s="219">
        <v>13.44</v>
      </c>
      <c r="Q650" s="197">
        <v>45135</v>
      </c>
      <c r="R650" s="200">
        <v>3.86</v>
      </c>
      <c r="S650" s="200">
        <v>3.9625000000000004</v>
      </c>
      <c r="T650" s="200">
        <v>4.0650000000000004</v>
      </c>
      <c r="U650" s="200">
        <v>3.97</v>
      </c>
      <c r="V650" s="200">
        <v>4.2040000000000006</v>
      </c>
      <c r="W650" s="200">
        <v>4.1100000000000003</v>
      </c>
      <c r="X650" s="200">
        <v>4.0566666666666666</v>
      </c>
      <c r="Y650" s="200">
        <v>4.17</v>
      </c>
      <c r="Z650" s="200">
        <v>4.2299999999999995</v>
      </c>
      <c r="AA650" s="200">
        <v>3.98</v>
      </c>
      <c r="AB650" s="200">
        <v>4.0975000000000001</v>
      </c>
      <c r="AC650" s="200">
        <v>4.2149999999999999</v>
      </c>
      <c r="AD650" s="200">
        <v>4.0774999999999997</v>
      </c>
      <c r="AE650" s="200">
        <v>3.94</v>
      </c>
      <c r="AF650" s="201"/>
      <c r="AH650" s="197">
        <v>45135</v>
      </c>
      <c r="AI650" s="200">
        <v>4.87</v>
      </c>
      <c r="AJ650" s="200">
        <v>4.5199999999999996</v>
      </c>
      <c r="AK650" s="200">
        <v>4.18</v>
      </c>
      <c r="AL650" s="199">
        <f t="shared" si="42"/>
        <v>4.5233333333333334</v>
      </c>
      <c r="AN650" s="198">
        <f t="shared" si="38"/>
        <v>1.2666666666666666</v>
      </c>
      <c r="AO650" s="198">
        <f t="shared" si="39"/>
        <v>2.2766666666666664</v>
      </c>
      <c r="AP650" s="198">
        <f t="shared" si="40"/>
        <v>3.8566666666666674</v>
      </c>
      <c r="AQ650" s="198">
        <f t="shared" si="41"/>
        <v>8.9166666666666661</v>
      </c>
    </row>
    <row r="651" spans="1:43" x14ac:dyDescent="0.35">
      <c r="A651" s="197">
        <v>45138</v>
      </c>
      <c r="B651" s="197">
        <v>45138</v>
      </c>
      <c r="H651" s="219">
        <v>5.77</v>
      </c>
      <c r="I651" s="219">
        <v>6.77</v>
      </c>
      <c r="J651" s="219">
        <v>8.32</v>
      </c>
      <c r="K651" s="219">
        <v>13.47</v>
      </c>
      <c r="Q651" s="197">
        <v>45138</v>
      </c>
      <c r="R651" s="200">
        <v>3.86</v>
      </c>
      <c r="S651" s="200">
        <v>3.9699999999999998</v>
      </c>
      <c r="T651" s="200">
        <v>4.08</v>
      </c>
      <c r="U651" s="200">
        <v>3.97</v>
      </c>
      <c r="V651" s="200">
        <v>4.1959999999999997</v>
      </c>
      <c r="W651" s="200">
        <v>4.0999999999999996</v>
      </c>
      <c r="X651" s="200">
        <v>4.0633333333333335</v>
      </c>
      <c r="Y651" s="200">
        <v>4.17</v>
      </c>
      <c r="Z651" s="200">
        <v>4.2299999999999995</v>
      </c>
      <c r="AA651" s="200">
        <v>3.98</v>
      </c>
      <c r="AB651" s="200">
        <v>4.0999999999999996</v>
      </c>
      <c r="AC651" s="200">
        <v>4.22</v>
      </c>
      <c r="AD651" s="200">
        <v>4.085</v>
      </c>
      <c r="AE651" s="200">
        <v>3.95</v>
      </c>
      <c r="AF651" s="201"/>
      <c r="AH651" s="197">
        <v>45138</v>
      </c>
      <c r="AI651" s="200">
        <v>4.88</v>
      </c>
      <c r="AJ651" s="200">
        <v>4.51</v>
      </c>
      <c r="AK651" s="200">
        <v>4.18</v>
      </c>
      <c r="AL651" s="199">
        <f t="shared" si="42"/>
        <v>4.5233333333333334</v>
      </c>
      <c r="AN651" s="198">
        <f t="shared" si="38"/>
        <v>1.2466666666666661</v>
      </c>
      <c r="AO651" s="198">
        <f t="shared" si="39"/>
        <v>2.2466666666666661</v>
      </c>
      <c r="AP651" s="198">
        <f t="shared" si="40"/>
        <v>3.7966666666666669</v>
      </c>
      <c r="AQ651" s="198">
        <f t="shared" si="41"/>
        <v>8.9466666666666672</v>
      </c>
    </row>
    <row r="652" spans="1:43" x14ac:dyDescent="0.35">
      <c r="A652" s="197">
        <v>45139</v>
      </c>
      <c r="B652" s="197">
        <v>45139</v>
      </c>
      <c r="H652" s="219">
        <v>5.84</v>
      </c>
      <c r="I652" s="219">
        <v>6.85</v>
      </c>
      <c r="J652" s="219">
        <v>8.41</v>
      </c>
      <c r="K652" s="219">
        <v>13.57</v>
      </c>
      <c r="Q652" s="197">
        <v>45139</v>
      </c>
      <c r="R652" s="200">
        <v>3.92</v>
      </c>
      <c r="S652" s="200">
        <v>3.9849999999999999</v>
      </c>
      <c r="T652" s="200">
        <v>4.05</v>
      </c>
      <c r="U652" s="200">
        <v>3.9966666666666666</v>
      </c>
      <c r="V652" s="200">
        <v>4.2039999999999997</v>
      </c>
      <c r="W652" s="200">
        <v>4.0999999999999996</v>
      </c>
      <c r="X652" s="200">
        <v>4.0599999999999996</v>
      </c>
      <c r="Y652" s="200">
        <v>4.17</v>
      </c>
      <c r="Z652" s="200">
        <v>4.2299999999999995</v>
      </c>
      <c r="AA652" s="200">
        <v>3.98</v>
      </c>
      <c r="AB652" s="200">
        <v>4.0975000000000001</v>
      </c>
      <c r="AC652" s="200">
        <v>4.2149999999999999</v>
      </c>
      <c r="AD652" s="200">
        <v>4.0824999999999996</v>
      </c>
      <c r="AE652" s="200">
        <v>3.95</v>
      </c>
      <c r="AF652" s="201"/>
      <c r="AH652" s="197">
        <v>45139</v>
      </c>
      <c r="AI652" s="200">
        <v>4.92</v>
      </c>
      <c r="AJ652" s="200">
        <v>4.57</v>
      </c>
      <c r="AK652" s="200">
        <v>4.24</v>
      </c>
      <c r="AL652" s="199">
        <f t="shared" si="42"/>
        <v>4.5766666666666671</v>
      </c>
      <c r="AN652" s="198">
        <f t="shared" si="38"/>
        <v>1.2633333333333328</v>
      </c>
      <c r="AO652" s="198">
        <f t="shared" si="39"/>
        <v>2.2733333333333325</v>
      </c>
      <c r="AP652" s="198">
        <f t="shared" si="40"/>
        <v>3.833333333333333</v>
      </c>
      <c r="AQ652" s="198">
        <f t="shared" si="41"/>
        <v>8.9933333333333323</v>
      </c>
    </row>
    <row r="653" spans="1:43" x14ac:dyDescent="0.35">
      <c r="A653" s="197">
        <v>45140</v>
      </c>
      <c r="B653" s="197">
        <v>45140</v>
      </c>
      <c r="H653" s="219">
        <v>5.89</v>
      </c>
      <c r="I653" s="219">
        <v>6.97</v>
      </c>
      <c r="J653" s="219">
        <v>8.56</v>
      </c>
      <c r="K653" s="219">
        <v>13.73</v>
      </c>
      <c r="Q653" s="197">
        <v>45140</v>
      </c>
      <c r="R653" s="200">
        <v>3.92</v>
      </c>
      <c r="S653" s="200">
        <v>4</v>
      </c>
      <c r="T653" s="200">
        <v>4.08</v>
      </c>
      <c r="U653" s="200">
        <v>4.003333333333333</v>
      </c>
      <c r="V653" s="200">
        <v>4.21</v>
      </c>
      <c r="W653" s="200">
        <v>4.0966666666666667</v>
      </c>
      <c r="X653" s="200">
        <v>4.0733333333333333</v>
      </c>
      <c r="Y653" s="200">
        <v>4.166666666666667</v>
      </c>
      <c r="Z653" s="200">
        <v>4.2299999999999995</v>
      </c>
      <c r="AA653" s="200">
        <v>3.98</v>
      </c>
      <c r="AB653" s="200">
        <v>4.1025</v>
      </c>
      <c r="AC653" s="200">
        <v>4.2249999999999996</v>
      </c>
      <c r="AD653" s="200">
        <v>4.0875000000000004</v>
      </c>
      <c r="AE653" s="200">
        <v>3.95</v>
      </c>
      <c r="AF653" s="201"/>
      <c r="AH653" s="197">
        <v>45140</v>
      </c>
      <c r="AI653" s="200">
        <v>4.88</v>
      </c>
      <c r="AJ653" s="200">
        <v>4.54</v>
      </c>
      <c r="AK653" s="200">
        <v>4.24</v>
      </c>
      <c r="AL653" s="199">
        <f t="shared" si="42"/>
        <v>4.5533333333333337</v>
      </c>
      <c r="AN653" s="198">
        <f t="shared" si="38"/>
        <v>1.336666666666666</v>
      </c>
      <c r="AO653" s="198">
        <f t="shared" si="39"/>
        <v>2.4166666666666661</v>
      </c>
      <c r="AP653" s="198">
        <f t="shared" si="40"/>
        <v>4.0066666666666668</v>
      </c>
      <c r="AQ653" s="198">
        <f t="shared" si="41"/>
        <v>9.1766666666666659</v>
      </c>
    </row>
    <row r="654" spans="1:43" x14ac:dyDescent="0.35">
      <c r="A654" s="197">
        <v>45141</v>
      </c>
      <c r="B654" s="197">
        <v>45141</v>
      </c>
      <c r="H654" s="219">
        <v>5.98</v>
      </c>
      <c r="I654" s="219">
        <v>7.06</v>
      </c>
      <c r="J654" s="219">
        <v>8.6300000000000008</v>
      </c>
      <c r="K654" s="219">
        <v>13.86</v>
      </c>
      <c r="Q654" s="197">
        <v>45141</v>
      </c>
      <c r="R654" s="200">
        <v>3.92</v>
      </c>
      <c r="S654" s="200">
        <v>3.9975000000000001</v>
      </c>
      <c r="T654" s="200">
        <v>4.0750000000000002</v>
      </c>
      <c r="U654" s="200">
        <v>4.01</v>
      </c>
      <c r="V654" s="200">
        <v>4.2200000000000006</v>
      </c>
      <c r="W654" s="200">
        <v>4.1033333333333326</v>
      </c>
      <c r="X654" s="200">
        <v>4.0866666666666669</v>
      </c>
      <c r="Y654" s="200">
        <v>4.1733333333333329</v>
      </c>
      <c r="Z654" s="200">
        <v>4.2433333333333332</v>
      </c>
      <c r="AA654" s="200">
        <v>3.99</v>
      </c>
      <c r="AB654" s="200">
        <v>4.1100000000000003</v>
      </c>
      <c r="AC654" s="200">
        <v>4.2300000000000004</v>
      </c>
      <c r="AD654" s="200">
        <v>4.1000000000000005</v>
      </c>
      <c r="AE654" s="200">
        <v>3.97</v>
      </c>
      <c r="AF654" s="201"/>
      <c r="AH654" s="197">
        <v>45141</v>
      </c>
      <c r="AI654" s="200">
        <v>4.9000000000000004</v>
      </c>
      <c r="AJ654" s="200">
        <v>4.58</v>
      </c>
      <c r="AK654" s="200">
        <v>4.3</v>
      </c>
      <c r="AL654" s="199">
        <f t="shared" si="42"/>
        <v>4.5933333333333337</v>
      </c>
      <c r="AN654" s="198">
        <f t="shared" si="38"/>
        <v>1.3866666666666667</v>
      </c>
      <c r="AO654" s="198">
        <f t="shared" si="39"/>
        <v>2.4666666666666659</v>
      </c>
      <c r="AP654" s="198">
        <f t="shared" si="40"/>
        <v>4.0366666666666671</v>
      </c>
      <c r="AQ654" s="198">
        <f t="shared" si="41"/>
        <v>9.2666666666666657</v>
      </c>
    </row>
    <row r="655" spans="1:43" x14ac:dyDescent="0.35">
      <c r="A655" s="197">
        <v>45142</v>
      </c>
      <c r="B655" s="197">
        <v>45142</v>
      </c>
      <c r="H655" s="219">
        <v>5.86</v>
      </c>
      <c r="I655" s="219">
        <v>6.96</v>
      </c>
      <c r="J655" s="219">
        <v>8.52</v>
      </c>
      <c r="K655" s="219">
        <v>13.77</v>
      </c>
      <c r="Q655" s="197">
        <v>45142</v>
      </c>
      <c r="R655" s="200">
        <v>3.92</v>
      </c>
      <c r="S655" s="200">
        <v>3.98</v>
      </c>
      <c r="T655" s="200">
        <v>4.04</v>
      </c>
      <c r="U655" s="200">
        <v>4.01</v>
      </c>
      <c r="V655" s="200">
        <v>4.2120000000000006</v>
      </c>
      <c r="W655" s="200">
        <v>4.1066666666666665</v>
      </c>
      <c r="X655" s="200">
        <v>4.083333333333333</v>
      </c>
      <c r="Y655" s="200">
        <v>4.17</v>
      </c>
      <c r="Z655" s="200">
        <v>4.2399999999999993</v>
      </c>
      <c r="AA655" s="200">
        <v>3.99</v>
      </c>
      <c r="AB655" s="200">
        <v>4.1124999999999998</v>
      </c>
      <c r="AC655" s="200">
        <v>4.2349999999999994</v>
      </c>
      <c r="AD655" s="200">
        <v>4.1025</v>
      </c>
      <c r="AE655" s="200">
        <v>3.97</v>
      </c>
      <c r="AF655" s="201"/>
      <c r="AH655" s="197">
        <v>45142</v>
      </c>
      <c r="AI655" s="200">
        <v>4.78</v>
      </c>
      <c r="AJ655" s="200">
        <v>4.45</v>
      </c>
      <c r="AK655" s="200">
        <v>4.1500000000000004</v>
      </c>
      <c r="AL655" s="199">
        <f t="shared" si="42"/>
        <v>4.46</v>
      </c>
      <c r="AN655" s="198">
        <f t="shared" si="38"/>
        <v>1.4000000000000004</v>
      </c>
      <c r="AO655" s="198">
        <f t="shared" si="39"/>
        <v>2.5</v>
      </c>
      <c r="AP655" s="198">
        <f t="shared" si="40"/>
        <v>4.0599999999999996</v>
      </c>
      <c r="AQ655" s="198">
        <f t="shared" si="41"/>
        <v>9.3099999999999987</v>
      </c>
    </row>
    <row r="656" spans="1:43" x14ac:dyDescent="0.35">
      <c r="A656" s="197">
        <v>45145</v>
      </c>
      <c r="B656" s="197">
        <v>45145</v>
      </c>
      <c r="H656" s="219">
        <v>5.88</v>
      </c>
      <c r="I656" s="219">
        <v>6.94</v>
      </c>
      <c r="J656" s="219">
        <v>8.48</v>
      </c>
      <c r="K656" s="219">
        <v>13.72</v>
      </c>
      <c r="Q656" s="197">
        <v>45145</v>
      </c>
      <c r="R656" s="200">
        <v>3.94</v>
      </c>
      <c r="S656" s="200">
        <v>3.9924999999999997</v>
      </c>
      <c r="T656" s="200">
        <v>4.0449999999999999</v>
      </c>
      <c r="U656" s="200">
        <v>4.01</v>
      </c>
      <c r="V656" s="200">
        <v>4.2060000000000004</v>
      </c>
      <c r="W656" s="200">
        <v>4.1066666666666665</v>
      </c>
      <c r="X656" s="200">
        <v>4.0866666666666669</v>
      </c>
      <c r="Y656" s="200">
        <v>4.17</v>
      </c>
      <c r="Z656" s="200">
        <v>4.2399999999999993</v>
      </c>
      <c r="AA656" s="200">
        <v>4</v>
      </c>
      <c r="AB656" s="200">
        <v>4.12</v>
      </c>
      <c r="AC656" s="200">
        <v>4.24</v>
      </c>
      <c r="AD656" s="200">
        <v>4.1050000000000004</v>
      </c>
      <c r="AE656" s="200">
        <v>3.97</v>
      </c>
      <c r="AF656" s="201"/>
      <c r="AH656" s="197">
        <v>45145</v>
      </c>
      <c r="AI656" s="200">
        <v>4.76</v>
      </c>
      <c r="AJ656" s="200">
        <v>4.4400000000000004</v>
      </c>
      <c r="AK656" s="200">
        <v>4.16</v>
      </c>
      <c r="AL656" s="199">
        <f t="shared" si="42"/>
        <v>4.4533333333333331</v>
      </c>
      <c r="AN656" s="198">
        <f t="shared" si="38"/>
        <v>1.4266666666666667</v>
      </c>
      <c r="AO656" s="198">
        <f t="shared" si="39"/>
        <v>2.4866666666666672</v>
      </c>
      <c r="AP656" s="198">
        <f t="shared" si="40"/>
        <v>4.0266666666666673</v>
      </c>
      <c r="AQ656" s="198">
        <f t="shared" si="41"/>
        <v>9.2666666666666675</v>
      </c>
    </row>
    <row r="657" spans="1:43" x14ac:dyDescent="0.35">
      <c r="A657" s="197">
        <v>45146</v>
      </c>
      <c r="B657" s="197">
        <v>45146</v>
      </c>
      <c r="H657" s="219">
        <v>5.84</v>
      </c>
      <c r="I657" s="219">
        <v>6.94</v>
      </c>
      <c r="J657" s="219">
        <v>8.4700000000000006</v>
      </c>
      <c r="K657" s="219">
        <v>13.62</v>
      </c>
      <c r="Q657" s="197">
        <v>45146</v>
      </c>
      <c r="R657" s="200">
        <v>3.94</v>
      </c>
      <c r="S657" s="200">
        <v>3.9799999999999995</v>
      </c>
      <c r="T657" s="200">
        <v>4.0199999999999996</v>
      </c>
      <c r="U657" s="200">
        <v>4.01</v>
      </c>
      <c r="V657" s="200">
        <v>4.1960000000000006</v>
      </c>
      <c r="W657" s="200">
        <v>4.1066666666666665</v>
      </c>
      <c r="X657" s="200">
        <v>4.083333333333333</v>
      </c>
      <c r="Y657" s="200">
        <v>4.17</v>
      </c>
      <c r="Z657" s="200">
        <v>4.2466666666666661</v>
      </c>
      <c r="AA657" s="200">
        <v>4</v>
      </c>
      <c r="AB657" s="200">
        <v>4.1174999999999997</v>
      </c>
      <c r="AC657" s="200">
        <v>4.2349999999999994</v>
      </c>
      <c r="AD657" s="200">
        <v>4.1025</v>
      </c>
      <c r="AE657" s="200">
        <v>3.97</v>
      </c>
      <c r="AF657" s="201"/>
      <c r="AH657" s="197">
        <v>45146</v>
      </c>
      <c r="AI657" s="200">
        <v>4.74</v>
      </c>
      <c r="AJ657" s="200">
        <v>4.3600000000000003</v>
      </c>
      <c r="AK657" s="200">
        <v>4.0999999999999996</v>
      </c>
      <c r="AL657" s="199">
        <f t="shared" si="42"/>
        <v>4.4000000000000004</v>
      </c>
      <c r="AN657" s="198">
        <f t="shared" si="38"/>
        <v>1.4399999999999995</v>
      </c>
      <c r="AO657" s="198">
        <f t="shared" si="39"/>
        <v>2.54</v>
      </c>
      <c r="AP657" s="198">
        <f t="shared" si="40"/>
        <v>4.07</v>
      </c>
      <c r="AQ657" s="198">
        <f t="shared" si="41"/>
        <v>9.2199999999999989</v>
      </c>
    </row>
    <row r="658" spans="1:43" x14ac:dyDescent="0.35">
      <c r="A658" s="197">
        <v>45147</v>
      </c>
      <c r="B658" s="197">
        <v>45147</v>
      </c>
      <c r="H658" s="219">
        <v>5.84</v>
      </c>
      <c r="I658" s="219">
        <v>6.9</v>
      </c>
      <c r="J658" s="219">
        <v>8.42</v>
      </c>
      <c r="K658" s="219">
        <v>13.52</v>
      </c>
      <c r="Q658" s="197">
        <v>45147</v>
      </c>
      <c r="R658" s="200">
        <v>3.94</v>
      </c>
      <c r="S658" s="200">
        <v>3.9950000000000001</v>
      </c>
      <c r="T658" s="200">
        <v>4.0500000000000007</v>
      </c>
      <c r="U658" s="200">
        <v>4.01</v>
      </c>
      <c r="V658" s="200">
        <v>4.194</v>
      </c>
      <c r="W658" s="200">
        <v>4.1033333333333326</v>
      </c>
      <c r="X658" s="200">
        <v>4.0666666666666664</v>
      </c>
      <c r="Y658" s="200">
        <v>4.1633333333333331</v>
      </c>
      <c r="Z658" s="200">
        <v>4.2166666666666668</v>
      </c>
      <c r="AA658" s="200">
        <v>3.99</v>
      </c>
      <c r="AB658" s="200">
        <v>4.1074999999999999</v>
      </c>
      <c r="AC658" s="200">
        <v>4.2249999999999996</v>
      </c>
      <c r="AD658" s="200">
        <v>4.0924999999999994</v>
      </c>
      <c r="AE658" s="200">
        <v>3.96</v>
      </c>
      <c r="AF658" s="201"/>
      <c r="AH658" s="197">
        <v>45147</v>
      </c>
      <c r="AI658" s="200">
        <v>4.79</v>
      </c>
      <c r="AJ658" s="200">
        <v>4.41</v>
      </c>
      <c r="AK658" s="200">
        <v>4.12</v>
      </c>
      <c r="AL658" s="199">
        <f t="shared" si="42"/>
        <v>4.4400000000000004</v>
      </c>
      <c r="AN658" s="198">
        <f t="shared" si="38"/>
        <v>1.3999999999999995</v>
      </c>
      <c r="AO658" s="198">
        <f t="shared" si="39"/>
        <v>2.46</v>
      </c>
      <c r="AP658" s="198">
        <f t="shared" si="40"/>
        <v>3.9799999999999995</v>
      </c>
      <c r="AQ658" s="198">
        <f t="shared" si="41"/>
        <v>9.0799999999999983</v>
      </c>
    </row>
    <row r="659" spans="1:43" x14ac:dyDescent="0.35">
      <c r="A659" s="197">
        <v>45148</v>
      </c>
      <c r="B659" s="197">
        <v>45148</v>
      </c>
      <c r="H659" s="219">
        <v>5.92</v>
      </c>
      <c r="I659" s="219">
        <v>6.87</v>
      </c>
      <c r="J659" s="219">
        <v>8.3800000000000008</v>
      </c>
      <c r="K659" s="219">
        <v>13.49</v>
      </c>
      <c r="Q659" s="197">
        <v>45148</v>
      </c>
      <c r="R659" s="200">
        <v>3.93</v>
      </c>
      <c r="S659" s="200">
        <v>3.99</v>
      </c>
      <c r="T659" s="200">
        <v>4.0500000000000007</v>
      </c>
      <c r="U659" s="200">
        <v>4.01</v>
      </c>
      <c r="V659" s="200">
        <v>4.2080000000000002</v>
      </c>
      <c r="W659" s="200">
        <v>4.1033333333333326</v>
      </c>
      <c r="X659" s="200">
        <v>4.0733333333333333</v>
      </c>
      <c r="Y659" s="200">
        <v>4.1633333333333331</v>
      </c>
      <c r="Z659" s="200">
        <v>4.2166666666666668</v>
      </c>
      <c r="AA659" s="200">
        <v>4</v>
      </c>
      <c r="AB659" s="200">
        <v>4.1124999999999998</v>
      </c>
      <c r="AC659" s="200">
        <v>4.2249999999999996</v>
      </c>
      <c r="AD659" s="200">
        <v>4.0924999999999994</v>
      </c>
      <c r="AE659" s="200">
        <v>3.96</v>
      </c>
      <c r="AF659" s="201"/>
      <c r="AH659" s="197">
        <v>45148</v>
      </c>
      <c r="AI659" s="200">
        <v>4.82</v>
      </c>
      <c r="AJ659" s="200">
        <v>4.47</v>
      </c>
      <c r="AK659" s="200">
        <v>4.21</v>
      </c>
      <c r="AL659" s="199">
        <f t="shared" si="42"/>
        <v>4.5</v>
      </c>
      <c r="AN659" s="198">
        <f t="shared" si="38"/>
        <v>1.42</v>
      </c>
      <c r="AO659" s="198">
        <f t="shared" si="39"/>
        <v>2.37</v>
      </c>
      <c r="AP659" s="198">
        <f t="shared" si="40"/>
        <v>3.8800000000000008</v>
      </c>
      <c r="AQ659" s="198">
        <f t="shared" si="41"/>
        <v>8.99</v>
      </c>
    </row>
    <row r="660" spans="1:43" x14ac:dyDescent="0.35">
      <c r="A660" s="197">
        <v>45149</v>
      </c>
      <c r="B660" s="197">
        <v>45149</v>
      </c>
      <c r="H660" s="219">
        <v>5.98</v>
      </c>
      <c r="I660" s="219">
        <v>6.96</v>
      </c>
      <c r="J660" s="219">
        <v>8.44</v>
      </c>
      <c r="K660" s="219">
        <v>13.57</v>
      </c>
      <c r="Q660" s="197">
        <v>45149</v>
      </c>
      <c r="R660" s="200">
        <v>3.97</v>
      </c>
      <c r="S660" s="200">
        <v>3.99</v>
      </c>
      <c r="T660" s="200">
        <v>4.01</v>
      </c>
      <c r="U660" s="200">
        <v>4.01</v>
      </c>
      <c r="V660" s="200">
        <v>4.2060000000000004</v>
      </c>
      <c r="W660" s="200">
        <v>4.1033333333333326</v>
      </c>
      <c r="X660" s="200">
        <v>4.0699999999999994</v>
      </c>
      <c r="Y660" s="200">
        <v>4.1733333333333329</v>
      </c>
      <c r="Z660" s="200">
        <v>4.2300000000000004</v>
      </c>
      <c r="AA660" s="200">
        <v>3.99</v>
      </c>
      <c r="AB660" s="200">
        <v>4.1100000000000003</v>
      </c>
      <c r="AC660" s="200">
        <v>4.2300000000000004</v>
      </c>
      <c r="AD660" s="200">
        <v>4.085</v>
      </c>
      <c r="AE660" s="200">
        <v>3.94</v>
      </c>
      <c r="AF660" s="201"/>
      <c r="AH660" s="197">
        <v>45149</v>
      </c>
      <c r="AI660" s="200">
        <v>4.8899999999999997</v>
      </c>
      <c r="AJ660" s="200">
        <v>4.5599999999999996</v>
      </c>
      <c r="AK660" s="200">
        <v>4.3099999999999996</v>
      </c>
      <c r="AL660" s="199">
        <f t="shared" si="42"/>
        <v>4.586666666666666</v>
      </c>
      <c r="AN660" s="198">
        <f t="shared" si="38"/>
        <v>1.3933333333333344</v>
      </c>
      <c r="AO660" s="198">
        <f t="shared" si="39"/>
        <v>2.373333333333334</v>
      </c>
      <c r="AP660" s="198">
        <f t="shared" si="40"/>
        <v>3.8533333333333335</v>
      </c>
      <c r="AQ660" s="198">
        <f t="shared" si="41"/>
        <v>8.9833333333333343</v>
      </c>
    </row>
    <row r="661" spans="1:43" x14ac:dyDescent="0.35">
      <c r="A661" s="197">
        <v>45152</v>
      </c>
      <c r="B661" s="197">
        <v>45152</v>
      </c>
      <c r="H661" s="219">
        <v>6.01</v>
      </c>
      <c r="I661" s="219">
        <v>6.99</v>
      </c>
      <c r="J661" s="219">
        <v>8.43</v>
      </c>
      <c r="K661" s="219">
        <v>13.46</v>
      </c>
      <c r="Q661" s="197">
        <v>45152</v>
      </c>
      <c r="R661" s="200">
        <v>3.97</v>
      </c>
      <c r="S661" s="200">
        <v>4.0049999999999999</v>
      </c>
      <c r="T661" s="200">
        <v>4.04</v>
      </c>
      <c r="U661" s="200">
        <v>4.0233333333333334</v>
      </c>
      <c r="V661" s="200">
        <v>4.2260000000000009</v>
      </c>
      <c r="W661" s="200">
        <v>4.1066666666666665</v>
      </c>
      <c r="X661" s="200">
        <v>4.0766666666666671</v>
      </c>
      <c r="Y661" s="200">
        <v>4.1766666666666667</v>
      </c>
      <c r="Z661" s="200">
        <v>4.2300000000000004</v>
      </c>
      <c r="AA661" s="200">
        <v>4.01</v>
      </c>
      <c r="AB661" s="200">
        <v>4.49</v>
      </c>
      <c r="AC661" s="200">
        <v>3.98</v>
      </c>
      <c r="AD661" s="200">
        <v>3.9649999999999999</v>
      </c>
      <c r="AE661" s="200">
        <v>3.95</v>
      </c>
      <c r="AF661" s="201"/>
      <c r="AH661" s="197">
        <v>45152</v>
      </c>
      <c r="AI661" s="200">
        <v>4.96</v>
      </c>
      <c r="AJ661" s="200">
        <v>4.6399999999999997</v>
      </c>
      <c r="AK661" s="200">
        <v>4.3600000000000003</v>
      </c>
      <c r="AL661" s="199">
        <f t="shared" si="42"/>
        <v>4.6533333333333333</v>
      </c>
      <c r="AN661" s="198">
        <f t="shared" si="38"/>
        <v>1.3566666666666665</v>
      </c>
      <c r="AO661" s="198">
        <f t="shared" si="39"/>
        <v>2.3366666666666669</v>
      </c>
      <c r="AP661" s="198">
        <f t="shared" si="40"/>
        <v>3.7766666666666664</v>
      </c>
      <c r="AQ661" s="198">
        <f t="shared" si="41"/>
        <v>8.8066666666666684</v>
      </c>
    </row>
    <row r="662" spans="1:43" x14ac:dyDescent="0.35">
      <c r="A662" s="197">
        <v>45154</v>
      </c>
      <c r="B662" s="197">
        <v>45154</v>
      </c>
      <c r="H662" s="219">
        <v>6.09</v>
      </c>
      <c r="I662" s="219">
        <v>7.04</v>
      </c>
      <c r="J662" s="219">
        <v>8.51</v>
      </c>
      <c r="K662" s="219">
        <v>13.51</v>
      </c>
      <c r="Q662" s="197">
        <v>45154</v>
      </c>
      <c r="R662" s="200">
        <v>3.97</v>
      </c>
      <c r="S662" s="200">
        <v>3.9950000000000001</v>
      </c>
      <c r="T662" s="200">
        <v>4.0199999999999996</v>
      </c>
      <c r="U662" s="200">
        <v>4.03</v>
      </c>
      <c r="V662" s="200">
        <v>4.2500000000000009</v>
      </c>
      <c r="W662" s="200">
        <v>4.1466666666666656</v>
      </c>
      <c r="X662" s="200">
        <v>4.1166666666666663</v>
      </c>
      <c r="Y662" s="200">
        <v>4.1933333333333325</v>
      </c>
      <c r="Z662" s="200">
        <v>4.253333333333333</v>
      </c>
      <c r="AA662" s="200">
        <v>4.05</v>
      </c>
      <c r="AB662" s="200">
        <v>4.5</v>
      </c>
      <c r="AC662" s="200">
        <v>4.0199999999999996</v>
      </c>
      <c r="AD662" s="200">
        <v>3.9899999999999998</v>
      </c>
      <c r="AE662" s="200">
        <v>3.96</v>
      </c>
      <c r="AF662" s="201"/>
      <c r="AH662" s="197">
        <v>45153</v>
      </c>
      <c r="AI662" s="200">
        <v>4.92</v>
      </c>
      <c r="AJ662" s="200">
        <v>4.6399999999999997</v>
      </c>
      <c r="AK662" s="200">
        <v>4.3600000000000003</v>
      </c>
      <c r="AL662" s="199">
        <f t="shared" si="42"/>
        <v>4.6399999999999997</v>
      </c>
      <c r="AN662" s="198">
        <f t="shared" si="38"/>
        <v>1.4500000000000002</v>
      </c>
      <c r="AO662" s="198">
        <f t="shared" si="39"/>
        <v>2.4000000000000004</v>
      </c>
      <c r="AP662" s="198">
        <f t="shared" si="40"/>
        <v>3.87</v>
      </c>
      <c r="AQ662" s="198">
        <f t="shared" si="41"/>
        <v>8.870000000000001</v>
      </c>
    </row>
    <row r="663" spans="1:43" x14ac:dyDescent="0.35">
      <c r="A663" s="197">
        <v>45155</v>
      </c>
      <c r="B663" s="197">
        <v>45155</v>
      </c>
      <c r="H663" s="219">
        <v>6.11</v>
      </c>
      <c r="I663" s="219">
        <v>7.17</v>
      </c>
      <c r="J663" s="219">
        <v>8.65</v>
      </c>
      <c r="K663" s="219">
        <v>13.65</v>
      </c>
      <c r="Q663" s="197">
        <v>45155</v>
      </c>
      <c r="R663" s="200">
        <v>3.97</v>
      </c>
      <c r="S663" s="200">
        <v>3.9824999999999999</v>
      </c>
      <c r="T663" s="200">
        <v>3.9950000000000001</v>
      </c>
      <c r="U663" s="200">
        <v>4.03</v>
      </c>
      <c r="V663" s="200">
        <v>4.2640000000000002</v>
      </c>
      <c r="W663" s="200">
        <v>4.166666666666667</v>
      </c>
      <c r="X663" s="200">
        <v>4.1366666666666667</v>
      </c>
      <c r="Y663" s="200">
        <v>4.2033333333333331</v>
      </c>
      <c r="Z663" s="200">
        <v>4.2766666666666673</v>
      </c>
      <c r="AA663" s="200">
        <v>4.1399999999999997</v>
      </c>
      <c r="AB663" s="200">
        <v>4.5</v>
      </c>
      <c r="AC663" s="200">
        <v>4.04</v>
      </c>
      <c r="AD663" s="200">
        <v>4.01</v>
      </c>
      <c r="AE663" s="200">
        <v>3.98</v>
      </c>
      <c r="AF663" s="201"/>
      <c r="AH663" s="197">
        <v>45154</v>
      </c>
      <c r="AI663" s="200">
        <v>4.97</v>
      </c>
      <c r="AJ663" s="200">
        <v>4.68</v>
      </c>
      <c r="AK663" s="200">
        <v>4.42</v>
      </c>
      <c r="AL663" s="199">
        <f t="shared" si="42"/>
        <v>4.6899999999999995</v>
      </c>
      <c r="AN663" s="198">
        <f t="shared" si="38"/>
        <v>1.4200000000000008</v>
      </c>
      <c r="AO663" s="198">
        <f t="shared" si="39"/>
        <v>2.4800000000000004</v>
      </c>
      <c r="AP663" s="198">
        <f t="shared" si="40"/>
        <v>3.9600000000000009</v>
      </c>
      <c r="AQ663" s="198">
        <f t="shared" si="41"/>
        <v>8.9600000000000009</v>
      </c>
    </row>
    <row r="664" spans="1:43" x14ac:dyDescent="0.35">
      <c r="A664" s="197">
        <v>45156</v>
      </c>
      <c r="B664" s="197">
        <v>45156</v>
      </c>
      <c r="H664" s="219">
        <v>6.09</v>
      </c>
      <c r="I664" s="219">
        <v>7.19</v>
      </c>
      <c r="J664" s="219">
        <v>8.6999999999999993</v>
      </c>
      <c r="K664" s="219">
        <v>13.69</v>
      </c>
      <c r="Q664" s="197">
        <v>45156</v>
      </c>
      <c r="R664" s="200">
        <v>3.97</v>
      </c>
      <c r="S664" s="200">
        <v>4.0075000000000003</v>
      </c>
      <c r="T664" s="200">
        <v>4.0449999999999999</v>
      </c>
      <c r="U664" s="200">
        <v>4.03</v>
      </c>
      <c r="V664" s="200">
        <v>4.26</v>
      </c>
      <c r="W664" s="200">
        <v>4.1733333333333329</v>
      </c>
      <c r="X664" s="200">
        <v>4.1499999999999995</v>
      </c>
      <c r="Y664" s="200">
        <v>4.2066666666666661</v>
      </c>
      <c r="Z664" s="200">
        <v>4.2766666666666664</v>
      </c>
      <c r="AA664" s="200">
        <v>4.17</v>
      </c>
      <c r="AB664" s="200">
        <v>4.5</v>
      </c>
      <c r="AC664" s="200">
        <v>4.0599999999999996</v>
      </c>
      <c r="AD664" s="200">
        <v>4.0299999999999994</v>
      </c>
      <c r="AE664" s="200">
        <v>4</v>
      </c>
      <c r="AF664" s="201"/>
      <c r="AH664" s="197">
        <v>45155</v>
      </c>
      <c r="AI664" s="200">
        <v>4.9400000000000004</v>
      </c>
      <c r="AJ664" s="200">
        <v>4.67</v>
      </c>
      <c r="AK664" s="200">
        <v>4.42</v>
      </c>
      <c r="AL664" s="199">
        <f t="shared" si="42"/>
        <v>4.6766666666666667</v>
      </c>
      <c r="AN664" s="198">
        <f t="shared" si="38"/>
        <v>1.4133333333333331</v>
      </c>
      <c r="AO664" s="198">
        <f t="shared" si="39"/>
        <v>2.5133333333333336</v>
      </c>
      <c r="AP664" s="198">
        <f t="shared" si="40"/>
        <v>4.0233333333333325</v>
      </c>
      <c r="AQ664" s="198">
        <f t="shared" si="41"/>
        <v>9.0133333333333319</v>
      </c>
    </row>
    <row r="665" spans="1:43" x14ac:dyDescent="0.35">
      <c r="A665" s="197">
        <v>45159</v>
      </c>
      <c r="B665" s="197">
        <v>45159</v>
      </c>
      <c r="H665" s="219">
        <v>6.17</v>
      </c>
      <c r="I665" s="219">
        <v>7.23</v>
      </c>
      <c r="J665" s="219">
        <v>8.7200000000000006</v>
      </c>
      <c r="K665" s="219">
        <v>13.73</v>
      </c>
      <c r="Q665" s="197">
        <v>45159</v>
      </c>
      <c r="R665" s="200">
        <v>3.97</v>
      </c>
      <c r="S665" s="200">
        <v>4.01</v>
      </c>
      <c r="T665" s="200">
        <v>4.05</v>
      </c>
      <c r="U665" s="200">
        <v>4.03</v>
      </c>
      <c r="V665" s="200">
        <v>4.2200000000000006</v>
      </c>
      <c r="W665" s="200">
        <v>4.166666666666667</v>
      </c>
      <c r="X665" s="200">
        <v>4.1499999999999995</v>
      </c>
      <c r="Y665" s="200">
        <v>4.2033333333333331</v>
      </c>
      <c r="Z665" s="200">
        <v>4.2733333333333334</v>
      </c>
      <c r="AA665" s="200">
        <v>4.1399999999999997</v>
      </c>
      <c r="AB665" s="200">
        <v>4.5</v>
      </c>
      <c r="AC665" s="200">
        <v>4.0599999999999996</v>
      </c>
      <c r="AD665" s="200">
        <v>4.0250000000000004</v>
      </c>
      <c r="AE665" s="200">
        <v>3.99</v>
      </c>
      <c r="AF665" s="201"/>
      <c r="AH665" s="197">
        <v>45156</v>
      </c>
      <c r="AI665" s="200">
        <v>4.92</v>
      </c>
      <c r="AJ665" s="200">
        <v>4.63</v>
      </c>
      <c r="AK665" s="200">
        <v>4.38</v>
      </c>
      <c r="AL665" s="199">
        <f t="shared" si="42"/>
        <v>4.6433333333333335</v>
      </c>
      <c r="AN665" s="198">
        <f t="shared" si="38"/>
        <v>1.5266666666666664</v>
      </c>
      <c r="AO665" s="198">
        <f t="shared" si="39"/>
        <v>2.5866666666666669</v>
      </c>
      <c r="AP665" s="198">
        <f t="shared" si="40"/>
        <v>4.0766666666666671</v>
      </c>
      <c r="AQ665" s="198">
        <f t="shared" si="41"/>
        <v>9.086666666666666</v>
      </c>
    </row>
    <row r="666" spans="1:43" x14ac:dyDescent="0.35">
      <c r="A666" s="197">
        <v>45160</v>
      </c>
      <c r="B666" s="197">
        <v>45160</v>
      </c>
      <c r="H666" s="219">
        <v>6.16</v>
      </c>
      <c r="I666" s="219">
        <v>7.21</v>
      </c>
      <c r="J666" s="219">
        <v>8.69</v>
      </c>
      <c r="K666" s="219">
        <v>13.74</v>
      </c>
      <c r="Q666" s="197">
        <v>45160</v>
      </c>
      <c r="R666" s="200">
        <v>3.97</v>
      </c>
      <c r="S666" s="200">
        <v>4.01</v>
      </c>
      <c r="T666" s="200">
        <v>4.05</v>
      </c>
      <c r="U666" s="200">
        <v>4.03</v>
      </c>
      <c r="V666" s="200">
        <v>4.2180000000000009</v>
      </c>
      <c r="W666" s="200">
        <v>4.1566666666666663</v>
      </c>
      <c r="X666" s="200">
        <v>4.1533333333333333</v>
      </c>
      <c r="Y666" s="200">
        <v>4.2033333333333331</v>
      </c>
      <c r="Z666" s="200">
        <v>4.2733333333333334</v>
      </c>
      <c r="AA666" s="200">
        <v>4.1399999999999997</v>
      </c>
      <c r="AB666" s="200">
        <v>4.5</v>
      </c>
      <c r="AC666" s="200">
        <v>4.0599999999999996</v>
      </c>
      <c r="AD666" s="200">
        <v>4.0250000000000004</v>
      </c>
      <c r="AE666" s="200">
        <v>3.99</v>
      </c>
      <c r="AF666" s="201"/>
      <c r="AH666" s="197">
        <v>45159</v>
      </c>
      <c r="AI666" s="200">
        <v>4.97</v>
      </c>
      <c r="AJ666" s="200">
        <v>4.7</v>
      </c>
      <c r="AK666" s="200">
        <v>4.46</v>
      </c>
      <c r="AL666" s="199">
        <f t="shared" si="42"/>
        <v>4.71</v>
      </c>
      <c r="AN666" s="198">
        <f t="shared" si="38"/>
        <v>1.4500000000000002</v>
      </c>
      <c r="AO666" s="198">
        <f t="shared" si="39"/>
        <v>2.5</v>
      </c>
      <c r="AP666" s="198">
        <f t="shared" si="40"/>
        <v>3.9799999999999995</v>
      </c>
      <c r="AQ666" s="198">
        <f t="shared" si="41"/>
        <v>9.0300000000000011</v>
      </c>
    </row>
    <row r="667" spans="1:43" x14ac:dyDescent="0.35">
      <c r="A667" s="197">
        <v>45161</v>
      </c>
      <c r="B667" s="197">
        <v>45161</v>
      </c>
      <c r="H667" s="219">
        <v>6.03</v>
      </c>
      <c r="I667" s="219">
        <v>7.08</v>
      </c>
      <c r="J667" s="219">
        <v>8.5399999999999991</v>
      </c>
      <c r="K667" s="219">
        <v>13.58</v>
      </c>
      <c r="Q667" s="197">
        <v>45161</v>
      </c>
      <c r="R667" s="200">
        <v>3.97</v>
      </c>
      <c r="S667" s="200">
        <v>4.0175000000000001</v>
      </c>
      <c r="T667" s="200">
        <v>4.0649999999999995</v>
      </c>
      <c r="U667" s="200">
        <v>4.03</v>
      </c>
      <c r="V667" s="200">
        <v>4.218</v>
      </c>
      <c r="W667" s="200">
        <v>4.1499999999999995</v>
      </c>
      <c r="X667" s="200">
        <v>4.1466666666666665</v>
      </c>
      <c r="Y667" s="200">
        <v>4.2033333333333331</v>
      </c>
      <c r="Z667" s="200">
        <v>4.2733333333333334</v>
      </c>
      <c r="AA667" s="200">
        <v>4.1399999999999997</v>
      </c>
      <c r="AB667" s="200">
        <v>4.5</v>
      </c>
      <c r="AC667" s="200">
        <v>4.0599999999999996</v>
      </c>
      <c r="AD667" s="200">
        <v>4.0250000000000004</v>
      </c>
      <c r="AE667" s="200">
        <v>3.99</v>
      </c>
      <c r="AF667" s="201"/>
      <c r="AH667" s="197">
        <v>45160</v>
      </c>
      <c r="AI667" s="200">
        <v>5.0199999999999996</v>
      </c>
      <c r="AJ667" s="200">
        <v>4.75</v>
      </c>
      <c r="AK667" s="200">
        <v>4.49</v>
      </c>
      <c r="AL667" s="199">
        <f t="shared" si="42"/>
        <v>4.753333333333333</v>
      </c>
      <c r="AN667" s="198">
        <f t="shared" si="38"/>
        <v>1.2766666666666673</v>
      </c>
      <c r="AO667" s="198">
        <f t="shared" si="39"/>
        <v>2.3266666666666671</v>
      </c>
      <c r="AP667" s="198">
        <f t="shared" si="40"/>
        <v>3.7866666666666662</v>
      </c>
      <c r="AQ667" s="198">
        <f t="shared" si="41"/>
        <v>8.826666666666668</v>
      </c>
    </row>
    <row r="668" spans="1:43" x14ac:dyDescent="0.35">
      <c r="A668" s="197">
        <v>45162</v>
      </c>
      <c r="B668" s="197">
        <v>45162</v>
      </c>
      <c r="H668" s="219">
        <v>6.06</v>
      </c>
      <c r="I668" s="219">
        <v>7.13</v>
      </c>
      <c r="J668" s="219">
        <v>8.59</v>
      </c>
      <c r="K668" s="219">
        <v>13.63</v>
      </c>
      <c r="Q668" s="197">
        <v>45162</v>
      </c>
      <c r="R668" s="200">
        <v>3.97</v>
      </c>
      <c r="S668" s="200">
        <v>3.9925000000000006</v>
      </c>
      <c r="T668" s="200">
        <v>4.0150000000000006</v>
      </c>
      <c r="U668" s="200">
        <v>4.003333333333333</v>
      </c>
      <c r="V668" s="200">
        <v>4.1820000000000004</v>
      </c>
      <c r="W668" s="200">
        <v>4.123333333333334</v>
      </c>
      <c r="X668" s="200">
        <v>4.1166666666666671</v>
      </c>
      <c r="Y668" s="200">
        <v>4.18</v>
      </c>
      <c r="Z668" s="200">
        <v>4.2333333333333334</v>
      </c>
      <c r="AA668" s="200">
        <v>4.13</v>
      </c>
      <c r="AB668" s="200">
        <v>4.4800000000000004</v>
      </c>
      <c r="AC668" s="200">
        <v>4.01</v>
      </c>
      <c r="AD668" s="200">
        <v>3.9749999999999996</v>
      </c>
      <c r="AE668" s="200">
        <v>3.94</v>
      </c>
      <c r="AF668" s="201"/>
      <c r="AH668" s="197">
        <v>45161</v>
      </c>
      <c r="AI668" s="200">
        <v>4.95</v>
      </c>
      <c r="AJ668" s="200">
        <v>4.6399999999999997</v>
      </c>
      <c r="AK668" s="200">
        <v>4.3600000000000003</v>
      </c>
      <c r="AL668" s="199">
        <f t="shared" si="42"/>
        <v>4.6499999999999995</v>
      </c>
      <c r="AN668" s="198">
        <f t="shared" si="38"/>
        <v>1.4100000000000001</v>
      </c>
      <c r="AO668" s="198">
        <f t="shared" si="39"/>
        <v>2.4800000000000004</v>
      </c>
      <c r="AP668" s="198">
        <f t="shared" si="40"/>
        <v>3.9400000000000004</v>
      </c>
      <c r="AQ668" s="198">
        <f t="shared" si="41"/>
        <v>8.98</v>
      </c>
    </row>
    <row r="669" spans="1:43" x14ac:dyDescent="0.35">
      <c r="A669" s="197">
        <v>45163</v>
      </c>
      <c r="B669" s="197">
        <v>45163</v>
      </c>
      <c r="H669" s="219">
        <v>6.07</v>
      </c>
      <c r="I669" s="219">
        <v>7.15</v>
      </c>
      <c r="J669" s="219">
        <v>8.6</v>
      </c>
      <c r="K669" s="219">
        <v>13.64</v>
      </c>
      <c r="Q669" s="197">
        <v>45163</v>
      </c>
      <c r="R669" s="200">
        <v>3.97</v>
      </c>
      <c r="S669" s="200">
        <v>3.9725000000000001</v>
      </c>
      <c r="T669" s="200">
        <v>3.9750000000000001</v>
      </c>
      <c r="U669" s="200">
        <v>4.003333333333333</v>
      </c>
      <c r="V669" s="200">
        <v>4.18</v>
      </c>
      <c r="W669" s="200">
        <v>4.126666666666666</v>
      </c>
      <c r="X669" s="200">
        <v>4.12</v>
      </c>
      <c r="Y669" s="200">
        <v>4.18</v>
      </c>
      <c r="Z669" s="200">
        <v>4.2333333333333334</v>
      </c>
      <c r="AA669" s="200">
        <v>4.13</v>
      </c>
      <c r="AB669" s="200">
        <v>4.4800000000000004</v>
      </c>
      <c r="AC669" s="200">
        <v>4.01</v>
      </c>
      <c r="AD669" s="200">
        <v>3.9699999999999998</v>
      </c>
      <c r="AE669" s="200">
        <v>3.93</v>
      </c>
      <c r="AF669" s="201"/>
      <c r="AH669" s="197">
        <v>45162</v>
      </c>
      <c r="AI669" s="200">
        <v>4.9800000000000004</v>
      </c>
      <c r="AJ669" s="200">
        <v>4.6900000000000004</v>
      </c>
      <c r="AK669" s="200">
        <v>4.3899999999999997</v>
      </c>
      <c r="AL669" s="199">
        <f t="shared" si="42"/>
        <v>4.6866666666666674</v>
      </c>
      <c r="AN669" s="198">
        <f t="shared" si="38"/>
        <v>1.3833333333333329</v>
      </c>
      <c r="AO669" s="198">
        <f t="shared" si="39"/>
        <v>2.4633333333333329</v>
      </c>
      <c r="AP669" s="198">
        <f t="shared" si="40"/>
        <v>3.9133333333333322</v>
      </c>
      <c r="AQ669" s="198">
        <f t="shared" si="41"/>
        <v>8.9533333333333331</v>
      </c>
    </row>
    <row r="670" spans="1:43" x14ac:dyDescent="0.35">
      <c r="A670" s="197">
        <v>45166</v>
      </c>
      <c r="B670" s="197">
        <v>45166</v>
      </c>
      <c r="H670" s="219">
        <v>6.04</v>
      </c>
      <c r="I670" s="219">
        <v>7.09</v>
      </c>
      <c r="J670" s="219">
        <v>8.5299999999999994</v>
      </c>
      <c r="K670" s="219">
        <v>13.6</v>
      </c>
      <c r="Q670" s="197">
        <v>45166</v>
      </c>
      <c r="R670" s="200">
        <v>3.97</v>
      </c>
      <c r="S670" s="200">
        <v>3.9750000000000005</v>
      </c>
      <c r="T670" s="200">
        <v>3.9800000000000004</v>
      </c>
      <c r="U670" s="200">
        <v>4.003333333333333</v>
      </c>
      <c r="V670" s="200">
        <v>4.1680000000000001</v>
      </c>
      <c r="W670" s="200">
        <v>4.123333333333334</v>
      </c>
      <c r="X670" s="200">
        <v>4.1399999999999997</v>
      </c>
      <c r="Y670" s="200">
        <v>4.1966666666666663</v>
      </c>
      <c r="Z670" s="200">
        <v>4.2333333333333334</v>
      </c>
      <c r="AA670" s="200">
        <v>4.0999999999999996</v>
      </c>
      <c r="AB670" s="200">
        <v>4.4800000000000004</v>
      </c>
      <c r="AC670" s="200">
        <v>4</v>
      </c>
      <c r="AD670" s="200">
        <v>3.96</v>
      </c>
      <c r="AE670" s="200">
        <v>3.92</v>
      </c>
      <c r="AF670" s="201"/>
      <c r="AH670" s="197">
        <v>45163</v>
      </c>
      <c r="AI670" s="200">
        <v>5.03</v>
      </c>
      <c r="AJ670" s="200">
        <v>4.72</v>
      </c>
      <c r="AK670" s="200">
        <v>4.4400000000000004</v>
      </c>
      <c r="AL670" s="199">
        <f t="shared" si="42"/>
        <v>4.7300000000000004</v>
      </c>
      <c r="AN670" s="198">
        <f t="shared" si="38"/>
        <v>1.3099999999999996</v>
      </c>
      <c r="AO670" s="198">
        <f t="shared" si="39"/>
        <v>2.3599999999999994</v>
      </c>
      <c r="AP670" s="198">
        <f t="shared" si="40"/>
        <v>3.7999999999999989</v>
      </c>
      <c r="AQ670" s="198">
        <f t="shared" si="41"/>
        <v>8.8699999999999992</v>
      </c>
    </row>
    <row r="671" spans="1:43" x14ac:dyDescent="0.35">
      <c r="A671" s="197">
        <v>45167</v>
      </c>
      <c r="B671" s="197">
        <v>45167</v>
      </c>
      <c r="H671" s="219">
        <v>5.94</v>
      </c>
      <c r="I671" s="219">
        <v>7</v>
      </c>
      <c r="J671" s="219">
        <v>8.42</v>
      </c>
      <c r="K671" s="219">
        <v>13.46</v>
      </c>
      <c r="Q671" s="197">
        <v>45167</v>
      </c>
      <c r="R671" s="200">
        <v>3.97</v>
      </c>
      <c r="S671" s="200">
        <v>4.0475000000000003</v>
      </c>
      <c r="T671" s="200">
        <v>4.125</v>
      </c>
      <c r="U671" s="200">
        <v>4.003333333333333</v>
      </c>
      <c r="V671" s="200">
        <v>4.1680000000000001</v>
      </c>
      <c r="W671" s="200">
        <v>6.3599999999999994</v>
      </c>
      <c r="X671" s="200">
        <v>4.1366666666666667</v>
      </c>
      <c r="Y671" s="200">
        <v>4.1966666666666663</v>
      </c>
      <c r="Z671" s="200">
        <v>4.2333333333333334</v>
      </c>
      <c r="AA671" s="200">
        <v>4.0999999999999996</v>
      </c>
      <c r="AB671" s="200">
        <v>4.4800000000000004</v>
      </c>
      <c r="AC671" s="200">
        <v>4</v>
      </c>
      <c r="AD671" s="200">
        <v>3.96</v>
      </c>
      <c r="AE671" s="200">
        <v>3.92</v>
      </c>
      <c r="AF671" s="201"/>
      <c r="AH671" s="197">
        <v>45166</v>
      </c>
      <c r="AI671" s="200">
        <v>4.9800000000000004</v>
      </c>
      <c r="AJ671" s="200">
        <v>4.6900000000000004</v>
      </c>
      <c r="AK671" s="200">
        <v>4.38</v>
      </c>
      <c r="AL671" s="199">
        <f t="shared" si="42"/>
        <v>4.6833333333333336</v>
      </c>
      <c r="AN671" s="198">
        <f t="shared" si="38"/>
        <v>1.2566666666666668</v>
      </c>
      <c r="AO671" s="198">
        <f t="shared" si="39"/>
        <v>2.3166666666666664</v>
      </c>
      <c r="AP671" s="198">
        <f t="shared" si="40"/>
        <v>3.7366666666666664</v>
      </c>
      <c r="AQ671" s="198">
        <f t="shared" si="41"/>
        <v>8.7766666666666673</v>
      </c>
    </row>
    <row r="672" spans="1:43" x14ac:dyDescent="0.35">
      <c r="A672" s="197">
        <v>45168</v>
      </c>
      <c r="B672" s="197">
        <v>45168</v>
      </c>
      <c r="H672" s="219">
        <v>5.94</v>
      </c>
      <c r="I672" s="219">
        <v>6.92</v>
      </c>
      <c r="J672" s="219">
        <v>8.35</v>
      </c>
      <c r="K672" s="219">
        <v>13.38</v>
      </c>
      <c r="Q672" s="197">
        <v>45168</v>
      </c>
      <c r="R672" s="200">
        <v>3.97</v>
      </c>
      <c r="S672" s="200">
        <v>4.0025000000000004</v>
      </c>
      <c r="T672" s="200">
        <v>4.0350000000000001</v>
      </c>
      <c r="U672" s="200">
        <v>4.003333333333333</v>
      </c>
      <c r="V672" s="200">
        <v>4.1719999999999997</v>
      </c>
      <c r="W672" s="200">
        <v>4.1166666666666671</v>
      </c>
      <c r="X672" s="200">
        <v>4.13</v>
      </c>
      <c r="Y672" s="200">
        <v>4.1833333333333327</v>
      </c>
      <c r="Z672" s="200">
        <v>4.2233333333333336</v>
      </c>
      <c r="AA672" s="200">
        <v>4.0999999999999996</v>
      </c>
      <c r="AB672" s="200">
        <v>4.4800000000000004</v>
      </c>
      <c r="AC672" s="200">
        <v>4</v>
      </c>
      <c r="AD672" s="200">
        <v>3.9550000000000001</v>
      </c>
      <c r="AE672" s="200">
        <v>3.91</v>
      </c>
      <c r="AF672" s="201"/>
      <c r="AH672" s="197">
        <v>45167</v>
      </c>
      <c r="AI672" s="200">
        <v>4.87</v>
      </c>
      <c r="AJ672" s="200">
        <v>4.5599999999999996</v>
      </c>
      <c r="AK672" s="200">
        <v>4.26</v>
      </c>
      <c r="AL672" s="199">
        <f t="shared" si="42"/>
        <v>4.5633333333333335</v>
      </c>
      <c r="AN672" s="198">
        <f t="shared" si="38"/>
        <v>1.3766666666666669</v>
      </c>
      <c r="AO672" s="198">
        <f t="shared" si="39"/>
        <v>2.3566666666666665</v>
      </c>
      <c r="AP672" s="198">
        <f t="shared" si="40"/>
        <v>3.7866666666666662</v>
      </c>
      <c r="AQ672" s="198">
        <f t="shared" si="41"/>
        <v>8.8166666666666664</v>
      </c>
    </row>
    <row r="673" spans="1:43" x14ac:dyDescent="0.35">
      <c r="A673" s="197">
        <v>45169</v>
      </c>
      <c r="B673" s="197">
        <v>45169</v>
      </c>
      <c r="H673" s="219">
        <v>5.92</v>
      </c>
      <c r="I673" s="219">
        <v>6.96</v>
      </c>
      <c r="J673" s="219">
        <v>8.39</v>
      </c>
      <c r="K673" s="219">
        <v>13.46</v>
      </c>
      <c r="Q673" s="197">
        <v>45169</v>
      </c>
      <c r="R673" s="200">
        <v>3.97</v>
      </c>
      <c r="S673" s="200">
        <v>4.0049999999999999</v>
      </c>
      <c r="T673" s="200">
        <v>4.04</v>
      </c>
      <c r="U673" s="200">
        <v>4.003333333333333</v>
      </c>
      <c r="V673" s="200">
        <v>4.1680000000000001</v>
      </c>
      <c r="W673" s="200">
        <v>4.1100000000000003</v>
      </c>
      <c r="X673" s="200">
        <v>4.1266666666666669</v>
      </c>
      <c r="Y673" s="200">
        <v>4.1833333333333327</v>
      </c>
      <c r="Z673" s="200">
        <v>4.2233333333333336</v>
      </c>
      <c r="AA673" s="200">
        <v>4.0999999999999996</v>
      </c>
      <c r="AB673" s="200">
        <v>4.4800000000000004</v>
      </c>
      <c r="AC673" s="200">
        <v>4</v>
      </c>
      <c r="AD673" s="200">
        <v>3.95</v>
      </c>
      <c r="AE673" s="200">
        <v>3.9</v>
      </c>
      <c r="AF673" s="201"/>
      <c r="AH673" s="197">
        <v>45168</v>
      </c>
      <c r="AI673" s="200">
        <v>4.9000000000000004</v>
      </c>
      <c r="AJ673" s="200">
        <v>4.57</v>
      </c>
      <c r="AK673" s="200">
        <v>4.2699999999999996</v>
      </c>
      <c r="AL673" s="199">
        <f t="shared" si="42"/>
        <v>4.58</v>
      </c>
      <c r="AN673" s="198">
        <f t="shared" si="38"/>
        <v>1.3399999999999999</v>
      </c>
      <c r="AO673" s="198">
        <f t="shared" si="39"/>
        <v>2.38</v>
      </c>
      <c r="AP673" s="198">
        <f t="shared" si="40"/>
        <v>3.8100000000000005</v>
      </c>
      <c r="AQ673" s="198">
        <f t="shared" si="41"/>
        <v>8.8800000000000008</v>
      </c>
    </row>
    <row r="674" spans="1:43" x14ac:dyDescent="0.35">
      <c r="A674" s="197">
        <v>45170</v>
      </c>
      <c r="B674" s="197">
        <v>45170</v>
      </c>
      <c r="H674" s="219">
        <v>5.99</v>
      </c>
      <c r="I674" s="219">
        <v>6.97</v>
      </c>
      <c r="J674" s="219">
        <v>8.4</v>
      </c>
      <c r="K674" s="219">
        <v>13.46</v>
      </c>
      <c r="Q674" s="197">
        <v>45170</v>
      </c>
      <c r="R674" s="200">
        <v>3.97</v>
      </c>
      <c r="S674" s="200">
        <v>3.9725000000000001</v>
      </c>
      <c r="T674" s="200">
        <v>3.9750000000000001</v>
      </c>
      <c r="U674" s="200">
        <v>4.003333333333333</v>
      </c>
      <c r="V674" s="200">
        <v>4.1639999999999997</v>
      </c>
      <c r="W674" s="200">
        <v>4.1100000000000003</v>
      </c>
      <c r="X674" s="200">
        <v>4.1266666666666669</v>
      </c>
      <c r="Y674" s="200">
        <v>4.1833333333333327</v>
      </c>
      <c r="Z674" s="200">
        <v>4.2233333333333336</v>
      </c>
      <c r="AA674" s="200">
        <v>4.07</v>
      </c>
      <c r="AB674" s="200">
        <v>4.4800000000000004</v>
      </c>
      <c r="AC674" s="200">
        <v>3.97</v>
      </c>
      <c r="AD674" s="200">
        <v>3.9350000000000001</v>
      </c>
      <c r="AE674" s="200">
        <v>3.9</v>
      </c>
      <c r="AF674" s="201"/>
      <c r="AH674" s="197">
        <v>45169</v>
      </c>
      <c r="AI674" s="200">
        <v>4.8499999999999996</v>
      </c>
      <c r="AJ674" s="200">
        <v>4.54</v>
      </c>
      <c r="AK674" s="200">
        <v>4.2300000000000004</v>
      </c>
      <c r="AL674" s="199">
        <f t="shared" si="42"/>
        <v>4.54</v>
      </c>
      <c r="AN674" s="198">
        <f t="shared" si="38"/>
        <v>1.4500000000000002</v>
      </c>
      <c r="AO674" s="198">
        <f t="shared" si="39"/>
        <v>2.4299999999999997</v>
      </c>
      <c r="AP674" s="198">
        <f t="shared" si="40"/>
        <v>3.8600000000000003</v>
      </c>
      <c r="AQ674" s="198">
        <f t="shared" si="41"/>
        <v>8.9200000000000017</v>
      </c>
    </row>
    <row r="675" spans="1:43" x14ac:dyDescent="0.35">
      <c r="A675" s="197">
        <v>45173</v>
      </c>
      <c r="B675" s="197">
        <v>45173</v>
      </c>
      <c r="H675" s="219">
        <v>5.99</v>
      </c>
      <c r="I675" s="219">
        <v>6.98</v>
      </c>
      <c r="J675" s="219">
        <v>8.4</v>
      </c>
      <c r="K675" s="219">
        <v>13.47</v>
      </c>
      <c r="Q675" s="197">
        <v>45173</v>
      </c>
      <c r="R675" s="200">
        <v>3.97</v>
      </c>
      <c r="S675" s="200">
        <v>3.9750000000000005</v>
      </c>
      <c r="T675" s="200">
        <v>3.9800000000000004</v>
      </c>
      <c r="U675" s="200">
        <v>4.01</v>
      </c>
      <c r="V675" s="200">
        <v>4.1619999999999999</v>
      </c>
      <c r="W675" s="200">
        <v>4.1066666666666665</v>
      </c>
      <c r="X675" s="200">
        <v>4.1625000000000005</v>
      </c>
      <c r="Y675" s="200">
        <v>4.1400000000000006</v>
      </c>
      <c r="Z675" s="200">
        <v>4.2233333333333336</v>
      </c>
      <c r="AA675" s="200">
        <v>4.07</v>
      </c>
      <c r="AB675" s="200">
        <v>4.4800000000000004</v>
      </c>
      <c r="AC675" s="200">
        <v>3.97</v>
      </c>
      <c r="AD675" s="200">
        <v>3.9350000000000001</v>
      </c>
      <c r="AE675" s="200">
        <v>3.9</v>
      </c>
      <c r="AF675" s="201"/>
      <c r="AH675" s="197">
        <v>45173</v>
      </c>
      <c r="AI675" s="217">
        <f>AVERAGE(AI674,AI676)</f>
        <v>4.8949999999999996</v>
      </c>
      <c r="AJ675" s="217">
        <f>AVERAGE(AJ674,AJ676)</f>
        <v>4.5950000000000006</v>
      </c>
      <c r="AK675" s="217">
        <f>AVERAGE(AK674,AK676)</f>
        <v>4.3000000000000007</v>
      </c>
      <c r="AL675" s="199">
        <f t="shared" si="42"/>
        <v>4.5966666666666667</v>
      </c>
      <c r="AN675" s="198">
        <f t="shared" si="38"/>
        <v>1.3933333333333335</v>
      </c>
      <c r="AO675" s="198">
        <f t="shared" si="39"/>
        <v>2.3833333333333337</v>
      </c>
      <c r="AP675" s="198">
        <f t="shared" si="40"/>
        <v>3.8033333333333337</v>
      </c>
      <c r="AQ675" s="198">
        <f t="shared" si="41"/>
        <v>8.8733333333333348</v>
      </c>
    </row>
    <row r="676" spans="1:43" x14ac:dyDescent="0.35">
      <c r="A676" s="197">
        <v>45174</v>
      </c>
      <c r="B676" s="197">
        <v>45174</v>
      </c>
      <c r="H676" s="219">
        <v>6.07</v>
      </c>
      <c r="I676" s="219">
        <v>7.08</v>
      </c>
      <c r="J676" s="219">
        <v>8.49</v>
      </c>
      <c r="K676" s="219">
        <v>13.57</v>
      </c>
      <c r="Q676" s="197">
        <v>45174</v>
      </c>
      <c r="R676" s="200">
        <v>3.97</v>
      </c>
      <c r="S676" s="200">
        <v>3.9833333333333334</v>
      </c>
      <c r="T676" s="200">
        <v>3.9966666666666666</v>
      </c>
      <c r="U676" s="200">
        <v>4.01</v>
      </c>
      <c r="V676" s="200">
        <v>4.1639999999999997</v>
      </c>
      <c r="W676" s="200">
        <v>4.2300000000000004</v>
      </c>
      <c r="X676" s="200">
        <v>4.1625000000000005</v>
      </c>
      <c r="Y676" s="200">
        <v>4.1400000000000006</v>
      </c>
      <c r="Z676" s="200">
        <v>4.2233333333333336</v>
      </c>
      <c r="AA676" s="200">
        <v>4.07</v>
      </c>
      <c r="AB676" s="200">
        <v>4.4800000000000004</v>
      </c>
      <c r="AC676" s="200">
        <v>3.97</v>
      </c>
      <c r="AD676" s="200">
        <v>3.9350000000000001</v>
      </c>
      <c r="AE676" s="200">
        <v>3.9</v>
      </c>
      <c r="AF676" s="201"/>
      <c r="AH676" s="197">
        <v>45174</v>
      </c>
      <c r="AI676" s="200">
        <v>4.9400000000000004</v>
      </c>
      <c r="AJ676" s="200">
        <v>4.6500000000000004</v>
      </c>
      <c r="AK676" s="200">
        <v>4.37</v>
      </c>
      <c r="AL676" s="199">
        <f t="shared" si="42"/>
        <v>4.6533333333333333</v>
      </c>
      <c r="AN676" s="198">
        <f t="shared" si="38"/>
        <v>1.416666666666667</v>
      </c>
      <c r="AO676" s="198">
        <f t="shared" si="39"/>
        <v>2.4266666666666667</v>
      </c>
      <c r="AP676" s="198">
        <f t="shared" si="40"/>
        <v>3.8366666666666669</v>
      </c>
      <c r="AQ676" s="198">
        <f t="shared" si="41"/>
        <v>8.9166666666666679</v>
      </c>
    </row>
    <row r="677" spans="1:43" x14ac:dyDescent="0.35">
      <c r="A677" s="197">
        <v>45175</v>
      </c>
      <c r="B677" s="197">
        <v>45175</v>
      </c>
      <c r="H677" s="219">
        <v>6.11</v>
      </c>
      <c r="I677" s="219">
        <v>7.16</v>
      </c>
      <c r="J677" s="219">
        <v>8.59</v>
      </c>
      <c r="K677" s="219">
        <v>13.66</v>
      </c>
      <c r="Q677" s="197">
        <v>45175</v>
      </c>
      <c r="R677" s="200">
        <v>3.97</v>
      </c>
      <c r="S677" s="200">
        <v>3.9866666666666672</v>
      </c>
      <c r="T677" s="200">
        <v>4.0033333333333339</v>
      </c>
      <c r="U677" s="200">
        <v>4.01</v>
      </c>
      <c r="V677" s="200">
        <v>4.1719999999999997</v>
      </c>
      <c r="W677" s="200">
        <v>4.1133333333333333</v>
      </c>
      <c r="X677" s="200">
        <v>4.1650000000000009</v>
      </c>
      <c r="Y677" s="200">
        <v>4.1400000000000006</v>
      </c>
      <c r="Z677" s="200">
        <v>4.2233333333333336</v>
      </c>
      <c r="AA677" s="200">
        <v>4.07</v>
      </c>
      <c r="AB677" s="200">
        <v>4.4800000000000004</v>
      </c>
      <c r="AC677" s="200">
        <v>3.98</v>
      </c>
      <c r="AD677" s="200">
        <v>3.94</v>
      </c>
      <c r="AE677" s="200">
        <v>3.9</v>
      </c>
      <c r="AF677" s="201"/>
      <c r="AH677" s="197">
        <v>45175</v>
      </c>
      <c r="AI677" s="200">
        <v>5.01</v>
      </c>
      <c r="AJ677" s="200">
        <v>4.7300000000000004</v>
      </c>
      <c r="AK677" s="200">
        <v>4.4400000000000004</v>
      </c>
      <c r="AL677" s="199">
        <f t="shared" si="42"/>
        <v>4.7266666666666666</v>
      </c>
      <c r="AN677" s="198">
        <f t="shared" si="38"/>
        <v>1.3833333333333337</v>
      </c>
      <c r="AO677" s="198">
        <f t="shared" si="39"/>
        <v>2.4333333333333336</v>
      </c>
      <c r="AP677" s="198">
        <f t="shared" si="40"/>
        <v>3.8633333333333333</v>
      </c>
      <c r="AQ677" s="198">
        <f t="shared" si="41"/>
        <v>8.9333333333333336</v>
      </c>
    </row>
    <row r="678" spans="1:43" x14ac:dyDescent="0.35">
      <c r="A678" s="197">
        <v>45176</v>
      </c>
      <c r="B678" s="197">
        <v>45176</v>
      </c>
      <c r="H678" s="219">
        <v>6.07</v>
      </c>
      <c r="I678" s="219">
        <v>7.14</v>
      </c>
      <c r="J678" s="219">
        <v>8.57</v>
      </c>
      <c r="K678" s="219">
        <v>13.62</v>
      </c>
      <c r="Q678" s="197">
        <v>45176</v>
      </c>
      <c r="R678" s="200">
        <v>3.97</v>
      </c>
      <c r="S678" s="200">
        <v>3.9866666666666672</v>
      </c>
      <c r="T678" s="200">
        <v>4.0033333333333339</v>
      </c>
      <c r="U678" s="200">
        <v>4.01</v>
      </c>
      <c r="V678" s="200">
        <v>4.18</v>
      </c>
      <c r="W678" s="200">
        <v>4.1133333333333333</v>
      </c>
      <c r="X678" s="200">
        <v>4.1725000000000003</v>
      </c>
      <c r="Y678" s="200">
        <v>4.1549999999999994</v>
      </c>
      <c r="Z678" s="200">
        <v>4.2266666666666675</v>
      </c>
      <c r="AA678" s="200">
        <v>4.1399999999999997</v>
      </c>
      <c r="AB678" s="200">
        <v>4.4800000000000004</v>
      </c>
      <c r="AC678" s="200">
        <v>4.03</v>
      </c>
      <c r="AD678" s="200">
        <v>3.9800000000000004</v>
      </c>
      <c r="AE678" s="200">
        <v>3.93</v>
      </c>
      <c r="AF678" s="201"/>
      <c r="AH678" s="197">
        <v>45176</v>
      </c>
      <c r="AI678" s="200">
        <v>4.9400000000000004</v>
      </c>
      <c r="AJ678" s="200">
        <v>4.66</v>
      </c>
      <c r="AK678" s="200">
        <v>4.38</v>
      </c>
      <c r="AL678" s="199">
        <f t="shared" si="42"/>
        <v>4.66</v>
      </c>
      <c r="AN678" s="198">
        <f t="shared" si="38"/>
        <v>1.4100000000000001</v>
      </c>
      <c r="AO678" s="198">
        <f t="shared" si="39"/>
        <v>2.4799999999999995</v>
      </c>
      <c r="AP678" s="198">
        <f t="shared" si="40"/>
        <v>3.91</v>
      </c>
      <c r="AQ678" s="198">
        <f t="shared" si="41"/>
        <v>8.9599999999999991</v>
      </c>
    </row>
    <row r="679" spans="1:43" x14ac:dyDescent="0.35">
      <c r="A679" s="197">
        <v>45177</v>
      </c>
      <c r="B679" s="197">
        <v>45177</v>
      </c>
      <c r="H679" s="219">
        <v>6.06</v>
      </c>
      <c r="I679" s="219">
        <v>7.11</v>
      </c>
      <c r="J679" s="219">
        <v>8.5399999999999991</v>
      </c>
      <c r="K679" s="219">
        <v>13.57</v>
      </c>
      <c r="Q679" s="197">
        <v>45177</v>
      </c>
      <c r="R679" s="200">
        <v>3.97</v>
      </c>
      <c r="S679" s="200">
        <v>3.9983333333333331</v>
      </c>
      <c r="T679" s="200">
        <v>4.0266666666666664</v>
      </c>
      <c r="U679" s="200">
        <v>4.01</v>
      </c>
      <c r="V679" s="200">
        <v>4.1760000000000002</v>
      </c>
      <c r="W679" s="200">
        <v>4.126666666666666</v>
      </c>
      <c r="X679" s="200">
        <v>4.1850000000000005</v>
      </c>
      <c r="Y679" s="200">
        <v>4.1649999999999991</v>
      </c>
      <c r="Z679" s="200">
        <v>4.2433333333333332</v>
      </c>
      <c r="AA679" s="200">
        <v>4.13</v>
      </c>
      <c r="AB679" s="200">
        <v>4.4800000000000004</v>
      </c>
      <c r="AC679" s="200">
        <v>4.0199999999999996</v>
      </c>
      <c r="AD679" s="200">
        <v>3.9749999999999996</v>
      </c>
      <c r="AE679" s="200">
        <v>3.93</v>
      </c>
      <c r="AF679" s="201"/>
      <c r="AH679" s="197">
        <v>45177</v>
      </c>
      <c r="AI679" s="200">
        <v>4.9800000000000004</v>
      </c>
      <c r="AJ679" s="200">
        <v>4.68</v>
      </c>
      <c r="AK679" s="200">
        <v>4.3899999999999997</v>
      </c>
      <c r="AL679" s="199">
        <f t="shared" si="42"/>
        <v>4.6833333333333336</v>
      </c>
      <c r="AN679" s="198">
        <f t="shared" si="38"/>
        <v>1.376666666666666</v>
      </c>
      <c r="AO679" s="198">
        <f t="shared" si="39"/>
        <v>2.4266666666666667</v>
      </c>
      <c r="AP679" s="198">
        <f t="shared" si="40"/>
        <v>3.8566666666666656</v>
      </c>
      <c r="AQ679" s="198">
        <f t="shared" si="41"/>
        <v>8.8866666666666667</v>
      </c>
    </row>
    <row r="680" spans="1:43" x14ac:dyDescent="0.35">
      <c r="A680" s="197">
        <v>45180</v>
      </c>
      <c r="B680" s="197">
        <v>45180</v>
      </c>
      <c r="H680" s="219">
        <v>6.08</v>
      </c>
      <c r="I680" s="219">
        <v>7.1</v>
      </c>
      <c r="J680" s="219">
        <v>8.52</v>
      </c>
      <c r="K680" s="219">
        <v>13.53</v>
      </c>
      <c r="Q680" s="197">
        <v>45180</v>
      </c>
      <c r="R680" s="200">
        <v>3.97</v>
      </c>
      <c r="S680" s="200">
        <v>3.9983333333333331</v>
      </c>
      <c r="T680" s="200">
        <v>4.0266666666666664</v>
      </c>
      <c r="U680" s="200">
        <v>4.01</v>
      </c>
      <c r="V680" s="200">
        <v>4.1760000000000002</v>
      </c>
      <c r="W680" s="200">
        <v>4.126666666666666</v>
      </c>
      <c r="X680" s="200">
        <v>4.1850000000000005</v>
      </c>
      <c r="Y680" s="200">
        <v>4.1649999999999991</v>
      </c>
      <c r="Z680" s="200">
        <v>4.2433333333333332</v>
      </c>
      <c r="AA680" s="200">
        <v>4.13</v>
      </c>
      <c r="AB680" s="200">
        <v>4.4800000000000004</v>
      </c>
      <c r="AC680" s="200">
        <v>4.0199999999999996</v>
      </c>
      <c r="AD680" s="200">
        <v>3.9749999999999996</v>
      </c>
      <c r="AE680" s="200">
        <v>3.93</v>
      </c>
      <c r="AF680" s="201"/>
      <c r="AH680" s="197">
        <v>45180</v>
      </c>
      <c r="AI680" s="200">
        <v>4.97</v>
      </c>
      <c r="AJ680" s="200">
        <v>4.6399999999999997</v>
      </c>
      <c r="AK680" s="200">
        <v>4.4000000000000004</v>
      </c>
      <c r="AL680" s="199">
        <f t="shared" si="42"/>
        <v>4.67</v>
      </c>
      <c r="AN680" s="198">
        <f t="shared" ref="AN680:AN743" si="43">H680-$AL680</f>
        <v>1.4100000000000001</v>
      </c>
      <c r="AO680" s="198">
        <f t="shared" ref="AO680:AO743" si="44">I680-$AL680</f>
        <v>2.4299999999999997</v>
      </c>
      <c r="AP680" s="198">
        <f t="shared" ref="AP680:AP743" si="45">J680-$AL680</f>
        <v>3.8499999999999996</v>
      </c>
      <c r="AQ680" s="198">
        <f t="shared" ref="AQ680:AQ743" si="46">K680-$AL680</f>
        <v>8.86</v>
      </c>
    </row>
    <row r="681" spans="1:43" x14ac:dyDescent="0.35">
      <c r="A681" s="197">
        <v>45181</v>
      </c>
      <c r="B681" s="197">
        <v>45181</v>
      </c>
      <c r="H681" s="219">
        <v>6.08</v>
      </c>
      <c r="I681" s="219">
        <v>7.12</v>
      </c>
      <c r="J681" s="219">
        <v>8.5399999999999991</v>
      </c>
      <c r="K681" s="219">
        <v>13.54</v>
      </c>
      <c r="Q681" s="197">
        <v>45181</v>
      </c>
      <c r="R681" s="200">
        <v>3.97</v>
      </c>
      <c r="S681" s="200">
        <v>3.9916666666666663</v>
      </c>
      <c r="T681" s="200">
        <v>4.0133333333333328</v>
      </c>
      <c r="U681" s="200">
        <v>4.01</v>
      </c>
      <c r="V681" s="200">
        <v>4.1840000000000002</v>
      </c>
      <c r="W681" s="200">
        <v>4.1333333333333329</v>
      </c>
      <c r="X681" s="200">
        <v>4.1900000000000004</v>
      </c>
      <c r="Y681" s="200">
        <v>4.17</v>
      </c>
      <c r="Z681" s="200">
        <v>4.253333333333333</v>
      </c>
      <c r="AA681" s="200">
        <v>4.1399999999999997</v>
      </c>
      <c r="AB681" s="200">
        <v>4.4800000000000004</v>
      </c>
      <c r="AC681" s="200">
        <v>4.04</v>
      </c>
      <c r="AD681" s="200">
        <v>3.98</v>
      </c>
      <c r="AE681" s="200">
        <v>3.92</v>
      </c>
      <c r="AF681" s="201"/>
      <c r="AH681" s="197">
        <v>45181</v>
      </c>
      <c r="AI681" s="200">
        <v>4.9800000000000004</v>
      </c>
      <c r="AJ681" s="200">
        <v>4.66</v>
      </c>
      <c r="AK681" s="200">
        <v>4.41</v>
      </c>
      <c r="AL681" s="199">
        <f t="shared" si="42"/>
        <v>4.6833333333333336</v>
      </c>
      <c r="AN681" s="198">
        <f t="shared" si="43"/>
        <v>1.3966666666666665</v>
      </c>
      <c r="AO681" s="198">
        <f t="shared" si="44"/>
        <v>2.4366666666666665</v>
      </c>
      <c r="AP681" s="198">
        <f t="shared" si="45"/>
        <v>3.8566666666666656</v>
      </c>
      <c r="AQ681" s="198">
        <f t="shared" si="46"/>
        <v>8.8566666666666656</v>
      </c>
    </row>
    <row r="682" spans="1:43" x14ac:dyDescent="0.35">
      <c r="A682" s="197">
        <v>45182</v>
      </c>
      <c r="B682" s="197">
        <v>45182</v>
      </c>
      <c r="H682" s="219">
        <v>6.07</v>
      </c>
      <c r="I682" s="219">
        <v>7.11</v>
      </c>
      <c r="J682" s="219">
        <v>8.52</v>
      </c>
      <c r="K682" s="219">
        <v>13.51</v>
      </c>
      <c r="Q682" s="197">
        <v>45182</v>
      </c>
      <c r="R682" s="200">
        <v>3.97</v>
      </c>
      <c r="S682" s="200">
        <v>3.9866666666666672</v>
      </c>
      <c r="T682" s="200">
        <v>4.0033333333333339</v>
      </c>
      <c r="U682" s="200">
        <v>4.01</v>
      </c>
      <c r="V682" s="200">
        <v>4.1859999999999999</v>
      </c>
      <c r="W682" s="200">
        <v>4.1333333333333329</v>
      </c>
      <c r="X682" s="200">
        <v>4.1950000000000003</v>
      </c>
      <c r="Y682" s="200">
        <v>4.1749999999999998</v>
      </c>
      <c r="Z682" s="200">
        <v>4.25</v>
      </c>
      <c r="AA682" s="200">
        <v>4.1399999999999997</v>
      </c>
      <c r="AB682" s="200">
        <v>4.4800000000000004</v>
      </c>
      <c r="AC682" s="200">
        <v>4.05</v>
      </c>
      <c r="AD682" s="200">
        <v>3.99</v>
      </c>
      <c r="AE682" s="200">
        <v>3.93</v>
      </c>
      <c r="AF682" s="201"/>
      <c r="AH682" s="197">
        <v>45182</v>
      </c>
      <c r="AI682" s="200">
        <v>4.96</v>
      </c>
      <c r="AJ682" s="200">
        <v>4.6399999999999997</v>
      </c>
      <c r="AK682" s="200">
        <v>4.3899999999999997</v>
      </c>
      <c r="AL682" s="199">
        <f t="shared" si="42"/>
        <v>4.6633333333333331</v>
      </c>
      <c r="AN682" s="198">
        <f t="shared" si="43"/>
        <v>1.4066666666666672</v>
      </c>
      <c r="AO682" s="198">
        <f t="shared" si="44"/>
        <v>2.4466666666666672</v>
      </c>
      <c r="AP682" s="198">
        <f t="shared" si="45"/>
        <v>3.8566666666666665</v>
      </c>
      <c r="AQ682" s="198">
        <f t="shared" si="46"/>
        <v>8.8466666666666676</v>
      </c>
    </row>
    <row r="683" spans="1:43" x14ac:dyDescent="0.35">
      <c r="A683" s="197">
        <v>45183</v>
      </c>
      <c r="B683" s="197">
        <v>45183</v>
      </c>
      <c r="H683" s="219">
        <v>6.08</v>
      </c>
      <c r="I683" s="219">
        <v>7.08</v>
      </c>
      <c r="J683" s="219">
        <v>8.4499999999999993</v>
      </c>
      <c r="K683" s="219">
        <v>13.4</v>
      </c>
      <c r="Q683" s="197">
        <v>45183</v>
      </c>
      <c r="R683" s="200">
        <v>3.97</v>
      </c>
      <c r="S683" s="200">
        <v>3.9933333333333332</v>
      </c>
      <c r="T683" s="200">
        <v>4.0166666666666666</v>
      </c>
      <c r="U683" s="200">
        <v>4.03</v>
      </c>
      <c r="V683" s="200">
        <v>4.194</v>
      </c>
      <c r="W683" s="200">
        <v>4.1366666666666667</v>
      </c>
      <c r="X683" s="200">
        <v>4.1974999999999998</v>
      </c>
      <c r="Y683" s="200">
        <v>4.1749999999999998</v>
      </c>
      <c r="Z683" s="200">
        <v>4.2666666666666666</v>
      </c>
      <c r="AA683" s="200">
        <v>4.16</v>
      </c>
      <c r="AB683" s="200">
        <v>4.5</v>
      </c>
      <c r="AC683" s="200">
        <v>4.07</v>
      </c>
      <c r="AD683" s="200">
        <v>4.01</v>
      </c>
      <c r="AE683" s="200">
        <v>3.95</v>
      </c>
      <c r="AF683" s="201"/>
      <c r="AH683" s="197">
        <v>45183</v>
      </c>
      <c r="AI683" s="200">
        <v>5</v>
      </c>
      <c r="AJ683" s="200">
        <v>4.68</v>
      </c>
      <c r="AK683" s="200">
        <v>4.42</v>
      </c>
      <c r="AL683" s="199">
        <f t="shared" si="42"/>
        <v>4.7</v>
      </c>
      <c r="AN683" s="198">
        <f t="shared" si="43"/>
        <v>1.38</v>
      </c>
      <c r="AO683" s="198">
        <f t="shared" si="44"/>
        <v>2.38</v>
      </c>
      <c r="AP683" s="198">
        <f t="shared" si="45"/>
        <v>3.7499999999999991</v>
      </c>
      <c r="AQ683" s="198">
        <f t="shared" si="46"/>
        <v>8.6999999999999993</v>
      </c>
    </row>
    <row r="684" spans="1:43" x14ac:dyDescent="0.35">
      <c r="A684" s="197">
        <v>45184</v>
      </c>
      <c r="B684" s="197">
        <v>45184</v>
      </c>
      <c r="H684" s="219">
        <v>6.11</v>
      </c>
      <c r="I684" s="219">
        <v>7.14</v>
      </c>
      <c r="J684" s="219">
        <v>8.49</v>
      </c>
      <c r="K684" s="219">
        <v>13.43</v>
      </c>
      <c r="Q684" s="197">
        <v>45184</v>
      </c>
      <c r="R684" s="200">
        <v>3.97</v>
      </c>
      <c r="S684" s="200">
        <v>3.9666666666666668</v>
      </c>
      <c r="T684" s="200">
        <v>3.9633333333333334</v>
      </c>
      <c r="U684" s="200">
        <v>4.03</v>
      </c>
      <c r="V684" s="200">
        <v>4.1959999999999997</v>
      </c>
      <c r="W684" s="200">
        <v>4.1366666666666667</v>
      </c>
      <c r="X684" s="200">
        <v>4.1974999999999998</v>
      </c>
      <c r="Y684" s="200">
        <v>4.17</v>
      </c>
      <c r="Z684" s="200">
        <v>4.2700000000000005</v>
      </c>
      <c r="AA684" s="200">
        <v>4.12</v>
      </c>
      <c r="AB684" s="200">
        <v>4.5</v>
      </c>
      <c r="AC684" s="200">
        <v>4.05</v>
      </c>
      <c r="AD684" s="200">
        <v>4</v>
      </c>
      <c r="AE684" s="200">
        <v>3.95</v>
      </c>
      <c r="AF684" s="201"/>
      <c r="AH684" s="197">
        <v>45184</v>
      </c>
      <c r="AI684" s="200">
        <v>5.0199999999999996</v>
      </c>
      <c r="AJ684" s="200">
        <v>4.72</v>
      </c>
      <c r="AK684" s="200">
        <v>4.45</v>
      </c>
      <c r="AL684" s="199">
        <f t="shared" si="42"/>
        <v>4.7299999999999995</v>
      </c>
      <c r="AN684" s="198">
        <f t="shared" si="43"/>
        <v>1.3800000000000008</v>
      </c>
      <c r="AO684" s="198">
        <f t="shared" si="44"/>
        <v>2.41</v>
      </c>
      <c r="AP684" s="198">
        <f t="shared" si="45"/>
        <v>3.7600000000000007</v>
      </c>
      <c r="AQ684" s="198">
        <f t="shared" si="46"/>
        <v>8.6999999999999993</v>
      </c>
    </row>
    <row r="685" spans="1:43" x14ac:dyDescent="0.35">
      <c r="A685" s="197">
        <v>45187</v>
      </c>
      <c r="B685" s="197">
        <v>45187</v>
      </c>
      <c r="H685" s="219">
        <v>6.11</v>
      </c>
      <c r="I685" s="219">
        <v>7.18</v>
      </c>
      <c r="J685" s="219">
        <v>8.5</v>
      </c>
      <c r="K685" s="219">
        <v>13.48</v>
      </c>
      <c r="Q685" s="197">
        <v>45187</v>
      </c>
      <c r="R685" s="200">
        <v>3.97</v>
      </c>
      <c r="S685" s="200">
        <v>3.9649999999999999</v>
      </c>
      <c r="T685" s="200">
        <v>3.9599999999999995</v>
      </c>
      <c r="U685" s="200">
        <v>4.03</v>
      </c>
      <c r="V685" s="200">
        <v>4.194</v>
      </c>
      <c r="W685" s="200">
        <v>4.1400000000000006</v>
      </c>
      <c r="X685" s="200">
        <v>4.2050000000000001</v>
      </c>
      <c r="Y685" s="200">
        <v>4.21</v>
      </c>
      <c r="Z685" s="200">
        <v>4.2866666666666662</v>
      </c>
      <c r="AA685" s="200">
        <v>4.1399999999999997</v>
      </c>
      <c r="AB685" s="200">
        <v>4.5</v>
      </c>
      <c r="AC685" s="200">
        <v>4.0999999999999996</v>
      </c>
      <c r="AD685" s="200">
        <v>4.09</v>
      </c>
      <c r="AE685" s="200">
        <v>3.97</v>
      </c>
      <c r="AF685" s="201"/>
      <c r="AH685" s="197">
        <v>45187</v>
      </c>
      <c r="AI685" s="200">
        <v>5.05</v>
      </c>
      <c r="AJ685" s="200">
        <v>4.74</v>
      </c>
      <c r="AK685" s="200">
        <v>4.46</v>
      </c>
      <c r="AL685" s="199">
        <f t="shared" si="42"/>
        <v>4.75</v>
      </c>
      <c r="AN685" s="198">
        <f t="shared" si="43"/>
        <v>1.3600000000000003</v>
      </c>
      <c r="AO685" s="198">
        <f t="shared" si="44"/>
        <v>2.4299999999999997</v>
      </c>
      <c r="AP685" s="198">
        <f t="shared" si="45"/>
        <v>3.75</v>
      </c>
      <c r="AQ685" s="198">
        <f t="shared" si="46"/>
        <v>8.73</v>
      </c>
    </row>
    <row r="686" spans="1:43" x14ac:dyDescent="0.35">
      <c r="A686" s="197">
        <v>45188</v>
      </c>
      <c r="B686" s="197">
        <v>45188</v>
      </c>
      <c r="H686" s="219">
        <v>6.14</v>
      </c>
      <c r="I686" s="219">
        <v>7.23</v>
      </c>
      <c r="J686" s="219">
        <v>8.5500000000000007</v>
      </c>
      <c r="K686" s="219">
        <v>13.53</v>
      </c>
      <c r="Q686" s="197">
        <v>45188</v>
      </c>
      <c r="R686" s="200">
        <v>3.97</v>
      </c>
      <c r="S686" s="200">
        <v>3.9916666666666663</v>
      </c>
      <c r="T686" s="200">
        <v>4.0133333333333328</v>
      </c>
      <c r="U686" s="200">
        <v>4.05</v>
      </c>
      <c r="V686" s="200">
        <v>4.2320000000000002</v>
      </c>
      <c r="W686" s="200">
        <v>4.1733333333333329</v>
      </c>
      <c r="X686" s="200">
        <v>4.2050000000000001</v>
      </c>
      <c r="Y686" s="200">
        <v>4.2149999999999999</v>
      </c>
      <c r="Z686" s="200">
        <v>4.29</v>
      </c>
      <c r="AA686" s="200">
        <v>4.1399999999999997</v>
      </c>
      <c r="AB686" s="200">
        <v>4.5</v>
      </c>
      <c r="AC686" s="200">
        <v>4.0999999999999996</v>
      </c>
      <c r="AD686" s="200">
        <v>4.0999999999999996</v>
      </c>
      <c r="AE686" s="200">
        <v>3.98</v>
      </c>
      <c r="AF686" s="201"/>
      <c r="AH686" s="197">
        <v>45188</v>
      </c>
      <c r="AI686" s="200">
        <v>5.08</v>
      </c>
      <c r="AJ686" s="200">
        <v>4.79</v>
      </c>
      <c r="AK686" s="200">
        <v>4.51</v>
      </c>
      <c r="AL686" s="199">
        <f t="shared" si="42"/>
        <v>4.7933333333333339</v>
      </c>
      <c r="AN686" s="198">
        <f t="shared" si="43"/>
        <v>1.3466666666666658</v>
      </c>
      <c r="AO686" s="198">
        <f t="shared" si="44"/>
        <v>2.4366666666666665</v>
      </c>
      <c r="AP686" s="198">
        <f t="shared" si="45"/>
        <v>3.7566666666666668</v>
      </c>
      <c r="AQ686" s="198">
        <f t="shared" si="46"/>
        <v>8.7366666666666646</v>
      </c>
    </row>
    <row r="687" spans="1:43" x14ac:dyDescent="0.35">
      <c r="A687" s="197">
        <v>45189</v>
      </c>
      <c r="B687" s="197">
        <v>45189</v>
      </c>
      <c r="H687" s="219">
        <v>6.15</v>
      </c>
      <c r="I687" s="219">
        <v>7.22</v>
      </c>
      <c r="J687" s="219">
        <v>8.5299999999999994</v>
      </c>
      <c r="K687" s="219">
        <v>13.5</v>
      </c>
      <c r="Q687" s="197">
        <v>45189</v>
      </c>
      <c r="R687" s="200">
        <v>3.97</v>
      </c>
      <c r="S687" s="200">
        <v>3.9933333333333332</v>
      </c>
      <c r="T687" s="200">
        <v>4.0166666666666666</v>
      </c>
      <c r="U687" s="200">
        <v>4.05</v>
      </c>
      <c r="V687" s="200">
        <v>4.234</v>
      </c>
      <c r="W687" s="200">
        <v>4.1733333333333329</v>
      </c>
      <c r="X687" s="200">
        <v>4.2</v>
      </c>
      <c r="Y687" s="200">
        <v>4.2050000000000001</v>
      </c>
      <c r="Z687" s="200">
        <v>4.2933333333333339</v>
      </c>
      <c r="AA687" s="200">
        <v>4.1399999999999997</v>
      </c>
      <c r="AB687" s="200">
        <v>4.5</v>
      </c>
      <c r="AC687" s="200">
        <v>4.1100000000000003</v>
      </c>
      <c r="AD687" s="200">
        <v>4.09</v>
      </c>
      <c r="AE687" s="200">
        <v>3.98</v>
      </c>
      <c r="AF687" s="201"/>
      <c r="AH687" s="197">
        <v>45189</v>
      </c>
      <c r="AI687" s="200">
        <v>5.12</v>
      </c>
      <c r="AJ687" s="200">
        <v>4.82</v>
      </c>
      <c r="AK687" s="200">
        <v>4.5199999999999996</v>
      </c>
      <c r="AL687" s="199">
        <f t="shared" si="42"/>
        <v>4.82</v>
      </c>
      <c r="AN687" s="198">
        <f t="shared" si="43"/>
        <v>1.33</v>
      </c>
      <c r="AO687" s="198">
        <f t="shared" si="44"/>
        <v>2.3999999999999995</v>
      </c>
      <c r="AP687" s="198">
        <f t="shared" si="45"/>
        <v>3.7099999999999991</v>
      </c>
      <c r="AQ687" s="198">
        <f t="shared" si="46"/>
        <v>8.68</v>
      </c>
    </row>
    <row r="688" spans="1:43" x14ac:dyDescent="0.35">
      <c r="A688" s="197">
        <v>45190</v>
      </c>
      <c r="B688" s="197">
        <v>45190</v>
      </c>
      <c r="H688" s="219">
        <v>6.23</v>
      </c>
      <c r="I688" s="219">
        <v>7.37</v>
      </c>
      <c r="J688" s="219">
        <v>8.7200000000000006</v>
      </c>
      <c r="K688" s="219">
        <v>13.74</v>
      </c>
      <c r="Q688" s="197">
        <v>45190</v>
      </c>
      <c r="R688" s="200">
        <v>3.97</v>
      </c>
      <c r="S688" s="200">
        <v>3.9933333333333332</v>
      </c>
      <c r="T688" s="200">
        <v>4.0166666666666666</v>
      </c>
      <c r="U688" s="200">
        <v>4.05</v>
      </c>
      <c r="V688" s="200">
        <v>4.2459999999999996</v>
      </c>
      <c r="W688" s="200">
        <v>4.1733333333333329</v>
      </c>
      <c r="X688" s="200">
        <v>4.21</v>
      </c>
      <c r="Y688" s="200">
        <v>4.2300000000000004</v>
      </c>
      <c r="Z688" s="200">
        <v>4.3166666666666673</v>
      </c>
      <c r="AA688" s="200">
        <v>4.16</v>
      </c>
      <c r="AB688" s="200">
        <v>4.5</v>
      </c>
      <c r="AC688" s="200">
        <v>4.12</v>
      </c>
      <c r="AD688" s="200">
        <v>4.0999999999999996</v>
      </c>
      <c r="AE688" s="200">
        <v>3.99</v>
      </c>
      <c r="AF688" s="201"/>
      <c r="AH688" s="197">
        <v>45190</v>
      </c>
      <c r="AI688" s="200">
        <v>5.12</v>
      </c>
      <c r="AJ688" s="200">
        <v>4.8499999999999996</v>
      </c>
      <c r="AK688" s="200">
        <v>4.6100000000000003</v>
      </c>
      <c r="AL688" s="199">
        <f t="shared" si="42"/>
        <v>4.8599999999999994</v>
      </c>
      <c r="AN688" s="198">
        <f t="shared" si="43"/>
        <v>1.370000000000001</v>
      </c>
      <c r="AO688" s="198">
        <f t="shared" si="44"/>
        <v>2.5100000000000007</v>
      </c>
      <c r="AP688" s="198">
        <f t="shared" si="45"/>
        <v>3.8600000000000012</v>
      </c>
      <c r="AQ688" s="198">
        <f t="shared" si="46"/>
        <v>8.8800000000000008</v>
      </c>
    </row>
    <row r="689" spans="1:57" x14ac:dyDescent="0.35">
      <c r="A689" s="197">
        <v>45191</v>
      </c>
      <c r="B689" s="197">
        <v>45191</v>
      </c>
      <c r="H689" s="219">
        <v>6.17</v>
      </c>
      <c r="I689" s="219">
        <v>7.35</v>
      </c>
      <c r="J689" s="219">
        <v>8.7100000000000009</v>
      </c>
      <c r="K689" s="219">
        <v>13.73</v>
      </c>
      <c r="Q689" s="197">
        <v>45191</v>
      </c>
      <c r="R689" s="200">
        <v>3.97</v>
      </c>
      <c r="S689" s="200">
        <v>3.9833333333333334</v>
      </c>
      <c r="T689" s="200">
        <v>3.9966666666666666</v>
      </c>
      <c r="U689" s="200">
        <v>4.05</v>
      </c>
      <c r="V689" s="200">
        <v>4.2239999999999993</v>
      </c>
      <c r="W689" s="200">
        <v>4.1833333333333336</v>
      </c>
      <c r="X689" s="200">
        <v>4.2149999999999999</v>
      </c>
      <c r="Y689" s="200">
        <v>4.2349999999999994</v>
      </c>
      <c r="Z689" s="200">
        <v>4.3166666666666673</v>
      </c>
      <c r="AA689" s="200">
        <v>4.16</v>
      </c>
      <c r="AB689" s="200">
        <v>4.5</v>
      </c>
      <c r="AC689" s="200">
        <v>4.13</v>
      </c>
      <c r="AD689" s="200">
        <v>4.0999999999999996</v>
      </c>
      <c r="AE689" s="200">
        <v>4</v>
      </c>
      <c r="AF689" s="201"/>
      <c r="AH689" s="197">
        <v>45191</v>
      </c>
      <c r="AI689" s="200">
        <v>5.0999999999999996</v>
      </c>
      <c r="AJ689" s="200">
        <v>4.8</v>
      </c>
      <c r="AK689" s="200">
        <v>4.57</v>
      </c>
      <c r="AL689" s="199">
        <f t="shared" si="42"/>
        <v>4.8233333333333333</v>
      </c>
      <c r="AN689" s="198">
        <f t="shared" si="43"/>
        <v>1.3466666666666667</v>
      </c>
      <c r="AO689" s="198">
        <f t="shared" si="44"/>
        <v>2.5266666666666664</v>
      </c>
      <c r="AP689" s="198">
        <f t="shared" si="45"/>
        <v>3.8866666666666676</v>
      </c>
      <c r="AQ689" s="198">
        <f t="shared" si="46"/>
        <v>8.9066666666666663</v>
      </c>
    </row>
    <row r="690" spans="1:57" x14ac:dyDescent="0.35">
      <c r="A690" s="197">
        <v>45194</v>
      </c>
      <c r="B690" s="197">
        <v>45194</v>
      </c>
      <c r="H690" s="219">
        <v>6.25</v>
      </c>
      <c r="I690" s="219">
        <v>7.43</v>
      </c>
      <c r="J690" s="219">
        <v>8.81</v>
      </c>
      <c r="K690" s="219">
        <v>13.86</v>
      </c>
      <c r="Q690" s="197">
        <v>45194</v>
      </c>
      <c r="R690" s="200">
        <v>3.97</v>
      </c>
      <c r="S690" s="200">
        <v>3.9983333333333331</v>
      </c>
      <c r="T690" s="200">
        <v>4.0266666666666664</v>
      </c>
      <c r="U690" s="200">
        <v>4.05</v>
      </c>
      <c r="V690" s="200">
        <v>4.258</v>
      </c>
      <c r="W690" s="200">
        <v>4.1833333333333336</v>
      </c>
      <c r="X690" s="200">
        <v>4.2225000000000001</v>
      </c>
      <c r="Y690" s="200">
        <v>4.2349999999999994</v>
      </c>
      <c r="Z690" s="200">
        <v>4.32</v>
      </c>
      <c r="AA690" s="200">
        <v>4.22</v>
      </c>
      <c r="AB690" s="200">
        <v>4.5</v>
      </c>
      <c r="AC690" s="200">
        <v>4.1500000000000004</v>
      </c>
      <c r="AD690" s="200">
        <v>4.1100000000000003</v>
      </c>
      <c r="AE690" s="200">
        <v>4</v>
      </c>
      <c r="AF690" s="201"/>
      <c r="AH690" s="197">
        <v>45194</v>
      </c>
      <c r="AI690" s="200">
        <v>5.09</v>
      </c>
      <c r="AJ690" s="200">
        <v>4.83</v>
      </c>
      <c r="AK690" s="200">
        <v>4.62</v>
      </c>
      <c r="AL690" s="199">
        <f t="shared" si="42"/>
        <v>4.8466666666666667</v>
      </c>
      <c r="AN690" s="198">
        <f t="shared" si="43"/>
        <v>1.4033333333333333</v>
      </c>
      <c r="AO690" s="198">
        <f t="shared" si="44"/>
        <v>2.583333333333333</v>
      </c>
      <c r="AP690" s="198">
        <f t="shared" si="45"/>
        <v>3.9633333333333338</v>
      </c>
      <c r="AQ690" s="198">
        <f t="shared" si="46"/>
        <v>9.0133333333333319</v>
      </c>
    </row>
    <row r="691" spans="1:57" x14ac:dyDescent="0.35">
      <c r="A691" s="197">
        <v>45195</v>
      </c>
      <c r="B691" s="197">
        <v>45195</v>
      </c>
      <c r="H691" s="219">
        <v>6.26</v>
      </c>
      <c r="I691" s="219">
        <v>7.5</v>
      </c>
      <c r="J691" s="219">
        <v>8.9</v>
      </c>
      <c r="K691" s="219">
        <v>13.97</v>
      </c>
      <c r="Q691" s="197">
        <v>45195</v>
      </c>
      <c r="R691" s="200">
        <v>3.97</v>
      </c>
      <c r="S691" s="200">
        <v>4.01</v>
      </c>
      <c r="T691" s="200">
        <v>4.05</v>
      </c>
      <c r="U691" s="200">
        <v>4.0750000000000002</v>
      </c>
      <c r="V691" s="200">
        <v>4.26</v>
      </c>
      <c r="W691" s="200">
        <v>4.1933333333333342</v>
      </c>
      <c r="X691" s="200">
        <v>4.2300000000000004</v>
      </c>
      <c r="Y691" s="200">
        <v>4.2349999999999994</v>
      </c>
      <c r="Z691" s="200">
        <v>4.32</v>
      </c>
      <c r="AA691" s="200">
        <v>4.22</v>
      </c>
      <c r="AB691" s="200">
        <v>4.5</v>
      </c>
      <c r="AC691" s="200">
        <v>4.16</v>
      </c>
      <c r="AD691" s="200">
        <v>4.1100000000000003</v>
      </c>
      <c r="AE691" s="200">
        <v>4.01</v>
      </c>
      <c r="AF691" s="201"/>
      <c r="AH691" s="197">
        <v>45195</v>
      </c>
      <c r="AI691" s="200">
        <v>5.04</v>
      </c>
      <c r="AJ691" s="200">
        <v>4.84</v>
      </c>
      <c r="AK691" s="200">
        <v>4.62</v>
      </c>
      <c r="AL691" s="199">
        <f t="shared" si="42"/>
        <v>4.833333333333333</v>
      </c>
      <c r="AN691" s="198">
        <f t="shared" si="43"/>
        <v>1.4266666666666667</v>
      </c>
      <c r="AO691" s="198">
        <f t="shared" si="44"/>
        <v>2.666666666666667</v>
      </c>
      <c r="AP691" s="198">
        <f t="shared" si="45"/>
        <v>4.0666666666666673</v>
      </c>
      <c r="AQ691" s="198">
        <f t="shared" si="46"/>
        <v>9.1366666666666667</v>
      </c>
    </row>
    <row r="692" spans="1:57" x14ac:dyDescent="0.35">
      <c r="A692" s="197">
        <v>45196</v>
      </c>
      <c r="B692" s="197">
        <v>45196</v>
      </c>
      <c r="H692" s="219">
        <v>6.33</v>
      </c>
      <c r="I692" s="219">
        <v>7.54</v>
      </c>
      <c r="J692" s="219">
        <v>8.94</v>
      </c>
      <c r="K692" s="219">
        <v>14.08</v>
      </c>
      <c r="Q692" s="197">
        <v>45196</v>
      </c>
      <c r="R692" s="200">
        <v>3.97</v>
      </c>
      <c r="S692" s="200">
        <v>4.0116666666666667</v>
      </c>
      <c r="T692" s="200">
        <v>4.0533333333333337</v>
      </c>
      <c r="U692" s="200">
        <v>4.08</v>
      </c>
      <c r="V692" s="200">
        <v>4.2759999999999998</v>
      </c>
      <c r="W692" s="200">
        <v>4.2</v>
      </c>
      <c r="X692" s="200">
        <v>4.24</v>
      </c>
      <c r="Y692" s="200">
        <v>4.24</v>
      </c>
      <c r="Z692" s="200">
        <v>4.333333333333333</v>
      </c>
      <c r="AA692" s="200">
        <v>4.26</v>
      </c>
      <c r="AB692" s="200">
        <v>4.5</v>
      </c>
      <c r="AC692" s="200">
        <v>4.17</v>
      </c>
      <c r="AD692" s="200">
        <v>4.13</v>
      </c>
      <c r="AE692" s="200">
        <v>4.0199999999999996</v>
      </c>
      <c r="AF692" s="201"/>
      <c r="AH692" s="197">
        <v>45196</v>
      </c>
      <c r="AI692" s="200">
        <v>5.0999999999999996</v>
      </c>
      <c r="AJ692" s="200">
        <v>4.8899999999999997</v>
      </c>
      <c r="AK692" s="200">
        <v>4.67</v>
      </c>
      <c r="AL692" s="199">
        <f t="shared" si="42"/>
        <v>4.8866666666666658</v>
      </c>
      <c r="AN692" s="198">
        <f t="shared" si="43"/>
        <v>1.4433333333333342</v>
      </c>
      <c r="AO692" s="198">
        <f t="shared" si="44"/>
        <v>2.6533333333333342</v>
      </c>
      <c r="AP692" s="198">
        <f t="shared" si="45"/>
        <v>4.0533333333333337</v>
      </c>
      <c r="AQ692" s="198">
        <f t="shared" si="46"/>
        <v>9.1933333333333351</v>
      </c>
    </row>
    <row r="693" spans="1:57" x14ac:dyDescent="0.35">
      <c r="A693" s="197">
        <v>45197</v>
      </c>
      <c r="B693" s="197">
        <v>45197</v>
      </c>
      <c r="H693" s="219">
        <v>6.31</v>
      </c>
      <c r="I693" s="219">
        <v>7.55</v>
      </c>
      <c r="J693" s="219">
        <v>8.93</v>
      </c>
      <c r="K693" s="219">
        <v>14.05</v>
      </c>
      <c r="Q693" s="197">
        <v>45197</v>
      </c>
      <c r="R693" s="200">
        <v>3.97</v>
      </c>
      <c r="S693" s="200">
        <v>4.0183333333333335</v>
      </c>
      <c r="T693" s="200">
        <v>4.0666666666666664</v>
      </c>
      <c r="U693" s="200">
        <v>4.09</v>
      </c>
      <c r="V693" s="200">
        <v>4.2839999999999998</v>
      </c>
      <c r="W693" s="200">
        <v>4.2166666666666677</v>
      </c>
      <c r="X693" s="200">
        <v>4.2624999999999993</v>
      </c>
      <c r="Y693" s="200">
        <v>4.2699999999999996</v>
      </c>
      <c r="Z693" s="200">
        <v>4.3633333333333333</v>
      </c>
      <c r="AA693" s="200">
        <v>4.33</v>
      </c>
      <c r="AB693" s="200">
        <v>4.5</v>
      </c>
      <c r="AC693" s="200">
        <v>4.26</v>
      </c>
      <c r="AD693" s="200">
        <v>4.22</v>
      </c>
      <c r="AE693" s="200">
        <v>4.03</v>
      </c>
      <c r="AF693" s="201"/>
      <c r="AH693" s="197">
        <v>45197</v>
      </c>
      <c r="AI693" s="200">
        <v>5.04</v>
      </c>
      <c r="AJ693" s="200">
        <v>4.83</v>
      </c>
      <c r="AK693" s="200">
        <v>4.62</v>
      </c>
      <c r="AL693" s="199">
        <f t="shared" si="42"/>
        <v>4.830000000000001</v>
      </c>
      <c r="AN693" s="198">
        <f t="shared" si="43"/>
        <v>1.4799999999999986</v>
      </c>
      <c r="AO693" s="198">
        <f t="shared" si="44"/>
        <v>2.7199999999999989</v>
      </c>
      <c r="AP693" s="198">
        <f t="shared" si="45"/>
        <v>4.0999999999999988</v>
      </c>
      <c r="AQ693" s="198">
        <f t="shared" si="46"/>
        <v>9.2199999999999989</v>
      </c>
    </row>
    <row r="694" spans="1:57" s="206" customFormat="1" x14ac:dyDescent="0.35">
      <c r="A694" s="211">
        <v>45198</v>
      </c>
      <c r="B694" s="211">
        <v>45198</v>
      </c>
      <c r="C694" s="214"/>
      <c r="D694" s="214"/>
      <c r="E694" s="214"/>
      <c r="F694" s="214"/>
      <c r="G694" s="214"/>
      <c r="H694" s="215">
        <v>6.3</v>
      </c>
      <c r="I694" s="215">
        <v>7.48</v>
      </c>
      <c r="J694" s="215">
        <v>8.86</v>
      </c>
      <c r="K694" s="215">
        <v>13.97</v>
      </c>
      <c r="L694" s="214"/>
      <c r="M694" s="214"/>
      <c r="N694" s="214"/>
      <c r="O694" s="214"/>
      <c r="P694" s="214"/>
      <c r="Q694" s="211">
        <v>45198</v>
      </c>
      <c r="R694" s="213">
        <v>3.97</v>
      </c>
      <c r="S694" s="213">
        <v>4.0133333333333336</v>
      </c>
      <c r="T694" s="213">
        <v>4.0566666666666666</v>
      </c>
      <c r="U694" s="213">
        <v>4.09</v>
      </c>
      <c r="V694" s="213">
        <v>4.3020000000000005</v>
      </c>
      <c r="W694" s="213">
        <v>4.2266666666666666</v>
      </c>
      <c r="X694" s="213">
        <v>4.2624999999999993</v>
      </c>
      <c r="Y694" s="213">
        <v>4.26</v>
      </c>
      <c r="Z694" s="213">
        <v>4.3666666666666671</v>
      </c>
      <c r="AA694" s="213">
        <v>4.37</v>
      </c>
      <c r="AB694" s="213">
        <v>4.5</v>
      </c>
      <c r="AC694" s="213">
        <v>4.29</v>
      </c>
      <c r="AD694" s="213">
        <v>4.2300000000000004</v>
      </c>
      <c r="AE694" s="213">
        <v>4.0599999999999996</v>
      </c>
      <c r="AF694" s="212"/>
      <c r="AH694" s="211">
        <v>45198</v>
      </c>
      <c r="AI694" s="210">
        <v>5.03</v>
      </c>
      <c r="AJ694" s="210">
        <v>4.8</v>
      </c>
      <c r="AK694" s="210">
        <v>4.5999999999999996</v>
      </c>
      <c r="AL694" s="209">
        <f t="shared" si="42"/>
        <v>4.8099999999999996</v>
      </c>
      <c r="AN694" s="208">
        <f t="shared" si="43"/>
        <v>1.4900000000000002</v>
      </c>
      <c r="AO694" s="208">
        <f t="shared" si="44"/>
        <v>2.6700000000000008</v>
      </c>
      <c r="AP694" s="208">
        <f t="shared" si="45"/>
        <v>4.05</v>
      </c>
      <c r="AQ694" s="208">
        <f t="shared" si="46"/>
        <v>9.16</v>
      </c>
      <c r="AS694" s="207">
        <f>0.8044*EXP(0.5865*AS3)</f>
        <v>1.0785217773665892</v>
      </c>
      <c r="AT694" s="207">
        <f>0.8044*EXP(0.5865*AT3)</f>
        <v>1.9388429525099844</v>
      </c>
      <c r="AU694" s="207">
        <f>0.8044*EXP(0.5865*AU3)</f>
        <v>3.4854298479500363</v>
      </c>
      <c r="AV694" s="207">
        <f>0.8044*EXP(0.5865*AV3)</f>
        <v>6.265706672762839</v>
      </c>
      <c r="AW694" s="207"/>
      <c r="AX694" s="207">
        <f>0.8044*EXP(0.5865*AX3)</f>
        <v>2.2450243757185415</v>
      </c>
      <c r="AY694" s="207">
        <f>0.8044*EXP(0.5865*AY3)</f>
        <v>4.6731874620805991</v>
      </c>
      <c r="AZ694" s="207">
        <f>0.8044*EXP(0.5865*AZ3)</f>
        <v>11.263769985844096</v>
      </c>
      <c r="BA694" s="207">
        <f>0.8044*EXP(0.5865*BA3)</f>
        <v>48.805420324595687</v>
      </c>
      <c r="BC694" s="207">
        <f>0.8044</f>
        <v>0.8044</v>
      </c>
      <c r="BD694" s="206">
        <v>0.58650000000000002</v>
      </c>
    </row>
    <row r="695" spans="1:57" x14ac:dyDescent="0.35">
      <c r="A695" s="197">
        <v>45201</v>
      </c>
      <c r="B695" s="197">
        <v>45201</v>
      </c>
      <c r="G695" s="203"/>
      <c r="H695" s="202">
        <v>6.44</v>
      </c>
      <c r="I695" s="202">
        <v>7.66</v>
      </c>
      <c r="J695" s="202">
        <v>9.11</v>
      </c>
      <c r="K695" s="202">
        <v>14.25</v>
      </c>
      <c r="Q695" s="197">
        <v>45201</v>
      </c>
      <c r="R695" s="200">
        <v>3.97</v>
      </c>
      <c r="S695" s="200">
        <v>4.003333333333333</v>
      </c>
      <c r="T695" s="200">
        <v>4.0366666666666662</v>
      </c>
      <c r="U695" s="200">
        <v>4.09</v>
      </c>
      <c r="V695" s="200">
        <v>4.3020000000000005</v>
      </c>
      <c r="W695" s="200">
        <v>4.2324999999999999</v>
      </c>
      <c r="X695" s="200">
        <v>4.2675000000000001</v>
      </c>
      <c r="Y695" s="200">
        <v>4.2750000000000004</v>
      </c>
      <c r="Z695" s="200">
        <v>4.37</v>
      </c>
      <c r="AA695" s="200">
        <v>4.3499999999999996</v>
      </c>
      <c r="AB695" s="200">
        <v>4.5</v>
      </c>
      <c r="AC695" s="200">
        <v>4.28</v>
      </c>
      <c r="AD695" s="200">
        <v>4.25</v>
      </c>
      <c r="AE695" s="200">
        <v>4.07</v>
      </c>
      <c r="AF695" s="201"/>
      <c r="AH695" s="197">
        <v>45201</v>
      </c>
      <c r="AI695" s="200">
        <v>5.12</v>
      </c>
      <c r="AJ695" s="200">
        <v>4.88</v>
      </c>
      <c r="AK695" s="200">
        <v>4.72</v>
      </c>
      <c r="AL695" s="199">
        <f t="shared" si="42"/>
        <v>4.9066666666666663</v>
      </c>
      <c r="AN695" s="198">
        <f t="shared" si="43"/>
        <v>1.5333333333333341</v>
      </c>
      <c r="AO695" s="198">
        <f t="shared" si="44"/>
        <v>2.7533333333333339</v>
      </c>
      <c r="AP695" s="198">
        <f t="shared" si="45"/>
        <v>4.2033333333333331</v>
      </c>
      <c r="AQ695" s="198">
        <f t="shared" si="46"/>
        <v>9.3433333333333337</v>
      </c>
      <c r="AS695" s="218"/>
      <c r="AT695" s="218"/>
      <c r="AU695" s="218"/>
      <c r="AV695" s="218"/>
      <c r="AW695" s="218"/>
      <c r="AX695" s="218"/>
      <c r="AY695" s="218"/>
      <c r="AZ695" s="218"/>
      <c r="BA695" s="218"/>
    </row>
    <row r="696" spans="1:57" x14ac:dyDescent="0.35">
      <c r="A696" s="197">
        <v>45202</v>
      </c>
      <c r="B696" s="197">
        <v>45202</v>
      </c>
      <c r="G696" s="203"/>
      <c r="H696" s="202">
        <v>6.57</v>
      </c>
      <c r="I696" s="202">
        <v>7.86</v>
      </c>
      <c r="J696" s="202">
        <v>9.35</v>
      </c>
      <c r="K696" s="202">
        <v>14.61</v>
      </c>
      <c r="Q696" s="197">
        <v>45202</v>
      </c>
      <c r="R696" s="205">
        <v>4.0633333333333344</v>
      </c>
      <c r="S696" s="205">
        <v>4.0966666666666676</v>
      </c>
      <c r="T696" s="205">
        <v>4.13</v>
      </c>
      <c r="U696" s="205">
        <v>4.1100000000000003</v>
      </c>
      <c r="V696" s="205">
        <v>4.3100000000000005</v>
      </c>
      <c r="W696" s="205">
        <v>4.2424999999999997</v>
      </c>
      <c r="X696" s="205">
        <v>4.2774999999999999</v>
      </c>
      <c r="Y696" s="205">
        <v>4.2850000000000001</v>
      </c>
      <c r="Z696" s="205">
        <v>4.3866666666666667</v>
      </c>
      <c r="AA696" s="205">
        <v>4.41</v>
      </c>
      <c r="AB696" s="205">
        <v>4.5</v>
      </c>
      <c r="AC696" s="205">
        <v>4.29</v>
      </c>
      <c r="AD696" s="205">
        <v>4.29</v>
      </c>
      <c r="AE696" s="205">
        <v>4.17</v>
      </c>
      <c r="AF696" s="204"/>
      <c r="AH696" s="197">
        <v>45202</v>
      </c>
      <c r="AI696" s="200">
        <v>5.15</v>
      </c>
      <c r="AJ696" s="200">
        <v>4.95</v>
      </c>
      <c r="AK696" s="200">
        <v>4.8</v>
      </c>
      <c r="AL696" s="199">
        <f t="shared" si="42"/>
        <v>4.9666666666666677</v>
      </c>
      <c r="AN696" s="198">
        <f t="shared" si="43"/>
        <v>1.6033333333333326</v>
      </c>
      <c r="AO696" s="198">
        <f t="shared" si="44"/>
        <v>2.8933333333333326</v>
      </c>
      <c r="AP696" s="198">
        <f t="shared" si="45"/>
        <v>4.383333333333332</v>
      </c>
      <c r="AQ696" s="198">
        <f t="shared" si="46"/>
        <v>9.6433333333333309</v>
      </c>
      <c r="BC696"/>
      <c r="BD696"/>
      <c r="BE696"/>
    </row>
    <row r="697" spans="1:57" x14ac:dyDescent="0.35">
      <c r="A697" s="197">
        <v>45203</v>
      </c>
      <c r="B697" s="197">
        <v>45203</v>
      </c>
      <c r="G697" s="203"/>
      <c r="H697" s="202">
        <v>6.49</v>
      </c>
      <c r="I697" s="202">
        <v>7.87</v>
      </c>
      <c r="J697" s="202">
        <v>9.3699999999999992</v>
      </c>
      <c r="K697" s="202">
        <v>14.64</v>
      </c>
      <c r="Q697" s="197">
        <v>45203</v>
      </c>
      <c r="R697" s="200">
        <v>4.0600000000000005</v>
      </c>
      <c r="S697" s="200">
        <v>4.0933333333333337</v>
      </c>
      <c r="T697" s="200">
        <v>4.126666666666666</v>
      </c>
      <c r="U697" s="200">
        <v>4.12</v>
      </c>
      <c r="V697" s="200">
        <v>4.33</v>
      </c>
      <c r="W697" s="200">
        <v>4.2524999999999995</v>
      </c>
      <c r="X697" s="200">
        <v>4.2899999999999991</v>
      </c>
      <c r="Y697" s="200">
        <v>4.2949999999999999</v>
      </c>
      <c r="Z697" s="200">
        <v>4.4133333333333331</v>
      </c>
      <c r="AA697" s="200">
        <v>4.4000000000000004</v>
      </c>
      <c r="AB697" s="200">
        <v>4.53</v>
      </c>
      <c r="AC697" s="200">
        <v>4.3</v>
      </c>
      <c r="AD697" s="200">
        <v>4.3099999999999996</v>
      </c>
      <c r="AE697" s="200">
        <v>4.18</v>
      </c>
      <c r="AF697" s="201"/>
      <c r="AH697" s="197">
        <v>45203</v>
      </c>
      <c r="AI697" s="200">
        <v>5.05</v>
      </c>
      <c r="AJ697" s="200">
        <v>4.8499999999999996</v>
      </c>
      <c r="AK697" s="200">
        <v>4.72</v>
      </c>
      <c r="AL697" s="199">
        <f t="shared" si="42"/>
        <v>4.8733333333333322</v>
      </c>
      <c r="AN697" s="198">
        <f t="shared" si="43"/>
        <v>1.616666666666668</v>
      </c>
      <c r="AO697" s="198">
        <f t="shared" si="44"/>
        <v>2.9966666666666679</v>
      </c>
      <c r="AP697" s="198">
        <f t="shared" si="45"/>
        <v>4.496666666666667</v>
      </c>
      <c r="AQ697" s="198">
        <f t="shared" si="46"/>
        <v>9.7666666666666693</v>
      </c>
    </row>
    <row r="698" spans="1:57" x14ac:dyDescent="0.35">
      <c r="A698" s="197">
        <v>45204</v>
      </c>
      <c r="B698" s="197">
        <v>45204</v>
      </c>
      <c r="G698" s="203"/>
      <c r="H698" s="202">
        <v>6.48</v>
      </c>
      <c r="I698" s="202">
        <v>7.85</v>
      </c>
      <c r="J698" s="202">
        <v>9.36</v>
      </c>
      <c r="K698" s="202">
        <v>14.66</v>
      </c>
      <c r="Q698" s="197">
        <v>45204</v>
      </c>
      <c r="R698" s="205">
        <v>4.033333333333335</v>
      </c>
      <c r="S698" s="205">
        <v>4.0666666666666682</v>
      </c>
      <c r="T698" s="205">
        <v>4.1000000000000005</v>
      </c>
      <c r="U698" s="205">
        <v>4.12</v>
      </c>
      <c r="V698" s="205">
        <v>4.34</v>
      </c>
      <c r="W698" s="205">
        <v>4.2575000000000003</v>
      </c>
      <c r="X698" s="205">
        <v>4.2899999999999991</v>
      </c>
      <c r="Y698" s="205">
        <v>4.3</v>
      </c>
      <c r="Z698" s="205">
        <v>4.4066666666666663</v>
      </c>
      <c r="AA698" s="205">
        <v>4.42</v>
      </c>
      <c r="AB698" s="205">
        <v>4.53</v>
      </c>
      <c r="AC698" s="205">
        <v>4.32</v>
      </c>
      <c r="AD698" s="205">
        <v>4.37</v>
      </c>
      <c r="AE698" s="205">
        <v>4.29</v>
      </c>
      <c r="AF698" s="204"/>
      <c r="AH698" s="197">
        <v>45204</v>
      </c>
      <c r="AI698" s="200">
        <v>5.03</v>
      </c>
      <c r="AJ698" s="200">
        <v>4.82</v>
      </c>
      <c r="AK698" s="200">
        <v>4.68</v>
      </c>
      <c r="AL698" s="199">
        <f t="shared" ref="AL698:AL755" si="47">AVERAGE(AI698:AK698)</f>
        <v>4.8433333333333337</v>
      </c>
      <c r="AN698" s="198">
        <f t="shared" si="43"/>
        <v>1.6366666666666667</v>
      </c>
      <c r="AO698" s="198">
        <f t="shared" si="44"/>
        <v>3.0066666666666659</v>
      </c>
      <c r="AP698" s="198">
        <f t="shared" si="45"/>
        <v>4.5166666666666657</v>
      </c>
      <c r="AQ698" s="198">
        <f t="shared" si="46"/>
        <v>9.8166666666666664</v>
      </c>
    </row>
    <row r="699" spans="1:57" x14ac:dyDescent="0.35">
      <c r="A699" s="197">
        <v>45205</v>
      </c>
      <c r="B699" s="197">
        <v>45205</v>
      </c>
      <c r="G699" s="203"/>
      <c r="H699" s="202">
        <v>6.54</v>
      </c>
      <c r="I699" s="202">
        <v>7.86</v>
      </c>
      <c r="J699" s="202">
        <v>9.39</v>
      </c>
      <c r="K699" s="202">
        <v>14.68</v>
      </c>
      <c r="Q699" s="197">
        <v>45205</v>
      </c>
      <c r="R699" s="200">
        <v>4.033333333333335</v>
      </c>
      <c r="S699" s="200">
        <v>4.0666666666666682</v>
      </c>
      <c r="T699" s="200">
        <v>4.1000000000000005</v>
      </c>
      <c r="U699" s="200">
        <v>4.12</v>
      </c>
      <c r="V699" s="200">
        <v>4.3319999999999999</v>
      </c>
      <c r="W699" s="200">
        <v>4.2575000000000003</v>
      </c>
      <c r="X699" s="200">
        <v>4.2874999999999996</v>
      </c>
      <c r="Y699" s="200">
        <v>4.2949999999999999</v>
      </c>
      <c r="Z699" s="200">
        <v>4.3966666666666665</v>
      </c>
      <c r="AA699" s="200">
        <v>4.3899999999999997</v>
      </c>
      <c r="AB699" s="200">
        <v>4.53</v>
      </c>
      <c r="AC699" s="200">
        <v>4.3</v>
      </c>
      <c r="AD699" s="200">
        <v>4.3600000000000003</v>
      </c>
      <c r="AE699" s="200">
        <v>4.29</v>
      </c>
      <c r="AF699" s="201"/>
      <c r="AH699" s="197">
        <v>45205</v>
      </c>
      <c r="AI699" s="200">
        <v>5.08</v>
      </c>
      <c r="AJ699" s="200">
        <v>4.87</v>
      </c>
      <c r="AK699" s="200">
        <v>4.75</v>
      </c>
      <c r="AL699" s="199">
        <f t="shared" si="47"/>
        <v>4.8999999999999995</v>
      </c>
      <c r="AN699" s="198">
        <f t="shared" si="43"/>
        <v>1.6400000000000006</v>
      </c>
      <c r="AO699" s="198">
        <f t="shared" si="44"/>
        <v>2.9600000000000009</v>
      </c>
      <c r="AP699" s="198">
        <f t="shared" si="45"/>
        <v>4.4900000000000011</v>
      </c>
      <c r="AQ699" s="198">
        <f t="shared" si="46"/>
        <v>9.7800000000000011</v>
      </c>
    </row>
    <row r="700" spans="1:57" x14ac:dyDescent="0.35">
      <c r="A700" s="197">
        <v>45208</v>
      </c>
      <c r="B700" s="197">
        <v>45208</v>
      </c>
      <c r="G700" s="203"/>
      <c r="H700" s="202">
        <v>6.55</v>
      </c>
      <c r="I700" s="202">
        <v>7.87</v>
      </c>
      <c r="J700" s="202">
        <v>9.4</v>
      </c>
      <c r="K700" s="202">
        <v>14.69</v>
      </c>
      <c r="Q700" s="197">
        <v>45208</v>
      </c>
      <c r="R700" s="205">
        <v>4.0300000000000011</v>
      </c>
      <c r="S700" s="205">
        <v>4.0633333333333344</v>
      </c>
      <c r="T700" s="205">
        <v>4.0966666666666667</v>
      </c>
      <c r="U700" s="205">
        <v>4.12</v>
      </c>
      <c r="V700" s="205">
        <v>4.3259999999999996</v>
      </c>
      <c r="W700" s="205">
        <v>4.2575000000000003</v>
      </c>
      <c r="X700" s="205">
        <v>4.2899999999999991</v>
      </c>
      <c r="Y700" s="205">
        <v>4.29</v>
      </c>
      <c r="Z700" s="205">
        <v>4.3999999999999995</v>
      </c>
      <c r="AA700" s="205">
        <v>4.41</v>
      </c>
      <c r="AB700" s="205">
        <v>4.5199999999999996</v>
      </c>
      <c r="AC700" s="205">
        <v>4.3099999999999996</v>
      </c>
      <c r="AD700" s="205">
        <v>4.3600000000000003</v>
      </c>
      <c r="AE700" s="205">
        <v>4.29</v>
      </c>
      <c r="AF700" s="204"/>
      <c r="AH700" s="197">
        <v>45208</v>
      </c>
      <c r="AI700" s="217">
        <f>AVERAGE(AI699,AI701)</f>
        <v>5.0199999999999996</v>
      </c>
      <c r="AJ700" s="217">
        <f>AVERAGE(AJ699,AJ701)</f>
        <v>4.8049999999999997</v>
      </c>
      <c r="AK700" s="217">
        <f>AVERAGE(AK699,AK701)</f>
        <v>4.6850000000000005</v>
      </c>
      <c r="AL700" s="199">
        <f t="shared" si="47"/>
        <v>4.8366666666666669</v>
      </c>
      <c r="AN700" s="198">
        <f t="shared" si="43"/>
        <v>1.7133333333333329</v>
      </c>
      <c r="AO700" s="198">
        <f t="shared" si="44"/>
        <v>3.0333333333333332</v>
      </c>
      <c r="AP700" s="198">
        <f t="shared" si="45"/>
        <v>4.5633333333333335</v>
      </c>
      <c r="AQ700" s="198">
        <f t="shared" si="46"/>
        <v>9.8533333333333317</v>
      </c>
    </row>
    <row r="701" spans="1:57" x14ac:dyDescent="0.35">
      <c r="A701" s="197">
        <v>45209</v>
      </c>
      <c r="B701" s="197">
        <v>45209</v>
      </c>
      <c r="G701" s="203"/>
      <c r="H701" s="202">
        <v>6.4</v>
      </c>
      <c r="I701" s="202">
        <v>7.64</v>
      </c>
      <c r="J701" s="202">
        <v>9.14</v>
      </c>
      <c r="K701" s="202">
        <v>14.41</v>
      </c>
      <c r="Q701" s="197">
        <v>45209</v>
      </c>
      <c r="R701" s="200">
        <v>4.036666666666668</v>
      </c>
      <c r="S701" s="200">
        <v>4.07</v>
      </c>
      <c r="T701" s="200">
        <v>4.1033333333333335</v>
      </c>
      <c r="U701" s="200">
        <v>4.12</v>
      </c>
      <c r="V701" s="200">
        <v>4.3319999999999999</v>
      </c>
      <c r="W701" s="200">
        <v>4.2524999999999995</v>
      </c>
      <c r="X701" s="200">
        <v>4.2849999999999993</v>
      </c>
      <c r="Y701" s="200">
        <v>4.2750000000000004</v>
      </c>
      <c r="Z701" s="200">
        <v>4.3966666666666665</v>
      </c>
      <c r="AA701" s="200">
        <v>4.3899999999999997</v>
      </c>
      <c r="AB701" s="200">
        <v>4.5199999999999996</v>
      </c>
      <c r="AC701" s="200">
        <v>4.29</v>
      </c>
      <c r="AD701" s="200">
        <v>4.3499999999999996</v>
      </c>
      <c r="AE701" s="200">
        <v>4.2699999999999996</v>
      </c>
      <c r="AF701" s="201"/>
      <c r="AH701" s="197">
        <v>45209</v>
      </c>
      <c r="AI701" s="200">
        <v>4.96</v>
      </c>
      <c r="AJ701" s="200">
        <v>4.74</v>
      </c>
      <c r="AK701" s="200">
        <v>4.62</v>
      </c>
      <c r="AL701" s="199">
        <f t="shared" si="47"/>
        <v>4.7733333333333334</v>
      </c>
      <c r="AN701" s="198">
        <f t="shared" si="43"/>
        <v>1.6266666666666669</v>
      </c>
      <c r="AO701" s="198">
        <f t="shared" si="44"/>
        <v>2.8666666666666663</v>
      </c>
      <c r="AP701" s="198">
        <f t="shared" si="45"/>
        <v>4.3666666666666671</v>
      </c>
      <c r="AQ701" s="198">
        <f t="shared" si="46"/>
        <v>9.6366666666666667</v>
      </c>
    </row>
    <row r="702" spans="1:57" x14ac:dyDescent="0.35">
      <c r="A702" s="197">
        <v>45210</v>
      </c>
      <c r="B702" s="197">
        <v>45210</v>
      </c>
      <c r="G702" s="203"/>
      <c r="H702" s="202">
        <v>6.35</v>
      </c>
      <c r="I702" s="202">
        <v>7.63</v>
      </c>
      <c r="J702" s="202">
        <v>9.15</v>
      </c>
      <c r="K702" s="202">
        <v>14.38</v>
      </c>
      <c r="Q702" s="197">
        <v>45210</v>
      </c>
      <c r="R702" s="205">
        <v>4.0400000000000009</v>
      </c>
      <c r="S702" s="205">
        <v>4.0733333333333341</v>
      </c>
      <c r="T702" s="205">
        <v>4.1066666666666665</v>
      </c>
      <c r="U702" s="205">
        <v>4.12</v>
      </c>
      <c r="V702" s="205">
        <v>4.3279999999999994</v>
      </c>
      <c r="W702" s="205">
        <v>4.2524999999999995</v>
      </c>
      <c r="X702" s="205">
        <v>4.2849999999999993</v>
      </c>
      <c r="Y702" s="205">
        <v>4.29</v>
      </c>
      <c r="Z702" s="205">
        <v>4.3966666666666665</v>
      </c>
      <c r="AA702" s="205">
        <v>4.41</v>
      </c>
      <c r="AB702" s="205">
        <v>4.5199999999999996</v>
      </c>
      <c r="AC702" s="205">
        <v>4.28</v>
      </c>
      <c r="AD702" s="205">
        <v>4.32</v>
      </c>
      <c r="AE702" s="205">
        <v>4.2699999999999996</v>
      </c>
      <c r="AF702" s="204"/>
      <c r="AH702" s="197">
        <v>45210</v>
      </c>
      <c r="AI702" s="200">
        <v>4.99</v>
      </c>
      <c r="AJ702" s="200">
        <v>4.7300000000000004</v>
      </c>
      <c r="AK702" s="200">
        <v>4.59</v>
      </c>
      <c r="AL702" s="199">
        <f t="shared" si="47"/>
        <v>4.7700000000000005</v>
      </c>
      <c r="AN702" s="198">
        <f t="shared" si="43"/>
        <v>1.5799999999999992</v>
      </c>
      <c r="AO702" s="198">
        <f t="shared" si="44"/>
        <v>2.8599999999999994</v>
      </c>
      <c r="AP702" s="198">
        <f t="shared" si="45"/>
        <v>4.38</v>
      </c>
      <c r="AQ702" s="198">
        <f t="shared" si="46"/>
        <v>9.61</v>
      </c>
    </row>
    <row r="703" spans="1:57" x14ac:dyDescent="0.35">
      <c r="A703" s="197">
        <v>45211</v>
      </c>
      <c r="B703" s="197">
        <v>45211</v>
      </c>
      <c r="G703" s="203"/>
      <c r="H703" s="202">
        <v>6.46</v>
      </c>
      <c r="I703" s="202">
        <v>7.73</v>
      </c>
      <c r="J703" s="202">
        <v>9.24</v>
      </c>
      <c r="K703" s="202">
        <v>14.54</v>
      </c>
      <c r="Q703" s="197">
        <v>45211</v>
      </c>
      <c r="R703" s="200">
        <v>4.0400000000000009</v>
      </c>
      <c r="S703" s="200">
        <v>4.0733333333333341</v>
      </c>
      <c r="T703" s="200">
        <v>4.1066666666666665</v>
      </c>
      <c r="U703" s="200">
        <v>4.12</v>
      </c>
      <c r="V703" s="200">
        <v>4.3360000000000003</v>
      </c>
      <c r="W703" s="200">
        <v>4.2524999999999995</v>
      </c>
      <c r="X703" s="200">
        <v>4.2799999999999994</v>
      </c>
      <c r="Y703" s="200">
        <v>4.2850000000000001</v>
      </c>
      <c r="Z703" s="200">
        <v>4.3966666666666665</v>
      </c>
      <c r="AA703" s="200">
        <v>4.3899999999999997</v>
      </c>
      <c r="AB703" s="200">
        <v>4.5199999999999996</v>
      </c>
      <c r="AC703" s="200">
        <v>4.26</v>
      </c>
      <c r="AD703" s="200">
        <v>4.3099999999999996</v>
      </c>
      <c r="AE703" s="200">
        <v>4.26</v>
      </c>
      <c r="AF703" s="201"/>
      <c r="AH703" s="197">
        <v>45211</v>
      </c>
      <c r="AI703" s="200">
        <v>5.0599999999999996</v>
      </c>
      <c r="AJ703" s="200">
        <v>4.82</v>
      </c>
      <c r="AK703" s="200">
        <v>4.6900000000000004</v>
      </c>
      <c r="AL703" s="199">
        <f t="shared" si="47"/>
        <v>4.8566666666666665</v>
      </c>
      <c r="AN703" s="198">
        <f t="shared" si="43"/>
        <v>1.6033333333333335</v>
      </c>
      <c r="AO703" s="198">
        <f t="shared" si="44"/>
        <v>2.873333333333334</v>
      </c>
      <c r="AP703" s="198">
        <f t="shared" si="45"/>
        <v>4.3833333333333337</v>
      </c>
      <c r="AQ703" s="198">
        <f t="shared" si="46"/>
        <v>9.6833333333333336</v>
      </c>
    </row>
    <row r="704" spans="1:57" x14ac:dyDescent="0.35">
      <c r="A704" s="197">
        <v>45212</v>
      </c>
      <c r="B704" s="197">
        <v>45212</v>
      </c>
      <c r="G704" s="203"/>
      <c r="H704" s="202">
        <v>6.4</v>
      </c>
      <c r="I704" s="202">
        <v>7.71</v>
      </c>
      <c r="J704" s="202">
        <v>9.25</v>
      </c>
      <c r="K704" s="202">
        <v>14.55</v>
      </c>
      <c r="Q704" s="197">
        <v>45212</v>
      </c>
      <c r="R704" s="205">
        <v>4.0666666666666682</v>
      </c>
      <c r="S704" s="205">
        <v>4.1000000000000014</v>
      </c>
      <c r="T704" s="205">
        <v>4.1333333333333337</v>
      </c>
      <c r="U704" s="205">
        <v>4.1500000000000004</v>
      </c>
      <c r="V704" s="205">
        <v>4.34</v>
      </c>
      <c r="W704" s="205">
        <v>4.2524999999999995</v>
      </c>
      <c r="X704" s="205">
        <v>4.2799999999999994</v>
      </c>
      <c r="Y704" s="205">
        <v>4.28</v>
      </c>
      <c r="Z704" s="205">
        <v>4.3966666666666665</v>
      </c>
      <c r="AA704" s="205">
        <v>4.4000000000000004</v>
      </c>
      <c r="AB704" s="205">
        <v>4.5199999999999996</v>
      </c>
      <c r="AC704" s="205">
        <v>4.26</v>
      </c>
      <c r="AD704" s="205">
        <v>4.32</v>
      </c>
      <c r="AE704" s="205">
        <v>4.26</v>
      </c>
      <c r="AF704" s="204"/>
      <c r="AH704" s="197">
        <v>45212</v>
      </c>
      <c r="AI704" s="200">
        <v>5.04</v>
      </c>
      <c r="AJ704" s="200">
        <v>4.8</v>
      </c>
      <c r="AK704" s="200">
        <v>4.6500000000000004</v>
      </c>
      <c r="AL704" s="199">
        <f t="shared" si="47"/>
        <v>4.83</v>
      </c>
      <c r="AN704" s="198">
        <f t="shared" si="43"/>
        <v>1.5700000000000003</v>
      </c>
      <c r="AO704" s="198">
        <f t="shared" si="44"/>
        <v>2.88</v>
      </c>
      <c r="AP704" s="198">
        <f t="shared" si="45"/>
        <v>4.42</v>
      </c>
      <c r="AQ704" s="198">
        <f t="shared" si="46"/>
        <v>9.7200000000000006</v>
      </c>
    </row>
    <row r="705" spans="1:43" x14ac:dyDescent="0.35">
      <c r="A705" s="197">
        <v>45215</v>
      </c>
      <c r="B705" s="197">
        <v>45215</v>
      </c>
      <c r="G705" s="203"/>
      <c r="H705" s="202">
        <v>6.47</v>
      </c>
      <c r="I705" s="202">
        <v>7.76</v>
      </c>
      <c r="J705" s="202">
        <v>9.25</v>
      </c>
      <c r="K705" s="202">
        <v>14.56</v>
      </c>
      <c r="Q705" s="197">
        <v>45215</v>
      </c>
      <c r="R705" s="200">
        <v>4.0666666666666682</v>
      </c>
      <c r="S705" s="200">
        <v>4.1000000000000014</v>
      </c>
      <c r="T705" s="200">
        <v>4.1333333333333337</v>
      </c>
      <c r="U705" s="200">
        <v>4.1500000000000004</v>
      </c>
      <c r="V705" s="200">
        <v>4.3320000000000007</v>
      </c>
      <c r="W705" s="200">
        <v>4.26</v>
      </c>
      <c r="X705" s="200">
        <v>4.2999999999999989</v>
      </c>
      <c r="Y705" s="200">
        <v>4.2949999999999999</v>
      </c>
      <c r="Z705" s="200">
        <v>4.4133333333333331</v>
      </c>
      <c r="AA705" s="200">
        <v>4.3899999999999997</v>
      </c>
      <c r="AB705" s="200">
        <v>4.5199999999999996</v>
      </c>
      <c r="AC705" s="200">
        <v>4.26</v>
      </c>
      <c r="AD705" s="200">
        <v>4.28</v>
      </c>
      <c r="AE705" s="200">
        <v>4.26</v>
      </c>
      <c r="AF705" s="201"/>
      <c r="AH705" s="197">
        <v>45215</v>
      </c>
      <c r="AI705" s="200">
        <v>5.09</v>
      </c>
      <c r="AJ705" s="200">
        <v>4.87</v>
      </c>
      <c r="AK705" s="200">
        <v>4.72</v>
      </c>
      <c r="AL705" s="199">
        <f t="shared" si="47"/>
        <v>4.8933333333333335</v>
      </c>
      <c r="AN705" s="198">
        <f t="shared" si="43"/>
        <v>1.5766666666666662</v>
      </c>
      <c r="AO705" s="198">
        <f t="shared" si="44"/>
        <v>2.8666666666666663</v>
      </c>
      <c r="AP705" s="198">
        <f t="shared" si="45"/>
        <v>4.3566666666666665</v>
      </c>
      <c r="AQ705" s="198">
        <f t="shared" si="46"/>
        <v>9.6666666666666679</v>
      </c>
    </row>
    <row r="706" spans="1:43" x14ac:dyDescent="0.35">
      <c r="A706" s="197">
        <v>45216</v>
      </c>
      <c r="B706" s="197">
        <v>45216</v>
      </c>
      <c r="G706" s="203"/>
      <c r="H706" s="202">
        <v>6.59</v>
      </c>
      <c r="I706" s="202">
        <v>7.86</v>
      </c>
      <c r="J706" s="202">
        <v>9.3800000000000008</v>
      </c>
      <c r="K706" s="202">
        <v>14.69</v>
      </c>
      <c r="Q706" s="197">
        <v>45216</v>
      </c>
      <c r="R706" s="205">
        <v>4.0800000000000018</v>
      </c>
      <c r="S706" s="205">
        <v>4.1133333333333351</v>
      </c>
      <c r="T706" s="205">
        <v>4.1466666666666674</v>
      </c>
      <c r="U706" s="205">
        <v>4.1500000000000004</v>
      </c>
      <c r="V706" s="205">
        <v>4.3320000000000007</v>
      </c>
      <c r="W706" s="205">
        <v>4.26</v>
      </c>
      <c r="X706" s="205">
        <v>4.3024999999999993</v>
      </c>
      <c r="Y706" s="205">
        <v>4.29</v>
      </c>
      <c r="Z706" s="205">
        <v>4.4133333333333331</v>
      </c>
      <c r="AA706" s="205">
        <v>4.3899999999999997</v>
      </c>
      <c r="AB706" s="205">
        <v>4.5199999999999996</v>
      </c>
      <c r="AC706" s="205">
        <v>4.2699999999999996</v>
      </c>
      <c r="AD706" s="205">
        <v>4.28</v>
      </c>
      <c r="AE706" s="205">
        <v>4.2699999999999996</v>
      </c>
      <c r="AF706" s="204"/>
      <c r="AH706" s="197">
        <v>45216</v>
      </c>
      <c r="AI706" s="200">
        <v>5.19</v>
      </c>
      <c r="AJ706" s="200">
        <v>5.01</v>
      </c>
      <c r="AK706" s="200">
        <v>4.8600000000000003</v>
      </c>
      <c r="AL706" s="199">
        <f t="shared" si="47"/>
        <v>5.0199999999999996</v>
      </c>
      <c r="AN706" s="198">
        <f t="shared" si="43"/>
        <v>1.5700000000000003</v>
      </c>
      <c r="AO706" s="198">
        <f t="shared" si="44"/>
        <v>2.8400000000000007</v>
      </c>
      <c r="AP706" s="198">
        <f t="shared" si="45"/>
        <v>4.3600000000000012</v>
      </c>
      <c r="AQ706" s="198">
        <f t="shared" si="46"/>
        <v>9.67</v>
      </c>
    </row>
    <row r="707" spans="1:43" x14ac:dyDescent="0.35">
      <c r="A707" s="197">
        <v>45217</v>
      </c>
      <c r="B707" s="197">
        <v>45217</v>
      </c>
      <c r="G707" s="203"/>
      <c r="H707" s="202">
        <v>6.66</v>
      </c>
      <c r="I707" s="202">
        <v>7.96</v>
      </c>
      <c r="J707" s="202">
        <v>9.48</v>
      </c>
      <c r="K707" s="202">
        <v>14.83</v>
      </c>
      <c r="Q707" s="197">
        <v>45217</v>
      </c>
      <c r="R707" s="200">
        <v>4.0900000000000007</v>
      </c>
      <c r="S707" s="200">
        <v>4.1233333333333331</v>
      </c>
      <c r="T707" s="200">
        <v>4.1566666666666663</v>
      </c>
      <c r="U707" s="200">
        <v>4.1500000000000004</v>
      </c>
      <c r="V707" s="200">
        <v>4.34</v>
      </c>
      <c r="W707" s="200">
        <v>4.2625000000000002</v>
      </c>
      <c r="X707" s="200">
        <v>4.3049999999999997</v>
      </c>
      <c r="Y707" s="200">
        <v>4.2949999999999999</v>
      </c>
      <c r="Z707" s="200">
        <v>4.41</v>
      </c>
      <c r="AA707" s="200">
        <v>4.3899999999999997</v>
      </c>
      <c r="AB707" s="200">
        <v>4.5199999999999996</v>
      </c>
      <c r="AC707" s="200">
        <v>4.26</v>
      </c>
      <c r="AD707" s="200">
        <v>4.28</v>
      </c>
      <c r="AE707" s="200">
        <v>4.2699999999999996</v>
      </c>
      <c r="AF707" s="201"/>
      <c r="AH707" s="197">
        <v>45217</v>
      </c>
      <c r="AI707" s="200">
        <v>5.19</v>
      </c>
      <c r="AJ707" s="200">
        <v>5.03</v>
      </c>
      <c r="AK707" s="200">
        <v>4.92</v>
      </c>
      <c r="AL707" s="199">
        <f t="shared" si="47"/>
        <v>5.0466666666666669</v>
      </c>
      <c r="AN707" s="198">
        <f t="shared" si="43"/>
        <v>1.6133333333333333</v>
      </c>
      <c r="AO707" s="198">
        <f t="shared" si="44"/>
        <v>2.9133333333333331</v>
      </c>
      <c r="AP707" s="198">
        <f t="shared" si="45"/>
        <v>4.4333333333333336</v>
      </c>
      <c r="AQ707" s="198">
        <f t="shared" si="46"/>
        <v>9.7833333333333332</v>
      </c>
    </row>
    <row r="708" spans="1:43" x14ac:dyDescent="0.35">
      <c r="A708" s="197">
        <v>45218</v>
      </c>
      <c r="B708" s="197">
        <v>45218</v>
      </c>
      <c r="G708" s="203"/>
      <c r="H708" s="202">
        <v>6.72</v>
      </c>
      <c r="I708" s="202">
        <v>8.02</v>
      </c>
      <c r="J708" s="202">
        <v>9.5399999999999991</v>
      </c>
      <c r="K708" s="202">
        <v>14.95</v>
      </c>
      <c r="Q708" s="197">
        <v>45218</v>
      </c>
      <c r="R708" s="205">
        <v>4.1066666666666674</v>
      </c>
      <c r="S708" s="205">
        <v>4.1400000000000006</v>
      </c>
      <c r="T708" s="205">
        <v>4.1733333333333329</v>
      </c>
      <c r="U708" s="205">
        <v>4.1500000000000004</v>
      </c>
      <c r="V708" s="205">
        <v>4.3540000000000001</v>
      </c>
      <c r="W708" s="205">
        <v>4.2650000000000006</v>
      </c>
      <c r="X708" s="205">
        <v>4.2999999999999989</v>
      </c>
      <c r="Y708" s="205">
        <v>4.3100000000000005</v>
      </c>
      <c r="Z708" s="205">
        <v>4.416666666666667</v>
      </c>
      <c r="AA708" s="205">
        <v>4.4000000000000004</v>
      </c>
      <c r="AB708" s="205">
        <v>4.5199999999999996</v>
      </c>
      <c r="AC708" s="205">
        <v>4.28</v>
      </c>
      <c r="AD708" s="205">
        <v>4.28</v>
      </c>
      <c r="AE708" s="205">
        <v>4.29</v>
      </c>
      <c r="AF708" s="204"/>
      <c r="AH708" s="197">
        <v>45218</v>
      </c>
      <c r="AI708" s="200">
        <v>5.14</v>
      </c>
      <c r="AJ708" s="200">
        <v>5.01</v>
      </c>
      <c r="AK708" s="200">
        <v>4.95</v>
      </c>
      <c r="AL708" s="199">
        <f t="shared" si="47"/>
        <v>5.0333333333333323</v>
      </c>
      <c r="AN708" s="198">
        <f t="shared" si="43"/>
        <v>1.6866666666666674</v>
      </c>
      <c r="AO708" s="198">
        <f t="shared" si="44"/>
        <v>2.9866666666666672</v>
      </c>
      <c r="AP708" s="198">
        <f t="shared" si="45"/>
        <v>4.5066666666666668</v>
      </c>
      <c r="AQ708" s="198">
        <f t="shared" si="46"/>
        <v>9.9166666666666679</v>
      </c>
    </row>
    <row r="709" spans="1:43" x14ac:dyDescent="0.35">
      <c r="A709" s="197">
        <v>45219</v>
      </c>
      <c r="B709" s="197">
        <v>45219</v>
      </c>
      <c r="G709" s="203"/>
      <c r="H709" s="202">
        <v>6.67</v>
      </c>
      <c r="I709" s="202">
        <v>8.06</v>
      </c>
      <c r="J709" s="202">
        <v>9.61</v>
      </c>
      <c r="K709" s="202">
        <v>15.06</v>
      </c>
      <c r="Q709" s="197">
        <v>45219</v>
      </c>
      <c r="R709" s="200">
        <v>4.0900000000000007</v>
      </c>
      <c r="S709" s="200">
        <v>4.1233333333333331</v>
      </c>
      <c r="T709" s="200">
        <v>4.1566666666666663</v>
      </c>
      <c r="U709" s="200">
        <v>4.1500000000000004</v>
      </c>
      <c r="V709" s="200">
        <v>4.3499999999999996</v>
      </c>
      <c r="W709" s="200">
        <v>4.2625000000000002</v>
      </c>
      <c r="X709" s="200">
        <v>4.2949999999999999</v>
      </c>
      <c r="Y709" s="200">
        <v>4.3100000000000005</v>
      </c>
      <c r="Z709" s="200">
        <v>4.4133333333333331</v>
      </c>
      <c r="AA709" s="200">
        <v>4.4000000000000004</v>
      </c>
      <c r="AB709" s="200">
        <v>4.5199999999999996</v>
      </c>
      <c r="AC709" s="200">
        <v>4.28</v>
      </c>
      <c r="AD709" s="200">
        <v>4.29</v>
      </c>
      <c r="AE709" s="200">
        <v>4.29</v>
      </c>
      <c r="AF709" s="201"/>
      <c r="AH709" s="197">
        <v>45219</v>
      </c>
      <c r="AI709" s="200">
        <v>5.07</v>
      </c>
      <c r="AJ709" s="200">
        <v>4.93</v>
      </c>
      <c r="AK709" s="200">
        <v>4.8600000000000003</v>
      </c>
      <c r="AL709" s="199">
        <f t="shared" si="47"/>
        <v>4.9533333333333331</v>
      </c>
      <c r="AN709" s="198">
        <f t="shared" si="43"/>
        <v>1.7166666666666668</v>
      </c>
      <c r="AO709" s="198">
        <f t="shared" si="44"/>
        <v>3.1066666666666674</v>
      </c>
      <c r="AP709" s="198">
        <f t="shared" si="45"/>
        <v>4.6566666666666663</v>
      </c>
      <c r="AQ709" s="198">
        <f t="shared" si="46"/>
        <v>10.106666666666667</v>
      </c>
    </row>
    <row r="710" spans="1:43" x14ac:dyDescent="0.35">
      <c r="A710" s="197">
        <v>45222</v>
      </c>
      <c r="B710" s="197">
        <v>45222</v>
      </c>
      <c r="G710" s="203"/>
      <c r="H710" s="202">
        <v>6.61</v>
      </c>
      <c r="I710" s="202">
        <v>8.01</v>
      </c>
      <c r="J710" s="202">
        <v>9.57</v>
      </c>
      <c r="K710" s="202">
        <v>15.05</v>
      </c>
      <c r="Q710" s="197">
        <v>45222</v>
      </c>
      <c r="R710" s="205">
        <v>4.0633333333333344</v>
      </c>
      <c r="S710" s="205">
        <v>4.28</v>
      </c>
      <c r="T710" s="205">
        <v>4.13</v>
      </c>
      <c r="U710" s="205">
        <v>4.1500000000000004</v>
      </c>
      <c r="V710" s="205">
        <v>4.3660000000000005</v>
      </c>
      <c r="W710" s="205">
        <v>4.2650000000000006</v>
      </c>
      <c r="X710" s="205">
        <v>4.2999999999999989</v>
      </c>
      <c r="Y710" s="205">
        <v>4.3100000000000005</v>
      </c>
      <c r="Z710" s="205">
        <v>4.4133333333333331</v>
      </c>
      <c r="AA710" s="205">
        <v>4.41</v>
      </c>
      <c r="AB710" s="205">
        <v>4.5199999999999996</v>
      </c>
      <c r="AC710" s="205">
        <v>4.29</v>
      </c>
      <c r="AD710" s="205">
        <v>4.29</v>
      </c>
      <c r="AE710" s="205">
        <v>4.29</v>
      </c>
      <c r="AF710" s="204"/>
      <c r="AH710" s="197">
        <v>45222</v>
      </c>
      <c r="AI710" s="200">
        <v>5.05</v>
      </c>
      <c r="AJ710" s="200">
        <v>4.8899999999999997</v>
      </c>
      <c r="AK710" s="200">
        <v>4.8099999999999996</v>
      </c>
      <c r="AL710" s="199">
        <f t="shared" si="47"/>
        <v>4.916666666666667</v>
      </c>
      <c r="AN710" s="198">
        <f t="shared" si="43"/>
        <v>1.6933333333333334</v>
      </c>
      <c r="AO710" s="198">
        <f t="shared" si="44"/>
        <v>3.0933333333333328</v>
      </c>
      <c r="AP710" s="198">
        <f t="shared" si="45"/>
        <v>4.6533333333333333</v>
      </c>
      <c r="AQ710" s="198">
        <f t="shared" si="46"/>
        <v>10.133333333333333</v>
      </c>
    </row>
    <row r="711" spans="1:43" x14ac:dyDescent="0.35">
      <c r="A711" s="197">
        <v>45223</v>
      </c>
      <c r="B711" s="197">
        <v>45223</v>
      </c>
      <c r="G711" s="203"/>
      <c r="H711" s="202">
        <v>6.58</v>
      </c>
      <c r="I711" s="202">
        <v>7.91</v>
      </c>
      <c r="J711" s="202">
        <v>9.4700000000000006</v>
      </c>
      <c r="K711" s="202">
        <v>14.97</v>
      </c>
      <c r="Q711" s="197">
        <v>45223</v>
      </c>
      <c r="R711" s="200">
        <v>4.1033333333333344</v>
      </c>
      <c r="S711" s="200">
        <v>4.2699999999999996</v>
      </c>
      <c r="T711" s="200">
        <v>4.17</v>
      </c>
      <c r="U711" s="200">
        <v>4.17</v>
      </c>
      <c r="V711" s="200">
        <v>4.3580000000000005</v>
      </c>
      <c r="W711" s="200">
        <v>4.2650000000000006</v>
      </c>
      <c r="X711" s="200">
        <v>4.3174999999999999</v>
      </c>
      <c r="Y711" s="200">
        <v>4.3100000000000005</v>
      </c>
      <c r="Z711" s="200">
        <v>4.416666666666667</v>
      </c>
      <c r="AA711" s="200">
        <v>4.41</v>
      </c>
      <c r="AB711" s="200">
        <v>4.5199999999999996</v>
      </c>
      <c r="AC711" s="200">
        <v>4.28</v>
      </c>
      <c r="AD711" s="200">
        <v>4.3</v>
      </c>
      <c r="AE711" s="200">
        <v>4.3</v>
      </c>
      <c r="AF711" s="201"/>
      <c r="AH711" s="197">
        <v>45223</v>
      </c>
      <c r="AI711" s="200">
        <v>5.0199999999999996</v>
      </c>
      <c r="AJ711" s="200">
        <v>4.91</v>
      </c>
      <c r="AK711" s="200">
        <v>4.82</v>
      </c>
      <c r="AL711" s="199">
        <f t="shared" si="47"/>
        <v>4.916666666666667</v>
      </c>
      <c r="AN711" s="198">
        <f t="shared" si="43"/>
        <v>1.6633333333333331</v>
      </c>
      <c r="AO711" s="198">
        <f t="shared" si="44"/>
        <v>2.9933333333333332</v>
      </c>
      <c r="AP711" s="198">
        <f t="shared" si="45"/>
        <v>4.5533333333333337</v>
      </c>
      <c r="AQ711" s="198">
        <f t="shared" si="46"/>
        <v>10.053333333333335</v>
      </c>
    </row>
    <row r="712" spans="1:43" x14ac:dyDescent="0.35">
      <c r="A712" s="197">
        <v>45224</v>
      </c>
      <c r="B712" s="197">
        <v>45224</v>
      </c>
      <c r="G712" s="203"/>
      <c r="H712" s="202">
        <v>6.67</v>
      </c>
      <c r="I712" s="202">
        <v>7.96</v>
      </c>
      <c r="J712" s="202">
        <v>9.52</v>
      </c>
      <c r="K712" s="202">
        <v>15.01</v>
      </c>
      <c r="Q712" s="197">
        <v>45224</v>
      </c>
      <c r="R712" s="205">
        <v>4.1033333333333344</v>
      </c>
      <c r="S712" s="205">
        <v>4.29</v>
      </c>
      <c r="T712" s="205">
        <v>4.17</v>
      </c>
      <c r="U712" s="205">
        <v>4.17</v>
      </c>
      <c r="V712" s="205">
        <v>4.3579999999999997</v>
      </c>
      <c r="W712" s="205">
        <v>4.2650000000000006</v>
      </c>
      <c r="X712" s="205">
        <v>4.3140000000000001</v>
      </c>
      <c r="Y712" s="205">
        <v>4.33</v>
      </c>
      <c r="Z712" s="205">
        <v>4.42</v>
      </c>
      <c r="AA712" s="205">
        <v>4.41</v>
      </c>
      <c r="AB712" s="205">
        <v>4.5199999999999996</v>
      </c>
      <c r="AC712" s="205">
        <v>4.2699999999999996</v>
      </c>
      <c r="AD712" s="205">
        <v>4.29</v>
      </c>
      <c r="AE712" s="205">
        <v>4.3</v>
      </c>
      <c r="AF712" s="204"/>
      <c r="AH712" s="197">
        <v>45224</v>
      </c>
      <c r="AI712" s="200">
        <v>5.08</v>
      </c>
      <c r="AJ712" s="200">
        <v>4.9800000000000004</v>
      </c>
      <c r="AK712" s="200">
        <v>4.8899999999999997</v>
      </c>
      <c r="AL712" s="199">
        <f t="shared" si="47"/>
        <v>4.9833333333333334</v>
      </c>
      <c r="AN712" s="198">
        <f t="shared" si="43"/>
        <v>1.6866666666666665</v>
      </c>
      <c r="AO712" s="198">
        <f t="shared" si="44"/>
        <v>2.9766666666666666</v>
      </c>
      <c r="AP712" s="198">
        <f t="shared" si="45"/>
        <v>4.5366666666666662</v>
      </c>
      <c r="AQ712" s="198">
        <f t="shared" si="46"/>
        <v>10.026666666666667</v>
      </c>
    </row>
    <row r="713" spans="1:43" x14ac:dyDescent="0.35">
      <c r="A713" s="197">
        <v>45225</v>
      </c>
      <c r="B713" s="197">
        <v>45225</v>
      </c>
      <c r="G713" s="203"/>
      <c r="H713" s="202">
        <v>6.58</v>
      </c>
      <c r="I713" s="202">
        <v>7.96</v>
      </c>
      <c r="J713" s="202">
        <v>9.5500000000000007</v>
      </c>
      <c r="K713" s="202">
        <v>15.18</v>
      </c>
      <c r="Q713" s="197">
        <v>45225</v>
      </c>
      <c r="R713" s="200">
        <v>4.1033333333333344</v>
      </c>
      <c r="S713" s="200">
        <v>4.38</v>
      </c>
      <c r="T713" s="200">
        <v>4.17</v>
      </c>
      <c r="U713" s="200">
        <v>4.17</v>
      </c>
      <c r="V713" s="200">
        <v>4.3740000000000006</v>
      </c>
      <c r="W713" s="200">
        <v>4.2640000000000002</v>
      </c>
      <c r="X713" s="200">
        <v>4.3149999999999995</v>
      </c>
      <c r="Y713" s="200">
        <v>4.33</v>
      </c>
      <c r="Z713" s="200">
        <v>4.416666666666667</v>
      </c>
      <c r="AA713" s="200">
        <v>4.41</v>
      </c>
      <c r="AB713" s="200">
        <v>4.5599999999999996</v>
      </c>
      <c r="AC713" s="200">
        <v>4.2699999999999996</v>
      </c>
      <c r="AD713" s="200">
        <v>4.29</v>
      </c>
      <c r="AE713" s="200">
        <v>4.3</v>
      </c>
      <c r="AF713" s="201"/>
      <c r="AH713" s="197">
        <v>45225</v>
      </c>
      <c r="AI713" s="200">
        <v>5.0199999999999996</v>
      </c>
      <c r="AJ713" s="200">
        <v>4.8899999999999997</v>
      </c>
      <c r="AK713" s="200">
        <v>4.79</v>
      </c>
      <c r="AL713" s="199">
        <f t="shared" si="47"/>
        <v>4.8999999999999995</v>
      </c>
      <c r="AN713" s="198">
        <f t="shared" si="43"/>
        <v>1.6800000000000006</v>
      </c>
      <c r="AO713" s="198">
        <f t="shared" si="44"/>
        <v>3.0600000000000005</v>
      </c>
      <c r="AP713" s="198">
        <f t="shared" si="45"/>
        <v>4.6500000000000012</v>
      </c>
      <c r="AQ713" s="198">
        <f t="shared" si="46"/>
        <v>10.280000000000001</v>
      </c>
    </row>
    <row r="714" spans="1:43" x14ac:dyDescent="0.35">
      <c r="A714" s="197">
        <v>45226</v>
      </c>
      <c r="B714" s="197">
        <v>45226</v>
      </c>
      <c r="G714" s="203"/>
      <c r="H714" s="202">
        <v>6.57</v>
      </c>
      <c r="I714" s="202">
        <v>7.95</v>
      </c>
      <c r="J714" s="202">
        <v>9.5500000000000007</v>
      </c>
      <c r="K714" s="202">
        <v>15.21</v>
      </c>
      <c r="Q714" s="197">
        <v>45226</v>
      </c>
      <c r="R714" s="205">
        <v>4.1033333333333344</v>
      </c>
      <c r="S714" s="205">
        <v>4.29</v>
      </c>
      <c r="T714" s="205">
        <v>4.17</v>
      </c>
      <c r="U714" s="205">
        <v>4.17</v>
      </c>
      <c r="V714" s="205">
        <v>4.3620000000000001</v>
      </c>
      <c r="W714" s="205">
        <v>4.266</v>
      </c>
      <c r="X714" s="205">
        <v>4.3150000000000004</v>
      </c>
      <c r="Y714" s="205">
        <v>4.33</v>
      </c>
      <c r="Z714" s="205">
        <v>4.416666666666667</v>
      </c>
      <c r="AA714" s="205">
        <v>4.41</v>
      </c>
      <c r="AB714" s="205">
        <v>4.5599999999999996</v>
      </c>
      <c r="AC714" s="205">
        <v>4.2699999999999996</v>
      </c>
      <c r="AD714" s="205">
        <v>4.29</v>
      </c>
      <c r="AE714" s="205">
        <v>4.3</v>
      </c>
      <c r="AF714" s="204"/>
      <c r="AH714" s="197">
        <v>45226</v>
      </c>
      <c r="AI714" s="200">
        <v>4.99</v>
      </c>
      <c r="AJ714" s="200">
        <v>4.84</v>
      </c>
      <c r="AK714" s="200">
        <v>4.76</v>
      </c>
      <c r="AL714" s="199">
        <f t="shared" si="47"/>
        <v>4.8633333333333333</v>
      </c>
      <c r="AN714" s="198">
        <f t="shared" si="43"/>
        <v>1.706666666666667</v>
      </c>
      <c r="AO714" s="198">
        <f t="shared" si="44"/>
        <v>3.0866666666666669</v>
      </c>
      <c r="AP714" s="198">
        <f t="shared" si="45"/>
        <v>4.6866666666666674</v>
      </c>
      <c r="AQ714" s="198">
        <f t="shared" si="46"/>
        <v>10.346666666666668</v>
      </c>
    </row>
    <row r="715" spans="1:43" x14ac:dyDescent="0.35">
      <c r="A715" s="197">
        <v>45229</v>
      </c>
      <c r="B715" s="197">
        <v>45229</v>
      </c>
      <c r="G715" s="203"/>
      <c r="H715" s="202">
        <v>6.62</v>
      </c>
      <c r="I715" s="202">
        <v>7.93</v>
      </c>
      <c r="J715" s="202">
        <v>9.56</v>
      </c>
      <c r="K715" s="202">
        <v>15.41</v>
      </c>
      <c r="Q715" s="197">
        <v>45229</v>
      </c>
      <c r="R715" s="200">
        <v>4.1033333333333344</v>
      </c>
      <c r="S715" s="200">
        <v>4.3099999999999996</v>
      </c>
      <c r="T715" s="200">
        <v>4.17</v>
      </c>
      <c r="U715" s="200">
        <v>4.17</v>
      </c>
      <c r="V715" s="200">
        <v>4.3659999999999997</v>
      </c>
      <c r="W715" s="200">
        <v>4.266</v>
      </c>
      <c r="X715" s="200">
        <v>4.3075000000000001</v>
      </c>
      <c r="Y715" s="200">
        <v>4.33</v>
      </c>
      <c r="Z715" s="200">
        <v>4.41</v>
      </c>
      <c r="AA715" s="200">
        <v>4.38</v>
      </c>
      <c r="AB715" s="200">
        <v>4.5599999999999996</v>
      </c>
      <c r="AC715" s="200">
        <v>4.25</v>
      </c>
      <c r="AD715" s="200">
        <v>4.28</v>
      </c>
      <c r="AE715" s="200">
        <v>4.28</v>
      </c>
      <c r="AF715" s="201"/>
      <c r="AH715" s="197">
        <v>45229</v>
      </c>
      <c r="AI715" s="200">
        <v>5.03</v>
      </c>
      <c r="AJ715" s="200">
        <v>4.87</v>
      </c>
      <c r="AK715" s="200">
        <v>4.8</v>
      </c>
      <c r="AL715" s="199">
        <f t="shared" si="47"/>
        <v>4.8999999999999995</v>
      </c>
      <c r="AN715" s="198">
        <f t="shared" si="43"/>
        <v>1.7200000000000006</v>
      </c>
      <c r="AO715" s="198">
        <f t="shared" si="44"/>
        <v>3.0300000000000002</v>
      </c>
      <c r="AP715" s="198">
        <f t="shared" si="45"/>
        <v>4.660000000000001</v>
      </c>
      <c r="AQ715" s="198">
        <f t="shared" si="46"/>
        <v>10.510000000000002</v>
      </c>
    </row>
    <row r="716" spans="1:43" x14ac:dyDescent="0.35">
      <c r="A716" s="197">
        <v>45230</v>
      </c>
      <c r="B716" s="197">
        <v>45230</v>
      </c>
      <c r="G716" s="203"/>
      <c r="H716" s="202">
        <v>6.66</v>
      </c>
      <c r="I716" s="202">
        <v>7.88</v>
      </c>
      <c r="J716" s="202">
        <v>9.6199999999999992</v>
      </c>
      <c r="K716" s="202">
        <v>15.45</v>
      </c>
      <c r="Q716" s="197">
        <v>45230</v>
      </c>
      <c r="R716" s="205">
        <v>4.1033333333333344</v>
      </c>
      <c r="S716" s="205">
        <v>4.3899999999999997</v>
      </c>
      <c r="T716" s="205">
        <v>4.17</v>
      </c>
      <c r="U716" s="205">
        <v>4.17</v>
      </c>
      <c r="V716" s="205">
        <v>4.3620000000000001</v>
      </c>
      <c r="W716" s="205">
        <v>4.2620000000000005</v>
      </c>
      <c r="X716" s="205">
        <v>4.3</v>
      </c>
      <c r="Y716" s="205">
        <v>4.33</v>
      </c>
      <c r="Z716" s="205">
        <v>4.416666666666667</v>
      </c>
      <c r="AA716" s="205">
        <v>4.3899999999999997</v>
      </c>
      <c r="AB716" s="205">
        <v>4.5599999999999996</v>
      </c>
      <c r="AC716" s="205">
        <v>4.24</v>
      </c>
      <c r="AD716" s="205">
        <v>4.28</v>
      </c>
      <c r="AE716" s="205">
        <v>4.28</v>
      </c>
      <c r="AF716" s="204"/>
      <c r="AH716" s="197">
        <v>45230</v>
      </c>
      <c r="AI716" s="200">
        <v>5.07</v>
      </c>
      <c r="AJ716" s="200">
        <v>4.9000000000000004</v>
      </c>
      <c r="AK716" s="200">
        <v>4.82</v>
      </c>
      <c r="AL716" s="199">
        <f t="shared" si="47"/>
        <v>4.9300000000000006</v>
      </c>
      <c r="AN716" s="198">
        <f t="shared" si="43"/>
        <v>1.7299999999999995</v>
      </c>
      <c r="AO716" s="198">
        <f t="shared" si="44"/>
        <v>2.9499999999999993</v>
      </c>
      <c r="AP716" s="198">
        <f t="shared" si="45"/>
        <v>4.6899999999999986</v>
      </c>
      <c r="AQ716" s="198">
        <f t="shared" si="46"/>
        <v>10.52</v>
      </c>
    </row>
    <row r="717" spans="1:43" x14ac:dyDescent="0.35">
      <c r="A717" s="197">
        <v>45233</v>
      </c>
      <c r="B717" s="197">
        <v>45233</v>
      </c>
      <c r="G717" s="203"/>
      <c r="H717" s="202">
        <v>6.31</v>
      </c>
      <c r="I717" s="202">
        <v>7.21</v>
      </c>
      <c r="J717" s="202">
        <v>8.9</v>
      </c>
      <c r="K717" s="202">
        <v>14.76</v>
      </c>
      <c r="Q717" s="197">
        <v>45233</v>
      </c>
      <c r="R717" s="200">
        <v>4.1033333333333344</v>
      </c>
      <c r="S717" s="200">
        <v>4.38</v>
      </c>
      <c r="T717" s="200">
        <v>4.17</v>
      </c>
      <c r="U717" s="200">
        <v>4.17</v>
      </c>
      <c r="V717" s="200">
        <v>4.3579999999999997</v>
      </c>
      <c r="W717" s="200">
        <v>4.2620000000000005</v>
      </c>
      <c r="X717" s="200">
        <v>4.2859999999999996</v>
      </c>
      <c r="Y717" s="200">
        <v>4.3463333333333329</v>
      </c>
      <c r="Z717" s="200">
        <v>4.4066666666666663</v>
      </c>
      <c r="AA717" s="200">
        <v>4.3499999999999996</v>
      </c>
      <c r="AB717" s="200">
        <v>4.5599999999999996</v>
      </c>
      <c r="AC717" s="200">
        <v>4.21</v>
      </c>
      <c r="AD717" s="200">
        <v>4.25</v>
      </c>
      <c r="AE717" s="200">
        <v>4.25</v>
      </c>
      <c r="AF717" s="201"/>
      <c r="AH717" s="197">
        <v>45233</v>
      </c>
      <c r="AI717" s="200">
        <v>4.83</v>
      </c>
      <c r="AJ717" s="200">
        <v>4.62</v>
      </c>
      <c r="AK717" s="200">
        <v>4.49</v>
      </c>
      <c r="AL717" s="199">
        <f t="shared" si="47"/>
        <v>4.6466666666666665</v>
      </c>
      <c r="AN717" s="198">
        <f t="shared" si="43"/>
        <v>1.6633333333333331</v>
      </c>
      <c r="AO717" s="198">
        <f t="shared" si="44"/>
        <v>2.5633333333333335</v>
      </c>
      <c r="AP717" s="198">
        <f t="shared" si="45"/>
        <v>4.2533333333333339</v>
      </c>
      <c r="AQ717" s="198">
        <f t="shared" si="46"/>
        <v>10.113333333333333</v>
      </c>
    </row>
    <row r="718" spans="1:43" x14ac:dyDescent="0.35">
      <c r="A718" s="197">
        <v>45236</v>
      </c>
      <c r="B718" s="197">
        <v>45236</v>
      </c>
      <c r="G718" s="203"/>
      <c r="H718" s="202">
        <v>6.39</v>
      </c>
      <c r="I718" s="202">
        <v>7.24</v>
      </c>
      <c r="J718" s="202">
        <v>8.92</v>
      </c>
      <c r="K718" s="202">
        <v>14.92</v>
      </c>
      <c r="Q718" s="197">
        <v>45236</v>
      </c>
      <c r="R718" s="205">
        <v>4.0933333333333346</v>
      </c>
      <c r="S718" s="205">
        <v>4.25</v>
      </c>
      <c r="T718" s="205">
        <v>4.16</v>
      </c>
      <c r="U718" s="205">
        <v>4.2966666666666669</v>
      </c>
      <c r="V718" s="205">
        <v>4.2575000000000003</v>
      </c>
      <c r="W718" s="205">
        <v>4.2219999999999995</v>
      </c>
      <c r="X718" s="205">
        <v>4.2219999999999995</v>
      </c>
      <c r="Y718" s="205">
        <v>4.2547499999999996</v>
      </c>
      <c r="Z718" s="205">
        <v>4.2874999999999996</v>
      </c>
      <c r="AA718" s="205">
        <v>4.38375</v>
      </c>
      <c r="AB718" s="205">
        <v>4.4800000000000004</v>
      </c>
      <c r="AC718" s="205">
        <v>4.0999999999999996</v>
      </c>
      <c r="AD718" s="205">
        <v>4.13</v>
      </c>
      <c r="AE718" s="205">
        <v>4.21</v>
      </c>
      <c r="AF718" s="204"/>
      <c r="AH718" s="197">
        <v>45236</v>
      </c>
      <c r="AI718" s="200">
        <v>4.93</v>
      </c>
      <c r="AJ718" s="200">
        <v>4.72</v>
      </c>
      <c r="AK718" s="200">
        <v>4.5999999999999996</v>
      </c>
      <c r="AL718" s="199">
        <f t="shared" si="47"/>
        <v>4.7499999999999991</v>
      </c>
      <c r="AN718" s="198">
        <f t="shared" si="43"/>
        <v>1.6400000000000006</v>
      </c>
      <c r="AO718" s="198">
        <f t="shared" si="44"/>
        <v>2.4900000000000011</v>
      </c>
      <c r="AP718" s="198">
        <f t="shared" si="45"/>
        <v>4.1700000000000008</v>
      </c>
      <c r="AQ718" s="198">
        <f t="shared" si="46"/>
        <v>10.170000000000002</v>
      </c>
    </row>
    <row r="719" spans="1:43" x14ac:dyDescent="0.35">
      <c r="A719" s="197">
        <v>45237</v>
      </c>
      <c r="B719" s="197">
        <v>45237</v>
      </c>
      <c r="G719" s="203"/>
      <c r="H719" s="202">
        <v>6.33</v>
      </c>
      <c r="I719" s="202">
        <v>7.28</v>
      </c>
      <c r="J719" s="202">
        <v>8.9700000000000006</v>
      </c>
      <c r="K719" s="202">
        <v>14.82</v>
      </c>
      <c r="Q719" s="197">
        <v>45237</v>
      </c>
      <c r="R719" s="200">
        <v>4.0933333333333346</v>
      </c>
      <c r="S719" s="200">
        <v>4.33</v>
      </c>
      <c r="T719" s="200">
        <v>4.16</v>
      </c>
      <c r="U719" s="200">
        <v>4.2966666666666669</v>
      </c>
      <c r="V719" s="200">
        <v>4.2575000000000003</v>
      </c>
      <c r="W719" s="200">
        <v>4.2219999999999995</v>
      </c>
      <c r="X719" s="200">
        <v>4.2219999999999995</v>
      </c>
      <c r="Y719" s="200">
        <v>4.2584999999999997</v>
      </c>
      <c r="Z719" s="200">
        <v>4.2949999999999999</v>
      </c>
      <c r="AA719" s="200">
        <v>4.3875000000000002</v>
      </c>
      <c r="AB719" s="200">
        <v>4.4800000000000004</v>
      </c>
      <c r="AC719" s="200">
        <v>4.12</v>
      </c>
      <c r="AD719" s="200">
        <v>4.1500000000000004</v>
      </c>
      <c r="AE719" s="200">
        <v>4.21</v>
      </c>
      <c r="AF719" s="201"/>
      <c r="AH719" s="197">
        <v>45237</v>
      </c>
      <c r="AI719" s="200">
        <v>4.91</v>
      </c>
      <c r="AJ719" s="200">
        <v>4.6399999999999997</v>
      </c>
      <c r="AK719" s="200">
        <v>4.53</v>
      </c>
      <c r="AL719" s="199">
        <f t="shared" si="47"/>
        <v>4.6933333333333342</v>
      </c>
      <c r="AN719" s="198">
        <f t="shared" si="43"/>
        <v>1.6366666666666658</v>
      </c>
      <c r="AO719" s="198">
        <f t="shared" si="44"/>
        <v>2.586666666666666</v>
      </c>
      <c r="AP719" s="198">
        <f t="shared" si="45"/>
        <v>4.2766666666666664</v>
      </c>
      <c r="AQ719" s="198">
        <f t="shared" si="46"/>
        <v>10.126666666666665</v>
      </c>
    </row>
    <row r="720" spans="1:43" x14ac:dyDescent="0.35">
      <c r="A720" s="197">
        <v>45238</v>
      </c>
      <c r="B720" s="197">
        <v>45238</v>
      </c>
      <c r="G720" s="203"/>
      <c r="H720" s="202">
        <v>6.29</v>
      </c>
      <c r="I720" s="202">
        <v>7.27</v>
      </c>
      <c r="J720" s="202">
        <v>8.94</v>
      </c>
      <c r="K720" s="202">
        <v>14.88</v>
      </c>
      <c r="Q720" s="197">
        <v>45238</v>
      </c>
      <c r="R720" s="205">
        <v>4.0833333333333348</v>
      </c>
      <c r="S720" s="205">
        <v>4.4000000000000004</v>
      </c>
      <c r="T720" s="205">
        <v>4.1500000000000004</v>
      </c>
      <c r="U720" s="205">
        <v>4.2933333333333339</v>
      </c>
      <c r="V720" s="205">
        <v>4.24</v>
      </c>
      <c r="W720" s="205">
        <v>4.2219999999999995</v>
      </c>
      <c r="X720" s="205">
        <v>4.2279999999999998</v>
      </c>
      <c r="Y720" s="205">
        <v>4.2577499999999997</v>
      </c>
      <c r="Z720" s="205">
        <v>4.2874999999999996</v>
      </c>
      <c r="AA720" s="205">
        <v>4.3737499999999994</v>
      </c>
      <c r="AB720" s="205">
        <v>4.46</v>
      </c>
      <c r="AC720" s="205">
        <v>4.1100000000000003</v>
      </c>
      <c r="AD720" s="205">
        <v>4.1399999999999997</v>
      </c>
      <c r="AE720" s="205">
        <v>4.2</v>
      </c>
      <c r="AF720" s="204"/>
      <c r="AH720" s="197">
        <v>45238</v>
      </c>
      <c r="AI720" s="200">
        <v>4.93</v>
      </c>
      <c r="AJ720" s="200">
        <v>4.6500000000000004</v>
      </c>
      <c r="AK720" s="200">
        <v>4.51</v>
      </c>
      <c r="AL720" s="199">
        <f t="shared" si="47"/>
        <v>4.6966666666666663</v>
      </c>
      <c r="AN720" s="198">
        <f t="shared" si="43"/>
        <v>1.5933333333333337</v>
      </c>
      <c r="AO720" s="198">
        <f t="shared" si="44"/>
        <v>2.5733333333333333</v>
      </c>
      <c r="AP720" s="198">
        <f t="shared" si="45"/>
        <v>4.2433333333333332</v>
      </c>
      <c r="AQ720" s="198">
        <f t="shared" si="46"/>
        <v>10.183333333333334</v>
      </c>
    </row>
    <row r="721" spans="1:43" x14ac:dyDescent="0.35">
      <c r="A721" s="197">
        <v>45239</v>
      </c>
      <c r="B721" s="197">
        <v>45239</v>
      </c>
      <c r="G721" s="203"/>
      <c r="H721" s="202">
        <v>6.4</v>
      </c>
      <c r="I721" s="202">
        <v>7.36</v>
      </c>
      <c r="J721" s="202">
        <v>9.0399999999999991</v>
      </c>
      <c r="K721" s="202">
        <v>14.88</v>
      </c>
      <c r="Q721" s="197">
        <v>45239</v>
      </c>
      <c r="R721" s="200">
        <v>4.0833333333333348</v>
      </c>
      <c r="S721" s="200">
        <v>4.43</v>
      </c>
      <c r="T721" s="200">
        <v>4.1500000000000004</v>
      </c>
      <c r="U721" s="200">
        <v>4.3</v>
      </c>
      <c r="V721" s="200">
        <v>4.2600000000000007</v>
      </c>
      <c r="W721" s="200">
        <v>4.218</v>
      </c>
      <c r="X721" s="200">
        <v>4.218</v>
      </c>
      <c r="Y721" s="200">
        <v>4.2552500000000002</v>
      </c>
      <c r="Z721" s="200">
        <v>4.2925000000000004</v>
      </c>
      <c r="AA721" s="200">
        <v>4.3762500000000006</v>
      </c>
      <c r="AB721" s="200">
        <v>4.46</v>
      </c>
      <c r="AC721" s="200">
        <v>4.0999999999999996</v>
      </c>
      <c r="AD721" s="200">
        <v>4.12</v>
      </c>
      <c r="AE721" s="200">
        <v>4.18</v>
      </c>
      <c r="AF721" s="201"/>
      <c r="AH721" s="197">
        <v>45239</v>
      </c>
      <c r="AI721" s="200">
        <v>5.03</v>
      </c>
      <c r="AJ721" s="200">
        <v>4.7699999999999996</v>
      </c>
      <c r="AK721" s="200">
        <v>4.6500000000000004</v>
      </c>
      <c r="AL721" s="199">
        <f t="shared" si="47"/>
        <v>4.8166666666666673</v>
      </c>
      <c r="AN721" s="198">
        <f t="shared" si="43"/>
        <v>1.583333333333333</v>
      </c>
      <c r="AO721" s="198">
        <f t="shared" si="44"/>
        <v>2.543333333333333</v>
      </c>
      <c r="AP721" s="198">
        <f t="shared" si="45"/>
        <v>4.2233333333333318</v>
      </c>
      <c r="AQ721" s="198">
        <f t="shared" si="46"/>
        <v>10.063333333333333</v>
      </c>
    </row>
    <row r="722" spans="1:43" x14ac:dyDescent="0.35">
      <c r="A722" s="197">
        <v>45240</v>
      </c>
      <c r="B722" s="197">
        <v>45240</v>
      </c>
      <c r="G722" s="203"/>
      <c r="H722" s="202">
        <v>6.38</v>
      </c>
      <c r="I722" s="202">
        <v>7.34</v>
      </c>
      <c r="J722" s="202">
        <v>9.02</v>
      </c>
      <c r="K722" s="202">
        <v>14.92</v>
      </c>
      <c r="Q722" s="197">
        <v>45240</v>
      </c>
      <c r="R722" s="205">
        <v>4.0833333333333348</v>
      </c>
      <c r="S722" s="205">
        <v>4.45</v>
      </c>
      <c r="T722" s="205">
        <v>4.1500000000000004</v>
      </c>
      <c r="U722" s="205">
        <v>4.2733333333333334</v>
      </c>
      <c r="V722" s="205">
        <v>4.2425000000000006</v>
      </c>
      <c r="W722" s="205">
        <v>4.2159999999999993</v>
      </c>
      <c r="X722" s="205">
        <v>4.2120000000000006</v>
      </c>
      <c r="Y722" s="205">
        <v>4.2397500000000008</v>
      </c>
      <c r="Z722" s="205">
        <v>4.2675000000000001</v>
      </c>
      <c r="AA722" s="205">
        <v>4.3637499999999996</v>
      </c>
      <c r="AB722" s="205">
        <v>4.46</v>
      </c>
      <c r="AC722" s="205">
        <v>4.09</v>
      </c>
      <c r="AD722" s="205">
        <v>4.0999999999999996</v>
      </c>
      <c r="AE722" s="205">
        <v>4.1500000000000004</v>
      </c>
      <c r="AF722" s="204"/>
      <c r="AH722" s="197">
        <v>45240</v>
      </c>
      <c r="AI722" s="200">
        <v>5.04</v>
      </c>
      <c r="AJ722" s="200">
        <v>4.8</v>
      </c>
      <c r="AK722" s="200">
        <v>4.6500000000000004</v>
      </c>
      <c r="AL722" s="199">
        <f t="shared" si="47"/>
        <v>4.83</v>
      </c>
      <c r="AN722" s="198">
        <f t="shared" si="43"/>
        <v>1.5499999999999998</v>
      </c>
      <c r="AO722" s="198">
        <f t="shared" si="44"/>
        <v>2.5099999999999998</v>
      </c>
      <c r="AP722" s="198">
        <f t="shared" si="45"/>
        <v>4.1899999999999995</v>
      </c>
      <c r="AQ722" s="198">
        <f t="shared" si="46"/>
        <v>10.09</v>
      </c>
    </row>
    <row r="723" spans="1:43" x14ac:dyDescent="0.35">
      <c r="A723" s="197">
        <v>45243</v>
      </c>
      <c r="B723" s="197">
        <v>45243</v>
      </c>
      <c r="G723" s="203"/>
      <c r="H723" s="202">
        <v>6.37</v>
      </c>
      <c r="I723" s="202">
        <v>7.34</v>
      </c>
      <c r="J723" s="202">
        <v>9</v>
      </c>
      <c r="K723" s="202">
        <v>14.93</v>
      </c>
      <c r="Q723" s="197">
        <v>45243</v>
      </c>
      <c r="R723" s="200">
        <v>4.0833333333333348</v>
      </c>
      <c r="S723" s="200">
        <v>4.45</v>
      </c>
      <c r="T723" s="200">
        <v>4.1500000000000004</v>
      </c>
      <c r="U723" s="200">
        <v>4.28</v>
      </c>
      <c r="V723" s="200">
        <v>4.2349999999999994</v>
      </c>
      <c r="W723" s="200">
        <v>4.218</v>
      </c>
      <c r="X723" s="200">
        <v>4.2060000000000004</v>
      </c>
      <c r="Y723" s="200">
        <v>4.2367500000000007</v>
      </c>
      <c r="Z723" s="200">
        <v>4.2675000000000001</v>
      </c>
      <c r="AA723" s="200">
        <v>4.3537499999999998</v>
      </c>
      <c r="AB723" s="200">
        <v>4.4400000000000004</v>
      </c>
      <c r="AC723" s="200">
        <v>4.1100000000000003</v>
      </c>
      <c r="AD723" s="200">
        <v>4.1100000000000003</v>
      </c>
      <c r="AE723" s="200">
        <v>4.17</v>
      </c>
      <c r="AF723" s="201"/>
      <c r="AH723" s="197">
        <v>45243</v>
      </c>
      <c r="AI723" s="200">
        <v>5.0199999999999996</v>
      </c>
      <c r="AJ723" s="200">
        <v>4.8</v>
      </c>
      <c r="AK723" s="200">
        <v>4.66</v>
      </c>
      <c r="AL723" s="199">
        <f t="shared" si="47"/>
        <v>4.8266666666666671</v>
      </c>
      <c r="AN723" s="198">
        <f t="shared" si="43"/>
        <v>1.543333333333333</v>
      </c>
      <c r="AO723" s="198">
        <f t="shared" si="44"/>
        <v>2.5133333333333328</v>
      </c>
      <c r="AP723" s="198">
        <f t="shared" si="45"/>
        <v>4.1733333333333329</v>
      </c>
      <c r="AQ723" s="198">
        <f t="shared" si="46"/>
        <v>10.103333333333332</v>
      </c>
    </row>
    <row r="724" spans="1:43" x14ac:dyDescent="0.35">
      <c r="A724" s="197">
        <v>45244</v>
      </c>
      <c r="B724" s="197">
        <v>45244</v>
      </c>
      <c r="G724" s="203"/>
      <c r="H724" s="202">
        <v>6.15</v>
      </c>
      <c r="I724" s="202">
        <v>7.05</v>
      </c>
      <c r="J724" s="202">
        <v>8.68</v>
      </c>
      <c r="K724" s="202">
        <v>14.45</v>
      </c>
      <c r="Q724" s="197">
        <v>45244</v>
      </c>
      <c r="R724" s="205">
        <v>4.0833333333333348</v>
      </c>
      <c r="S724" s="205">
        <v>4.41</v>
      </c>
      <c r="T724" s="205">
        <v>4.1500000000000004</v>
      </c>
      <c r="U724" s="205">
        <v>4.2833333333333341</v>
      </c>
      <c r="V724" s="205">
        <v>4.25</v>
      </c>
      <c r="W724" s="205">
        <v>4.218</v>
      </c>
      <c r="X724" s="205">
        <v>4.2</v>
      </c>
      <c r="Y724" s="205">
        <v>4.2262500000000003</v>
      </c>
      <c r="Z724" s="205">
        <v>4.2524999999999995</v>
      </c>
      <c r="AA724" s="205">
        <v>4.3362499999999997</v>
      </c>
      <c r="AB724" s="205">
        <v>4.42</v>
      </c>
      <c r="AC724" s="205">
        <v>4.1100000000000003</v>
      </c>
      <c r="AD724" s="205">
        <v>4.1100000000000003</v>
      </c>
      <c r="AE724" s="205">
        <v>4.16</v>
      </c>
      <c r="AF724" s="204"/>
      <c r="AH724" s="197">
        <v>45244</v>
      </c>
      <c r="AI724" s="200">
        <v>4.8</v>
      </c>
      <c r="AJ724" s="200">
        <v>4.5599999999999996</v>
      </c>
      <c r="AK724" s="200">
        <v>4.42</v>
      </c>
      <c r="AL724" s="199">
        <f t="shared" si="47"/>
        <v>4.5933333333333328</v>
      </c>
      <c r="AN724" s="198">
        <f t="shared" si="43"/>
        <v>1.5566666666666675</v>
      </c>
      <c r="AO724" s="198">
        <f t="shared" si="44"/>
        <v>2.456666666666667</v>
      </c>
      <c r="AP724" s="198">
        <f t="shared" si="45"/>
        <v>4.0866666666666669</v>
      </c>
      <c r="AQ724" s="198">
        <f t="shared" si="46"/>
        <v>9.8566666666666656</v>
      </c>
    </row>
    <row r="725" spans="1:43" x14ac:dyDescent="0.35">
      <c r="A725" s="197">
        <v>45245</v>
      </c>
      <c r="B725" s="197">
        <v>45245</v>
      </c>
      <c r="G725" s="203"/>
      <c r="H725" s="202">
        <v>6.23</v>
      </c>
      <c r="I725" s="202">
        <v>7.14</v>
      </c>
      <c r="J725" s="202">
        <v>8.73</v>
      </c>
      <c r="K725" s="202">
        <v>14.45</v>
      </c>
      <c r="Q725" s="197">
        <v>45245</v>
      </c>
      <c r="R725" s="200">
        <v>4.0533333333333346</v>
      </c>
      <c r="S725" s="200">
        <v>4.2699999999999996</v>
      </c>
      <c r="T725" s="200">
        <v>4.12</v>
      </c>
      <c r="U725" s="200">
        <v>4.26</v>
      </c>
      <c r="V725" s="200">
        <v>4.2300000000000004</v>
      </c>
      <c r="W725" s="200">
        <v>4.1959999999999997</v>
      </c>
      <c r="X725" s="200">
        <v>4.18</v>
      </c>
      <c r="Y725" s="200">
        <v>4.2062499999999998</v>
      </c>
      <c r="Z725" s="200">
        <v>4.2324999999999999</v>
      </c>
      <c r="AA725" s="200">
        <v>4.3112499999999994</v>
      </c>
      <c r="AB725" s="200">
        <v>4.3899999999999997</v>
      </c>
      <c r="AC725" s="200">
        <v>4.09</v>
      </c>
      <c r="AD725" s="200">
        <v>4.09</v>
      </c>
      <c r="AE725" s="200">
        <v>4.1399999999999997</v>
      </c>
      <c r="AF725" s="201"/>
      <c r="AH725" s="197">
        <v>45245</v>
      </c>
      <c r="AI725" s="200">
        <v>4.9000000000000004</v>
      </c>
      <c r="AJ725" s="200">
        <v>4.68</v>
      </c>
      <c r="AK725" s="200">
        <v>4.5199999999999996</v>
      </c>
      <c r="AL725" s="199">
        <f t="shared" si="47"/>
        <v>4.7</v>
      </c>
      <c r="AN725" s="198">
        <f t="shared" si="43"/>
        <v>1.5300000000000002</v>
      </c>
      <c r="AO725" s="198">
        <f t="shared" si="44"/>
        <v>2.4399999999999995</v>
      </c>
      <c r="AP725" s="198">
        <f t="shared" si="45"/>
        <v>4.03</v>
      </c>
      <c r="AQ725" s="198">
        <f t="shared" si="46"/>
        <v>9.75</v>
      </c>
    </row>
    <row r="726" spans="1:43" x14ac:dyDescent="0.35">
      <c r="A726" s="197">
        <v>45246</v>
      </c>
      <c r="B726" s="197">
        <v>45246</v>
      </c>
      <c r="G726" s="203"/>
      <c r="H726" s="202">
        <v>6.14</v>
      </c>
      <c r="I726" s="202">
        <v>7.16</v>
      </c>
      <c r="J726" s="202">
        <v>8.7899999999999991</v>
      </c>
      <c r="K726" s="202">
        <v>14.52</v>
      </c>
      <c r="Q726" s="197">
        <v>45246</v>
      </c>
      <c r="R726" s="205">
        <v>4.0533333333333346</v>
      </c>
      <c r="S726" s="205">
        <v>4.3099999999999996</v>
      </c>
      <c r="T726" s="205">
        <v>4.12</v>
      </c>
      <c r="U726" s="205">
        <v>4.2666666666666666</v>
      </c>
      <c r="V726" s="205">
        <v>4.2300000000000004</v>
      </c>
      <c r="W726" s="205">
        <v>4.1959999999999997</v>
      </c>
      <c r="X726" s="205">
        <v>4.1779999999999999</v>
      </c>
      <c r="Y726" s="205">
        <v>4.2052499999999995</v>
      </c>
      <c r="Z726" s="205">
        <v>4.2324999999999999</v>
      </c>
      <c r="AA726" s="205">
        <v>4.2912499999999998</v>
      </c>
      <c r="AB726" s="205">
        <v>4.3499999999999996</v>
      </c>
      <c r="AC726" s="205">
        <v>4.08</v>
      </c>
      <c r="AD726" s="205">
        <v>4.08</v>
      </c>
      <c r="AE726" s="205">
        <v>4.1399999999999997</v>
      </c>
      <c r="AF726" s="204"/>
      <c r="AH726" s="197">
        <v>45246</v>
      </c>
      <c r="AI726" s="200">
        <v>4.83</v>
      </c>
      <c r="AJ726" s="200">
        <v>4.59</v>
      </c>
      <c r="AK726" s="200">
        <v>4.43</v>
      </c>
      <c r="AL726" s="199">
        <f t="shared" si="47"/>
        <v>4.6166666666666663</v>
      </c>
      <c r="AN726" s="198">
        <f t="shared" si="43"/>
        <v>1.5233333333333334</v>
      </c>
      <c r="AO726" s="198">
        <f t="shared" si="44"/>
        <v>2.5433333333333339</v>
      </c>
      <c r="AP726" s="198">
        <f t="shared" si="45"/>
        <v>4.1733333333333329</v>
      </c>
      <c r="AQ726" s="198">
        <f t="shared" si="46"/>
        <v>9.9033333333333324</v>
      </c>
    </row>
    <row r="727" spans="1:43" x14ac:dyDescent="0.35">
      <c r="A727" s="197">
        <v>45247</v>
      </c>
      <c r="B727" s="197">
        <v>45247</v>
      </c>
      <c r="G727" s="203"/>
      <c r="H727" s="202">
        <v>6.13</v>
      </c>
      <c r="I727" s="202">
        <v>7.14</v>
      </c>
      <c r="J727" s="202">
        <v>8.77</v>
      </c>
      <c r="K727" s="202">
        <v>14.51</v>
      </c>
      <c r="Q727" s="197">
        <v>45247</v>
      </c>
      <c r="R727" s="200">
        <v>4.0533333333333346</v>
      </c>
      <c r="S727" s="200">
        <v>4.26</v>
      </c>
      <c r="T727" s="200">
        <v>4.12</v>
      </c>
      <c r="U727" s="200">
        <v>4.2666666666666666</v>
      </c>
      <c r="V727" s="200">
        <v>4.2149999999999999</v>
      </c>
      <c r="W727" s="200">
        <v>4.177999999999999</v>
      </c>
      <c r="X727" s="200">
        <v>4.1659999999999995</v>
      </c>
      <c r="Y727" s="200">
        <v>4.1942500000000003</v>
      </c>
      <c r="Z727" s="200">
        <v>4.2225000000000001</v>
      </c>
      <c r="AA727" s="200">
        <v>4.2562499999999996</v>
      </c>
      <c r="AB727" s="200">
        <v>4.29</v>
      </c>
      <c r="AC727" s="200">
        <v>4.07</v>
      </c>
      <c r="AD727" s="200">
        <v>4.09</v>
      </c>
      <c r="AE727" s="200">
        <v>4.1399999999999997</v>
      </c>
      <c r="AF727" s="201"/>
      <c r="AH727" s="197">
        <v>45247</v>
      </c>
      <c r="AI727" s="200">
        <v>4.88</v>
      </c>
      <c r="AJ727" s="200">
        <v>4.6399999999999997</v>
      </c>
      <c r="AK727" s="200">
        <v>4.45</v>
      </c>
      <c r="AL727" s="199">
        <f t="shared" si="47"/>
        <v>4.6566666666666663</v>
      </c>
      <c r="AN727" s="198">
        <f t="shared" si="43"/>
        <v>1.4733333333333336</v>
      </c>
      <c r="AO727" s="198">
        <f t="shared" si="44"/>
        <v>2.4833333333333334</v>
      </c>
      <c r="AP727" s="198">
        <f t="shared" si="45"/>
        <v>4.1133333333333333</v>
      </c>
      <c r="AQ727" s="198">
        <f t="shared" si="46"/>
        <v>9.8533333333333335</v>
      </c>
    </row>
    <row r="728" spans="1:43" x14ac:dyDescent="0.35">
      <c r="A728" s="197">
        <v>45250</v>
      </c>
      <c r="B728" s="197">
        <v>45250</v>
      </c>
      <c r="G728" s="203"/>
      <c r="H728" s="202">
        <v>6.1</v>
      </c>
      <c r="I728" s="202">
        <v>7.08</v>
      </c>
      <c r="J728" s="202">
        <v>8.69</v>
      </c>
      <c r="K728" s="202">
        <v>14.42</v>
      </c>
      <c r="Q728" s="197">
        <v>45250</v>
      </c>
      <c r="R728" s="205">
        <v>4.0533333333333346</v>
      </c>
      <c r="S728" s="205">
        <v>4.32</v>
      </c>
      <c r="T728" s="205">
        <v>4.12</v>
      </c>
      <c r="U728" s="205">
        <v>4.2733333333333334</v>
      </c>
      <c r="V728" s="205">
        <v>4.2350000000000003</v>
      </c>
      <c r="W728" s="205">
        <v>4.1940000000000008</v>
      </c>
      <c r="X728" s="205">
        <v>4.1980000000000004</v>
      </c>
      <c r="Y728" s="205">
        <v>4.2415000000000003</v>
      </c>
      <c r="Z728" s="205">
        <v>4.2850000000000001</v>
      </c>
      <c r="AA728" s="205">
        <v>4.3174999999999999</v>
      </c>
      <c r="AB728" s="205">
        <v>4.3499999999999996</v>
      </c>
      <c r="AC728" s="205">
        <v>4.13</v>
      </c>
      <c r="AD728" s="205">
        <v>4.1399999999999997</v>
      </c>
      <c r="AE728" s="205">
        <v>4.16</v>
      </c>
      <c r="AF728" s="204"/>
      <c r="AH728" s="197">
        <v>45250</v>
      </c>
      <c r="AI728" s="200">
        <v>4.8899999999999997</v>
      </c>
      <c r="AJ728" s="200">
        <v>4.62</v>
      </c>
      <c r="AK728" s="200">
        <v>4.4400000000000004</v>
      </c>
      <c r="AL728" s="199">
        <f t="shared" si="47"/>
        <v>4.6499999999999995</v>
      </c>
      <c r="AN728" s="198">
        <f t="shared" si="43"/>
        <v>1.4500000000000002</v>
      </c>
      <c r="AO728" s="198">
        <f t="shared" si="44"/>
        <v>2.4300000000000006</v>
      </c>
      <c r="AP728" s="198">
        <f t="shared" si="45"/>
        <v>4.04</v>
      </c>
      <c r="AQ728" s="198">
        <f t="shared" si="46"/>
        <v>9.77</v>
      </c>
    </row>
    <row r="729" spans="1:43" x14ac:dyDescent="0.35">
      <c r="A729" s="197">
        <v>45251</v>
      </c>
      <c r="B729" s="197">
        <v>45251</v>
      </c>
      <c r="G729" s="203"/>
      <c r="H729" s="202">
        <v>6.07</v>
      </c>
      <c r="I729" s="202">
        <v>7.09</v>
      </c>
      <c r="J729" s="202">
        <v>8.7100000000000009</v>
      </c>
      <c r="K729" s="202">
        <v>14.42</v>
      </c>
      <c r="Q729" s="197">
        <v>45251</v>
      </c>
      <c r="R729" s="200">
        <v>4.0533333333333346</v>
      </c>
      <c r="S729" s="200">
        <v>4.3499999999999996</v>
      </c>
      <c r="T729" s="200">
        <v>4.12</v>
      </c>
      <c r="U729" s="200">
        <v>4.2399999999999993</v>
      </c>
      <c r="V729" s="200">
        <v>4.2100000000000009</v>
      </c>
      <c r="W729" s="200">
        <v>4.1840000000000002</v>
      </c>
      <c r="X729" s="200">
        <v>4.1639999999999997</v>
      </c>
      <c r="Y729" s="200">
        <v>4.1795</v>
      </c>
      <c r="Z729" s="200">
        <v>4.1950000000000003</v>
      </c>
      <c r="AA729" s="200">
        <v>4.2524999999999995</v>
      </c>
      <c r="AB729" s="200">
        <v>4.3099999999999996</v>
      </c>
      <c r="AC729" s="200">
        <v>4.05</v>
      </c>
      <c r="AD729" s="200">
        <v>4.05</v>
      </c>
      <c r="AE729" s="200">
        <v>4.16</v>
      </c>
      <c r="AF729" s="201"/>
      <c r="AH729" s="197">
        <v>45251</v>
      </c>
      <c r="AI729" s="200">
        <v>4.8600000000000003</v>
      </c>
      <c r="AJ729" s="200">
        <v>4.5999999999999996</v>
      </c>
      <c r="AK729" s="200">
        <v>4.41</v>
      </c>
      <c r="AL729" s="199">
        <f t="shared" si="47"/>
        <v>4.623333333333334</v>
      </c>
      <c r="AN729" s="198">
        <f t="shared" si="43"/>
        <v>1.4466666666666663</v>
      </c>
      <c r="AO729" s="198">
        <f t="shared" si="44"/>
        <v>2.4666666666666659</v>
      </c>
      <c r="AP729" s="198">
        <f t="shared" si="45"/>
        <v>4.0866666666666669</v>
      </c>
      <c r="AQ729" s="198">
        <f t="shared" si="46"/>
        <v>9.7966666666666669</v>
      </c>
    </row>
    <row r="730" spans="1:43" x14ac:dyDescent="0.35">
      <c r="A730" s="197">
        <v>45252</v>
      </c>
      <c r="B730" s="197">
        <v>45252</v>
      </c>
      <c r="G730" s="203"/>
      <c r="H730" s="202">
        <v>6.06</v>
      </c>
      <c r="I730" s="202">
        <v>7.05</v>
      </c>
      <c r="J730" s="202">
        <v>8.66</v>
      </c>
      <c r="K730" s="202">
        <v>14.42</v>
      </c>
      <c r="Q730" s="197">
        <v>45252</v>
      </c>
      <c r="R730" s="205">
        <v>4.0533333333333346</v>
      </c>
      <c r="S730" s="205">
        <v>4.3499999999999996</v>
      </c>
      <c r="T730" s="205">
        <v>4.12</v>
      </c>
      <c r="U730" s="205">
        <v>4.2399999999999993</v>
      </c>
      <c r="V730" s="205">
        <v>4.2050000000000001</v>
      </c>
      <c r="W730" s="205">
        <v>4.1840000000000002</v>
      </c>
      <c r="X730" s="205">
        <v>4.1539999999999999</v>
      </c>
      <c r="Y730" s="205">
        <v>4.1669999999999998</v>
      </c>
      <c r="Z730" s="205">
        <v>4.18</v>
      </c>
      <c r="AA730" s="205">
        <v>4.2349999999999994</v>
      </c>
      <c r="AB730" s="205">
        <v>4.29</v>
      </c>
      <c r="AC730" s="205">
        <v>4.0199999999999996</v>
      </c>
      <c r="AD730" s="205">
        <v>4.03</v>
      </c>
      <c r="AE730" s="205">
        <v>4.1399999999999997</v>
      </c>
      <c r="AF730" s="204"/>
      <c r="AH730" s="197">
        <v>45252</v>
      </c>
      <c r="AI730" s="200">
        <v>4.8899999999999997</v>
      </c>
      <c r="AJ730" s="200">
        <v>4.62</v>
      </c>
      <c r="AK730" s="200">
        <v>4.4400000000000004</v>
      </c>
      <c r="AL730" s="199">
        <f t="shared" si="47"/>
        <v>4.6499999999999995</v>
      </c>
      <c r="AN730" s="198">
        <f t="shared" si="43"/>
        <v>1.4100000000000001</v>
      </c>
      <c r="AO730" s="198">
        <f t="shared" si="44"/>
        <v>2.4000000000000004</v>
      </c>
      <c r="AP730" s="198">
        <f t="shared" si="45"/>
        <v>4.0100000000000007</v>
      </c>
      <c r="AQ730" s="198">
        <f t="shared" si="46"/>
        <v>9.77</v>
      </c>
    </row>
    <row r="731" spans="1:43" x14ac:dyDescent="0.35">
      <c r="A731" s="197">
        <v>45253</v>
      </c>
      <c r="B731" s="197">
        <v>45253</v>
      </c>
      <c r="G731" s="203"/>
      <c r="H731" s="202">
        <v>6.06</v>
      </c>
      <c r="I731" s="202">
        <v>7.05</v>
      </c>
      <c r="J731" s="202">
        <v>8.66</v>
      </c>
      <c r="K731" s="202">
        <v>14.43</v>
      </c>
      <c r="Q731" s="197">
        <v>45253</v>
      </c>
      <c r="R731" s="200">
        <v>4.0533333333333346</v>
      </c>
      <c r="S731" s="200">
        <v>4.3899999999999997</v>
      </c>
      <c r="T731" s="200">
        <v>4.12</v>
      </c>
      <c r="U731" s="200">
        <v>4.3550000000000004</v>
      </c>
      <c r="V731" s="200">
        <v>4.2074999999999996</v>
      </c>
      <c r="W731" s="200">
        <v>4.17</v>
      </c>
      <c r="X731" s="200">
        <v>4.1399999999999997</v>
      </c>
      <c r="Y731" s="200">
        <v>4.1537500000000005</v>
      </c>
      <c r="Z731" s="200">
        <v>4.1675000000000004</v>
      </c>
      <c r="AA731" s="200">
        <v>4.21875</v>
      </c>
      <c r="AB731" s="200">
        <v>4.2699999999999996</v>
      </c>
      <c r="AC731" s="200">
        <v>3.98</v>
      </c>
      <c r="AD731" s="200">
        <v>3.99</v>
      </c>
      <c r="AE731" s="200">
        <v>4.09</v>
      </c>
      <c r="AF731" s="201"/>
      <c r="AH731" s="197">
        <v>45253</v>
      </c>
      <c r="AI731" s="217">
        <f>AVERAGE(AI730,AI732)</f>
        <v>4.9049999999999994</v>
      </c>
      <c r="AJ731" s="217">
        <f>AVERAGE(AJ730,AJ732)</f>
        <v>4.6449999999999996</v>
      </c>
      <c r="AK731" s="217">
        <f>AVERAGE(AK730,AK732)</f>
        <v>4.4649999999999999</v>
      </c>
      <c r="AL731" s="199">
        <f t="shared" si="47"/>
        <v>4.671666666666666</v>
      </c>
      <c r="AN731" s="198">
        <f t="shared" si="43"/>
        <v>1.3883333333333336</v>
      </c>
      <c r="AO731" s="198">
        <f t="shared" si="44"/>
        <v>2.3783333333333339</v>
      </c>
      <c r="AP731" s="198">
        <f t="shared" si="45"/>
        <v>3.9883333333333342</v>
      </c>
      <c r="AQ731" s="198">
        <f t="shared" si="46"/>
        <v>9.7583333333333329</v>
      </c>
    </row>
    <row r="732" spans="1:43" x14ac:dyDescent="0.35">
      <c r="A732" s="197">
        <v>45254</v>
      </c>
      <c r="B732" s="197">
        <v>45254</v>
      </c>
      <c r="G732" s="203"/>
      <c r="H732" s="202">
        <v>6.11</v>
      </c>
      <c r="I732" s="202">
        <v>7.06</v>
      </c>
      <c r="J732" s="202">
        <v>8.67</v>
      </c>
      <c r="K732" s="202">
        <v>14.44</v>
      </c>
      <c r="Q732" s="197">
        <v>45254</v>
      </c>
      <c r="R732" s="205">
        <v>4.0533333333333346</v>
      </c>
      <c r="S732" s="205">
        <v>4.51</v>
      </c>
      <c r="T732" s="205">
        <v>4.12</v>
      </c>
      <c r="U732" s="205">
        <v>4.3699999999999992</v>
      </c>
      <c r="V732" s="205">
        <v>4.2</v>
      </c>
      <c r="W732" s="205">
        <v>4.2459999999999996</v>
      </c>
      <c r="X732" s="205">
        <v>4.1399999999999997</v>
      </c>
      <c r="Y732" s="205">
        <v>4.1524999999999999</v>
      </c>
      <c r="Z732" s="205">
        <v>4.165</v>
      </c>
      <c r="AA732" s="205">
        <v>4.2174999999999994</v>
      </c>
      <c r="AB732" s="205">
        <v>4.2699999999999996</v>
      </c>
      <c r="AC732" s="205">
        <v>3.99</v>
      </c>
      <c r="AD732" s="205">
        <v>3.99</v>
      </c>
      <c r="AE732" s="205">
        <v>4.09</v>
      </c>
      <c r="AF732" s="204"/>
      <c r="AH732" s="197">
        <v>45254</v>
      </c>
      <c r="AI732" s="200">
        <v>4.92</v>
      </c>
      <c r="AJ732" s="200">
        <v>4.67</v>
      </c>
      <c r="AK732" s="200">
        <v>4.49</v>
      </c>
      <c r="AL732" s="199">
        <f t="shared" si="47"/>
        <v>4.6933333333333334</v>
      </c>
      <c r="AN732" s="198">
        <f t="shared" si="43"/>
        <v>1.416666666666667</v>
      </c>
      <c r="AO732" s="198">
        <f t="shared" si="44"/>
        <v>2.3666666666666663</v>
      </c>
      <c r="AP732" s="198">
        <f t="shared" si="45"/>
        <v>3.9766666666666666</v>
      </c>
      <c r="AQ732" s="198">
        <f t="shared" si="46"/>
        <v>9.7466666666666661</v>
      </c>
    </row>
    <row r="733" spans="1:43" x14ac:dyDescent="0.35">
      <c r="A733" s="197">
        <v>45257</v>
      </c>
      <c r="B733" s="197">
        <v>45257</v>
      </c>
      <c r="G733" s="203"/>
      <c r="H733" s="202">
        <v>6.01</v>
      </c>
      <c r="I733" s="202">
        <v>7.03</v>
      </c>
      <c r="J733" s="202">
        <v>8.6199999999999992</v>
      </c>
      <c r="K733" s="202">
        <v>14.34</v>
      </c>
      <c r="Q733" s="197">
        <v>45257</v>
      </c>
      <c r="R733" s="200">
        <v>4.0533333333333346</v>
      </c>
      <c r="S733" s="200">
        <v>4.41</v>
      </c>
      <c r="T733" s="200">
        <v>4.12</v>
      </c>
      <c r="U733" s="200">
        <v>4.3550000000000004</v>
      </c>
      <c r="V733" s="200">
        <v>4.1950000000000003</v>
      </c>
      <c r="W733" s="200">
        <v>4.1383333333333328</v>
      </c>
      <c r="X733" s="200">
        <v>4.1349999999999998</v>
      </c>
      <c r="Y733" s="200">
        <v>4.1500000000000004</v>
      </c>
      <c r="Z733" s="200">
        <v>4.165</v>
      </c>
      <c r="AA733" s="200">
        <v>4.2174999999999994</v>
      </c>
      <c r="AB733" s="200">
        <v>4.2699999999999996</v>
      </c>
      <c r="AC733" s="200">
        <v>3.98</v>
      </c>
      <c r="AD733" s="200">
        <v>3.99</v>
      </c>
      <c r="AE733" s="200">
        <v>4.08</v>
      </c>
      <c r="AF733" s="201"/>
      <c r="AH733" s="197">
        <v>45257</v>
      </c>
      <c r="AI733" s="200">
        <v>4.84</v>
      </c>
      <c r="AJ733" s="200">
        <v>4.5999999999999996</v>
      </c>
      <c r="AK733" s="200">
        <v>4.38</v>
      </c>
      <c r="AL733" s="199">
        <f t="shared" si="47"/>
        <v>4.6066666666666665</v>
      </c>
      <c r="AN733" s="198">
        <f t="shared" si="43"/>
        <v>1.4033333333333333</v>
      </c>
      <c r="AO733" s="198">
        <f t="shared" si="44"/>
        <v>2.4233333333333338</v>
      </c>
      <c r="AP733" s="198">
        <f t="shared" si="45"/>
        <v>4.0133333333333328</v>
      </c>
      <c r="AQ733" s="198">
        <f t="shared" si="46"/>
        <v>9.7333333333333343</v>
      </c>
    </row>
    <row r="734" spans="1:43" x14ac:dyDescent="0.35">
      <c r="A734" s="197">
        <v>45258</v>
      </c>
      <c r="B734" s="197">
        <v>45258</v>
      </c>
      <c r="G734" s="203"/>
      <c r="H734" s="202">
        <v>5.95</v>
      </c>
      <c r="I734" s="202">
        <v>6.94</v>
      </c>
      <c r="J734" s="202">
        <v>8.57</v>
      </c>
      <c r="K734" s="202">
        <v>14.25</v>
      </c>
      <c r="Q734" s="197">
        <v>45258</v>
      </c>
      <c r="R734" s="205">
        <v>4.0533333333333346</v>
      </c>
      <c r="S734" s="205">
        <v>4.4800000000000004</v>
      </c>
      <c r="T734" s="205">
        <v>4.12</v>
      </c>
      <c r="U734" s="205">
        <v>4.3449999999999998</v>
      </c>
      <c r="V734" s="205">
        <v>4.1924999999999999</v>
      </c>
      <c r="W734" s="205">
        <v>4.1349999999999998</v>
      </c>
      <c r="X734" s="205">
        <v>4.1349999999999998</v>
      </c>
      <c r="Y734" s="205">
        <v>4.1400000000000006</v>
      </c>
      <c r="Z734" s="205">
        <v>4.1450000000000005</v>
      </c>
      <c r="AA734" s="205">
        <v>4.2074999999999996</v>
      </c>
      <c r="AB734" s="205">
        <v>4.2699999999999996</v>
      </c>
      <c r="AC734" s="205">
        <v>3.93</v>
      </c>
      <c r="AD734" s="205">
        <v>3.95</v>
      </c>
      <c r="AE734" s="205">
        <v>4.03</v>
      </c>
      <c r="AF734" s="204"/>
      <c r="AH734" s="197">
        <v>45258</v>
      </c>
      <c r="AI734" s="200">
        <v>4.7300000000000004</v>
      </c>
      <c r="AJ734" s="200">
        <v>4.49</v>
      </c>
      <c r="AK734" s="200">
        <v>4.29</v>
      </c>
      <c r="AL734" s="199">
        <f t="shared" si="47"/>
        <v>4.5033333333333339</v>
      </c>
      <c r="AN734" s="198">
        <f t="shared" si="43"/>
        <v>1.4466666666666663</v>
      </c>
      <c r="AO734" s="198">
        <f t="shared" si="44"/>
        <v>2.4366666666666665</v>
      </c>
      <c r="AP734" s="198">
        <f t="shared" si="45"/>
        <v>4.0666666666666664</v>
      </c>
      <c r="AQ734" s="198">
        <f t="shared" si="46"/>
        <v>9.7466666666666661</v>
      </c>
    </row>
    <row r="735" spans="1:43" x14ac:dyDescent="0.35">
      <c r="A735" s="197">
        <v>45259</v>
      </c>
      <c r="B735" s="197">
        <v>45259</v>
      </c>
      <c r="G735" s="203"/>
      <c r="H735" s="202">
        <v>5.85</v>
      </c>
      <c r="I735" s="202">
        <v>6.77</v>
      </c>
      <c r="J735" s="202">
        <v>8.3699999999999992</v>
      </c>
      <c r="K735" s="202">
        <v>14.02</v>
      </c>
      <c r="Q735" s="197">
        <v>45259</v>
      </c>
      <c r="R735" s="200">
        <v>4.0333333333333341</v>
      </c>
      <c r="S735" s="200">
        <v>4.5</v>
      </c>
      <c r="T735" s="200">
        <v>4.0999999999999996</v>
      </c>
      <c r="U735" s="200">
        <v>4.32</v>
      </c>
      <c r="V735" s="200">
        <v>4.1725000000000003</v>
      </c>
      <c r="W735" s="200">
        <v>4.1116666666666672</v>
      </c>
      <c r="X735" s="200">
        <v>4.1100000000000003</v>
      </c>
      <c r="Y735" s="200">
        <v>4.1150000000000002</v>
      </c>
      <c r="Z735" s="200">
        <v>4.1199999999999992</v>
      </c>
      <c r="AA735" s="200">
        <v>4.1849999999999996</v>
      </c>
      <c r="AB735" s="200">
        <v>4.25</v>
      </c>
      <c r="AC735" s="200">
        <v>3.91</v>
      </c>
      <c r="AD735" s="200">
        <v>3.91</v>
      </c>
      <c r="AE735" s="200">
        <v>4.0199999999999996</v>
      </c>
      <c r="AF735" s="201"/>
      <c r="AH735" s="197">
        <v>45259</v>
      </c>
      <c r="AI735" s="200">
        <v>4.6399999999999997</v>
      </c>
      <c r="AJ735" s="200">
        <v>4.4000000000000004</v>
      </c>
      <c r="AK735" s="200">
        <v>4.22</v>
      </c>
      <c r="AL735" s="199">
        <f t="shared" si="47"/>
        <v>4.419999999999999</v>
      </c>
      <c r="AN735" s="198">
        <f t="shared" si="43"/>
        <v>1.4300000000000006</v>
      </c>
      <c r="AO735" s="198">
        <f t="shared" si="44"/>
        <v>2.3500000000000005</v>
      </c>
      <c r="AP735" s="198">
        <f t="shared" si="45"/>
        <v>3.95</v>
      </c>
      <c r="AQ735" s="198">
        <f t="shared" si="46"/>
        <v>9.6000000000000014</v>
      </c>
    </row>
    <row r="736" spans="1:43" x14ac:dyDescent="0.35">
      <c r="A736" s="197">
        <v>45260</v>
      </c>
      <c r="B736" s="197">
        <v>45260</v>
      </c>
      <c r="G736" s="203"/>
      <c r="H736" s="202">
        <v>5.92</v>
      </c>
      <c r="I736" s="202">
        <v>6.81</v>
      </c>
      <c r="J736" s="202">
        <v>8.43</v>
      </c>
      <c r="K736" s="202">
        <v>14.25</v>
      </c>
      <c r="Q736" s="197">
        <v>45260</v>
      </c>
      <c r="R736" s="205">
        <v>4.0133333333333345</v>
      </c>
      <c r="S736" s="205">
        <v>4.57</v>
      </c>
      <c r="T736" s="205">
        <v>4.08</v>
      </c>
      <c r="U736" s="205">
        <v>4.2300000000000004</v>
      </c>
      <c r="V736" s="205">
        <v>4.1374999999999993</v>
      </c>
      <c r="W736" s="205">
        <v>4.07</v>
      </c>
      <c r="X736" s="205">
        <v>4.0549999999999997</v>
      </c>
      <c r="Y736" s="205">
        <v>4.0612500000000002</v>
      </c>
      <c r="Z736" s="205">
        <v>4.0675000000000008</v>
      </c>
      <c r="AA736" s="205">
        <v>4.1237500000000002</v>
      </c>
      <c r="AB736" s="205">
        <v>4.18</v>
      </c>
      <c r="AC736" s="205">
        <v>3.87</v>
      </c>
      <c r="AD736" s="205">
        <v>3.88</v>
      </c>
      <c r="AE736" s="205">
        <v>3.99</v>
      </c>
      <c r="AF736" s="204"/>
      <c r="AH736" s="197">
        <v>45260</v>
      </c>
      <c r="AI736" s="200">
        <v>4.7300000000000004</v>
      </c>
      <c r="AJ736" s="200">
        <v>4.4800000000000004</v>
      </c>
      <c r="AK736" s="200">
        <v>4.3099999999999996</v>
      </c>
      <c r="AL736" s="199">
        <f t="shared" si="47"/>
        <v>4.5066666666666668</v>
      </c>
      <c r="AN736" s="198">
        <f t="shared" si="43"/>
        <v>1.4133333333333331</v>
      </c>
      <c r="AO736" s="198">
        <f t="shared" si="44"/>
        <v>2.3033333333333328</v>
      </c>
      <c r="AP736" s="198">
        <f t="shared" si="45"/>
        <v>3.9233333333333329</v>
      </c>
      <c r="AQ736" s="198">
        <f t="shared" si="46"/>
        <v>9.7433333333333323</v>
      </c>
    </row>
    <row r="737" spans="1:43" x14ac:dyDescent="0.35">
      <c r="A737" s="197">
        <v>45261</v>
      </c>
      <c r="B737" s="197">
        <v>45261</v>
      </c>
      <c r="G737" s="203"/>
      <c r="H737" s="202">
        <v>5.79</v>
      </c>
      <c r="I737" s="202">
        <v>6.72</v>
      </c>
      <c r="J737" s="202">
        <v>8.31</v>
      </c>
      <c r="K737" s="202">
        <v>14.14</v>
      </c>
      <c r="Q737" s="197">
        <v>45261</v>
      </c>
      <c r="R737" s="200">
        <v>4.0133333333333345</v>
      </c>
      <c r="S737" s="200">
        <v>4.59</v>
      </c>
      <c r="T737" s="200">
        <v>4.08</v>
      </c>
      <c r="U737" s="200">
        <v>4.2300000000000004</v>
      </c>
      <c r="V737" s="200">
        <v>4.1150000000000002</v>
      </c>
      <c r="W737" s="200">
        <v>4.0466666666666669</v>
      </c>
      <c r="X737" s="200">
        <v>4.03</v>
      </c>
      <c r="Y737" s="200">
        <v>4.0437499999999993</v>
      </c>
      <c r="Z737" s="200">
        <v>4.0574999999999992</v>
      </c>
      <c r="AA737" s="200">
        <v>4.0337499999999995</v>
      </c>
      <c r="AB737" s="200">
        <v>4.01</v>
      </c>
      <c r="AC737" s="200">
        <v>3.9449999999999998</v>
      </c>
      <c r="AD737" s="200">
        <v>3.88</v>
      </c>
      <c r="AE737" s="200">
        <v>3.97</v>
      </c>
      <c r="AF737" s="201"/>
      <c r="AH737" s="197">
        <v>45261</v>
      </c>
      <c r="AI737" s="200">
        <v>4.5599999999999996</v>
      </c>
      <c r="AJ737" s="200">
        <v>4.3099999999999996</v>
      </c>
      <c r="AK737" s="200">
        <v>4.1399999999999997</v>
      </c>
      <c r="AL737" s="199">
        <f t="shared" si="47"/>
        <v>4.336666666666666</v>
      </c>
      <c r="AN737" s="198">
        <f t="shared" si="43"/>
        <v>1.453333333333334</v>
      </c>
      <c r="AO737" s="198">
        <f t="shared" si="44"/>
        <v>2.3833333333333337</v>
      </c>
      <c r="AP737" s="198">
        <f t="shared" si="45"/>
        <v>3.9733333333333345</v>
      </c>
      <c r="AQ737" s="198">
        <f t="shared" si="46"/>
        <v>9.8033333333333346</v>
      </c>
    </row>
    <row r="738" spans="1:43" x14ac:dyDescent="0.35">
      <c r="A738" s="197">
        <v>45264</v>
      </c>
      <c r="B738" s="197">
        <v>45264</v>
      </c>
      <c r="G738" s="203"/>
      <c r="H738" s="202">
        <v>5.84</v>
      </c>
      <c r="I738" s="202">
        <v>6.69</v>
      </c>
      <c r="J738" s="202">
        <v>8.2899999999999991</v>
      </c>
      <c r="K738" s="202">
        <v>14.15</v>
      </c>
      <c r="Q738" s="197">
        <v>45264</v>
      </c>
      <c r="R738" s="205">
        <v>4.0033333333333347</v>
      </c>
      <c r="S738" s="205">
        <v>4.59</v>
      </c>
      <c r="T738" s="205">
        <v>4.07</v>
      </c>
      <c r="U738" s="205">
        <v>4.21</v>
      </c>
      <c r="V738" s="205">
        <v>4.09</v>
      </c>
      <c r="W738" s="205">
        <v>4.0179999999999998</v>
      </c>
      <c r="X738" s="205">
        <v>4.0175000000000001</v>
      </c>
      <c r="Y738" s="205">
        <v>4.0337500000000004</v>
      </c>
      <c r="Z738" s="205">
        <v>4.0500000000000007</v>
      </c>
      <c r="AA738" s="205">
        <v>4.0225000000000009</v>
      </c>
      <c r="AB738" s="205">
        <v>3.9950000000000001</v>
      </c>
      <c r="AC738" s="205">
        <v>3.9375</v>
      </c>
      <c r="AD738" s="205">
        <v>3.88</v>
      </c>
      <c r="AE738" s="205">
        <v>3.95</v>
      </c>
      <c r="AF738" s="204"/>
      <c r="AH738" s="197">
        <v>45264</v>
      </c>
      <c r="AI738" s="200">
        <v>4.6399999999999997</v>
      </c>
      <c r="AJ738" s="200">
        <v>4.4000000000000004</v>
      </c>
      <c r="AK738" s="200">
        <v>4.2300000000000004</v>
      </c>
      <c r="AL738" s="199">
        <f t="shared" si="47"/>
        <v>4.4233333333333329</v>
      </c>
      <c r="AN738" s="198">
        <f t="shared" si="43"/>
        <v>1.416666666666667</v>
      </c>
      <c r="AO738" s="198">
        <f t="shared" si="44"/>
        <v>2.2666666666666675</v>
      </c>
      <c r="AP738" s="198">
        <f t="shared" si="45"/>
        <v>3.8666666666666663</v>
      </c>
      <c r="AQ738" s="198">
        <f t="shared" si="46"/>
        <v>9.7266666666666666</v>
      </c>
    </row>
    <row r="739" spans="1:43" x14ac:dyDescent="0.35">
      <c r="A739" s="197">
        <v>45265</v>
      </c>
      <c r="B739" s="197">
        <v>45265</v>
      </c>
      <c r="G739" s="203"/>
      <c r="H739" s="202">
        <v>5.76</v>
      </c>
      <c r="I739" s="202">
        <v>6.62</v>
      </c>
      <c r="J739" s="202">
        <v>8.2200000000000006</v>
      </c>
      <c r="K739" s="202">
        <v>14</v>
      </c>
      <c r="Q739" s="197">
        <v>45265</v>
      </c>
      <c r="R739" s="200">
        <v>3.9733333333333345</v>
      </c>
      <c r="S739" s="200">
        <v>4.59</v>
      </c>
      <c r="T739" s="200">
        <v>4.04</v>
      </c>
      <c r="U739" s="200">
        <v>4.1950000000000003</v>
      </c>
      <c r="V739" s="200">
        <v>4.0620000000000003</v>
      </c>
      <c r="W739" s="200">
        <v>3.9960000000000009</v>
      </c>
      <c r="X739" s="200">
        <v>3.9975000000000001</v>
      </c>
      <c r="Y739" s="200">
        <v>4.0162500000000003</v>
      </c>
      <c r="Z739" s="200">
        <v>4.0350000000000001</v>
      </c>
      <c r="AA739" s="200">
        <v>4.01</v>
      </c>
      <c r="AB739" s="200">
        <v>3.9849999999999999</v>
      </c>
      <c r="AC739" s="200">
        <v>3.9325000000000001</v>
      </c>
      <c r="AD739" s="200">
        <v>3.88</v>
      </c>
      <c r="AE739" s="200">
        <v>3.94</v>
      </c>
      <c r="AF739" s="201"/>
      <c r="AH739" s="197">
        <v>45265</v>
      </c>
      <c r="AI739" s="200">
        <v>4.57</v>
      </c>
      <c r="AJ739" s="200">
        <v>4.33</v>
      </c>
      <c r="AK739" s="200">
        <v>4.1399999999999997</v>
      </c>
      <c r="AL739" s="199">
        <f t="shared" si="47"/>
        <v>4.3466666666666667</v>
      </c>
      <c r="AN739" s="198">
        <f t="shared" si="43"/>
        <v>1.4133333333333331</v>
      </c>
      <c r="AO739" s="198">
        <f t="shared" si="44"/>
        <v>2.2733333333333334</v>
      </c>
      <c r="AP739" s="198">
        <f t="shared" si="45"/>
        <v>3.873333333333334</v>
      </c>
      <c r="AQ739" s="198">
        <f t="shared" si="46"/>
        <v>9.6533333333333324</v>
      </c>
    </row>
    <row r="740" spans="1:43" x14ac:dyDescent="0.35">
      <c r="A740" s="197">
        <v>45266</v>
      </c>
      <c r="B740" s="197">
        <v>45266</v>
      </c>
      <c r="G740" s="203"/>
      <c r="H740" s="202">
        <v>5.73</v>
      </c>
      <c r="I740" s="202">
        <v>6.59</v>
      </c>
      <c r="J740" s="202">
        <v>8.19</v>
      </c>
      <c r="K740" s="202">
        <v>13.95</v>
      </c>
      <c r="Q740" s="197">
        <v>45266</v>
      </c>
      <c r="R740" s="205">
        <v>3.9633333333333347</v>
      </c>
      <c r="S740" s="205">
        <v>4.62</v>
      </c>
      <c r="T740" s="205">
        <v>4.03</v>
      </c>
      <c r="U740" s="205">
        <v>4.1500000000000004</v>
      </c>
      <c r="V740" s="205">
        <v>4.0319999999999991</v>
      </c>
      <c r="W740" s="205">
        <v>3.9339999999999997</v>
      </c>
      <c r="X740" s="205">
        <v>3.9574999999999996</v>
      </c>
      <c r="Y740" s="205">
        <v>3.95</v>
      </c>
      <c r="Z740" s="205">
        <v>3.9425000000000003</v>
      </c>
      <c r="AA740" s="205">
        <v>3.9337499999999999</v>
      </c>
      <c r="AB740" s="205">
        <v>3.9249999999999998</v>
      </c>
      <c r="AC740" s="205">
        <v>3.8374999999999999</v>
      </c>
      <c r="AD740" s="205">
        <v>3.75</v>
      </c>
      <c r="AE740" s="205">
        <v>3.89</v>
      </c>
      <c r="AF740" s="204"/>
      <c r="AH740" s="197">
        <v>45266</v>
      </c>
      <c r="AI740" s="200">
        <v>4.5999999999999996</v>
      </c>
      <c r="AJ740" s="200">
        <v>4.33</v>
      </c>
      <c r="AK740" s="200">
        <v>4.12</v>
      </c>
      <c r="AL740" s="199">
        <f t="shared" si="47"/>
        <v>4.3500000000000005</v>
      </c>
      <c r="AN740" s="198">
        <f t="shared" si="43"/>
        <v>1.38</v>
      </c>
      <c r="AO740" s="198">
        <f t="shared" si="44"/>
        <v>2.2399999999999993</v>
      </c>
      <c r="AP740" s="198">
        <f t="shared" si="45"/>
        <v>3.839999999999999</v>
      </c>
      <c r="AQ740" s="198">
        <f t="shared" si="46"/>
        <v>9.5999999999999979</v>
      </c>
    </row>
    <row r="741" spans="1:43" x14ac:dyDescent="0.35">
      <c r="A741" s="197">
        <v>45267</v>
      </c>
      <c r="B741" s="197">
        <v>45267</v>
      </c>
      <c r="G741" s="203"/>
      <c r="H741" s="202">
        <v>5.74</v>
      </c>
      <c r="I741" s="202">
        <v>6.58</v>
      </c>
      <c r="J741" s="202">
        <v>8.17</v>
      </c>
      <c r="K741" s="202">
        <v>13.94</v>
      </c>
      <c r="Q741" s="197">
        <v>45267</v>
      </c>
      <c r="R741" s="200">
        <v>3.9633333333333347</v>
      </c>
      <c r="S741" s="200">
        <v>4.8099999999999996</v>
      </c>
      <c r="T741" s="200">
        <v>4.03</v>
      </c>
      <c r="U741" s="200">
        <v>4.17</v>
      </c>
      <c r="V741" s="200">
        <v>4.0239999999999991</v>
      </c>
      <c r="W741" s="200">
        <v>3.9239999999999995</v>
      </c>
      <c r="X741" s="200">
        <v>3.9574999999999996</v>
      </c>
      <c r="Y741" s="200">
        <v>3.9437499999999996</v>
      </c>
      <c r="Z741" s="200">
        <v>3.93</v>
      </c>
      <c r="AA741" s="200">
        <v>3.9175000000000004</v>
      </c>
      <c r="AB741" s="200">
        <v>3.9050000000000002</v>
      </c>
      <c r="AC741" s="200">
        <v>3.8125</v>
      </c>
      <c r="AD741" s="200">
        <v>3.72</v>
      </c>
      <c r="AE741" s="200">
        <v>3.86</v>
      </c>
      <c r="AF741" s="201"/>
      <c r="AH741" s="197">
        <v>45267</v>
      </c>
      <c r="AI741" s="200">
        <v>4.58</v>
      </c>
      <c r="AJ741" s="200">
        <v>4.3099999999999996</v>
      </c>
      <c r="AK741" s="200">
        <v>4.1100000000000003</v>
      </c>
      <c r="AL741" s="199">
        <f t="shared" si="47"/>
        <v>4.333333333333333</v>
      </c>
      <c r="AN741" s="198">
        <f t="shared" si="43"/>
        <v>1.4066666666666672</v>
      </c>
      <c r="AO741" s="198">
        <f t="shared" si="44"/>
        <v>2.246666666666667</v>
      </c>
      <c r="AP741" s="198">
        <f t="shared" si="45"/>
        <v>3.8366666666666669</v>
      </c>
      <c r="AQ741" s="198">
        <f t="shared" si="46"/>
        <v>9.6066666666666656</v>
      </c>
    </row>
    <row r="742" spans="1:43" x14ac:dyDescent="0.35">
      <c r="A742" s="197">
        <v>45268</v>
      </c>
      <c r="B742" s="197">
        <v>45268</v>
      </c>
      <c r="G742" s="203"/>
      <c r="H742" s="202">
        <v>5.81</v>
      </c>
      <c r="I742" s="202">
        <v>6.68</v>
      </c>
      <c r="J742" s="202">
        <v>8.27</v>
      </c>
      <c r="K742" s="202">
        <v>14</v>
      </c>
      <c r="Q742" s="197">
        <v>45268</v>
      </c>
      <c r="R742" s="205">
        <v>3.9633333333333347</v>
      </c>
      <c r="S742" s="205">
        <v>4.8499999999999996</v>
      </c>
      <c r="T742" s="205">
        <v>4.03</v>
      </c>
      <c r="U742" s="205">
        <v>4.17</v>
      </c>
      <c r="V742" s="205">
        <v>3.9899999999999998</v>
      </c>
      <c r="W742" s="205">
        <v>3.8460000000000001</v>
      </c>
      <c r="X742" s="205">
        <v>3.92</v>
      </c>
      <c r="Y742" s="205">
        <v>3.8724999999999996</v>
      </c>
      <c r="Z742" s="205">
        <v>3.8249999999999993</v>
      </c>
      <c r="AA742" s="205">
        <v>3.8349999999999995</v>
      </c>
      <c r="AB742" s="205">
        <v>3.8449999999999998</v>
      </c>
      <c r="AC742" s="205">
        <v>3.7275</v>
      </c>
      <c r="AD742" s="205">
        <v>3.61</v>
      </c>
      <c r="AE742" s="205">
        <v>3.8</v>
      </c>
      <c r="AF742" s="204"/>
      <c r="AH742" s="197">
        <v>45268</v>
      </c>
      <c r="AI742" s="200">
        <v>4.71</v>
      </c>
      <c r="AJ742" s="200">
        <v>4.45</v>
      </c>
      <c r="AK742" s="200">
        <v>4.24</v>
      </c>
      <c r="AL742" s="199">
        <f t="shared" si="47"/>
        <v>4.4666666666666668</v>
      </c>
      <c r="AN742" s="198">
        <f t="shared" si="43"/>
        <v>1.3433333333333328</v>
      </c>
      <c r="AO742" s="198">
        <f t="shared" si="44"/>
        <v>2.2133333333333329</v>
      </c>
      <c r="AP742" s="198">
        <f t="shared" si="45"/>
        <v>3.8033333333333328</v>
      </c>
      <c r="AQ742" s="198">
        <f t="shared" si="46"/>
        <v>9.5333333333333332</v>
      </c>
    </row>
    <row r="743" spans="1:43" x14ac:dyDescent="0.35">
      <c r="A743" s="197">
        <v>45271</v>
      </c>
      <c r="B743" s="197">
        <v>45271</v>
      </c>
      <c r="G743" s="203"/>
      <c r="H743" s="202">
        <v>5.82</v>
      </c>
      <c r="I743" s="202">
        <v>6.72</v>
      </c>
      <c r="J743" s="202">
        <v>8.2899999999999991</v>
      </c>
      <c r="K743" s="202">
        <v>14.07</v>
      </c>
      <c r="Q743" s="197">
        <v>45271</v>
      </c>
      <c r="R743" s="200">
        <v>3.953333333333334</v>
      </c>
      <c r="S743" s="200">
        <v>4.8600000000000003</v>
      </c>
      <c r="T743" s="200">
        <v>4.0199999999999996</v>
      </c>
      <c r="U743" s="200">
        <v>4.1500000000000004</v>
      </c>
      <c r="V743" s="200">
        <v>3.976</v>
      </c>
      <c r="W743" s="200">
        <v>3.8359999999999999</v>
      </c>
      <c r="X743" s="200">
        <v>3.9</v>
      </c>
      <c r="Y743" s="200">
        <v>3.8574999999999999</v>
      </c>
      <c r="Z743" s="200">
        <v>3.8150000000000004</v>
      </c>
      <c r="AA743" s="200">
        <v>3.83</v>
      </c>
      <c r="AB743" s="200">
        <v>3.8449999999999998</v>
      </c>
      <c r="AC743" s="200">
        <v>3.7324999999999999</v>
      </c>
      <c r="AD743" s="200">
        <v>3.62</v>
      </c>
      <c r="AE743" s="200">
        <v>3.81</v>
      </c>
      <c r="AF743" s="201"/>
      <c r="AH743" s="197">
        <v>45271</v>
      </c>
      <c r="AI743" s="200">
        <v>4.71</v>
      </c>
      <c r="AJ743" s="200">
        <v>4.42</v>
      </c>
      <c r="AK743" s="200">
        <v>4.25</v>
      </c>
      <c r="AL743" s="199">
        <f t="shared" si="47"/>
        <v>4.46</v>
      </c>
      <c r="AN743" s="198">
        <f t="shared" si="43"/>
        <v>1.3600000000000003</v>
      </c>
      <c r="AO743" s="198">
        <f t="shared" si="44"/>
        <v>2.2599999999999998</v>
      </c>
      <c r="AP743" s="198">
        <f t="shared" si="45"/>
        <v>3.8299999999999992</v>
      </c>
      <c r="AQ743" s="198">
        <f t="shared" si="46"/>
        <v>9.61</v>
      </c>
    </row>
    <row r="744" spans="1:43" x14ac:dyDescent="0.35">
      <c r="A744" s="197">
        <v>45272</v>
      </c>
      <c r="B744" s="197">
        <v>45272</v>
      </c>
      <c r="G744" s="203"/>
      <c r="H744" s="202">
        <v>5.78</v>
      </c>
      <c r="I744" s="202">
        <v>6.68</v>
      </c>
      <c r="J744" s="202">
        <v>8.24</v>
      </c>
      <c r="K744" s="202">
        <v>13.97</v>
      </c>
      <c r="Q744" s="197">
        <v>45272</v>
      </c>
      <c r="R744" s="205">
        <v>3.9166666666666683</v>
      </c>
      <c r="S744" s="205">
        <v>4.82</v>
      </c>
      <c r="T744" s="205">
        <v>3.9833333333333338</v>
      </c>
      <c r="U744" s="205">
        <v>4.1349999999999998</v>
      </c>
      <c r="V744" s="205">
        <v>3.9200000000000004</v>
      </c>
      <c r="W744" s="205">
        <v>3.7980000000000005</v>
      </c>
      <c r="X744" s="205">
        <v>3.875</v>
      </c>
      <c r="Y744" s="205">
        <v>3.8337500000000002</v>
      </c>
      <c r="Z744" s="205">
        <v>3.7925</v>
      </c>
      <c r="AA744" s="205">
        <v>3.8087499999999999</v>
      </c>
      <c r="AB744" s="205">
        <v>3.8249999999999997</v>
      </c>
      <c r="AC744" s="205">
        <v>3.7225000000000001</v>
      </c>
      <c r="AD744" s="205">
        <v>3.62</v>
      </c>
      <c r="AE744" s="205">
        <v>3.8</v>
      </c>
      <c r="AF744" s="204"/>
      <c r="AH744" s="197">
        <v>45272</v>
      </c>
      <c r="AI744" s="200">
        <v>4.7300000000000004</v>
      </c>
      <c r="AJ744" s="200">
        <v>4.42</v>
      </c>
      <c r="AK744" s="200">
        <v>4.2300000000000004</v>
      </c>
      <c r="AL744" s="199">
        <f t="shared" si="47"/>
        <v>4.46</v>
      </c>
      <c r="AN744" s="198">
        <f t="shared" ref="AN744:AN755" si="48">H744-$AL744</f>
        <v>1.3200000000000003</v>
      </c>
      <c r="AO744" s="198">
        <f t="shared" ref="AO744:AO755" si="49">I744-$AL744</f>
        <v>2.2199999999999998</v>
      </c>
      <c r="AP744" s="198">
        <f t="shared" ref="AP744:AP755" si="50">J744-$AL744</f>
        <v>3.7800000000000002</v>
      </c>
      <c r="AQ744" s="198">
        <f t="shared" ref="AQ744:AQ755" si="51">K744-$AL744</f>
        <v>9.5100000000000016</v>
      </c>
    </row>
    <row r="745" spans="1:43" x14ac:dyDescent="0.35">
      <c r="A745" s="197">
        <v>45273</v>
      </c>
      <c r="B745" s="197">
        <v>45273</v>
      </c>
      <c r="G745" s="203"/>
      <c r="H745" s="202">
        <v>5.56</v>
      </c>
      <c r="I745" s="202">
        <v>6.49</v>
      </c>
      <c r="J745" s="202">
        <v>8.02</v>
      </c>
      <c r="K745" s="202">
        <v>13.72</v>
      </c>
      <c r="Q745" s="197">
        <v>45273</v>
      </c>
      <c r="R745" s="200">
        <v>3.9166666666666683</v>
      </c>
      <c r="S745" s="200">
        <v>4.93</v>
      </c>
      <c r="T745" s="200">
        <v>3.9833333333333338</v>
      </c>
      <c r="U745" s="200">
        <v>4.13</v>
      </c>
      <c r="V745" s="200">
        <v>3.9140000000000001</v>
      </c>
      <c r="W745" s="200">
        <v>3.7980000000000005</v>
      </c>
      <c r="X745" s="200">
        <v>3.875</v>
      </c>
      <c r="Y745" s="200">
        <v>3.8325</v>
      </c>
      <c r="Z745" s="200">
        <v>3.79</v>
      </c>
      <c r="AA745" s="200">
        <v>3.8049999999999997</v>
      </c>
      <c r="AB745" s="200">
        <v>3.82</v>
      </c>
      <c r="AC745" s="200">
        <v>3.7149999999999999</v>
      </c>
      <c r="AD745" s="200">
        <v>3.61</v>
      </c>
      <c r="AE745" s="200">
        <v>3.79</v>
      </c>
      <c r="AF745" s="201"/>
      <c r="AH745" s="197">
        <v>45273</v>
      </c>
      <c r="AI745" s="200">
        <v>4.46</v>
      </c>
      <c r="AJ745" s="200">
        <v>4.18</v>
      </c>
      <c r="AK745" s="200">
        <v>4</v>
      </c>
      <c r="AL745" s="199">
        <f t="shared" si="47"/>
        <v>4.2133333333333338</v>
      </c>
      <c r="AN745" s="198">
        <f t="shared" si="48"/>
        <v>1.3466666666666658</v>
      </c>
      <c r="AO745" s="198">
        <f t="shared" si="49"/>
        <v>2.2766666666666664</v>
      </c>
      <c r="AP745" s="198">
        <f t="shared" si="50"/>
        <v>3.8066666666666658</v>
      </c>
      <c r="AQ745" s="198">
        <f t="shared" si="51"/>
        <v>9.5066666666666677</v>
      </c>
    </row>
    <row r="746" spans="1:43" x14ac:dyDescent="0.35">
      <c r="A746" s="197">
        <v>45274</v>
      </c>
      <c r="B746" s="197">
        <v>45274</v>
      </c>
      <c r="G746" s="203"/>
      <c r="H746" s="202">
        <v>5.41</v>
      </c>
      <c r="I746" s="202">
        <v>6.11</v>
      </c>
      <c r="J746" s="202">
        <v>7.59</v>
      </c>
      <c r="K746" s="202">
        <v>13.12</v>
      </c>
      <c r="Q746" s="197">
        <v>45274</v>
      </c>
      <c r="R746" s="205">
        <v>3.8833333333333351</v>
      </c>
      <c r="S746" s="205">
        <v>4.8</v>
      </c>
      <c r="T746" s="205">
        <v>3.9500000000000006</v>
      </c>
      <c r="U746" s="205">
        <v>3.86</v>
      </c>
      <c r="V746" s="205">
        <v>3.81</v>
      </c>
      <c r="W746" s="205">
        <v>3.7320000000000002</v>
      </c>
      <c r="X746" s="205">
        <v>3.79</v>
      </c>
      <c r="Y746" s="205">
        <v>3.76</v>
      </c>
      <c r="Z746" s="205">
        <v>3.7299999999999995</v>
      </c>
      <c r="AA746" s="205">
        <v>3.7399999999999998</v>
      </c>
      <c r="AB746" s="205">
        <v>3.75</v>
      </c>
      <c r="AC746" s="205">
        <v>3.54</v>
      </c>
      <c r="AD746" s="205">
        <v>3.64</v>
      </c>
      <c r="AE746" s="205">
        <v>3.74</v>
      </c>
      <c r="AF746" s="204"/>
      <c r="AH746" s="197">
        <v>45274</v>
      </c>
      <c r="AI746" s="200">
        <v>4.37</v>
      </c>
      <c r="AJ746" s="200">
        <v>4.09</v>
      </c>
      <c r="AK746" s="200">
        <v>3.9</v>
      </c>
      <c r="AL746" s="199">
        <f t="shared" si="47"/>
        <v>4.12</v>
      </c>
      <c r="AN746" s="198">
        <f t="shared" si="48"/>
        <v>1.29</v>
      </c>
      <c r="AO746" s="198">
        <f t="shared" si="49"/>
        <v>1.9900000000000002</v>
      </c>
      <c r="AP746" s="198">
        <f t="shared" si="50"/>
        <v>3.4699999999999998</v>
      </c>
      <c r="AQ746" s="198">
        <f t="shared" si="51"/>
        <v>9</v>
      </c>
    </row>
    <row r="747" spans="1:43" x14ac:dyDescent="0.35">
      <c r="A747" s="197">
        <v>45275</v>
      </c>
      <c r="B747" s="197">
        <v>45275</v>
      </c>
      <c r="G747" s="203"/>
      <c r="H747" s="202">
        <v>5.43</v>
      </c>
      <c r="I747" s="202">
        <v>6.18</v>
      </c>
      <c r="J747" s="202">
        <v>7.66</v>
      </c>
      <c r="K747" s="202">
        <v>13.16</v>
      </c>
      <c r="Q747" s="197">
        <v>45275</v>
      </c>
      <c r="R747" s="200">
        <v>3.8600000000000008</v>
      </c>
      <c r="S747" s="200">
        <v>4.83</v>
      </c>
      <c r="T747" s="200">
        <v>3.9266666666666663</v>
      </c>
      <c r="U747" s="200">
        <v>3.835</v>
      </c>
      <c r="V747" s="200">
        <v>3.7380000000000004</v>
      </c>
      <c r="W747" s="200">
        <v>3.6619999999999999</v>
      </c>
      <c r="X747" s="200">
        <v>3.7549999999999999</v>
      </c>
      <c r="Y747" s="200">
        <v>3.7262499999999998</v>
      </c>
      <c r="Z747" s="200">
        <v>3.6974999999999998</v>
      </c>
      <c r="AA747" s="200">
        <v>3.69875</v>
      </c>
      <c r="AB747" s="200">
        <v>3.7</v>
      </c>
      <c r="AC747" s="200">
        <v>3.49</v>
      </c>
      <c r="AD747" s="200">
        <v>3.5550000000000002</v>
      </c>
      <c r="AE747" s="200">
        <v>3.62</v>
      </c>
      <c r="AF747" s="201"/>
      <c r="AH747" s="197">
        <v>45275</v>
      </c>
      <c r="AI747" s="200">
        <v>4.4400000000000004</v>
      </c>
      <c r="AJ747" s="200">
        <v>4.13</v>
      </c>
      <c r="AK747" s="200">
        <v>3.91</v>
      </c>
      <c r="AL747" s="199">
        <f t="shared" si="47"/>
        <v>4.16</v>
      </c>
      <c r="AN747" s="198">
        <f t="shared" si="48"/>
        <v>1.2699999999999996</v>
      </c>
      <c r="AO747" s="198">
        <f t="shared" si="49"/>
        <v>2.0199999999999996</v>
      </c>
      <c r="AP747" s="198">
        <f t="shared" si="50"/>
        <v>3.5</v>
      </c>
      <c r="AQ747" s="198">
        <f t="shared" si="51"/>
        <v>9</v>
      </c>
    </row>
    <row r="748" spans="1:43" x14ac:dyDescent="0.35">
      <c r="A748" s="197">
        <v>45278</v>
      </c>
      <c r="B748" s="197">
        <v>45278</v>
      </c>
      <c r="G748" s="203"/>
      <c r="H748" s="202">
        <v>5.47</v>
      </c>
      <c r="I748" s="202">
        <v>6.22</v>
      </c>
      <c r="J748" s="202">
        <v>7.69</v>
      </c>
      <c r="K748" s="202">
        <v>13.17</v>
      </c>
      <c r="Q748" s="197">
        <v>45278</v>
      </c>
      <c r="R748" s="205">
        <v>3.8600000000000008</v>
      </c>
      <c r="S748" s="205">
        <v>4.72</v>
      </c>
      <c r="T748" s="205">
        <v>3.9266666666666663</v>
      </c>
      <c r="U748" s="205">
        <v>3.82</v>
      </c>
      <c r="V748" s="205">
        <v>3.7359999999999998</v>
      </c>
      <c r="W748" s="205">
        <v>3.6640000000000001</v>
      </c>
      <c r="X748" s="205">
        <v>3.7475000000000001</v>
      </c>
      <c r="Y748" s="205">
        <v>3.7237499999999999</v>
      </c>
      <c r="Z748" s="205">
        <v>3.6999999999999997</v>
      </c>
      <c r="AA748" s="205">
        <v>3.6949999999999998</v>
      </c>
      <c r="AB748" s="205">
        <v>3.69</v>
      </c>
      <c r="AC748" s="205">
        <v>3.46</v>
      </c>
      <c r="AD748" s="205">
        <v>3.5300000000000002</v>
      </c>
      <c r="AE748" s="205">
        <v>3.6</v>
      </c>
      <c r="AF748" s="204"/>
      <c r="AH748" s="197">
        <v>45278</v>
      </c>
      <c r="AI748" s="200">
        <v>4.43</v>
      </c>
      <c r="AJ748" s="200">
        <v>4.1500000000000004</v>
      </c>
      <c r="AK748" s="200">
        <v>3.94</v>
      </c>
      <c r="AL748" s="199">
        <f t="shared" si="47"/>
        <v>4.1733333333333329</v>
      </c>
      <c r="AN748" s="198">
        <f t="shared" si="48"/>
        <v>1.2966666666666669</v>
      </c>
      <c r="AO748" s="198">
        <f t="shared" si="49"/>
        <v>2.0466666666666669</v>
      </c>
      <c r="AP748" s="198">
        <f t="shared" si="50"/>
        <v>3.5166666666666675</v>
      </c>
      <c r="AQ748" s="198">
        <f t="shared" si="51"/>
        <v>8.9966666666666661</v>
      </c>
    </row>
    <row r="749" spans="1:43" x14ac:dyDescent="0.35">
      <c r="A749" s="197">
        <v>45279</v>
      </c>
      <c r="B749" s="197">
        <v>45279</v>
      </c>
      <c r="G749" s="203"/>
      <c r="H749" s="202">
        <v>5.45</v>
      </c>
      <c r="I749" s="202">
        <v>6.16</v>
      </c>
      <c r="J749" s="202">
        <v>7.63</v>
      </c>
      <c r="K749" s="202">
        <v>13.08</v>
      </c>
      <c r="Q749" s="197">
        <v>45279</v>
      </c>
      <c r="R749" s="200">
        <v>3.8533333333333344</v>
      </c>
      <c r="S749" s="200">
        <v>4.74</v>
      </c>
      <c r="T749" s="200">
        <v>3.92</v>
      </c>
      <c r="U749" s="200">
        <v>3.8099999999999996</v>
      </c>
      <c r="V749" s="200">
        <v>3.7340000000000004</v>
      </c>
      <c r="W749" s="200">
        <v>3.6640000000000001</v>
      </c>
      <c r="X749" s="200">
        <v>3.7475000000000001</v>
      </c>
      <c r="Y749" s="200">
        <v>3.52</v>
      </c>
      <c r="Z749" s="200">
        <v>3.76</v>
      </c>
      <c r="AA749" s="200">
        <v>3.7249999999999996</v>
      </c>
      <c r="AB749" s="200">
        <v>3.69</v>
      </c>
      <c r="AC749" s="200">
        <v>3.46</v>
      </c>
      <c r="AD749" s="200">
        <v>3.5249999999999999</v>
      </c>
      <c r="AE749" s="200">
        <v>3.59</v>
      </c>
      <c r="AF749" s="201"/>
      <c r="AH749" s="197">
        <v>45279</v>
      </c>
      <c r="AI749" s="200">
        <v>4.41</v>
      </c>
      <c r="AJ749" s="200">
        <v>4.1500000000000004</v>
      </c>
      <c r="AK749" s="200">
        <v>3.94</v>
      </c>
      <c r="AL749" s="199">
        <f t="shared" si="47"/>
        <v>4.166666666666667</v>
      </c>
      <c r="AN749" s="198">
        <f t="shared" si="48"/>
        <v>1.2833333333333332</v>
      </c>
      <c r="AO749" s="198">
        <f t="shared" si="49"/>
        <v>1.9933333333333332</v>
      </c>
      <c r="AP749" s="198">
        <f t="shared" si="50"/>
        <v>3.4633333333333329</v>
      </c>
      <c r="AQ749" s="198">
        <f t="shared" si="51"/>
        <v>8.913333333333334</v>
      </c>
    </row>
    <row r="750" spans="1:43" x14ac:dyDescent="0.35">
      <c r="A750" s="197">
        <v>45280</v>
      </c>
      <c r="B750" s="197">
        <v>45280</v>
      </c>
      <c r="G750" s="203"/>
      <c r="H750" s="202">
        <v>5.4</v>
      </c>
      <c r="I750" s="202">
        <v>6.09</v>
      </c>
      <c r="J750" s="202">
        <v>7.51</v>
      </c>
      <c r="K750" s="202">
        <v>12.88</v>
      </c>
      <c r="Q750" s="197">
        <v>45280</v>
      </c>
      <c r="R750" s="205">
        <v>3.8366666666666682</v>
      </c>
      <c r="S750" s="205">
        <v>4.8099999999999996</v>
      </c>
      <c r="T750" s="205">
        <v>3.9033333333333338</v>
      </c>
      <c r="U750" s="205">
        <v>3.7750000000000004</v>
      </c>
      <c r="V750" s="205">
        <v>3.6740000000000004</v>
      </c>
      <c r="W750" s="205">
        <v>3.5680000000000001</v>
      </c>
      <c r="X750" s="205">
        <v>3.6675</v>
      </c>
      <c r="Y750" s="205">
        <v>3.45</v>
      </c>
      <c r="Z750" s="205">
        <v>3.6966666666666668</v>
      </c>
      <c r="AA750" s="205">
        <v>3.6708333333333334</v>
      </c>
      <c r="AB750" s="205">
        <v>3.645</v>
      </c>
      <c r="AC750" s="205">
        <v>3.41</v>
      </c>
      <c r="AD750" s="205">
        <v>3.4699999999999998</v>
      </c>
      <c r="AE750" s="205">
        <v>3.53</v>
      </c>
      <c r="AF750" s="204"/>
      <c r="AH750" s="197">
        <v>45280</v>
      </c>
      <c r="AI750" s="200">
        <v>4.34</v>
      </c>
      <c r="AJ750" s="200">
        <v>4.0599999999999996</v>
      </c>
      <c r="AK750" s="200">
        <v>3.86</v>
      </c>
      <c r="AL750" s="199">
        <f t="shared" si="47"/>
        <v>4.086666666666666</v>
      </c>
      <c r="AN750" s="198">
        <f t="shared" si="48"/>
        <v>1.3133333333333344</v>
      </c>
      <c r="AO750" s="198">
        <f t="shared" si="49"/>
        <v>2.0033333333333339</v>
      </c>
      <c r="AP750" s="198">
        <f t="shared" si="50"/>
        <v>3.4233333333333338</v>
      </c>
      <c r="AQ750" s="198">
        <f t="shared" si="51"/>
        <v>8.7933333333333348</v>
      </c>
    </row>
    <row r="751" spans="1:43" x14ac:dyDescent="0.35">
      <c r="A751" s="197">
        <v>45281</v>
      </c>
      <c r="B751" s="197">
        <v>45281</v>
      </c>
      <c r="G751" s="203"/>
      <c r="H751" s="202">
        <v>5.41</v>
      </c>
      <c r="I751" s="202">
        <v>6.09</v>
      </c>
      <c r="J751" s="202">
        <v>7.5</v>
      </c>
      <c r="K751" s="202">
        <v>12.81</v>
      </c>
      <c r="Q751" s="197">
        <v>45281</v>
      </c>
      <c r="R751" s="200">
        <v>3.8366666666666682</v>
      </c>
      <c r="S751" s="200">
        <v>5.0199999999999996</v>
      </c>
      <c r="T751" s="200">
        <v>3.9033333333333338</v>
      </c>
      <c r="U751" s="200">
        <v>3.74</v>
      </c>
      <c r="V751" s="200">
        <v>3.6759999999999997</v>
      </c>
      <c r="W751" s="200">
        <v>3.5700000000000003</v>
      </c>
      <c r="X751" s="200">
        <v>3.6750000000000003</v>
      </c>
      <c r="Y751" s="200">
        <v>3.46</v>
      </c>
      <c r="Z751" s="200">
        <v>3.6966666666666668</v>
      </c>
      <c r="AA751" s="200">
        <v>3.6708333333333334</v>
      </c>
      <c r="AB751" s="200">
        <v>3.645</v>
      </c>
      <c r="AC751" s="200">
        <v>3.4</v>
      </c>
      <c r="AD751" s="200">
        <v>3.4649999999999999</v>
      </c>
      <c r="AE751" s="200">
        <v>3.53</v>
      </c>
      <c r="AF751" s="201"/>
      <c r="AH751" s="197">
        <v>45281</v>
      </c>
      <c r="AI751" s="200">
        <v>4.33</v>
      </c>
      <c r="AJ751" s="200">
        <v>4.0599999999999996</v>
      </c>
      <c r="AK751" s="200">
        <v>3.87</v>
      </c>
      <c r="AL751" s="199">
        <f t="shared" si="47"/>
        <v>4.0866666666666669</v>
      </c>
      <c r="AN751" s="198">
        <f t="shared" si="48"/>
        <v>1.3233333333333333</v>
      </c>
      <c r="AO751" s="198">
        <f t="shared" si="49"/>
        <v>2.003333333333333</v>
      </c>
      <c r="AP751" s="198">
        <f t="shared" si="50"/>
        <v>3.4133333333333331</v>
      </c>
      <c r="AQ751" s="198">
        <f t="shared" si="51"/>
        <v>8.7233333333333327</v>
      </c>
    </row>
    <row r="752" spans="1:43" x14ac:dyDescent="0.35">
      <c r="A752" s="197">
        <v>45282</v>
      </c>
      <c r="B752" s="197">
        <v>45282</v>
      </c>
      <c r="G752" s="203"/>
      <c r="H752" s="202">
        <v>5.42</v>
      </c>
      <c r="I752" s="202">
        <v>6.07</v>
      </c>
      <c r="J752" s="202">
        <v>7.48</v>
      </c>
      <c r="K752" s="202">
        <v>12.79</v>
      </c>
      <c r="Q752" s="197">
        <v>45282</v>
      </c>
      <c r="R752" s="205">
        <v>5.07</v>
      </c>
      <c r="S752" s="205">
        <v>4.49</v>
      </c>
      <c r="T752" s="205">
        <v>3.91</v>
      </c>
      <c r="U752" s="205">
        <v>3.7549999999999999</v>
      </c>
      <c r="V752" s="205">
        <v>3.6800000000000006</v>
      </c>
      <c r="W752" s="205">
        <v>3.5420000000000003</v>
      </c>
      <c r="X752" s="205">
        <v>3.665</v>
      </c>
      <c r="Y752" s="205">
        <v>3.33</v>
      </c>
      <c r="Z752" s="205">
        <v>3.6933333333333334</v>
      </c>
      <c r="AA752" s="205">
        <v>3.6566666666666667</v>
      </c>
      <c r="AB752" s="205">
        <v>3.62</v>
      </c>
      <c r="AC752" s="205">
        <v>3.32</v>
      </c>
      <c r="AD752" s="205">
        <v>3.415</v>
      </c>
      <c r="AE752" s="205">
        <v>3.51</v>
      </c>
      <c r="AF752" s="204"/>
      <c r="AH752" s="197">
        <v>45282</v>
      </c>
      <c r="AI752" s="200">
        <v>4.3099999999999996</v>
      </c>
      <c r="AJ752" s="200">
        <v>4.04</v>
      </c>
      <c r="AK752" s="200">
        <v>3.87</v>
      </c>
      <c r="AL752" s="199">
        <f t="shared" si="47"/>
        <v>4.0733333333333333</v>
      </c>
      <c r="AN752" s="198">
        <f t="shared" si="48"/>
        <v>1.3466666666666667</v>
      </c>
      <c r="AO752" s="198">
        <f t="shared" si="49"/>
        <v>1.996666666666667</v>
      </c>
      <c r="AP752" s="198">
        <f t="shared" si="50"/>
        <v>3.4066666666666672</v>
      </c>
      <c r="AQ752" s="198">
        <f t="shared" si="51"/>
        <v>8.716666666666665</v>
      </c>
    </row>
    <row r="753" spans="1:56" x14ac:dyDescent="0.35">
      <c r="A753" s="197">
        <v>45287</v>
      </c>
      <c r="B753" s="197">
        <v>45287</v>
      </c>
      <c r="G753" s="203"/>
      <c r="H753" s="202">
        <v>5.31</v>
      </c>
      <c r="I753" s="202">
        <v>5.95</v>
      </c>
      <c r="J753" s="202">
        <v>7.34</v>
      </c>
      <c r="K753" s="202">
        <v>12.61</v>
      </c>
      <c r="Q753" s="197">
        <v>45287</v>
      </c>
      <c r="R753" s="200">
        <v>4.8899999999999997</v>
      </c>
      <c r="S753" s="200">
        <v>4.4000000000000004</v>
      </c>
      <c r="T753" s="200">
        <v>3.91</v>
      </c>
      <c r="U753" s="200">
        <v>3.75</v>
      </c>
      <c r="V753" s="200">
        <v>3.6820000000000008</v>
      </c>
      <c r="W753" s="200">
        <v>3.5340000000000003</v>
      </c>
      <c r="X753" s="200">
        <v>3.6524999999999999</v>
      </c>
      <c r="Y753" s="200">
        <v>3.3</v>
      </c>
      <c r="Z753" s="200">
        <v>3.6799999999999997</v>
      </c>
      <c r="AA753" s="200">
        <v>3.65</v>
      </c>
      <c r="AB753" s="200">
        <v>3.62</v>
      </c>
      <c r="AC753" s="200">
        <v>3.32</v>
      </c>
      <c r="AD753" s="200">
        <v>3.3899999999999997</v>
      </c>
      <c r="AE753" s="200">
        <v>3.46</v>
      </c>
      <c r="AF753" s="201"/>
      <c r="AH753" s="197">
        <v>45287</v>
      </c>
      <c r="AI753" s="200">
        <v>4.2</v>
      </c>
      <c r="AJ753" s="200">
        <v>3.97</v>
      </c>
      <c r="AK753" s="200">
        <v>3.78</v>
      </c>
      <c r="AL753" s="199">
        <f t="shared" si="47"/>
        <v>3.9833333333333329</v>
      </c>
      <c r="AN753" s="198">
        <f t="shared" si="48"/>
        <v>1.3266666666666667</v>
      </c>
      <c r="AO753" s="198">
        <f t="shared" si="49"/>
        <v>1.9666666666666672</v>
      </c>
      <c r="AP753" s="198">
        <f t="shared" si="50"/>
        <v>3.3566666666666669</v>
      </c>
      <c r="AQ753" s="198">
        <f t="shared" si="51"/>
        <v>8.6266666666666669</v>
      </c>
    </row>
    <row r="754" spans="1:56" x14ac:dyDescent="0.35">
      <c r="A754" s="197">
        <v>45288</v>
      </c>
      <c r="B754" s="197">
        <v>45288</v>
      </c>
      <c r="G754" s="203"/>
      <c r="H754" s="202">
        <v>5.34</v>
      </c>
      <c r="I754" s="202">
        <v>5.98</v>
      </c>
      <c r="J754" s="202">
        <v>7.38</v>
      </c>
      <c r="K754" s="202">
        <v>12.59</v>
      </c>
      <c r="Q754" s="197">
        <v>45288</v>
      </c>
      <c r="R754" s="205">
        <v>5.5</v>
      </c>
      <c r="S754" s="205">
        <v>4.7016666666666671</v>
      </c>
      <c r="T754" s="205">
        <v>3.9033333333333338</v>
      </c>
      <c r="U754" s="205">
        <v>3.76</v>
      </c>
      <c r="V754" s="205">
        <v>3.6740000000000004</v>
      </c>
      <c r="W754" s="205">
        <v>3.5300000000000002</v>
      </c>
      <c r="X754" s="205">
        <v>3.6375000000000002</v>
      </c>
      <c r="Y754" s="205">
        <v>3.32</v>
      </c>
      <c r="Z754" s="205">
        <v>3.6666666666666665</v>
      </c>
      <c r="AA754" s="205">
        <v>3.6358333333333333</v>
      </c>
      <c r="AB754" s="205">
        <v>3.605</v>
      </c>
      <c r="AC754" s="205">
        <v>3.32</v>
      </c>
      <c r="AD754" s="205">
        <v>3.41</v>
      </c>
      <c r="AE754" s="205">
        <v>3.5</v>
      </c>
      <c r="AF754" s="204"/>
      <c r="AH754" s="197">
        <v>45288</v>
      </c>
      <c r="AI754" s="200">
        <v>4.26</v>
      </c>
      <c r="AJ754" s="200">
        <v>4.0199999999999996</v>
      </c>
      <c r="AK754" s="200">
        <v>3.83</v>
      </c>
      <c r="AL754" s="199">
        <f t="shared" si="47"/>
        <v>4.0366666666666662</v>
      </c>
      <c r="AN754" s="198">
        <f t="shared" si="48"/>
        <v>1.3033333333333337</v>
      </c>
      <c r="AO754" s="198">
        <f t="shared" si="49"/>
        <v>1.9433333333333342</v>
      </c>
      <c r="AP754" s="198">
        <f t="shared" si="50"/>
        <v>3.3433333333333337</v>
      </c>
      <c r="AQ754" s="198">
        <f t="shared" si="51"/>
        <v>8.5533333333333346</v>
      </c>
    </row>
    <row r="755" spans="1:56" s="206" customFormat="1" x14ac:dyDescent="0.35">
      <c r="A755" s="211">
        <v>45289</v>
      </c>
      <c r="B755" s="211">
        <v>45289</v>
      </c>
      <c r="C755" s="214"/>
      <c r="D755" s="214"/>
      <c r="E755" s="214"/>
      <c r="F755" s="214"/>
      <c r="G755" s="216"/>
      <c r="H755" s="215">
        <v>5.35</v>
      </c>
      <c r="I755" s="215">
        <v>6.01</v>
      </c>
      <c r="J755" s="215">
        <v>7.41</v>
      </c>
      <c r="K755" s="215">
        <v>12.53</v>
      </c>
      <c r="L755" s="214"/>
      <c r="M755" s="214"/>
      <c r="N755" s="214"/>
      <c r="O755" s="214"/>
      <c r="P755" s="214"/>
      <c r="Q755" s="211">
        <v>45289</v>
      </c>
      <c r="R755" s="213">
        <v>5.83</v>
      </c>
      <c r="S755" s="213">
        <v>4.8666666666666671</v>
      </c>
      <c r="T755" s="213">
        <v>3.9033333333333338</v>
      </c>
      <c r="U755" s="213">
        <v>3.7450000000000001</v>
      </c>
      <c r="V755" s="213">
        <v>3.6760000000000006</v>
      </c>
      <c r="W755" s="213">
        <v>3.6179999999999999</v>
      </c>
      <c r="X755" s="213">
        <v>3.6325000000000003</v>
      </c>
      <c r="Y755" s="213">
        <v>3.32</v>
      </c>
      <c r="Z755" s="213">
        <v>3.67</v>
      </c>
      <c r="AA755" s="213">
        <v>3.6375000000000002</v>
      </c>
      <c r="AB755" s="213">
        <v>3.605</v>
      </c>
      <c r="AC755" s="213">
        <v>3.31</v>
      </c>
      <c r="AD755" s="213">
        <v>3.395</v>
      </c>
      <c r="AE755" s="213">
        <v>3.48</v>
      </c>
      <c r="AF755" s="212"/>
      <c r="AH755" s="211">
        <v>45289</v>
      </c>
      <c r="AI755" s="210">
        <v>4.2300000000000004</v>
      </c>
      <c r="AJ755" s="210">
        <v>4.01</v>
      </c>
      <c r="AK755" s="210">
        <v>3.84</v>
      </c>
      <c r="AL755" s="209">
        <f t="shared" si="47"/>
        <v>4.0266666666666664</v>
      </c>
      <c r="AN755" s="208">
        <f t="shared" si="48"/>
        <v>1.3233333333333333</v>
      </c>
      <c r="AO755" s="208">
        <f t="shared" si="49"/>
        <v>1.9833333333333334</v>
      </c>
      <c r="AP755" s="208">
        <f t="shared" si="50"/>
        <v>3.3833333333333337</v>
      </c>
      <c r="AQ755" s="208">
        <f t="shared" si="51"/>
        <v>8.5033333333333339</v>
      </c>
      <c r="AS755" s="207">
        <f>$BC$755*EXP($BD$755*AS3)</f>
        <v>0.86766954761092241</v>
      </c>
      <c r="AT755" s="207">
        <f>$BC$755*EXP($BD$755*AT3)</f>
        <v>1.5992834060042349</v>
      </c>
      <c r="AU755" s="207">
        <f>$BC$755*EXP($BD$755*AU3)</f>
        <v>2.9477897660036638</v>
      </c>
      <c r="AV755" s="207">
        <f>$BC$755*EXP($BD$755*AV3)</f>
        <v>5.433348756032129</v>
      </c>
      <c r="AW755" s="207"/>
      <c r="AX755" s="207">
        <f>$BC$755*EXP($BD$755*AX3)</f>
        <v>1.8634519553721083</v>
      </c>
      <c r="AY755" s="207">
        <f>$BC$755*EXP($BD$755*AY3)</f>
        <v>4.0020457091542889</v>
      </c>
      <c r="AZ755" s="207">
        <f>$BC$755*EXP($BD$755*AZ3)</f>
        <v>10.014716464905186</v>
      </c>
      <c r="BA755" s="207">
        <f>$BC$755*EXP($BD$755*BA3)</f>
        <v>46.191955413356105</v>
      </c>
      <c r="BB755" s="207"/>
      <c r="BC755" s="206">
        <f>0.6391</f>
        <v>0.6391</v>
      </c>
      <c r="BD755" s="206">
        <f>0.6115</f>
        <v>0.61150000000000004</v>
      </c>
    </row>
    <row r="756" spans="1:56" x14ac:dyDescent="0.35">
      <c r="A756" s="197"/>
      <c r="B756" s="197"/>
      <c r="G756" s="203"/>
      <c r="H756" s="202"/>
      <c r="I756" s="202"/>
      <c r="J756" s="202"/>
      <c r="K756" s="202"/>
      <c r="Q756" s="197"/>
      <c r="R756" s="200"/>
      <c r="S756" s="200"/>
      <c r="T756" s="200"/>
      <c r="U756" s="200"/>
      <c r="V756" s="200"/>
      <c r="W756" s="200"/>
      <c r="X756" s="200"/>
      <c r="Y756" s="200"/>
      <c r="Z756" s="200"/>
      <c r="AA756" s="200"/>
      <c r="AB756" s="200"/>
      <c r="AC756" s="200"/>
      <c r="AD756" s="200"/>
      <c r="AE756" s="200"/>
      <c r="AF756" s="201"/>
      <c r="AH756" s="197"/>
      <c r="AI756" s="200"/>
      <c r="AJ756" s="200"/>
      <c r="AK756" s="200"/>
      <c r="AL756" s="199"/>
      <c r="AN756" s="198">
        <f>AVERAGE(AN5:AN755)</f>
        <v>1.7307234798047064</v>
      </c>
      <c r="AO756" s="198">
        <f>AVERAGE(AO5:AO755)</f>
        <v>2.8427807367953819</v>
      </c>
      <c r="AP756" s="198">
        <f>AVERAGE(AP5:AP755)</f>
        <v>4.4272614292055037</v>
      </c>
      <c r="AQ756" s="198">
        <f>AVERAGE(AQ5:AQ755)</f>
        <v>8.9600843320017827</v>
      </c>
    </row>
    <row r="757" spans="1:56" x14ac:dyDescent="0.35">
      <c r="A757" s="197"/>
      <c r="B757" s="197"/>
      <c r="G757" s="203"/>
      <c r="H757" s="202"/>
      <c r="I757" s="202"/>
      <c r="J757" s="202"/>
      <c r="K757" s="202"/>
      <c r="Q757" s="197"/>
      <c r="R757" s="205"/>
      <c r="S757" s="205"/>
      <c r="T757" s="205"/>
      <c r="U757" s="205"/>
      <c r="V757" s="205"/>
      <c r="W757" s="205"/>
      <c r="X757" s="205"/>
      <c r="Y757" s="205"/>
      <c r="Z757" s="205"/>
      <c r="AA757" s="205"/>
      <c r="AB757" s="205"/>
      <c r="AC757" s="205"/>
      <c r="AD757" s="205"/>
      <c r="AE757" s="205"/>
      <c r="AF757" s="204"/>
      <c r="AH757" s="197"/>
      <c r="AI757" s="200"/>
      <c r="AJ757" s="200"/>
      <c r="AK757" s="200"/>
      <c r="AL757" s="199"/>
      <c r="AN757" s="198"/>
      <c r="AO757" s="198"/>
      <c r="AP757" s="198"/>
      <c r="AQ757" s="198"/>
    </row>
    <row r="758" spans="1:56" x14ac:dyDescent="0.35">
      <c r="A758" s="197"/>
      <c r="B758" s="197"/>
      <c r="G758" s="203"/>
      <c r="H758" s="202"/>
      <c r="I758" s="202"/>
      <c r="J758" s="202"/>
      <c r="K758" s="202"/>
      <c r="Q758" s="197"/>
      <c r="R758" s="205"/>
      <c r="S758" s="205"/>
      <c r="T758" s="205"/>
      <c r="U758" s="205"/>
      <c r="V758" s="205"/>
      <c r="W758" s="205"/>
      <c r="X758" s="205"/>
      <c r="Y758" s="205"/>
      <c r="Z758" s="205"/>
      <c r="AA758" s="205"/>
      <c r="AB758" s="205"/>
      <c r="AC758" s="205"/>
      <c r="AD758" s="205"/>
      <c r="AE758" s="205"/>
      <c r="AF758" s="204"/>
      <c r="AH758" s="197"/>
      <c r="AI758" s="200"/>
      <c r="AJ758" s="200"/>
      <c r="AK758" s="200"/>
      <c r="AL758" s="199"/>
      <c r="AN758" s="198"/>
      <c r="AO758" s="198"/>
      <c r="AP758" s="198"/>
      <c r="AQ758" s="198"/>
    </row>
    <row r="759" spans="1:56" x14ac:dyDescent="0.35">
      <c r="A759" s="197"/>
      <c r="B759" s="197"/>
      <c r="G759" s="203"/>
      <c r="H759" s="202"/>
      <c r="I759" s="202"/>
      <c r="J759" s="202"/>
      <c r="K759" s="202"/>
      <c r="Q759" s="197"/>
      <c r="R759" s="200"/>
      <c r="S759" s="200"/>
      <c r="T759" s="200"/>
      <c r="U759" s="200"/>
      <c r="V759" s="200"/>
      <c r="W759" s="200"/>
      <c r="X759" s="200"/>
      <c r="Y759" s="200"/>
      <c r="Z759" s="200"/>
      <c r="AA759" s="200"/>
      <c r="AB759" s="200"/>
      <c r="AC759" s="200"/>
      <c r="AD759" s="200"/>
      <c r="AE759" s="200"/>
      <c r="AF759" s="201"/>
      <c r="AH759" s="197"/>
      <c r="AI759" s="200"/>
      <c r="AJ759" s="200"/>
      <c r="AK759" s="200"/>
      <c r="AL759" s="199"/>
      <c r="AN759" s="198"/>
      <c r="AO759" s="198"/>
      <c r="AP759" s="198"/>
      <c r="AQ759" s="198"/>
    </row>
    <row r="760" spans="1:56" x14ac:dyDescent="0.35">
      <c r="A760" s="197"/>
      <c r="B760" s="197"/>
    </row>
    <row r="761" spans="1:56" x14ac:dyDescent="0.35">
      <c r="A761" s="197"/>
      <c r="B761" s="197"/>
    </row>
    <row r="762" spans="1:56" x14ac:dyDescent="0.35">
      <c r="A762" s="197"/>
      <c r="B762" s="197"/>
    </row>
    <row r="763" spans="1:56" x14ac:dyDescent="0.35">
      <c r="A763" s="197"/>
      <c r="B763" s="197"/>
    </row>
    <row r="764" spans="1:56" x14ac:dyDescent="0.35">
      <c r="A764" s="197"/>
      <c r="B764" s="197"/>
    </row>
    <row r="765" spans="1:56" x14ac:dyDescent="0.35">
      <c r="A765" s="197"/>
      <c r="B765" s="197"/>
    </row>
    <row r="766" spans="1:56" x14ac:dyDescent="0.35">
      <c r="A766" s="197"/>
      <c r="B766" s="197"/>
    </row>
    <row r="767" spans="1:56" x14ac:dyDescent="0.35">
      <c r="A767" s="197"/>
      <c r="B767" s="197"/>
    </row>
    <row r="768" spans="1:56" x14ac:dyDescent="0.35">
      <c r="A768" s="197"/>
      <c r="B768" s="197"/>
    </row>
    <row r="769" spans="1:2" x14ac:dyDescent="0.35">
      <c r="A769" s="197"/>
      <c r="B769" s="197"/>
    </row>
    <row r="770" spans="1:2" x14ac:dyDescent="0.35">
      <c r="A770" s="197"/>
      <c r="B770" s="197"/>
    </row>
    <row r="771" spans="1:2" x14ac:dyDescent="0.35">
      <c r="A771" s="197"/>
      <c r="B771" s="197"/>
    </row>
    <row r="772" spans="1:2" x14ac:dyDescent="0.35">
      <c r="A772" s="197"/>
      <c r="B772" s="197"/>
    </row>
    <row r="773" spans="1:2" x14ac:dyDescent="0.35">
      <c r="A773" s="197"/>
      <c r="B773" s="197"/>
    </row>
    <row r="774" spans="1:2" x14ac:dyDescent="0.35">
      <c r="A774" s="197"/>
      <c r="B774" s="197"/>
    </row>
    <row r="775" spans="1:2" x14ac:dyDescent="0.35">
      <c r="A775" s="197"/>
      <c r="B775" s="197"/>
    </row>
    <row r="776" spans="1:2" x14ac:dyDescent="0.35">
      <c r="A776" s="197"/>
      <c r="B776" s="197"/>
    </row>
    <row r="777" spans="1:2" x14ac:dyDescent="0.35">
      <c r="A777" s="197"/>
      <c r="B777" s="197"/>
    </row>
    <row r="778" spans="1:2" x14ac:dyDescent="0.35">
      <c r="A778" s="197"/>
      <c r="B778" s="197"/>
    </row>
    <row r="779" spans="1:2" x14ac:dyDescent="0.35">
      <c r="A779" s="197"/>
      <c r="B779" s="197"/>
    </row>
    <row r="780" spans="1:2" x14ac:dyDescent="0.35">
      <c r="A780" s="197"/>
      <c r="B780" s="197"/>
    </row>
    <row r="781" spans="1:2" x14ac:dyDescent="0.35">
      <c r="A781" s="197"/>
      <c r="B781" s="197"/>
    </row>
    <row r="782" spans="1:2" x14ac:dyDescent="0.35">
      <c r="A782" s="197"/>
      <c r="B782" s="197"/>
    </row>
    <row r="783" spans="1:2" x14ac:dyDescent="0.35">
      <c r="A783" s="197"/>
      <c r="B783" s="197"/>
    </row>
    <row r="784" spans="1:2" x14ac:dyDescent="0.35">
      <c r="A784" s="197"/>
      <c r="B784" s="197"/>
    </row>
    <row r="785" spans="1:2" x14ac:dyDescent="0.35">
      <c r="A785" s="197"/>
      <c r="B785" s="197"/>
    </row>
    <row r="786" spans="1:2" x14ac:dyDescent="0.35">
      <c r="A786" s="197"/>
      <c r="B786" s="197"/>
    </row>
    <row r="787" spans="1:2" x14ac:dyDescent="0.35">
      <c r="A787" s="197"/>
      <c r="B787" s="197"/>
    </row>
    <row r="788" spans="1:2" x14ac:dyDescent="0.35">
      <c r="A788" s="197"/>
      <c r="B788" s="197"/>
    </row>
    <row r="789" spans="1:2" x14ac:dyDescent="0.35">
      <c r="A789" s="197"/>
      <c r="B789" s="197"/>
    </row>
    <row r="790" spans="1:2" x14ac:dyDescent="0.35">
      <c r="A790" s="197"/>
      <c r="B790" s="197"/>
    </row>
    <row r="791" spans="1:2" x14ac:dyDescent="0.35">
      <c r="A791" s="197"/>
      <c r="B791" s="197"/>
    </row>
    <row r="792" spans="1:2" x14ac:dyDescent="0.35">
      <c r="A792" s="197"/>
      <c r="B792" s="197"/>
    </row>
    <row r="793" spans="1:2" x14ac:dyDescent="0.35">
      <c r="A793" s="197"/>
      <c r="B793" s="197"/>
    </row>
    <row r="794" spans="1:2" x14ac:dyDescent="0.35">
      <c r="A794" s="197"/>
      <c r="B794" s="197"/>
    </row>
    <row r="795" spans="1:2" x14ac:dyDescent="0.35">
      <c r="A795" s="197"/>
      <c r="B795" s="197"/>
    </row>
    <row r="796" spans="1:2" x14ac:dyDescent="0.35">
      <c r="A796" s="197"/>
      <c r="B796" s="197"/>
    </row>
    <row r="797" spans="1:2" x14ac:dyDescent="0.35">
      <c r="A797" s="197"/>
      <c r="B797" s="197"/>
    </row>
    <row r="798" spans="1:2" x14ac:dyDescent="0.35">
      <c r="A798" s="197"/>
      <c r="B798" s="197"/>
    </row>
    <row r="799" spans="1:2" x14ac:dyDescent="0.35">
      <c r="A799" s="197"/>
      <c r="B799" s="197"/>
    </row>
    <row r="800" spans="1:2" x14ac:dyDescent="0.35">
      <c r="A800" s="197"/>
      <c r="B800" s="197"/>
    </row>
    <row r="801" spans="1:2" x14ac:dyDescent="0.35">
      <c r="A801" s="197"/>
      <c r="B801" s="197"/>
    </row>
    <row r="802" spans="1:2" x14ac:dyDescent="0.35">
      <c r="A802" s="197"/>
      <c r="B802" s="197"/>
    </row>
    <row r="803" spans="1:2" x14ac:dyDescent="0.35">
      <c r="A803" s="197"/>
      <c r="B803" s="197"/>
    </row>
    <row r="804" spans="1:2" x14ac:dyDescent="0.35">
      <c r="A804" s="197"/>
      <c r="B804" s="197"/>
    </row>
    <row r="805" spans="1:2" x14ac:dyDescent="0.35">
      <c r="A805" s="197"/>
      <c r="B805" s="197"/>
    </row>
    <row r="806" spans="1:2" x14ac:dyDescent="0.35">
      <c r="A806" s="197"/>
      <c r="B806" s="197"/>
    </row>
    <row r="807" spans="1:2" x14ac:dyDescent="0.35">
      <c r="A807" s="197"/>
      <c r="B807" s="197"/>
    </row>
    <row r="808" spans="1:2" x14ac:dyDescent="0.35">
      <c r="A808" s="197"/>
      <c r="B808" s="197"/>
    </row>
    <row r="809" spans="1:2" x14ac:dyDescent="0.35">
      <c r="A809" s="197"/>
      <c r="B809" s="197"/>
    </row>
    <row r="810" spans="1:2" x14ac:dyDescent="0.35">
      <c r="A810" s="197"/>
      <c r="B810" s="197"/>
    </row>
    <row r="811" spans="1:2" x14ac:dyDescent="0.35">
      <c r="A811" s="197"/>
      <c r="B811" s="197"/>
    </row>
    <row r="812" spans="1:2" x14ac:dyDescent="0.35">
      <c r="A812" s="197"/>
      <c r="B812" s="197"/>
    </row>
    <row r="813" spans="1:2" x14ac:dyDescent="0.35">
      <c r="A813" s="197"/>
      <c r="B813" s="197"/>
    </row>
    <row r="814" spans="1:2" x14ac:dyDescent="0.35">
      <c r="A814" s="197"/>
      <c r="B814" s="197"/>
    </row>
    <row r="815" spans="1:2" x14ac:dyDescent="0.35">
      <c r="A815" s="197"/>
      <c r="B815" s="197"/>
    </row>
    <row r="816" spans="1:2" x14ac:dyDescent="0.35">
      <c r="A816" s="197"/>
      <c r="B816" s="197"/>
    </row>
    <row r="817" spans="1:2" x14ac:dyDescent="0.35">
      <c r="A817" s="197"/>
      <c r="B817" s="197"/>
    </row>
    <row r="818" spans="1:2" x14ac:dyDescent="0.35">
      <c r="A818" s="197"/>
      <c r="B818" s="197"/>
    </row>
    <row r="819" spans="1:2" x14ac:dyDescent="0.35">
      <c r="A819" s="197"/>
      <c r="B819" s="197"/>
    </row>
    <row r="820" spans="1:2" x14ac:dyDescent="0.35">
      <c r="A820" s="197"/>
      <c r="B820" s="197"/>
    </row>
    <row r="821" spans="1:2" x14ac:dyDescent="0.35">
      <c r="A821" s="197"/>
      <c r="B821" s="197"/>
    </row>
    <row r="822" spans="1:2" x14ac:dyDescent="0.35">
      <c r="A822" s="197"/>
      <c r="B822" s="197"/>
    </row>
    <row r="823" spans="1:2" x14ac:dyDescent="0.35">
      <c r="A823" s="197"/>
      <c r="B823" s="197"/>
    </row>
    <row r="824" spans="1:2" x14ac:dyDescent="0.35">
      <c r="A824" s="197"/>
      <c r="B824" s="197"/>
    </row>
    <row r="825" spans="1:2" x14ac:dyDescent="0.35">
      <c r="A825" s="197"/>
      <c r="B825" s="197"/>
    </row>
    <row r="826" spans="1:2" x14ac:dyDescent="0.35">
      <c r="A826" s="197"/>
      <c r="B826" s="197"/>
    </row>
    <row r="827" spans="1:2" x14ac:dyDescent="0.35">
      <c r="A827" s="197"/>
      <c r="B827" s="197"/>
    </row>
    <row r="828" spans="1:2" x14ac:dyDescent="0.35">
      <c r="A828" s="197"/>
      <c r="B828" s="197"/>
    </row>
    <row r="829" spans="1:2" x14ac:dyDescent="0.35">
      <c r="A829" s="197"/>
      <c r="B829" s="197"/>
    </row>
    <row r="830" spans="1:2" x14ac:dyDescent="0.35">
      <c r="A830" s="197"/>
      <c r="B830" s="197"/>
    </row>
    <row r="831" spans="1:2" x14ac:dyDescent="0.35">
      <c r="A831" s="197"/>
      <c r="B831" s="197"/>
    </row>
    <row r="832" spans="1:2" x14ac:dyDescent="0.35">
      <c r="A832" s="197"/>
      <c r="B832" s="197"/>
    </row>
    <row r="833" spans="1:2" x14ac:dyDescent="0.35">
      <c r="A833" s="197"/>
      <c r="B833" s="197"/>
    </row>
    <row r="834" spans="1:2" x14ac:dyDescent="0.35">
      <c r="A834" s="197"/>
      <c r="B834" s="197"/>
    </row>
    <row r="835" spans="1:2" x14ac:dyDescent="0.35">
      <c r="A835" s="197"/>
      <c r="B835" s="197"/>
    </row>
    <row r="836" spans="1:2" x14ac:dyDescent="0.35">
      <c r="A836" s="197"/>
      <c r="B836" s="197"/>
    </row>
    <row r="837" spans="1:2" x14ac:dyDescent="0.35">
      <c r="A837" s="197"/>
      <c r="B837" s="197"/>
    </row>
    <row r="838" spans="1:2" x14ac:dyDescent="0.35">
      <c r="A838" s="197"/>
      <c r="B838" s="197"/>
    </row>
    <row r="839" spans="1:2" x14ac:dyDescent="0.35">
      <c r="A839" s="197"/>
      <c r="B839" s="197"/>
    </row>
    <row r="840" spans="1:2" x14ac:dyDescent="0.35">
      <c r="A840" s="197"/>
      <c r="B840" s="197"/>
    </row>
    <row r="841" spans="1:2" x14ac:dyDescent="0.35">
      <c r="A841" s="197"/>
      <c r="B841" s="197"/>
    </row>
    <row r="842" spans="1:2" x14ac:dyDescent="0.35">
      <c r="A842" s="197"/>
      <c r="B842" s="197"/>
    </row>
    <row r="843" spans="1:2" x14ac:dyDescent="0.35">
      <c r="A843" s="197"/>
      <c r="B843" s="197"/>
    </row>
    <row r="844" spans="1:2" x14ac:dyDescent="0.35">
      <c r="A844" s="197"/>
      <c r="B844" s="197"/>
    </row>
    <row r="845" spans="1:2" x14ac:dyDescent="0.35">
      <c r="A845" s="197"/>
      <c r="B845" s="197"/>
    </row>
    <row r="846" spans="1:2" x14ac:dyDescent="0.35">
      <c r="A846" s="197"/>
      <c r="B846" s="197"/>
    </row>
    <row r="847" spans="1:2" x14ac:dyDescent="0.35">
      <c r="A847" s="197"/>
      <c r="B847" s="197"/>
    </row>
    <row r="848" spans="1:2" x14ac:dyDescent="0.35">
      <c r="A848" s="197"/>
      <c r="B848" s="197"/>
    </row>
    <row r="849" spans="1:2" x14ac:dyDescent="0.35">
      <c r="A849" s="197"/>
      <c r="B849" s="197"/>
    </row>
    <row r="850" spans="1:2" x14ac:dyDescent="0.35">
      <c r="A850" s="197"/>
      <c r="B850" s="197"/>
    </row>
    <row r="851" spans="1:2" x14ac:dyDescent="0.35">
      <c r="A851" s="197"/>
      <c r="B851" s="197"/>
    </row>
    <row r="852" spans="1:2" x14ac:dyDescent="0.35">
      <c r="A852" s="197"/>
      <c r="B852" s="197"/>
    </row>
    <row r="853" spans="1:2" x14ac:dyDescent="0.35">
      <c r="A853" s="197"/>
      <c r="B853" s="197"/>
    </row>
    <row r="854" spans="1:2" x14ac:dyDescent="0.35">
      <c r="A854" s="197"/>
      <c r="B854" s="197"/>
    </row>
    <row r="855" spans="1:2" x14ac:dyDescent="0.35">
      <c r="A855" s="197"/>
      <c r="B855" s="197"/>
    </row>
    <row r="856" spans="1:2" x14ac:dyDescent="0.35">
      <c r="A856" s="197"/>
      <c r="B856" s="197"/>
    </row>
    <row r="857" spans="1:2" x14ac:dyDescent="0.35">
      <c r="A857" s="197"/>
      <c r="B857" s="197"/>
    </row>
    <row r="858" spans="1:2" x14ac:dyDescent="0.35">
      <c r="A858" s="197"/>
      <c r="B858" s="197"/>
    </row>
    <row r="859" spans="1:2" x14ac:dyDescent="0.35">
      <c r="A859" s="197"/>
      <c r="B859" s="197"/>
    </row>
    <row r="860" spans="1:2" x14ac:dyDescent="0.35">
      <c r="A860" s="197"/>
      <c r="B860" s="197"/>
    </row>
    <row r="861" spans="1:2" x14ac:dyDescent="0.35">
      <c r="A861" s="197"/>
      <c r="B861" s="197"/>
    </row>
    <row r="862" spans="1:2" x14ac:dyDescent="0.35">
      <c r="A862" s="197"/>
      <c r="B862" s="197"/>
    </row>
    <row r="863" spans="1:2" x14ac:dyDescent="0.35">
      <c r="A863" s="197"/>
      <c r="B863" s="197"/>
    </row>
    <row r="864" spans="1:2" x14ac:dyDescent="0.35">
      <c r="A864" s="197"/>
      <c r="B864" s="197"/>
    </row>
    <row r="865" spans="1:2" x14ac:dyDescent="0.35">
      <c r="A865" s="197"/>
      <c r="B865" s="197"/>
    </row>
    <row r="866" spans="1:2" x14ac:dyDescent="0.35">
      <c r="A866" s="197"/>
      <c r="B866" s="197"/>
    </row>
    <row r="867" spans="1:2" x14ac:dyDescent="0.35">
      <c r="A867" s="197"/>
      <c r="B867" s="197"/>
    </row>
    <row r="868" spans="1:2" x14ac:dyDescent="0.35">
      <c r="A868" s="197"/>
      <c r="B868" s="197"/>
    </row>
    <row r="869" spans="1:2" x14ac:dyDescent="0.35">
      <c r="A869" s="197"/>
      <c r="B869" s="197"/>
    </row>
    <row r="870" spans="1:2" x14ac:dyDescent="0.35">
      <c r="A870" s="197"/>
      <c r="B870" s="197"/>
    </row>
    <row r="871" spans="1:2" x14ac:dyDescent="0.35">
      <c r="A871" s="197"/>
      <c r="B871" s="197"/>
    </row>
    <row r="872" spans="1:2" x14ac:dyDescent="0.35">
      <c r="A872" s="197"/>
      <c r="B872" s="197"/>
    </row>
    <row r="873" spans="1:2" x14ac:dyDescent="0.35">
      <c r="A873" s="197"/>
      <c r="B873" s="197"/>
    </row>
    <row r="874" spans="1:2" x14ac:dyDescent="0.35">
      <c r="A874" s="197"/>
      <c r="B874" s="197"/>
    </row>
    <row r="875" spans="1:2" x14ac:dyDescent="0.35">
      <c r="A875" s="197"/>
      <c r="B875" s="197"/>
    </row>
    <row r="876" spans="1:2" x14ac:dyDescent="0.35">
      <c r="A876" s="197"/>
      <c r="B876" s="197"/>
    </row>
    <row r="877" spans="1:2" x14ac:dyDescent="0.35">
      <c r="A877" s="197"/>
      <c r="B877" s="197"/>
    </row>
    <row r="878" spans="1:2" x14ac:dyDescent="0.35">
      <c r="A878" s="197"/>
      <c r="B878" s="197"/>
    </row>
    <row r="879" spans="1:2" x14ac:dyDescent="0.35">
      <c r="A879" s="197"/>
      <c r="B879" s="197"/>
    </row>
    <row r="880" spans="1:2" x14ac:dyDescent="0.35">
      <c r="A880" s="197"/>
      <c r="B880" s="197"/>
    </row>
    <row r="881" spans="1:2" x14ac:dyDescent="0.35">
      <c r="A881" s="197"/>
      <c r="B881" s="197"/>
    </row>
    <row r="882" spans="1:2" x14ac:dyDescent="0.35">
      <c r="A882" s="197"/>
      <c r="B882" s="197"/>
    </row>
    <row r="883" spans="1:2" x14ac:dyDescent="0.35">
      <c r="A883" s="197"/>
      <c r="B883" s="197"/>
    </row>
    <row r="884" spans="1:2" x14ac:dyDescent="0.35">
      <c r="A884" s="197"/>
      <c r="B884" s="197"/>
    </row>
    <row r="885" spans="1:2" x14ac:dyDescent="0.35">
      <c r="A885" s="197"/>
      <c r="B885" s="197"/>
    </row>
    <row r="886" spans="1:2" x14ac:dyDescent="0.35">
      <c r="A886" s="197"/>
      <c r="B886" s="197"/>
    </row>
    <row r="887" spans="1:2" x14ac:dyDescent="0.35">
      <c r="A887" s="197"/>
      <c r="B887" s="197"/>
    </row>
    <row r="888" spans="1:2" x14ac:dyDescent="0.35">
      <c r="A888" s="197"/>
      <c r="B888" s="197"/>
    </row>
    <row r="889" spans="1:2" x14ac:dyDescent="0.35">
      <c r="A889" s="197"/>
      <c r="B889" s="197"/>
    </row>
    <row r="890" spans="1:2" x14ac:dyDescent="0.35">
      <c r="A890" s="197"/>
      <c r="B890" s="197"/>
    </row>
    <row r="891" spans="1:2" x14ac:dyDescent="0.35">
      <c r="A891" s="197"/>
      <c r="B891" s="197"/>
    </row>
    <row r="892" spans="1:2" x14ac:dyDescent="0.35">
      <c r="A892" s="197"/>
      <c r="B892" s="197"/>
    </row>
    <row r="893" spans="1:2" x14ac:dyDescent="0.35">
      <c r="A893" s="197"/>
      <c r="B893" s="197"/>
    </row>
    <row r="894" spans="1:2" x14ac:dyDescent="0.35">
      <c r="A894" s="197"/>
      <c r="B894" s="197"/>
    </row>
    <row r="895" spans="1:2" x14ac:dyDescent="0.35">
      <c r="A895" s="197"/>
      <c r="B895" s="197"/>
    </row>
    <row r="896" spans="1:2" x14ac:dyDescent="0.35">
      <c r="A896" s="197"/>
      <c r="B896" s="197"/>
    </row>
    <row r="897" spans="1:2" x14ac:dyDescent="0.35">
      <c r="A897" s="197"/>
      <c r="B897" s="197"/>
    </row>
    <row r="898" spans="1:2" x14ac:dyDescent="0.35">
      <c r="A898" s="197"/>
      <c r="B898" s="197"/>
    </row>
    <row r="899" spans="1:2" x14ac:dyDescent="0.35">
      <c r="A899" s="197"/>
      <c r="B899" s="197"/>
    </row>
    <row r="900" spans="1:2" x14ac:dyDescent="0.35">
      <c r="A900" s="197"/>
      <c r="B900" s="197"/>
    </row>
    <row r="901" spans="1:2" x14ac:dyDescent="0.35">
      <c r="A901" s="197"/>
      <c r="B901" s="197"/>
    </row>
    <row r="902" spans="1:2" x14ac:dyDescent="0.35">
      <c r="A902" s="197"/>
      <c r="B902" s="197"/>
    </row>
    <row r="903" spans="1:2" x14ac:dyDescent="0.35">
      <c r="A903" s="197"/>
      <c r="B903" s="197"/>
    </row>
    <row r="904" spans="1:2" x14ac:dyDescent="0.35">
      <c r="A904" s="197"/>
      <c r="B904" s="197"/>
    </row>
    <row r="905" spans="1:2" x14ac:dyDescent="0.35">
      <c r="A905" s="197"/>
      <c r="B905" s="197"/>
    </row>
    <row r="906" spans="1:2" x14ac:dyDescent="0.35">
      <c r="A906" s="197"/>
      <c r="B906" s="197"/>
    </row>
    <row r="907" spans="1:2" x14ac:dyDescent="0.35">
      <c r="A907" s="197"/>
      <c r="B907" s="197"/>
    </row>
    <row r="908" spans="1:2" x14ac:dyDescent="0.35">
      <c r="A908" s="197"/>
      <c r="B908" s="197"/>
    </row>
    <row r="909" spans="1:2" x14ac:dyDescent="0.35">
      <c r="A909" s="197"/>
      <c r="B909" s="197"/>
    </row>
    <row r="910" spans="1:2" x14ac:dyDescent="0.35">
      <c r="A910" s="197"/>
      <c r="B910" s="197"/>
    </row>
    <row r="911" spans="1:2" x14ac:dyDescent="0.35">
      <c r="A911" s="197"/>
      <c r="B911" s="197"/>
    </row>
    <row r="912" spans="1:2" x14ac:dyDescent="0.35">
      <c r="A912" s="197"/>
      <c r="B912" s="197"/>
    </row>
    <row r="913" spans="1:2" x14ac:dyDescent="0.35">
      <c r="A913" s="197"/>
      <c r="B913" s="197"/>
    </row>
    <row r="914" spans="1:2" x14ac:dyDescent="0.35">
      <c r="A914" s="197"/>
      <c r="B914" s="197"/>
    </row>
    <row r="915" spans="1:2" x14ac:dyDescent="0.35">
      <c r="A915" s="197"/>
      <c r="B915" s="197"/>
    </row>
    <row r="916" spans="1:2" x14ac:dyDescent="0.35">
      <c r="A916" s="197"/>
      <c r="B916" s="197"/>
    </row>
    <row r="917" spans="1:2" x14ac:dyDescent="0.35">
      <c r="A917" s="197"/>
      <c r="B917" s="197"/>
    </row>
    <row r="918" spans="1:2" x14ac:dyDescent="0.35">
      <c r="A918" s="197"/>
      <c r="B918" s="197"/>
    </row>
    <row r="919" spans="1:2" x14ac:dyDescent="0.35">
      <c r="A919" s="197"/>
      <c r="B919" s="197"/>
    </row>
    <row r="920" spans="1:2" x14ac:dyDescent="0.35">
      <c r="A920" s="197"/>
      <c r="B920" s="197"/>
    </row>
    <row r="921" spans="1:2" x14ac:dyDescent="0.35">
      <c r="A921" s="197"/>
      <c r="B921" s="197"/>
    </row>
    <row r="922" spans="1:2" x14ac:dyDescent="0.35">
      <c r="A922" s="197"/>
      <c r="B922" s="197"/>
    </row>
    <row r="923" spans="1:2" x14ac:dyDescent="0.35">
      <c r="A923" s="197"/>
      <c r="B923" s="197"/>
    </row>
    <row r="924" spans="1:2" x14ac:dyDescent="0.35">
      <c r="A924" s="197"/>
      <c r="B924" s="197"/>
    </row>
    <row r="925" spans="1:2" x14ac:dyDescent="0.35">
      <c r="A925" s="197"/>
      <c r="B925" s="197"/>
    </row>
    <row r="926" spans="1:2" x14ac:dyDescent="0.35">
      <c r="A926" s="197"/>
      <c r="B926" s="197"/>
    </row>
    <row r="927" spans="1:2" x14ac:dyDescent="0.35">
      <c r="A927" s="197"/>
      <c r="B927" s="197"/>
    </row>
    <row r="928" spans="1:2" x14ac:dyDescent="0.35">
      <c r="A928" s="197"/>
      <c r="B928" s="197"/>
    </row>
    <row r="929" spans="1:2" x14ac:dyDescent="0.35">
      <c r="A929" s="197"/>
      <c r="B929" s="197"/>
    </row>
    <row r="930" spans="1:2" x14ac:dyDescent="0.35">
      <c r="A930" s="197"/>
      <c r="B930" s="197"/>
    </row>
    <row r="931" spans="1:2" x14ac:dyDescent="0.35">
      <c r="A931" s="197"/>
      <c r="B931" s="197"/>
    </row>
    <row r="932" spans="1:2" x14ac:dyDescent="0.35">
      <c r="A932" s="197"/>
      <c r="B932" s="197"/>
    </row>
    <row r="933" spans="1:2" x14ac:dyDescent="0.35">
      <c r="A933" s="197"/>
      <c r="B933" s="197"/>
    </row>
    <row r="934" spans="1:2" x14ac:dyDescent="0.35">
      <c r="A934" s="197"/>
      <c r="B934" s="197"/>
    </row>
    <row r="935" spans="1:2" x14ac:dyDescent="0.35">
      <c r="A935" s="197"/>
      <c r="B935" s="197"/>
    </row>
    <row r="936" spans="1:2" x14ac:dyDescent="0.35">
      <c r="A936" s="197"/>
      <c r="B936" s="197"/>
    </row>
    <row r="937" spans="1:2" x14ac:dyDescent="0.35">
      <c r="A937" s="197"/>
      <c r="B937" s="197"/>
    </row>
    <row r="938" spans="1:2" x14ac:dyDescent="0.35">
      <c r="A938" s="197"/>
      <c r="B938" s="197"/>
    </row>
    <row r="939" spans="1:2" x14ac:dyDescent="0.35">
      <c r="A939" s="197"/>
      <c r="B939" s="197"/>
    </row>
    <row r="940" spans="1:2" x14ac:dyDescent="0.35">
      <c r="A940" s="197"/>
      <c r="B940" s="197"/>
    </row>
    <row r="941" spans="1:2" x14ac:dyDescent="0.35">
      <c r="A941" s="197"/>
      <c r="B941" s="197"/>
    </row>
    <row r="942" spans="1:2" x14ac:dyDescent="0.35">
      <c r="A942" s="197"/>
      <c r="B942" s="197"/>
    </row>
    <row r="943" spans="1:2" x14ac:dyDescent="0.35">
      <c r="A943" s="197"/>
      <c r="B943" s="197"/>
    </row>
    <row r="944" spans="1:2" x14ac:dyDescent="0.35">
      <c r="A944" s="197"/>
      <c r="B944" s="197"/>
    </row>
    <row r="945" spans="1:2" x14ac:dyDescent="0.35">
      <c r="A945" s="197"/>
      <c r="B945" s="197"/>
    </row>
    <row r="946" spans="1:2" x14ac:dyDescent="0.35">
      <c r="A946" s="197"/>
      <c r="B946" s="197"/>
    </row>
    <row r="947" spans="1:2" x14ac:dyDescent="0.35">
      <c r="A947" s="197"/>
      <c r="B947" s="197"/>
    </row>
    <row r="948" spans="1:2" x14ac:dyDescent="0.35">
      <c r="A948" s="197"/>
      <c r="B948" s="197"/>
    </row>
    <row r="949" spans="1:2" x14ac:dyDescent="0.35">
      <c r="A949" s="197"/>
      <c r="B949" s="197"/>
    </row>
    <row r="950" spans="1:2" x14ac:dyDescent="0.35">
      <c r="A950" s="197"/>
      <c r="B950" s="197"/>
    </row>
    <row r="951" spans="1:2" x14ac:dyDescent="0.35">
      <c r="A951" s="197"/>
      <c r="B951" s="197"/>
    </row>
    <row r="952" spans="1:2" x14ac:dyDescent="0.35">
      <c r="A952" s="197"/>
      <c r="B952" s="197"/>
    </row>
    <row r="953" spans="1:2" x14ac:dyDescent="0.35">
      <c r="A953" s="197"/>
      <c r="B953" s="197"/>
    </row>
    <row r="954" spans="1:2" x14ac:dyDescent="0.35">
      <c r="A954" s="197"/>
      <c r="B954" s="197"/>
    </row>
    <row r="955" spans="1:2" x14ac:dyDescent="0.35">
      <c r="A955" s="197"/>
      <c r="B955" s="197"/>
    </row>
    <row r="956" spans="1:2" x14ac:dyDescent="0.35">
      <c r="A956" s="197"/>
      <c r="B956" s="197"/>
    </row>
    <row r="957" spans="1:2" x14ac:dyDescent="0.35">
      <c r="A957" s="197"/>
      <c r="B957" s="197"/>
    </row>
    <row r="958" spans="1:2" x14ac:dyDescent="0.35">
      <c r="A958" s="197"/>
      <c r="B958" s="197"/>
    </row>
    <row r="959" spans="1:2" x14ac:dyDescent="0.35">
      <c r="A959" s="197"/>
      <c r="B959" s="197"/>
    </row>
    <row r="960" spans="1:2" x14ac:dyDescent="0.35">
      <c r="A960" s="197"/>
      <c r="B960" s="197"/>
    </row>
    <row r="961" spans="1:2" x14ac:dyDescent="0.35">
      <c r="A961" s="197"/>
      <c r="B961" s="197"/>
    </row>
    <row r="962" spans="1:2" x14ac:dyDescent="0.35">
      <c r="A962" s="197"/>
      <c r="B962" s="197"/>
    </row>
    <row r="963" spans="1:2" x14ac:dyDescent="0.35">
      <c r="A963" s="197"/>
      <c r="B963" s="197"/>
    </row>
    <row r="964" spans="1:2" x14ac:dyDescent="0.35">
      <c r="A964" s="197"/>
      <c r="B964" s="197"/>
    </row>
    <row r="965" spans="1:2" x14ac:dyDescent="0.35">
      <c r="A965" s="197"/>
      <c r="B965" s="197"/>
    </row>
    <row r="966" spans="1:2" x14ac:dyDescent="0.35">
      <c r="A966" s="197"/>
      <c r="B966" s="197"/>
    </row>
    <row r="967" spans="1:2" x14ac:dyDescent="0.35">
      <c r="A967" s="197"/>
      <c r="B967" s="197"/>
    </row>
    <row r="968" spans="1:2" x14ac:dyDescent="0.35">
      <c r="A968" s="197"/>
      <c r="B968" s="197"/>
    </row>
    <row r="969" spans="1:2" x14ac:dyDescent="0.35">
      <c r="A969" s="197"/>
      <c r="B969" s="197"/>
    </row>
    <row r="970" spans="1:2" x14ac:dyDescent="0.35">
      <c r="A970" s="197"/>
      <c r="B970" s="197"/>
    </row>
    <row r="971" spans="1:2" x14ac:dyDescent="0.35">
      <c r="A971" s="197"/>
      <c r="B971" s="197"/>
    </row>
    <row r="972" spans="1:2" x14ac:dyDescent="0.35">
      <c r="A972" s="197"/>
      <c r="B972" s="197"/>
    </row>
    <row r="973" spans="1:2" x14ac:dyDescent="0.35">
      <c r="A973" s="197"/>
      <c r="B973" s="197"/>
    </row>
    <row r="974" spans="1:2" x14ac:dyDescent="0.35">
      <c r="A974" s="197"/>
      <c r="B974" s="197"/>
    </row>
    <row r="975" spans="1:2" x14ac:dyDescent="0.35">
      <c r="A975" s="197"/>
      <c r="B975" s="197"/>
    </row>
    <row r="976" spans="1:2" x14ac:dyDescent="0.35">
      <c r="A976" s="197"/>
      <c r="B976" s="197"/>
    </row>
    <row r="977" spans="1:2" x14ac:dyDescent="0.35">
      <c r="A977" s="197"/>
      <c r="B977" s="197"/>
    </row>
    <row r="978" spans="1:2" x14ac:dyDescent="0.35">
      <c r="A978" s="197"/>
      <c r="B978" s="197"/>
    </row>
    <row r="979" spans="1:2" x14ac:dyDescent="0.35">
      <c r="A979" s="197"/>
      <c r="B979" s="197"/>
    </row>
    <row r="980" spans="1:2" x14ac:dyDescent="0.35">
      <c r="A980" s="197"/>
      <c r="B980" s="197"/>
    </row>
    <row r="981" spans="1:2" x14ac:dyDescent="0.35">
      <c r="A981" s="197"/>
      <c r="B981" s="197"/>
    </row>
    <row r="982" spans="1:2" x14ac:dyDescent="0.35">
      <c r="A982" s="197"/>
      <c r="B982" s="197"/>
    </row>
    <row r="983" spans="1:2" x14ac:dyDescent="0.35">
      <c r="A983" s="197"/>
      <c r="B983" s="197"/>
    </row>
    <row r="984" spans="1:2" x14ac:dyDescent="0.35">
      <c r="A984" s="197"/>
      <c r="B984" s="197"/>
    </row>
    <row r="985" spans="1:2" x14ac:dyDescent="0.35">
      <c r="A985" s="197"/>
      <c r="B985" s="197"/>
    </row>
    <row r="986" spans="1:2" x14ac:dyDescent="0.35">
      <c r="A986" s="197"/>
      <c r="B986" s="197"/>
    </row>
    <row r="987" spans="1:2" x14ac:dyDescent="0.35">
      <c r="A987" s="197"/>
      <c r="B987" s="197"/>
    </row>
    <row r="988" spans="1:2" x14ac:dyDescent="0.35">
      <c r="A988" s="197"/>
      <c r="B988" s="197"/>
    </row>
    <row r="989" spans="1:2" x14ac:dyDescent="0.35">
      <c r="A989" s="197"/>
      <c r="B989" s="197"/>
    </row>
    <row r="990" spans="1:2" x14ac:dyDescent="0.35">
      <c r="A990" s="197"/>
      <c r="B990" s="197"/>
    </row>
    <row r="991" spans="1:2" x14ac:dyDescent="0.35">
      <c r="A991" s="197"/>
      <c r="B991" s="197"/>
    </row>
    <row r="992" spans="1:2" x14ac:dyDescent="0.35">
      <c r="A992" s="197"/>
      <c r="B992" s="197"/>
    </row>
    <row r="993" spans="1:2" x14ac:dyDescent="0.35">
      <c r="A993" s="197"/>
      <c r="B993" s="197"/>
    </row>
    <row r="994" spans="1:2" x14ac:dyDescent="0.35">
      <c r="A994" s="197"/>
      <c r="B994" s="197"/>
    </row>
    <row r="995" spans="1:2" x14ac:dyDescent="0.35">
      <c r="A995" s="197"/>
      <c r="B995" s="197"/>
    </row>
    <row r="996" spans="1:2" x14ac:dyDescent="0.35">
      <c r="A996" s="197"/>
      <c r="B996" s="197"/>
    </row>
    <row r="997" spans="1:2" x14ac:dyDescent="0.35">
      <c r="A997" s="197"/>
      <c r="B997" s="197"/>
    </row>
    <row r="998" spans="1:2" x14ac:dyDescent="0.35">
      <c r="A998" s="197"/>
      <c r="B998" s="197"/>
    </row>
    <row r="999" spans="1:2" x14ac:dyDescent="0.35">
      <c r="A999" s="197"/>
      <c r="B999" s="197"/>
    </row>
    <row r="1000" spans="1:2" x14ac:dyDescent="0.35">
      <c r="A1000" s="197"/>
      <c r="B1000" s="197"/>
    </row>
    <row r="1001" spans="1:2" x14ac:dyDescent="0.35">
      <c r="A1001" s="197"/>
      <c r="B1001" s="197"/>
    </row>
    <row r="1002" spans="1:2" x14ac:dyDescent="0.35">
      <c r="A1002" s="197"/>
      <c r="B1002" s="197"/>
    </row>
    <row r="1003" spans="1:2" x14ac:dyDescent="0.35">
      <c r="A1003" s="197"/>
      <c r="B1003" s="197"/>
    </row>
    <row r="1004" spans="1:2" x14ac:dyDescent="0.35">
      <c r="A1004" s="197"/>
      <c r="B1004" s="197"/>
    </row>
    <row r="1005" spans="1:2" x14ac:dyDescent="0.35">
      <c r="A1005" s="197"/>
      <c r="B1005" s="197"/>
    </row>
    <row r="1006" spans="1:2" x14ac:dyDescent="0.35">
      <c r="A1006" s="197"/>
      <c r="B1006" s="197"/>
    </row>
    <row r="1007" spans="1:2" x14ac:dyDescent="0.35">
      <c r="A1007" s="197"/>
      <c r="B1007" s="197"/>
    </row>
    <row r="1008" spans="1:2" x14ac:dyDescent="0.35">
      <c r="A1008" s="197"/>
      <c r="B1008" s="197"/>
    </row>
    <row r="1009" spans="1:2" x14ac:dyDescent="0.35">
      <c r="A1009" s="197"/>
      <c r="B1009" s="197"/>
    </row>
    <row r="1010" spans="1:2" x14ac:dyDescent="0.35">
      <c r="A1010" s="197"/>
      <c r="B1010" s="197"/>
    </row>
    <row r="1011" spans="1:2" x14ac:dyDescent="0.35">
      <c r="A1011" s="197"/>
      <c r="B1011" s="197"/>
    </row>
    <row r="1012" spans="1:2" x14ac:dyDescent="0.35">
      <c r="A1012" s="197"/>
      <c r="B1012" s="197"/>
    </row>
    <row r="1013" spans="1:2" x14ac:dyDescent="0.35">
      <c r="A1013" s="197"/>
      <c r="B1013" s="197"/>
    </row>
    <row r="1014" spans="1:2" x14ac:dyDescent="0.35">
      <c r="A1014" s="197"/>
      <c r="B1014" s="197"/>
    </row>
    <row r="1015" spans="1:2" x14ac:dyDescent="0.35">
      <c r="A1015" s="197"/>
      <c r="B1015" s="197"/>
    </row>
    <row r="1016" spans="1:2" x14ac:dyDescent="0.35">
      <c r="A1016" s="197"/>
      <c r="B1016" s="197"/>
    </row>
    <row r="1017" spans="1:2" x14ac:dyDescent="0.35">
      <c r="A1017" s="197"/>
      <c r="B1017" s="197"/>
    </row>
    <row r="1018" spans="1:2" x14ac:dyDescent="0.35">
      <c r="A1018" s="197"/>
      <c r="B1018" s="197"/>
    </row>
    <row r="1019" spans="1:2" x14ac:dyDescent="0.35">
      <c r="A1019" s="197"/>
      <c r="B1019" s="197"/>
    </row>
    <row r="1020" spans="1:2" x14ac:dyDescent="0.35">
      <c r="A1020" s="197"/>
      <c r="B1020" s="197"/>
    </row>
    <row r="1021" spans="1:2" x14ac:dyDescent="0.35">
      <c r="A1021" s="197"/>
      <c r="B1021" s="197"/>
    </row>
    <row r="1022" spans="1:2" x14ac:dyDescent="0.35">
      <c r="A1022" s="197"/>
      <c r="B1022" s="197"/>
    </row>
    <row r="1023" spans="1:2" x14ac:dyDescent="0.35">
      <c r="A1023" s="197"/>
      <c r="B1023" s="197"/>
    </row>
    <row r="1024" spans="1:2" x14ac:dyDescent="0.35">
      <c r="A1024" s="197"/>
      <c r="B1024" s="197"/>
    </row>
    <row r="1025" spans="1:2" x14ac:dyDescent="0.35">
      <c r="A1025" s="197"/>
      <c r="B1025" s="197"/>
    </row>
    <row r="1026" spans="1:2" x14ac:dyDescent="0.35">
      <c r="A1026" s="197"/>
      <c r="B1026" s="197"/>
    </row>
    <row r="1027" spans="1:2" x14ac:dyDescent="0.35">
      <c r="A1027" s="197"/>
      <c r="B1027" s="197"/>
    </row>
    <row r="1028" spans="1:2" x14ac:dyDescent="0.35">
      <c r="A1028" s="197"/>
      <c r="B1028" s="197"/>
    </row>
    <row r="1029" spans="1:2" x14ac:dyDescent="0.35">
      <c r="A1029" s="197"/>
      <c r="B1029" s="197"/>
    </row>
    <row r="1030" spans="1:2" x14ac:dyDescent="0.35">
      <c r="A1030" s="197"/>
      <c r="B1030" s="197"/>
    </row>
    <row r="1031" spans="1:2" x14ac:dyDescent="0.35">
      <c r="A1031" s="197"/>
      <c r="B1031" s="197"/>
    </row>
    <row r="1032" spans="1:2" x14ac:dyDescent="0.35">
      <c r="A1032" s="197"/>
      <c r="B1032" s="197"/>
    </row>
    <row r="1033" spans="1:2" x14ac:dyDescent="0.35">
      <c r="A1033" s="197"/>
      <c r="B1033" s="197"/>
    </row>
    <row r="1034" spans="1:2" x14ac:dyDescent="0.35">
      <c r="A1034" s="197"/>
      <c r="B1034" s="197"/>
    </row>
    <row r="1035" spans="1:2" x14ac:dyDescent="0.35">
      <c r="A1035" s="197"/>
      <c r="B1035" s="197"/>
    </row>
    <row r="1036" spans="1:2" x14ac:dyDescent="0.35">
      <c r="A1036" s="197"/>
      <c r="B1036" s="197"/>
    </row>
    <row r="1037" spans="1:2" x14ac:dyDescent="0.35">
      <c r="A1037" s="197"/>
      <c r="B1037" s="197"/>
    </row>
    <row r="1038" spans="1:2" x14ac:dyDescent="0.35">
      <c r="A1038" s="197"/>
      <c r="B1038" s="197"/>
    </row>
    <row r="1039" spans="1:2" x14ac:dyDescent="0.35">
      <c r="A1039" s="197"/>
      <c r="B1039" s="197"/>
    </row>
    <row r="1040" spans="1:2" x14ac:dyDescent="0.35">
      <c r="A1040" s="197"/>
      <c r="B1040" s="197"/>
    </row>
    <row r="1041" spans="1:2" x14ac:dyDescent="0.35">
      <c r="A1041" s="197"/>
      <c r="B1041" s="197"/>
    </row>
    <row r="1042" spans="1:2" x14ac:dyDescent="0.35">
      <c r="A1042" s="197"/>
      <c r="B1042" s="197"/>
    </row>
    <row r="1043" spans="1:2" x14ac:dyDescent="0.35">
      <c r="A1043" s="197"/>
      <c r="B1043" s="197"/>
    </row>
    <row r="1044" spans="1:2" x14ac:dyDescent="0.35">
      <c r="A1044" s="197"/>
      <c r="B1044" s="197"/>
    </row>
    <row r="1045" spans="1:2" x14ac:dyDescent="0.35">
      <c r="A1045" s="197"/>
      <c r="B1045" s="197"/>
    </row>
    <row r="1046" spans="1:2" x14ac:dyDescent="0.35">
      <c r="A1046" s="197"/>
      <c r="B1046" s="197"/>
    </row>
    <row r="1047" spans="1:2" x14ac:dyDescent="0.35">
      <c r="A1047" s="197"/>
      <c r="B1047" s="197"/>
    </row>
    <row r="1048" spans="1:2" x14ac:dyDescent="0.35">
      <c r="A1048" s="197"/>
      <c r="B1048" s="197"/>
    </row>
    <row r="1049" spans="1:2" x14ac:dyDescent="0.35">
      <c r="A1049" s="197"/>
      <c r="B1049" s="197"/>
    </row>
    <row r="1050" spans="1:2" x14ac:dyDescent="0.35">
      <c r="A1050" s="197"/>
      <c r="B1050" s="197"/>
    </row>
    <row r="1051" spans="1:2" x14ac:dyDescent="0.35">
      <c r="A1051" s="197"/>
      <c r="B1051" s="197"/>
    </row>
    <row r="1052" spans="1:2" x14ac:dyDescent="0.35">
      <c r="A1052" s="197"/>
      <c r="B1052" s="197"/>
    </row>
    <row r="1053" spans="1:2" x14ac:dyDescent="0.35">
      <c r="A1053" s="197"/>
      <c r="B1053" s="197"/>
    </row>
    <row r="1054" spans="1:2" x14ac:dyDescent="0.35">
      <c r="A1054" s="197"/>
      <c r="B1054" s="197"/>
    </row>
    <row r="1055" spans="1:2" x14ac:dyDescent="0.35">
      <c r="A1055" s="197"/>
      <c r="B1055" s="197"/>
    </row>
    <row r="1056" spans="1:2" x14ac:dyDescent="0.35">
      <c r="A1056" s="197"/>
      <c r="B1056" s="197"/>
    </row>
    <row r="1057" spans="1:2" x14ac:dyDescent="0.35">
      <c r="A1057" s="197"/>
      <c r="B1057" s="197"/>
    </row>
    <row r="1058" spans="1:2" x14ac:dyDescent="0.35">
      <c r="A1058" s="197"/>
      <c r="B1058" s="197"/>
    </row>
    <row r="1059" spans="1:2" x14ac:dyDescent="0.35">
      <c r="A1059" s="197"/>
      <c r="B1059" s="197"/>
    </row>
    <row r="1060" spans="1:2" x14ac:dyDescent="0.35">
      <c r="A1060" s="197"/>
      <c r="B1060" s="197"/>
    </row>
    <row r="1061" spans="1:2" x14ac:dyDescent="0.35">
      <c r="A1061" s="197"/>
      <c r="B1061" s="197"/>
    </row>
    <row r="1062" spans="1:2" x14ac:dyDescent="0.35">
      <c r="A1062" s="197"/>
      <c r="B1062" s="197"/>
    </row>
    <row r="1063" spans="1:2" x14ac:dyDescent="0.35">
      <c r="A1063" s="197"/>
      <c r="B1063" s="197"/>
    </row>
    <row r="1064" spans="1:2" x14ac:dyDescent="0.35">
      <c r="A1064" s="197"/>
      <c r="B1064" s="197"/>
    </row>
    <row r="1065" spans="1:2" x14ac:dyDescent="0.35">
      <c r="A1065" s="197"/>
      <c r="B1065" s="197"/>
    </row>
    <row r="1066" spans="1:2" x14ac:dyDescent="0.35">
      <c r="A1066" s="197"/>
      <c r="B1066" s="197"/>
    </row>
    <row r="1067" spans="1:2" x14ac:dyDescent="0.35">
      <c r="A1067" s="197"/>
      <c r="B1067" s="197"/>
    </row>
    <row r="1068" spans="1:2" x14ac:dyDescent="0.35">
      <c r="A1068" s="197"/>
      <c r="B1068" s="197"/>
    </row>
    <row r="1069" spans="1:2" x14ac:dyDescent="0.35">
      <c r="A1069" s="197"/>
      <c r="B1069" s="197"/>
    </row>
    <row r="1070" spans="1:2" x14ac:dyDescent="0.35">
      <c r="A1070" s="197"/>
      <c r="B1070" s="197"/>
    </row>
    <row r="1071" spans="1:2" x14ac:dyDescent="0.35">
      <c r="A1071" s="197"/>
      <c r="B1071" s="197"/>
    </row>
    <row r="1072" spans="1:2" x14ac:dyDescent="0.35">
      <c r="A1072" s="197"/>
      <c r="B1072" s="197"/>
    </row>
    <row r="1073" spans="1:2" x14ac:dyDescent="0.35">
      <c r="A1073" s="197"/>
      <c r="B1073" s="197"/>
    </row>
    <row r="1074" spans="1:2" x14ac:dyDescent="0.35">
      <c r="A1074" s="197"/>
      <c r="B1074" s="197"/>
    </row>
    <row r="1075" spans="1:2" x14ac:dyDescent="0.35">
      <c r="A1075" s="197"/>
      <c r="B1075" s="197"/>
    </row>
    <row r="1076" spans="1:2" x14ac:dyDescent="0.35">
      <c r="A1076" s="197"/>
      <c r="B1076" s="197"/>
    </row>
    <row r="1077" spans="1:2" x14ac:dyDescent="0.35">
      <c r="A1077" s="197"/>
      <c r="B1077" s="197"/>
    </row>
    <row r="1078" spans="1:2" x14ac:dyDescent="0.35">
      <c r="A1078" s="197"/>
      <c r="B1078" s="197"/>
    </row>
    <row r="1079" spans="1:2" x14ac:dyDescent="0.35">
      <c r="A1079" s="197"/>
      <c r="B1079" s="197"/>
    </row>
    <row r="1080" spans="1:2" x14ac:dyDescent="0.35">
      <c r="A1080" s="197"/>
      <c r="B1080" s="197"/>
    </row>
    <row r="1081" spans="1:2" x14ac:dyDescent="0.35">
      <c r="A1081" s="197"/>
      <c r="B1081" s="197"/>
    </row>
    <row r="1082" spans="1:2" x14ac:dyDescent="0.35">
      <c r="A1082" s="197"/>
      <c r="B1082" s="197"/>
    </row>
    <row r="1083" spans="1:2" x14ac:dyDescent="0.35">
      <c r="A1083" s="197"/>
      <c r="B1083" s="197"/>
    </row>
    <row r="1084" spans="1:2" x14ac:dyDescent="0.35">
      <c r="A1084" s="197"/>
      <c r="B1084" s="197"/>
    </row>
    <row r="1085" spans="1:2" x14ac:dyDescent="0.35">
      <c r="A1085" s="197"/>
      <c r="B1085" s="197"/>
    </row>
    <row r="1086" spans="1:2" x14ac:dyDescent="0.35">
      <c r="A1086" s="197"/>
      <c r="B1086" s="197"/>
    </row>
    <row r="1087" spans="1:2" x14ac:dyDescent="0.35">
      <c r="A1087" s="197"/>
      <c r="B1087" s="197"/>
    </row>
    <row r="1088" spans="1:2" x14ac:dyDescent="0.35">
      <c r="A1088" s="197"/>
      <c r="B1088" s="197"/>
    </row>
    <row r="1089" spans="1:2" x14ac:dyDescent="0.35">
      <c r="A1089" s="197"/>
      <c r="B1089" s="197"/>
    </row>
    <row r="1090" spans="1:2" x14ac:dyDescent="0.35">
      <c r="A1090" s="197"/>
      <c r="B1090" s="197"/>
    </row>
    <row r="1091" spans="1:2" x14ac:dyDescent="0.35">
      <c r="A1091" s="197"/>
      <c r="B1091" s="197"/>
    </row>
    <row r="1092" spans="1:2" x14ac:dyDescent="0.35">
      <c r="A1092" s="197"/>
      <c r="B1092" s="197"/>
    </row>
    <row r="1093" spans="1:2" x14ac:dyDescent="0.35">
      <c r="A1093" s="197"/>
      <c r="B1093" s="197"/>
    </row>
    <row r="1094" spans="1:2" x14ac:dyDescent="0.35">
      <c r="A1094" s="197"/>
      <c r="B1094" s="197"/>
    </row>
    <row r="1095" spans="1:2" x14ac:dyDescent="0.35">
      <c r="A1095" s="197"/>
      <c r="B1095" s="197"/>
    </row>
    <row r="1096" spans="1:2" x14ac:dyDescent="0.35">
      <c r="A1096" s="197"/>
      <c r="B1096" s="197"/>
    </row>
    <row r="1097" spans="1:2" x14ac:dyDescent="0.35">
      <c r="A1097" s="197"/>
      <c r="B1097" s="197"/>
    </row>
    <row r="1098" spans="1:2" x14ac:dyDescent="0.35">
      <c r="A1098" s="197"/>
      <c r="B1098" s="197"/>
    </row>
    <row r="1099" spans="1:2" x14ac:dyDescent="0.35">
      <c r="A1099" s="197"/>
      <c r="B1099" s="197"/>
    </row>
    <row r="1100" spans="1:2" x14ac:dyDescent="0.35">
      <c r="A1100" s="197"/>
      <c r="B1100" s="197"/>
    </row>
    <row r="1101" spans="1:2" x14ac:dyDescent="0.35">
      <c r="A1101" s="197"/>
      <c r="B1101" s="197"/>
    </row>
    <row r="1102" spans="1:2" x14ac:dyDescent="0.35">
      <c r="A1102" s="197"/>
      <c r="B1102" s="197"/>
    </row>
    <row r="1103" spans="1:2" x14ac:dyDescent="0.35">
      <c r="A1103" s="197"/>
      <c r="B1103" s="197"/>
    </row>
    <row r="1104" spans="1:2" x14ac:dyDescent="0.35">
      <c r="A1104" s="197"/>
      <c r="B1104" s="197"/>
    </row>
    <row r="1105" spans="1:2" x14ac:dyDescent="0.35">
      <c r="A1105" s="197"/>
      <c r="B1105" s="197"/>
    </row>
    <row r="1106" spans="1:2" x14ac:dyDescent="0.35">
      <c r="A1106" s="197"/>
      <c r="B1106" s="197"/>
    </row>
    <row r="1107" spans="1:2" x14ac:dyDescent="0.35">
      <c r="A1107" s="197"/>
      <c r="B1107" s="197"/>
    </row>
    <row r="1108" spans="1:2" x14ac:dyDescent="0.35">
      <c r="A1108" s="197"/>
      <c r="B1108" s="197"/>
    </row>
    <row r="1109" spans="1:2" x14ac:dyDescent="0.35">
      <c r="A1109" s="197"/>
      <c r="B1109" s="197"/>
    </row>
    <row r="1110" spans="1:2" x14ac:dyDescent="0.35">
      <c r="A1110" s="197"/>
      <c r="B1110" s="197"/>
    </row>
    <row r="1111" spans="1:2" x14ac:dyDescent="0.35">
      <c r="A1111" s="197"/>
      <c r="B1111" s="197"/>
    </row>
    <row r="1112" spans="1:2" x14ac:dyDescent="0.35">
      <c r="A1112" s="197"/>
      <c r="B1112" s="197"/>
    </row>
    <row r="1113" spans="1:2" x14ac:dyDescent="0.35">
      <c r="A1113" s="197"/>
      <c r="B1113" s="197"/>
    </row>
    <row r="1114" spans="1:2" x14ac:dyDescent="0.35">
      <c r="A1114" s="197"/>
      <c r="B1114" s="197"/>
    </row>
    <row r="1115" spans="1:2" x14ac:dyDescent="0.35">
      <c r="A1115" s="197"/>
      <c r="B1115" s="197"/>
    </row>
    <row r="1116" spans="1:2" x14ac:dyDescent="0.35">
      <c r="A1116" s="197"/>
      <c r="B1116" s="197"/>
    </row>
    <row r="1117" spans="1:2" x14ac:dyDescent="0.35">
      <c r="A1117" s="197"/>
      <c r="B1117" s="197"/>
    </row>
    <row r="1118" spans="1:2" x14ac:dyDescent="0.35">
      <c r="A1118" s="197"/>
      <c r="B1118" s="197"/>
    </row>
    <row r="1119" spans="1:2" x14ac:dyDescent="0.35">
      <c r="A1119" s="197"/>
      <c r="B1119" s="197"/>
    </row>
    <row r="1120" spans="1:2" x14ac:dyDescent="0.35">
      <c r="A1120" s="197"/>
      <c r="B1120" s="197"/>
    </row>
    <row r="1121" spans="1:2" x14ac:dyDescent="0.35">
      <c r="A1121" s="197"/>
      <c r="B1121" s="197"/>
    </row>
    <row r="1122" spans="1:2" x14ac:dyDescent="0.35">
      <c r="A1122" s="197"/>
      <c r="B1122" s="197"/>
    </row>
    <row r="1123" spans="1:2" x14ac:dyDescent="0.35">
      <c r="A1123" s="197"/>
      <c r="B1123" s="197"/>
    </row>
    <row r="1124" spans="1:2" x14ac:dyDescent="0.35">
      <c r="A1124" s="197"/>
      <c r="B1124" s="197"/>
    </row>
    <row r="1125" spans="1:2" x14ac:dyDescent="0.35">
      <c r="A1125" s="197"/>
      <c r="B1125" s="197"/>
    </row>
    <row r="1126" spans="1:2" x14ac:dyDescent="0.35">
      <c r="A1126" s="197"/>
      <c r="B1126" s="197"/>
    </row>
    <row r="1127" spans="1:2" x14ac:dyDescent="0.35">
      <c r="A1127" s="197"/>
      <c r="B1127" s="197"/>
    </row>
    <row r="1128" spans="1:2" x14ac:dyDescent="0.35">
      <c r="A1128" s="197"/>
      <c r="B1128" s="197"/>
    </row>
    <row r="1129" spans="1:2" x14ac:dyDescent="0.35">
      <c r="A1129" s="197"/>
      <c r="B1129" s="197"/>
    </row>
    <row r="1130" spans="1:2" x14ac:dyDescent="0.35">
      <c r="A1130" s="197"/>
      <c r="B1130" s="197"/>
    </row>
    <row r="1131" spans="1:2" x14ac:dyDescent="0.35">
      <c r="A1131" s="197"/>
      <c r="B1131" s="197"/>
    </row>
    <row r="1132" spans="1:2" x14ac:dyDescent="0.35">
      <c r="A1132" s="197"/>
      <c r="B1132" s="197"/>
    </row>
    <row r="1133" spans="1:2" x14ac:dyDescent="0.35">
      <c r="A1133" s="197"/>
      <c r="B1133" s="197"/>
    </row>
    <row r="1134" spans="1:2" x14ac:dyDescent="0.35">
      <c r="A1134" s="197"/>
      <c r="B1134" s="197"/>
    </row>
    <row r="1135" spans="1:2" x14ac:dyDescent="0.35">
      <c r="A1135" s="197"/>
      <c r="B1135" s="197"/>
    </row>
    <row r="1136" spans="1:2" x14ac:dyDescent="0.35">
      <c r="A1136" s="197"/>
      <c r="B1136" s="197"/>
    </row>
    <row r="1137" spans="1:2" x14ac:dyDescent="0.35">
      <c r="A1137" s="197"/>
      <c r="B1137" s="197"/>
    </row>
    <row r="1138" spans="1:2" x14ac:dyDescent="0.35">
      <c r="A1138" s="197"/>
      <c r="B1138" s="197"/>
    </row>
    <row r="1139" spans="1:2" x14ac:dyDescent="0.35">
      <c r="A1139" s="197"/>
      <c r="B1139" s="197"/>
    </row>
    <row r="1140" spans="1:2" x14ac:dyDescent="0.35">
      <c r="A1140" s="197"/>
      <c r="B1140" s="197"/>
    </row>
    <row r="1141" spans="1:2" x14ac:dyDescent="0.35">
      <c r="A1141" s="197"/>
      <c r="B1141" s="197"/>
    </row>
    <row r="1142" spans="1:2" x14ac:dyDescent="0.35">
      <c r="A1142" s="197"/>
      <c r="B1142" s="197"/>
    </row>
    <row r="1143" spans="1:2" x14ac:dyDescent="0.35">
      <c r="A1143" s="197"/>
      <c r="B1143" s="197"/>
    </row>
    <row r="1144" spans="1:2" x14ac:dyDescent="0.35">
      <c r="A1144" s="197"/>
      <c r="B1144" s="197"/>
    </row>
    <row r="1145" spans="1:2" x14ac:dyDescent="0.35">
      <c r="A1145" s="197"/>
      <c r="B1145" s="197"/>
    </row>
    <row r="1146" spans="1:2" x14ac:dyDescent="0.35">
      <c r="A1146" s="197"/>
      <c r="B1146" s="197"/>
    </row>
    <row r="1147" spans="1:2" x14ac:dyDescent="0.35">
      <c r="A1147" s="197"/>
      <c r="B1147" s="197"/>
    </row>
    <row r="1148" spans="1:2" x14ac:dyDescent="0.35">
      <c r="A1148" s="197"/>
      <c r="B1148" s="197"/>
    </row>
    <row r="1149" spans="1:2" x14ac:dyDescent="0.35">
      <c r="A1149" s="197"/>
      <c r="B1149" s="197"/>
    </row>
    <row r="1150" spans="1:2" x14ac:dyDescent="0.35">
      <c r="A1150" s="197"/>
      <c r="B1150" s="197"/>
    </row>
    <row r="1151" spans="1:2" x14ac:dyDescent="0.35">
      <c r="A1151" s="197"/>
      <c r="B1151" s="197"/>
    </row>
    <row r="1152" spans="1:2" x14ac:dyDescent="0.35">
      <c r="A1152" s="197"/>
      <c r="B1152" s="197"/>
    </row>
    <row r="1153" spans="1:2" x14ac:dyDescent="0.35">
      <c r="A1153" s="197"/>
      <c r="B1153" s="197"/>
    </row>
    <row r="1154" spans="1:2" x14ac:dyDescent="0.35">
      <c r="A1154" s="197"/>
      <c r="B1154" s="197"/>
    </row>
    <row r="1155" spans="1:2" x14ac:dyDescent="0.35">
      <c r="A1155" s="197"/>
      <c r="B1155" s="197"/>
    </row>
    <row r="1156" spans="1:2" x14ac:dyDescent="0.35">
      <c r="A1156" s="197"/>
      <c r="B1156" s="197"/>
    </row>
    <row r="1157" spans="1:2" x14ac:dyDescent="0.35">
      <c r="A1157" s="197"/>
      <c r="B1157" s="197"/>
    </row>
    <row r="1158" spans="1:2" x14ac:dyDescent="0.35">
      <c r="A1158" s="197"/>
      <c r="B1158" s="197"/>
    </row>
    <row r="1159" spans="1:2" x14ac:dyDescent="0.35">
      <c r="A1159" s="197"/>
      <c r="B1159" s="197"/>
    </row>
    <row r="1160" spans="1:2" x14ac:dyDescent="0.35">
      <c r="A1160" s="197"/>
      <c r="B1160" s="197"/>
    </row>
    <row r="1161" spans="1:2" x14ac:dyDescent="0.35">
      <c r="A1161" s="197"/>
      <c r="B1161" s="197"/>
    </row>
    <row r="1162" spans="1:2" x14ac:dyDescent="0.35">
      <c r="A1162" s="197"/>
      <c r="B1162" s="197"/>
    </row>
    <row r="1163" spans="1:2" x14ac:dyDescent="0.35">
      <c r="A1163" s="197"/>
      <c r="B1163" s="197"/>
    </row>
    <row r="1164" spans="1:2" x14ac:dyDescent="0.35">
      <c r="A1164" s="197"/>
      <c r="B1164" s="197"/>
    </row>
    <row r="1165" spans="1:2" x14ac:dyDescent="0.35">
      <c r="A1165" s="197"/>
      <c r="B1165" s="197"/>
    </row>
    <row r="1166" spans="1:2" x14ac:dyDescent="0.35">
      <c r="A1166" s="197"/>
      <c r="B1166" s="197"/>
    </row>
    <row r="1167" spans="1:2" x14ac:dyDescent="0.35">
      <c r="A1167" s="197"/>
      <c r="B1167" s="197"/>
    </row>
    <row r="1168" spans="1:2" x14ac:dyDescent="0.35">
      <c r="A1168" s="197"/>
      <c r="B1168" s="197"/>
    </row>
    <row r="1169" spans="1:2" x14ac:dyDescent="0.35">
      <c r="A1169" s="197"/>
      <c r="B1169" s="197"/>
    </row>
    <row r="1170" spans="1:2" x14ac:dyDescent="0.35">
      <c r="A1170" s="197"/>
      <c r="B1170" s="197"/>
    </row>
    <row r="1171" spans="1:2" x14ac:dyDescent="0.35">
      <c r="A1171" s="197"/>
      <c r="B1171" s="197"/>
    </row>
    <row r="1172" spans="1:2" x14ac:dyDescent="0.35">
      <c r="A1172" s="197"/>
      <c r="B1172" s="197"/>
    </row>
    <row r="1173" spans="1:2" x14ac:dyDescent="0.35">
      <c r="A1173" s="197"/>
      <c r="B1173" s="197"/>
    </row>
    <row r="1174" spans="1:2" x14ac:dyDescent="0.35">
      <c r="A1174" s="197"/>
      <c r="B1174" s="197"/>
    </row>
    <row r="1175" spans="1:2" x14ac:dyDescent="0.35">
      <c r="A1175" s="197"/>
      <c r="B1175" s="197"/>
    </row>
    <row r="1176" spans="1:2" x14ac:dyDescent="0.35">
      <c r="A1176" s="197"/>
      <c r="B1176" s="197"/>
    </row>
    <row r="1177" spans="1:2" x14ac:dyDescent="0.35">
      <c r="A1177" s="197"/>
      <c r="B1177" s="197"/>
    </row>
    <row r="1178" spans="1:2" x14ac:dyDescent="0.35">
      <c r="A1178" s="197"/>
      <c r="B1178" s="197"/>
    </row>
    <row r="1179" spans="1:2" x14ac:dyDescent="0.35">
      <c r="A1179" s="197"/>
      <c r="B1179" s="197"/>
    </row>
    <row r="1180" spans="1:2" x14ac:dyDescent="0.35">
      <c r="A1180" s="197"/>
      <c r="B1180" s="197"/>
    </row>
    <row r="1181" spans="1:2" x14ac:dyDescent="0.35">
      <c r="A1181" s="197"/>
      <c r="B1181" s="197"/>
    </row>
    <row r="1182" spans="1:2" x14ac:dyDescent="0.35">
      <c r="A1182" s="197"/>
      <c r="B1182" s="197"/>
    </row>
    <row r="1183" spans="1:2" x14ac:dyDescent="0.35">
      <c r="A1183" s="197"/>
      <c r="B1183" s="197"/>
    </row>
    <row r="1184" spans="1:2" x14ac:dyDescent="0.35">
      <c r="A1184" s="197"/>
      <c r="B1184" s="197"/>
    </row>
    <row r="1185" spans="1:2" x14ac:dyDescent="0.35">
      <c r="A1185" s="197"/>
      <c r="B1185" s="197"/>
    </row>
    <row r="1186" spans="1:2" x14ac:dyDescent="0.35">
      <c r="A1186" s="197"/>
      <c r="B1186" s="197"/>
    </row>
    <row r="1187" spans="1:2" x14ac:dyDescent="0.35">
      <c r="A1187" s="197"/>
      <c r="B1187" s="197"/>
    </row>
    <row r="1188" spans="1:2" x14ac:dyDescent="0.35">
      <c r="A1188" s="197"/>
      <c r="B1188" s="197"/>
    </row>
    <row r="1189" spans="1:2" x14ac:dyDescent="0.35">
      <c r="A1189" s="197"/>
      <c r="B1189" s="197"/>
    </row>
    <row r="1190" spans="1:2" x14ac:dyDescent="0.35">
      <c r="A1190" s="197"/>
      <c r="B1190" s="197"/>
    </row>
    <row r="1191" spans="1:2" x14ac:dyDescent="0.35">
      <c r="A1191" s="197"/>
      <c r="B1191" s="197"/>
    </row>
    <row r="1192" spans="1:2" x14ac:dyDescent="0.35">
      <c r="A1192" s="197"/>
      <c r="B1192" s="197"/>
    </row>
    <row r="1193" spans="1:2" x14ac:dyDescent="0.35">
      <c r="A1193" s="197"/>
      <c r="B1193" s="197"/>
    </row>
    <row r="1194" spans="1:2" x14ac:dyDescent="0.35">
      <c r="A1194" s="197"/>
      <c r="B1194" s="197"/>
    </row>
    <row r="1195" spans="1:2" x14ac:dyDescent="0.35">
      <c r="A1195" s="197"/>
      <c r="B1195" s="197"/>
    </row>
    <row r="1196" spans="1:2" x14ac:dyDescent="0.35">
      <c r="A1196" s="197"/>
      <c r="B1196" s="197"/>
    </row>
    <row r="1197" spans="1:2" x14ac:dyDescent="0.35">
      <c r="A1197" s="197"/>
      <c r="B1197" s="197"/>
    </row>
    <row r="1198" spans="1:2" x14ac:dyDescent="0.35">
      <c r="A1198" s="197"/>
      <c r="B1198" s="197"/>
    </row>
    <row r="1199" spans="1:2" x14ac:dyDescent="0.35">
      <c r="A1199" s="197"/>
      <c r="B1199" s="197"/>
    </row>
    <row r="1200" spans="1:2" x14ac:dyDescent="0.35">
      <c r="A1200" s="197"/>
      <c r="B1200" s="197"/>
    </row>
    <row r="1201" spans="1:2" x14ac:dyDescent="0.35">
      <c r="A1201" s="197"/>
      <c r="B1201" s="197"/>
    </row>
    <row r="1202" spans="1:2" x14ac:dyDescent="0.35">
      <c r="A1202" s="197"/>
      <c r="B1202" s="197"/>
    </row>
    <row r="1203" spans="1:2" x14ac:dyDescent="0.35">
      <c r="A1203" s="197"/>
      <c r="B1203" s="197"/>
    </row>
    <row r="1204" spans="1:2" x14ac:dyDescent="0.35">
      <c r="A1204" s="197"/>
      <c r="B1204" s="197"/>
    </row>
    <row r="1205" spans="1:2" x14ac:dyDescent="0.35">
      <c r="A1205" s="197"/>
      <c r="B1205" s="197"/>
    </row>
    <row r="1206" spans="1:2" x14ac:dyDescent="0.35">
      <c r="A1206" s="197"/>
      <c r="B1206" s="197"/>
    </row>
    <row r="1207" spans="1:2" x14ac:dyDescent="0.35">
      <c r="A1207" s="197"/>
      <c r="B1207" s="197"/>
    </row>
    <row r="1208" spans="1:2" x14ac:dyDescent="0.35">
      <c r="A1208" s="197"/>
      <c r="B1208" s="197"/>
    </row>
    <row r="1209" spans="1:2" x14ac:dyDescent="0.35">
      <c r="A1209" s="197"/>
      <c r="B1209" s="197"/>
    </row>
    <row r="1210" spans="1:2" x14ac:dyDescent="0.35">
      <c r="A1210" s="197"/>
      <c r="B1210" s="197"/>
    </row>
    <row r="1211" spans="1:2" x14ac:dyDescent="0.35">
      <c r="A1211" s="197"/>
      <c r="B1211" s="197"/>
    </row>
    <row r="1212" spans="1:2" x14ac:dyDescent="0.35">
      <c r="A1212" s="197"/>
      <c r="B1212" s="197"/>
    </row>
    <row r="1213" spans="1:2" x14ac:dyDescent="0.35">
      <c r="A1213" s="197"/>
      <c r="B1213" s="197"/>
    </row>
    <row r="1214" spans="1:2" x14ac:dyDescent="0.35">
      <c r="A1214" s="197"/>
      <c r="B1214" s="197"/>
    </row>
    <row r="1215" spans="1:2" x14ac:dyDescent="0.35">
      <c r="A1215" s="197"/>
      <c r="B1215" s="197"/>
    </row>
    <row r="1216" spans="1:2" x14ac:dyDescent="0.35">
      <c r="A1216" s="197"/>
      <c r="B1216" s="197"/>
    </row>
    <row r="1217" spans="1:2" x14ac:dyDescent="0.35">
      <c r="A1217" s="197"/>
      <c r="B1217" s="197"/>
    </row>
    <row r="1218" spans="1:2" x14ac:dyDescent="0.35">
      <c r="A1218" s="197"/>
      <c r="B1218" s="197"/>
    </row>
    <row r="1219" spans="1:2" x14ac:dyDescent="0.35">
      <c r="A1219" s="197"/>
      <c r="B1219" s="197"/>
    </row>
    <row r="1220" spans="1:2" x14ac:dyDescent="0.35">
      <c r="A1220" s="197"/>
      <c r="B1220" s="197"/>
    </row>
    <row r="1221" spans="1:2" x14ac:dyDescent="0.35">
      <c r="A1221" s="197"/>
      <c r="B1221" s="197"/>
    </row>
    <row r="1222" spans="1:2" x14ac:dyDescent="0.35">
      <c r="A1222" s="197"/>
      <c r="B1222" s="197"/>
    </row>
    <row r="1223" spans="1:2" x14ac:dyDescent="0.35">
      <c r="A1223" s="197"/>
      <c r="B1223" s="197"/>
    </row>
    <row r="1224" spans="1:2" x14ac:dyDescent="0.35">
      <c r="A1224" s="197"/>
      <c r="B1224" s="197"/>
    </row>
    <row r="1225" spans="1:2" x14ac:dyDescent="0.35">
      <c r="A1225" s="197"/>
      <c r="B1225" s="197"/>
    </row>
    <row r="1226" spans="1:2" x14ac:dyDescent="0.35">
      <c r="A1226" s="197"/>
      <c r="B1226" s="197"/>
    </row>
    <row r="1227" spans="1:2" x14ac:dyDescent="0.35">
      <c r="A1227" s="197"/>
      <c r="B1227" s="197"/>
    </row>
    <row r="1228" spans="1:2" x14ac:dyDescent="0.35">
      <c r="A1228" s="197"/>
      <c r="B1228" s="197"/>
    </row>
    <row r="1229" spans="1:2" x14ac:dyDescent="0.35">
      <c r="A1229" s="197"/>
      <c r="B1229" s="197"/>
    </row>
    <row r="1230" spans="1:2" x14ac:dyDescent="0.35">
      <c r="A1230" s="197"/>
      <c r="B1230" s="197"/>
    </row>
    <row r="1231" spans="1:2" x14ac:dyDescent="0.35">
      <c r="A1231" s="197"/>
      <c r="B1231" s="197"/>
    </row>
    <row r="1232" spans="1:2" x14ac:dyDescent="0.35">
      <c r="A1232" s="197"/>
      <c r="B1232" s="197"/>
    </row>
    <row r="1233" spans="1:2" x14ac:dyDescent="0.35">
      <c r="A1233" s="197"/>
      <c r="B1233" s="197"/>
    </row>
    <row r="1234" spans="1:2" x14ac:dyDescent="0.35">
      <c r="A1234" s="197"/>
      <c r="B1234" s="197"/>
    </row>
    <row r="1235" spans="1:2" x14ac:dyDescent="0.35">
      <c r="A1235" s="197"/>
      <c r="B1235" s="197"/>
    </row>
    <row r="1236" spans="1:2" x14ac:dyDescent="0.35">
      <c r="A1236" s="197"/>
      <c r="B1236" s="197"/>
    </row>
    <row r="1237" spans="1:2" x14ac:dyDescent="0.35">
      <c r="A1237" s="197"/>
      <c r="B1237" s="197"/>
    </row>
    <row r="1238" spans="1:2" x14ac:dyDescent="0.35">
      <c r="A1238" s="197"/>
      <c r="B1238" s="197"/>
    </row>
    <row r="1239" spans="1:2" x14ac:dyDescent="0.35">
      <c r="A1239" s="197"/>
      <c r="B1239" s="197"/>
    </row>
    <row r="1240" spans="1:2" x14ac:dyDescent="0.35">
      <c r="A1240" s="197"/>
      <c r="B1240" s="197"/>
    </row>
    <row r="1241" spans="1:2" x14ac:dyDescent="0.35">
      <c r="A1241" s="197"/>
      <c r="B1241" s="197"/>
    </row>
    <row r="1242" spans="1:2" x14ac:dyDescent="0.35">
      <c r="A1242" s="197"/>
      <c r="B1242" s="197"/>
    </row>
    <row r="1243" spans="1:2" x14ac:dyDescent="0.35">
      <c r="A1243" s="197"/>
      <c r="B1243" s="197"/>
    </row>
    <row r="1244" spans="1:2" x14ac:dyDescent="0.35">
      <c r="A1244" s="197"/>
      <c r="B1244" s="197"/>
    </row>
    <row r="1245" spans="1:2" x14ac:dyDescent="0.35">
      <c r="A1245" s="197"/>
      <c r="B1245" s="197"/>
    </row>
    <row r="1246" spans="1:2" x14ac:dyDescent="0.35">
      <c r="A1246" s="197"/>
      <c r="B1246" s="197"/>
    </row>
    <row r="1247" spans="1:2" x14ac:dyDescent="0.35">
      <c r="A1247" s="197"/>
      <c r="B1247" s="197"/>
    </row>
    <row r="1248" spans="1:2" x14ac:dyDescent="0.35">
      <c r="A1248" s="197"/>
      <c r="B1248" s="197"/>
    </row>
    <row r="1249" spans="1:2" x14ac:dyDescent="0.35">
      <c r="A1249" s="197"/>
      <c r="B1249" s="197"/>
    </row>
    <row r="1250" spans="1:2" x14ac:dyDescent="0.35">
      <c r="A1250" s="197"/>
      <c r="B1250" s="197"/>
    </row>
    <row r="1251" spans="1:2" x14ac:dyDescent="0.35">
      <c r="A1251" s="197"/>
      <c r="B1251" s="197"/>
    </row>
    <row r="1252" spans="1:2" x14ac:dyDescent="0.35">
      <c r="A1252" s="197"/>
      <c r="B1252" s="197"/>
    </row>
    <row r="1253" spans="1:2" x14ac:dyDescent="0.35">
      <c r="A1253" s="197"/>
      <c r="B1253" s="197"/>
    </row>
    <row r="1254" spans="1:2" x14ac:dyDescent="0.35">
      <c r="A1254" s="197"/>
      <c r="B1254" s="197"/>
    </row>
    <row r="1255" spans="1:2" x14ac:dyDescent="0.35">
      <c r="A1255" s="197"/>
      <c r="B1255" s="197"/>
    </row>
    <row r="1256" spans="1:2" x14ac:dyDescent="0.35">
      <c r="A1256" s="197"/>
      <c r="B1256" s="197"/>
    </row>
    <row r="1257" spans="1:2" x14ac:dyDescent="0.35">
      <c r="A1257" s="197"/>
      <c r="B1257" s="197"/>
    </row>
    <row r="1258" spans="1:2" x14ac:dyDescent="0.35">
      <c r="A1258" s="197"/>
      <c r="B1258" s="197"/>
    </row>
    <row r="1259" spans="1:2" x14ac:dyDescent="0.35">
      <c r="A1259" s="197"/>
      <c r="B1259" s="197"/>
    </row>
    <row r="1260" spans="1:2" x14ac:dyDescent="0.35">
      <c r="A1260" s="197"/>
      <c r="B1260" s="197"/>
    </row>
    <row r="1261" spans="1:2" x14ac:dyDescent="0.35">
      <c r="A1261" s="197"/>
      <c r="B1261" s="197"/>
    </row>
    <row r="1262" spans="1:2" x14ac:dyDescent="0.35">
      <c r="A1262" s="197"/>
      <c r="B1262" s="197"/>
    </row>
    <row r="1263" spans="1:2" x14ac:dyDescent="0.35">
      <c r="A1263" s="197"/>
      <c r="B1263" s="197"/>
    </row>
    <row r="1264" spans="1:2" x14ac:dyDescent="0.35">
      <c r="A1264" s="197"/>
      <c r="B1264" s="197"/>
    </row>
    <row r="1265" spans="1:2" x14ac:dyDescent="0.35">
      <c r="A1265" s="197"/>
      <c r="B1265" s="197"/>
    </row>
    <row r="1266" spans="1:2" x14ac:dyDescent="0.35">
      <c r="A1266" s="197"/>
      <c r="B1266" s="197"/>
    </row>
    <row r="1267" spans="1:2" x14ac:dyDescent="0.35">
      <c r="A1267" s="197"/>
      <c r="B1267" s="197"/>
    </row>
    <row r="1268" spans="1:2" x14ac:dyDescent="0.35">
      <c r="A1268" s="197"/>
      <c r="B1268" s="197"/>
    </row>
    <row r="1269" spans="1:2" x14ac:dyDescent="0.35">
      <c r="A1269" s="197"/>
      <c r="B1269" s="197"/>
    </row>
    <row r="1270" spans="1:2" x14ac:dyDescent="0.35">
      <c r="A1270" s="197"/>
      <c r="B1270" s="197"/>
    </row>
    <row r="1271" spans="1:2" x14ac:dyDescent="0.35">
      <c r="A1271" s="197"/>
      <c r="B1271" s="197"/>
    </row>
    <row r="1272" spans="1:2" x14ac:dyDescent="0.35">
      <c r="A1272" s="197"/>
      <c r="B1272" s="197"/>
    </row>
    <row r="1273" spans="1:2" x14ac:dyDescent="0.35">
      <c r="A1273" s="197"/>
      <c r="B1273" s="197"/>
    </row>
    <row r="1274" spans="1:2" x14ac:dyDescent="0.35">
      <c r="A1274" s="197"/>
      <c r="B1274" s="197"/>
    </row>
    <row r="1275" spans="1:2" x14ac:dyDescent="0.35">
      <c r="A1275" s="197"/>
      <c r="B1275" s="197"/>
    </row>
    <row r="1276" spans="1:2" x14ac:dyDescent="0.35">
      <c r="A1276" s="197"/>
      <c r="B1276" s="197"/>
    </row>
    <row r="1277" spans="1:2" x14ac:dyDescent="0.35">
      <c r="A1277" s="197"/>
      <c r="B1277" s="197"/>
    </row>
    <row r="1278" spans="1:2" x14ac:dyDescent="0.35">
      <c r="A1278" s="197"/>
      <c r="B1278" s="197"/>
    </row>
    <row r="1279" spans="1:2" x14ac:dyDescent="0.35">
      <c r="A1279" s="197"/>
      <c r="B1279" s="197"/>
    </row>
    <row r="1280" spans="1:2" x14ac:dyDescent="0.35">
      <c r="A1280" s="197"/>
      <c r="B1280" s="197"/>
    </row>
    <row r="1281" spans="1:2" x14ac:dyDescent="0.35">
      <c r="A1281" s="197"/>
      <c r="B1281" s="197"/>
    </row>
    <row r="1282" spans="1:2" x14ac:dyDescent="0.35">
      <c r="A1282" s="197"/>
      <c r="B1282" s="197"/>
    </row>
    <row r="1283" spans="1:2" x14ac:dyDescent="0.35">
      <c r="A1283" s="197"/>
      <c r="B1283" s="197"/>
    </row>
    <row r="1284" spans="1:2" x14ac:dyDescent="0.35">
      <c r="A1284" s="197"/>
      <c r="B1284" s="197"/>
    </row>
    <row r="1285" spans="1:2" x14ac:dyDescent="0.35">
      <c r="A1285" s="197"/>
      <c r="B1285" s="197"/>
    </row>
    <row r="1286" spans="1:2" x14ac:dyDescent="0.35">
      <c r="A1286" s="197"/>
      <c r="B1286" s="197"/>
    </row>
    <row r="1287" spans="1:2" x14ac:dyDescent="0.35">
      <c r="A1287" s="197"/>
      <c r="B1287" s="197"/>
    </row>
    <row r="1288" spans="1:2" x14ac:dyDescent="0.35">
      <c r="A1288" s="197"/>
      <c r="B1288" s="197"/>
    </row>
    <row r="1289" spans="1:2" x14ac:dyDescent="0.35">
      <c r="A1289" s="197"/>
      <c r="B1289" s="197"/>
    </row>
    <row r="1290" spans="1:2" x14ac:dyDescent="0.35">
      <c r="A1290" s="197"/>
      <c r="B1290" s="197"/>
    </row>
    <row r="1291" spans="1:2" x14ac:dyDescent="0.35">
      <c r="A1291" s="197"/>
      <c r="B1291" s="197"/>
    </row>
    <row r="1292" spans="1:2" x14ac:dyDescent="0.35">
      <c r="A1292" s="197"/>
      <c r="B1292" s="197"/>
    </row>
    <row r="1293" spans="1:2" x14ac:dyDescent="0.35">
      <c r="A1293" s="197"/>
      <c r="B1293" s="197"/>
    </row>
    <row r="1294" spans="1:2" x14ac:dyDescent="0.35">
      <c r="A1294" s="197"/>
      <c r="B1294" s="197"/>
    </row>
    <row r="1295" spans="1:2" x14ac:dyDescent="0.35">
      <c r="A1295" s="197"/>
      <c r="B1295" s="197"/>
    </row>
    <row r="1296" spans="1:2" x14ac:dyDescent="0.35">
      <c r="A1296" s="197"/>
      <c r="B1296" s="197"/>
    </row>
    <row r="1297" spans="1:2" x14ac:dyDescent="0.35">
      <c r="A1297" s="197"/>
      <c r="B1297" s="197"/>
    </row>
    <row r="1298" spans="1:2" x14ac:dyDescent="0.35">
      <c r="A1298" s="197"/>
      <c r="B1298" s="197"/>
    </row>
    <row r="1299" spans="1:2" x14ac:dyDescent="0.35">
      <c r="A1299" s="197"/>
      <c r="B1299" s="197"/>
    </row>
    <row r="1300" spans="1:2" x14ac:dyDescent="0.35">
      <c r="A1300" s="197"/>
      <c r="B1300" s="197"/>
    </row>
    <row r="1301" spans="1:2" x14ac:dyDescent="0.35">
      <c r="A1301" s="197"/>
      <c r="B1301" s="197"/>
    </row>
    <row r="1302" spans="1:2" x14ac:dyDescent="0.35">
      <c r="A1302" s="197"/>
      <c r="B1302" s="197"/>
    </row>
    <row r="1303" spans="1:2" x14ac:dyDescent="0.35">
      <c r="A1303" s="197"/>
      <c r="B1303" s="197"/>
    </row>
    <row r="1304" spans="1:2" x14ac:dyDescent="0.35">
      <c r="A1304" s="197"/>
      <c r="B1304" s="197"/>
    </row>
    <row r="1305" spans="1:2" x14ac:dyDescent="0.35">
      <c r="A1305" s="197"/>
      <c r="B1305" s="197"/>
    </row>
    <row r="1306" spans="1:2" x14ac:dyDescent="0.35">
      <c r="A1306" s="197"/>
      <c r="B1306" s="197"/>
    </row>
    <row r="1307" spans="1:2" x14ac:dyDescent="0.35">
      <c r="A1307" s="197"/>
      <c r="B1307" s="197"/>
    </row>
    <row r="1308" spans="1:2" x14ac:dyDescent="0.35">
      <c r="A1308" s="197"/>
      <c r="B1308" s="197"/>
    </row>
    <row r="1309" spans="1:2" x14ac:dyDescent="0.35">
      <c r="A1309" s="197"/>
      <c r="B1309" s="197"/>
    </row>
    <row r="1310" spans="1:2" x14ac:dyDescent="0.35">
      <c r="A1310" s="197"/>
      <c r="B1310" s="197"/>
    </row>
    <row r="1311" spans="1:2" x14ac:dyDescent="0.35">
      <c r="A1311" s="197"/>
      <c r="B1311" s="197"/>
    </row>
    <row r="1312" spans="1:2" x14ac:dyDescent="0.35">
      <c r="A1312" s="197"/>
      <c r="B1312" s="197"/>
    </row>
    <row r="1313" spans="1:2" x14ac:dyDescent="0.35">
      <c r="A1313" s="197"/>
      <c r="B1313" s="197"/>
    </row>
    <row r="1314" spans="1:2" x14ac:dyDescent="0.35">
      <c r="A1314" s="197"/>
      <c r="B1314" s="197"/>
    </row>
    <row r="1315" spans="1:2" x14ac:dyDescent="0.35">
      <c r="A1315" s="197"/>
      <c r="B1315" s="197"/>
    </row>
    <row r="1316" spans="1:2" x14ac:dyDescent="0.35">
      <c r="A1316" s="197"/>
      <c r="B1316" s="197"/>
    </row>
    <row r="1317" spans="1:2" x14ac:dyDescent="0.35">
      <c r="A1317" s="197"/>
      <c r="B1317" s="197"/>
    </row>
    <row r="1318" spans="1:2" x14ac:dyDescent="0.35">
      <c r="A1318" s="197"/>
      <c r="B1318" s="197"/>
    </row>
    <row r="1319" spans="1:2" x14ac:dyDescent="0.35">
      <c r="A1319" s="197"/>
      <c r="B1319" s="197"/>
    </row>
    <row r="1320" spans="1:2" x14ac:dyDescent="0.35">
      <c r="A1320" s="197"/>
      <c r="B1320" s="197"/>
    </row>
    <row r="1321" spans="1:2" x14ac:dyDescent="0.35">
      <c r="A1321" s="197"/>
      <c r="B1321" s="197"/>
    </row>
    <row r="1322" spans="1:2" x14ac:dyDescent="0.35">
      <c r="A1322" s="197"/>
      <c r="B1322" s="197"/>
    </row>
    <row r="1323" spans="1:2" x14ac:dyDescent="0.35">
      <c r="A1323" s="197"/>
      <c r="B1323" s="197"/>
    </row>
    <row r="1324" spans="1:2" x14ac:dyDescent="0.35">
      <c r="A1324" s="197"/>
      <c r="B1324" s="197"/>
    </row>
    <row r="1325" spans="1:2" x14ac:dyDescent="0.35">
      <c r="A1325" s="197"/>
      <c r="B1325" s="197"/>
    </row>
    <row r="1326" spans="1:2" x14ac:dyDescent="0.35">
      <c r="A1326" s="197"/>
      <c r="B1326" s="197"/>
    </row>
    <row r="1327" spans="1:2" x14ac:dyDescent="0.35">
      <c r="A1327" s="197"/>
      <c r="B1327" s="197"/>
    </row>
    <row r="1328" spans="1:2" x14ac:dyDescent="0.35">
      <c r="A1328" s="197"/>
      <c r="B1328" s="197"/>
    </row>
    <row r="1329" spans="1:2" x14ac:dyDescent="0.35">
      <c r="A1329" s="197"/>
      <c r="B1329" s="197"/>
    </row>
    <row r="1330" spans="1:2" x14ac:dyDescent="0.35">
      <c r="A1330" s="197"/>
      <c r="B1330" s="197"/>
    </row>
    <row r="1331" spans="1:2" x14ac:dyDescent="0.35">
      <c r="A1331" s="197"/>
      <c r="B1331" s="197"/>
    </row>
    <row r="1332" spans="1:2" x14ac:dyDescent="0.35">
      <c r="A1332" s="197"/>
      <c r="B1332" s="197"/>
    </row>
    <row r="1333" spans="1:2" x14ac:dyDescent="0.35">
      <c r="A1333" s="197"/>
      <c r="B1333" s="197"/>
    </row>
    <row r="1334" spans="1:2" x14ac:dyDescent="0.35">
      <c r="A1334" s="197"/>
      <c r="B1334" s="197"/>
    </row>
    <row r="1335" spans="1:2" x14ac:dyDescent="0.35">
      <c r="A1335" s="197"/>
      <c r="B1335" s="197"/>
    </row>
    <row r="1336" spans="1:2" x14ac:dyDescent="0.35">
      <c r="A1336" s="197"/>
      <c r="B1336" s="197"/>
    </row>
    <row r="1337" spans="1:2" x14ac:dyDescent="0.35">
      <c r="A1337" s="197"/>
      <c r="B1337" s="197"/>
    </row>
    <row r="1338" spans="1:2" x14ac:dyDescent="0.35">
      <c r="A1338" s="197"/>
      <c r="B1338" s="197"/>
    </row>
    <row r="1339" spans="1:2" x14ac:dyDescent="0.35">
      <c r="A1339" s="197"/>
      <c r="B1339" s="197"/>
    </row>
    <row r="1340" spans="1:2" x14ac:dyDescent="0.35">
      <c r="A1340" s="197"/>
      <c r="B1340" s="197"/>
    </row>
    <row r="1341" spans="1:2" x14ac:dyDescent="0.35">
      <c r="A1341" s="197"/>
      <c r="B1341" s="197"/>
    </row>
    <row r="1342" spans="1:2" x14ac:dyDescent="0.35">
      <c r="A1342" s="197"/>
      <c r="B1342" s="197"/>
    </row>
    <row r="1343" spans="1:2" x14ac:dyDescent="0.35">
      <c r="A1343" s="197"/>
      <c r="B1343" s="197"/>
    </row>
    <row r="1344" spans="1:2" x14ac:dyDescent="0.35">
      <c r="A1344" s="197"/>
      <c r="B1344" s="197"/>
    </row>
    <row r="1345" spans="1:2" x14ac:dyDescent="0.35">
      <c r="A1345" s="197"/>
      <c r="B1345" s="197"/>
    </row>
    <row r="1346" spans="1:2" x14ac:dyDescent="0.35">
      <c r="A1346" s="197"/>
      <c r="B1346" s="197"/>
    </row>
    <row r="1347" spans="1:2" x14ac:dyDescent="0.35">
      <c r="A1347" s="197"/>
      <c r="B1347" s="197"/>
    </row>
    <row r="1348" spans="1:2" x14ac:dyDescent="0.35">
      <c r="A1348" s="197"/>
      <c r="B1348" s="197"/>
    </row>
    <row r="1349" spans="1:2" x14ac:dyDescent="0.35">
      <c r="A1349" s="197"/>
      <c r="B1349" s="197"/>
    </row>
    <row r="1350" spans="1:2" x14ac:dyDescent="0.35">
      <c r="A1350" s="197"/>
      <c r="B1350" s="197"/>
    </row>
    <row r="1351" spans="1:2" x14ac:dyDescent="0.35">
      <c r="A1351" s="197"/>
      <c r="B1351" s="197"/>
    </row>
    <row r="1352" spans="1:2" x14ac:dyDescent="0.35">
      <c r="A1352" s="197"/>
      <c r="B1352" s="197"/>
    </row>
    <row r="1353" spans="1:2" x14ac:dyDescent="0.35">
      <c r="A1353" s="197"/>
      <c r="B1353" s="197"/>
    </row>
    <row r="1354" spans="1:2" x14ac:dyDescent="0.35">
      <c r="A1354" s="197"/>
      <c r="B1354" s="197"/>
    </row>
    <row r="1355" spans="1:2" x14ac:dyDescent="0.35">
      <c r="A1355" s="197"/>
      <c r="B1355" s="197"/>
    </row>
    <row r="1356" spans="1:2" x14ac:dyDescent="0.35">
      <c r="A1356" s="197"/>
      <c r="B1356" s="197"/>
    </row>
    <row r="1357" spans="1:2" x14ac:dyDescent="0.35">
      <c r="A1357" s="197"/>
      <c r="B1357" s="197"/>
    </row>
    <row r="1358" spans="1:2" x14ac:dyDescent="0.35">
      <c r="A1358" s="197"/>
      <c r="B1358" s="197"/>
    </row>
    <row r="1359" spans="1:2" x14ac:dyDescent="0.35">
      <c r="A1359" s="197"/>
      <c r="B1359" s="197"/>
    </row>
    <row r="1360" spans="1:2" x14ac:dyDescent="0.35">
      <c r="A1360" s="197"/>
      <c r="B1360" s="197"/>
    </row>
    <row r="1361" spans="1:2" x14ac:dyDescent="0.35">
      <c r="A1361" s="197"/>
      <c r="B1361" s="197"/>
    </row>
    <row r="1362" spans="1:2" x14ac:dyDescent="0.35">
      <c r="A1362" s="197"/>
      <c r="B1362" s="197"/>
    </row>
    <row r="1363" spans="1:2" x14ac:dyDescent="0.35">
      <c r="A1363" s="197"/>
      <c r="B1363" s="197"/>
    </row>
    <row r="1364" spans="1:2" x14ac:dyDescent="0.35">
      <c r="A1364" s="197"/>
      <c r="B1364" s="197"/>
    </row>
    <row r="1365" spans="1:2" x14ac:dyDescent="0.35">
      <c r="A1365" s="197"/>
      <c r="B1365" s="197"/>
    </row>
    <row r="1366" spans="1:2" x14ac:dyDescent="0.35">
      <c r="A1366" s="197"/>
      <c r="B1366" s="197"/>
    </row>
    <row r="1367" spans="1:2" x14ac:dyDescent="0.35">
      <c r="A1367" s="197"/>
      <c r="B1367" s="197"/>
    </row>
    <row r="1368" spans="1:2" x14ac:dyDescent="0.35">
      <c r="A1368" s="197"/>
      <c r="B1368" s="197"/>
    </row>
    <row r="1369" spans="1:2" x14ac:dyDescent="0.35">
      <c r="A1369" s="197"/>
      <c r="B1369" s="197"/>
    </row>
    <row r="1370" spans="1:2" x14ac:dyDescent="0.35">
      <c r="A1370" s="197"/>
      <c r="B1370" s="197"/>
    </row>
    <row r="1371" spans="1:2" x14ac:dyDescent="0.35">
      <c r="A1371" s="197"/>
      <c r="B1371" s="197"/>
    </row>
    <row r="1372" spans="1:2" x14ac:dyDescent="0.35">
      <c r="A1372" s="197"/>
      <c r="B1372" s="197"/>
    </row>
    <row r="1373" spans="1:2" x14ac:dyDescent="0.35">
      <c r="A1373" s="197"/>
      <c r="B1373" s="197"/>
    </row>
    <row r="1374" spans="1:2" x14ac:dyDescent="0.35">
      <c r="A1374" s="197"/>
      <c r="B1374" s="197"/>
    </row>
    <row r="1375" spans="1:2" x14ac:dyDescent="0.35">
      <c r="A1375" s="197"/>
      <c r="B1375" s="197"/>
    </row>
    <row r="1376" spans="1:2" x14ac:dyDescent="0.35">
      <c r="A1376" s="197"/>
      <c r="B1376" s="197"/>
    </row>
    <row r="1377" spans="1:2" x14ac:dyDescent="0.35">
      <c r="A1377" s="197"/>
      <c r="B1377" s="197"/>
    </row>
    <row r="1378" spans="1:2" x14ac:dyDescent="0.35">
      <c r="A1378" s="197"/>
      <c r="B1378" s="197"/>
    </row>
    <row r="1379" spans="1:2" x14ac:dyDescent="0.35">
      <c r="A1379" s="197"/>
      <c r="B1379" s="197"/>
    </row>
    <row r="1380" spans="1:2" x14ac:dyDescent="0.35">
      <c r="A1380" s="197"/>
      <c r="B1380" s="197"/>
    </row>
    <row r="1381" spans="1:2" x14ac:dyDescent="0.35">
      <c r="A1381" s="197"/>
      <c r="B1381" s="197"/>
    </row>
    <row r="1382" spans="1:2" x14ac:dyDescent="0.35">
      <c r="A1382" s="197"/>
      <c r="B1382" s="197"/>
    </row>
    <row r="1383" spans="1:2" x14ac:dyDescent="0.35">
      <c r="A1383" s="197"/>
      <c r="B1383" s="197"/>
    </row>
    <row r="1384" spans="1:2" x14ac:dyDescent="0.35">
      <c r="A1384" s="197"/>
      <c r="B1384" s="197"/>
    </row>
    <row r="1385" spans="1:2" x14ac:dyDescent="0.35">
      <c r="A1385" s="197"/>
      <c r="B1385" s="197"/>
    </row>
    <row r="1386" spans="1:2" x14ac:dyDescent="0.35">
      <c r="A1386" s="197"/>
      <c r="B1386" s="197"/>
    </row>
    <row r="1387" spans="1:2" x14ac:dyDescent="0.35">
      <c r="A1387" s="197"/>
      <c r="B1387" s="197"/>
    </row>
    <row r="1388" spans="1:2" x14ac:dyDescent="0.35">
      <c r="A1388" s="197"/>
      <c r="B1388" s="197"/>
    </row>
    <row r="1389" spans="1:2" x14ac:dyDescent="0.35">
      <c r="A1389" s="197"/>
      <c r="B1389" s="197"/>
    </row>
    <row r="1390" spans="1:2" x14ac:dyDescent="0.35">
      <c r="A1390" s="197"/>
      <c r="B1390" s="197"/>
    </row>
    <row r="1391" spans="1:2" x14ac:dyDescent="0.35">
      <c r="A1391" s="197"/>
      <c r="B1391" s="197"/>
    </row>
    <row r="1392" spans="1:2" x14ac:dyDescent="0.35">
      <c r="A1392" s="197"/>
      <c r="B1392" s="197"/>
    </row>
    <row r="1393" spans="1:2" x14ac:dyDescent="0.35">
      <c r="A1393" s="197"/>
      <c r="B1393" s="197"/>
    </row>
    <row r="1394" spans="1:2" x14ac:dyDescent="0.35">
      <c r="A1394" s="197"/>
      <c r="B1394" s="197"/>
    </row>
    <row r="1395" spans="1:2" x14ac:dyDescent="0.35">
      <c r="A1395" s="197"/>
      <c r="B1395" s="197"/>
    </row>
    <row r="1396" spans="1:2" x14ac:dyDescent="0.35">
      <c r="A1396" s="197"/>
      <c r="B1396" s="197"/>
    </row>
    <row r="1397" spans="1:2" x14ac:dyDescent="0.35">
      <c r="A1397" s="197"/>
      <c r="B1397" s="197"/>
    </row>
    <row r="1398" spans="1:2" x14ac:dyDescent="0.35">
      <c r="A1398" s="197"/>
      <c r="B1398" s="197"/>
    </row>
    <row r="1399" spans="1:2" x14ac:dyDescent="0.35">
      <c r="A1399" s="197"/>
      <c r="B1399" s="197"/>
    </row>
    <row r="1400" spans="1:2" x14ac:dyDescent="0.35">
      <c r="A1400" s="197"/>
      <c r="B1400" s="197"/>
    </row>
    <row r="1401" spans="1:2" x14ac:dyDescent="0.35">
      <c r="A1401" s="197"/>
      <c r="B1401" s="197"/>
    </row>
    <row r="1402" spans="1:2" x14ac:dyDescent="0.35">
      <c r="A1402" s="197"/>
      <c r="B1402" s="197"/>
    </row>
    <row r="1403" spans="1:2" x14ac:dyDescent="0.35">
      <c r="A1403" s="197"/>
      <c r="B1403" s="197"/>
    </row>
    <row r="1404" spans="1:2" x14ac:dyDescent="0.35">
      <c r="A1404" s="197"/>
      <c r="B1404" s="197"/>
    </row>
    <row r="1405" spans="1:2" x14ac:dyDescent="0.35">
      <c r="A1405" s="197"/>
      <c r="B1405" s="197"/>
    </row>
    <row r="1406" spans="1:2" x14ac:dyDescent="0.35">
      <c r="A1406" s="197"/>
      <c r="B1406" s="197"/>
    </row>
    <row r="1407" spans="1:2" x14ac:dyDescent="0.35">
      <c r="A1407" s="197"/>
      <c r="B1407" s="197"/>
    </row>
    <row r="1408" spans="1:2" x14ac:dyDescent="0.35">
      <c r="A1408" s="197"/>
      <c r="B1408" s="197"/>
    </row>
    <row r="1409" spans="1:2" x14ac:dyDescent="0.35">
      <c r="A1409" s="197"/>
      <c r="B1409" s="197"/>
    </row>
    <row r="1410" spans="1:2" x14ac:dyDescent="0.35">
      <c r="A1410" s="197"/>
      <c r="B1410" s="197"/>
    </row>
    <row r="1411" spans="1:2" x14ac:dyDescent="0.35">
      <c r="A1411" s="197"/>
      <c r="B1411" s="197"/>
    </row>
    <row r="1412" spans="1:2" x14ac:dyDescent="0.35">
      <c r="A1412" s="197"/>
      <c r="B1412" s="197"/>
    </row>
    <row r="1413" spans="1:2" x14ac:dyDescent="0.35">
      <c r="A1413" s="197"/>
      <c r="B1413" s="197"/>
    </row>
    <row r="1414" spans="1:2" x14ac:dyDescent="0.35">
      <c r="A1414" s="197"/>
      <c r="B1414" s="197"/>
    </row>
    <row r="1415" spans="1:2" x14ac:dyDescent="0.35">
      <c r="A1415" s="197"/>
      <c r="B1415" s="197"/>
    </row>
    <row r="1416" spans="1:2" x14ac:dyDescent="0.35">
      <c r="A1416" s="197"/>
      <c r="B1416" s="197"/>
    </row>
    <row r="1417" spans="1:2" x14ac:dyDescent="0.35">
      <c r="A1417" s="197"/>
      <c r="B1417" s="197"/>
    </row>
    <row r="1418" spans="1:2" x14ac:dyDescent="0.35">
      <c r="A1418" s="197"/>
      <c r="B1418" s="197"/>
    </row>
    <row r="1419" spans="1:2" x14ac:dyDescent="0.35">
      <c r="A1419" s="197"/>
      <c r="B1419" s="197"/>
    </row>
    <row r="1420" spans="1:2" x14ac:dyDescent="0.35">
      <c r="A1420" s="197"/>
      <c r="B1420" s="197"/>
    </row>
    <row r="1421" spans="1:2" x14ac:dyDescent="0.35">
      <c r="A1421" s="197"/>
      <c r="B1421" s="197"/>
    </row>
    <row r="1422" spans="1:2" x14ac:dyDescent="0.35">
      <c r="A1422" s="197"/>
      <c r="B1422" s="197"/>
    </row>
    <row r="1423" spans="1:2" x14ac:dyDescent="0.35">
      <c r="A1423" s="197"/>
      <c r="B1423" s="197"/>
    </row>
    <row r="1424" spans="1:2" x14ac:dyDescent="0.35">
      <c r="A1424" s="197"/>
      <c r="B1424" s="197"/>
    </row>
    <row r="1425" spans="1:2" x14ac:dyDescent="0.35">
      <c r="A1425" s="197"/>
      <c r="B1425" s="197"/>
    </row>
    <row r="1426" spans="1:2" x14ac:dyDescent="0.35">
      <c r="A1426" s="197"/>
      <c r="B1426" s="197"/>
    </row>
    <row r="1427" spans="1:2" x14ac:dyDescent="0.35">
      <c r="A1427" s="197"/>
      <c r="B1427" s="197"/>
    </row>
    <row r="1428" spans="1:2" x14ac:dyDescent="0.35">
      <c r="A1428" s="197"/>
      <c r="B1428" s="197"/>
    </row>
    <row r="1429" spans="1:2" x14ac:dyDescent="0.35">
      <c r="A1429" s="197"/>
      <c r="B1429" s="197"/>
    </row>
    <row r="1430" spans="1:2" x14ac:dyDescent="0.35">
      <c r="A1430" s="197"/>
      <c r="B1430" s="197"/>
    </row>
    <row r="1431" spans="1:2" x14ac:dyDescent="0.35">
      <c r="A1431" s="197"/>
      <c r="B1431" s="197"/>
    </row>
    <row r="1432" spans="1:2" x14ac:dyDescent="0.35">
      <c r="A1432" s="197"/>
      <c r="B1432" s="197"/>
    </row>
    <row r="1433" spans="1:2" x14ac:dyDescent="0.35">
      <c r="A1433" s="197"/>
      <c r="B1433" s="197"/>
    </row>
    <row r="1434" spans="1:2" x14ac:dyDescent="0.35">
      <c r="A1434" s="197"/>
      <c r="B1434" s="197"/>
    </row>
    <row r="1435" spans="1:2" x14ac:dyDescent="0.35">
      <c r="A1435" s="197"/>
      <c r="B1435" s="197"/>
    </row>
    <row r="1436" spans="1:2" x14ac:dyDescent="0.35">
      <c r="A1436" s="197"/>
      <c r="B1436" s="197"/>
    </row>
    <row r="1437" spans="1:2" x14ac:dyDescent="0.35">
      <c r="A1437" s="197"/>
      <c r="B1437" s="197"/>
    </row>
    <row r="1438" spans="1:2" x14ac:dyDescent="0.35">
      <c r="A1438" s="197"/>
      <c r="B1438" s="197"/>
    </row>
    <row r="1439" spans="1:2" x14ac:dyDescent="0.35">
      <c r="A1439" s="197"/>
      <c r="B1439" s="197"/>
    </row>
    <row r="1440" spans="1:2" x14ac:dyDescent="0.35">
      <c r="A1440" s="197"/>
      <c r="B1440" s="197"/>
    </row>
    <row r="1441" spans="1:2" x14ac:dyDescent="0.35">
      <c r="A1441" s="197"/>
      <c r="B1441" s="197"/>
    </row>
    <row r="1442" spans="1:2" x14ac:dyDescent="0.35">
      <c r="A1442" s="197"/>
      <c r="B1442" s="197"/>
    </row>
    <row r="1443" spans="1:2" x14ac:dyDescent="0.35">
      <c r="A1443" s="197"/>
      <c r="B1443" s="197"/>
    </row>
    <row r="1444" spans="1:2" x14ac:dyDescent="0.35">
      <c r="A1444" s="197"/>
      <c r="B1444" s="197"/>
    </row>
    <row r="1445" spans="1:2" x14ac:dyDescent="0.35">
      <c r="A1445" s="197"/>
      <c r="B1445" s="197"/>
    </row>
    <row r="1446" spans="1:2" x14ac:dyDescent="0.35">
      <c r="A1446" s="197"/>
      <c r="B1446" s="197"/>
    </row>
    <row r="1447" spans="1:2" x14ac:dyDescent="0.35">
      <c r="A1447" s="197"/>
      <c r="B1447" s="197"/>
    </row>
    <row r="1448" spans="1:2" x14ac:dyDescent="0.35">
      <c r="A1448" s="197"/>
      <c r="B1448" s="197"/>
    </row>
    <row r="1449" spans="1:2" x14ac:dyDescent="0.35">
      <c r="A1449" s="197"/>
      <c r="B1449" s="197"/>
    </row>
    <row r="1450" spans="1:2" x14ac:dyDescent="0.35">
      <c r="A1450" s="197"/>
      <c r="B1450" s="197"/>
    </row>
    <row r="1451" spans="1:2" x14ac:dyDescent="0.35">
      <c r="A1451" s="197"/>
      <c r="B1451" s="197"/>
    </row>
    <row r="1452" spans="1:2" x14ac:dyDescent="0.35">
      <c r="A1452" s="197"/>
      <c r="B1452" s="197"/>
    </row>
    <row r="1453" spans="1:2" x14ac:dyDescent="0.35">
      <c r="A1453" s="197"/>
      <c r="B1453" s="197"/>
    </row>
    <row r="1454" spans="1:2" x14ac:dyDescent="0.35">
      <c r="A1454" s="197"/>
      <c r="B1454" s="197"/>
    </row>
    <row r="1455" spans="1:2" x14ac:dyDescent="0.35">
      <c r="A1455" s="197"/>
      <c r="B1455" s="197"/>
    </row>
    <row r="1456" spans="1:2" x14ac:dyDescent="0.35">
      <c r="A1456" s="197"/>
      <c r="B1456" s="197"/>
    </row>
    <row r="1457" spans="1:2" x14ac:dyDescent="0.35">
      <c r="A1457" s="197"/>
      <c r="B1457" s="197"/>
    </row>
    <row r="1458" spans="1:2" x14ac:dyDescent="0.35">
      <c r="A1458" s="197"/>
      <c r="B1458" s="197"/>
    </row>
    <row r="1459" spans="1:2" x14ac:dyDescent="0.35">
      <c r="A1459" s="197"/>
      <c r="B1459" s="197"/>
    </row>
    <row r="1460" spans="1:2" x14ac:dyDescent="0.35">
      <c r="A1460" s="197"/>
      <c r="B1460" s="197"/>
    </row>
    <row r="1461" spans="1:2" x14ac:dyDescent="0.35">
      <c r="A1461" s="197"/>
      <c r="B1461" s="197"/>
    </row>
    <row r="1462" spans="1:2" x14ac:dyDescent="0.35">
      <c r="A1462" s="197"/>
      <c r="B1462" s="197"/>
    </row>
    <row r="1463" spans="1:2" x14ac:dyDescent="0.35">
      <c r="A1463" s="197"/>
      <c r="B1463" s="197"/>
    </row>
    <row r="1464" spans="1:2" x14ac:dyDescent="0.35">
      <c r="A1464" s="197"/>
      <c r="B1464" s="197"/>
    </row>
    <row r="1465" spans="1:2" x14ac:dyDescent="0.35">
      <c r="A1465" s="197"/>
      <c r="B1465" s="197"/>
    </row>
    <row r="1466" spans="1:2" x14ac:dyDescent="0.35">
      <c r="A1466" s="197"/>
      <c r="B1466" s="197"/>
    </row>
    <row r="1467" spans="1:2" x14ac:dyDescent="0.35">
      <c r="A1467" s="197"/>
      <c r="B1467" s="197"/>
    </row>
    <row r="1468" spans="1:2" x14ac:dyDescent="0.35">
      <c r="A1468" s="197"/>
      <c r="B1468" s="197"/>
    </row>
    <row r="1469" spans="1:2" x14ac:dyDescent="0.35">
      <c r="A1469" s="197"/>
      <c r="B1469" s="197"/>
    </row>
    <row r="1470" spans="1:2" x14ac:dyDescent="0.35">
      <c r="A1470" s="197"/>
      <c r="B1470" s="197"/>
    </row>
    <row r="1471" spans="1:2" x14ac:dyDescent="0.35">
      <c r="A1471" s="197"/>
      <c r="B1471" s="197"/>
    </row>
    <row r="1472" spans="1:2" x14ac:dyDescent="0.35">
      <c r="A1472" s="197"/>
      <c r="B1472" s="197"/>
    </row>
    <row r="1473" spans="1:2" x14ac:dyDescent="0.35">
      <c r="A1473" s="197"/>
      <c r="B1473" s="197"/>
    </row>
    <row r="1474" spans="1:2" x14ac:dyDescent="0.35">
      <c r="A1474" s="197"/>
      <c r="B1474" s="197"/>
    </row>
    <row r="1475" spans="1:2" x14ac:dyDescent="0.35">
      <c r="A1475" s="197"/>
      <c r="B1475" s="197"/>
    </row>
    <row r="1476" spans="1:2" x14ac:dyDescent="0.35">
      <c r="A1476" s="197"/>
      <c r="B1476" s="197"/>
    </row>
    <row r="1477" spans="1:2" x14ac:dyDescent="0.35">
      <c r="A1477" s="197"/>
      <c r="B1477" s="197"/>
    </row>
    <row r="1478" spans="1:2" x14ac:dyDescent="0.35">
      <c r="A1478" s="197"/>
      <c r="B1478" s="197"/>
    </row>
    <row r="1479" spans="1:2" x14ac:dyDescent="0.35">
      <c r="A1479" s="197"/>
      <c r="B1479" s="197"/>
    </row>
    <row r="1480" spans="1:2" x14ac:dyDescent="0.35">
      <c r="A1480" s="197"/>
      <c r="B1480" s="197"/>
    </row>
    <row r="1481" spans="1:2" x14ac:dyDescent="0.35">
      <c r="A1481" s="197"/>
      <c r="B1481" s="197"/>
    </row>
    <row r="1482" spans="1:2" x14ac:dyDescent="0.35">
      <c r="A1482" s="197"/>
      <c r="B1482" s="197"/>
    </row>
    <row r="1483" spans="1:2" x14ac:dyDescent="0.35">
      <c r="A1483" s="197"/>
      <c r="B1483" s="197"/>
    </row>
    <row r="1484" spans="1:2" x14ac:dyDescent="0.35">
      <c r="A1484" s="197"/>
      <c r="B1484" s="197"/>
    </row>
    <row r="1485" spans="1:2" x14ac:dyDescent="0.35">
      <c r="A1485" s="197"/>
      <c r="B1485" s="197"/>
    </row>
    <row r="1486" spans="1:2" x14ac:dyDescent="0.35">
      <c r="A1486" s="197"/>
      <c r="B1486" s="197"/>
    </row>
    <row r="1487" spans="1:2" x14ac:dyDescent="0.35">
      <c r="A1487" s="197"/>
      <c r="B1487" s="197"/>
    </row>
    <row r="1488" spans="1:2" x14ac:dyDescent="0.35">
      <c r="A1488" s="197"/>
      <c r="B1488" s="197"/>
    </row>
    <row r="1489" spans="1:2" x14ac:dyDescent="0.35">
      <c r="A1489" s="197"/>
      <c r="B1489" s="197"/>
    </row>
    <row r="1490" spans="1:2" x14ac:dyDescent="0.35">
      <c r="A1490" s="197"/>
      <c r="B1490" s="197"/>
    </row>
    <row r="1491" spans="1:2" x14ac:dyDescent="0.35">
      <c r="A1491" s="197"/>
      <c r="B1491" s="197"/>
    </row>
    <row r="1492" spans="1:2" x14ac:dyDescent="0.35">
      <c r="A1492" s="197"/>
      <c r="B1492" s="197"/>
    </row>
    <row r="1493" spans="1:2" x14ac:dyDescent="0.35">
      <c r="A1493" s="197"/>
      <c r="B1493" s="197"/>
    </row>
    <row r="1494" spans="1:2" x14ac:dyDescent="0.35">
      <c r="A1494" s="197"/>
      <c r="B1494" s="197"/>
    </row>
    <row r="1495" spans="1:2" x14ac:dyDescent="0.35">
      <c r="A1495" s="197"/>
      <c r="B1495" s="197"/>
    </row>
    <row r="1496" spans="1:2" x14ac:dyDescent="0.35">
      <c r="A1496" s="197"/>
      <c r="B1496" s="197"/>
    </row>
    <row r="1497" spans="1:2" x14ac:dyDescent="0.35">
      <c r="A1497" s="197"/>
      <c r="B1497" s="197"/>
    </row>
    <row r="1498" spans="1:2" x14ac:dyDescent="0.35">
      <c r="A1498" s="197"/>
      <c r="B1498" s="197"/>
    </row>
    <row r="1499" spans="1:2" x14ac:dyDescent="0.35">
      <c r="A1499" s="197"/>
      <c r="B1499" s="197"/>
    </row>
    <row r="1500" spans="1:2" x14ac:dyDescent="0.35">
      <c r="A1500" s="197"/>
      <c r="B1500" s="197"/>
    </row>
    <row r="1501" spans="1:2" x14ac:dyDescent="0.35">
      <c r="A1501" s="197"/>
      <c r="B1501" s="197"/>
    </row>
    <row r="1502" spans="1:2" x14ac:dyDescent="0.35">
      <c r="A1502" s="197"/>
      <c r="B1502" s="197"/>
    </row>
    <row r="1503" spans="1:2" x14ac:dyDescent="0.35">
      <c r="A1503" s="197"/>
      <c r="B1503" s="197"/>
    </row>
    <row r="1504" spans="1:2" x14ac:dyDescent="0.35">
      <c r="A1504" s="197"/>
      <c r="B1504" s="197"/>
    </row>
    <row r="1505" spans="1:2" x14ac:dyDescent="0.35">
      <c r="A1505" s="197"/>
      <c r="B1505" s="197"/>
    </row>
    <row r="1506" spans="1:2" x14ac:dyDescent="0.35">
      <c r="A1506" s="197"/>
      <c r="B1506" s="197"/>
    </row>
    <row r="1507" spans="1:2" x14ac:dyDescent="0.35">
      <c r="A1507" s="197"/>
      <c r="B1507" s="197"/>
    </row>
    <row r="1508" spans="1:2" x14ac:dyDescent="0.35">
      <c r="A1508" s="197"/>
      <c r="B1508" s="197"/>
    </row>
    <row r="1509" spans="1:2" x14ac:dyDescent="0.35">
      <c r="A1509" s="197"/>
      <c r="B1509" s="197"/>
    </row>
    <row r="1510" spans="1:2" x14ac:dyDescent="0.35">
      <c r="A1510" s="197"/>
      <c r="B1510" s="197"/>
    </row>
    <row r="1511" spans="1:2" x14ac:dyDescent="0.35">
      <c r="A1511" s="197"/>
      <c r="B1511" s="197"/>
    </row>
    <row r="1512" spans="1:2" x14ac:dyDescent="0.35">
      <c r="A1512" s="197"/>
      <c r="B1512" s="197"/>
    </row>
    <row r="1513" spans="1:2" x14ac:dyDescent="0.35">
      <c r="A1513" s="197"/>
      <c r="B1513" s="197"/>
    </row>
  </sheetData>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3242A-DF4E-48E3-BE8A-C790F6CC768F}">
  <dimension ref="A1:R1312"/>
  <sheetViews>
    <sheetView workbookViewId="0">
      <selection activeCell="R3" sqref="R3:R5"/>
    </sheetView>
  </sheetViews>
  <sheetFormatPr defaultRowHeight="14.5" x14ac:dyDescent="0.35"/>
  <cols>
    <col min="1" max="1" width="13.6328125" customWidth="1"/>
    <col min="5" max="5" width="10.54296875" customWidth="1"/>
    <col min="9" max="9" width="10.08984375" customWidth="1"/>
    <col min="11" max="11" width="28.36328125" customWidth="1"/>
    <col min="16" max="16" width="33.1796875" customWidth="1"/>
  </cols>
  <sheetData>
    <row r="1" spans="1:18" x14ac:dyDescent="0.35">
      <c r="A1" s="284" t="s">
        <v>308</v>
      </c>
      <c r="B1" s="284" t="s">
        <v>309</v>
      </c>
      <c r="E1" s="284" t="s">
        <v>303</v>
      </c>
      <c r="F1" s="284" t="s">
        <v>304</v>
      </c>
      <c r="I1" s="284" t="s">
        <v>311</v>
      </c>
      <c r="J1" s="284" t="s">
        <v>312</v>
      </c>
      <c r="L1" s="284" t="s">
        <v>315</v>
      </c>
      <c r="M1" s="284" t="s">
        <v>316</v>
      </c>
    </row>
    <row r="2" spans="1:18" x14ac:dyDescent="0.35">
      <c r="A2" s="282"/>
      <c r="B2" s="283"/>
      <c r="Q2" t="s">
        <v>318</v>
      </c>
      <c r="R2" t="s">
        <v>299</v>
      </c>
    </row>
    <row r="3" spans="1:18" x14ac:dyDescent="0.35">
      <c r="A3" s="284" t="s">
        <v>310</v>
      </c>
      <c r="B3" s="284"/>
      <c r="E3" s="284" t="s">
        <v>305</v>
      </c>
      <c r="F3" s="284"/>
      <c r="I3" s="284" t="s">
        <v>310</v>
      </c>
      <c r="J3" s="284"/>
      <c r="P3" t="s">
        <v>307</v>
      </c>
      <c r="Q3">
        <v>3.86</v>
      </c>
      <c r="R3">
        <f>Q3-$Q$6</f>
        <v>1.2599999999999998</v>
      </c>
    </row>
    <row r="4" spans="1:18" x14ac:dyDescent="0.35">
      <c r="A4" s="284" t="s">
        <v>302</v>
      </c>
      <c r="B4" s="284" t="s">
        <v>308</v>
      </c>
      <c r="E4" s="284" t="s">
        <v>302</v>
      </c>
      <c r="F4" s="284" t="s">
        <v>303</v>
      </c>
      <c r="I4" s="284" t="s">
        <v>302</v>
      </c>
      <c r="J4" s="284" t="s">
        <v>311</v>
      </c>
      <c r="L4" s="284" t="s">
        <v>302</v>
      </c>
      <c r="M4" s="284" t="s">
        <v>315</v>
      </c>
      <c r="P4" t="s">
        <v>313</v>
      </c>
      <c r="Q4">
        <v>3.55</v>
      </c>
      <c r="R4">
        <f t="shared" ref="R4:R6" si="0">Q4-$Q$6</f>
        <v>0.94999999999999973</v>
      </c>
    </row>
    <row r="5" spans="1:18" x14ac:dyDescent="0.35">
      <c r="A5" s="282">
        <v>44200</v>
      </c>
      <c r="B5" s="283">
        <v>1.42</v>
      </c>
      <c r="E5" s="282">
        <v>44197</v>
      </c>
      <c r="F5" s="283">
        <v>2.2400000000000002</v>
      </c>
      <c r="I5" s="282">
        <v>44200</v>
      </c>
      <c r="J5" s="283">
        <v>1.53</v>
      </c>
      <c r="L5" s="282">
        <v>43536</v>
      </c>
      <c r="M5" s="283">
        <v>1.28</v>
      </c>
      <c r="P5" t="s">
        <v>314</v>
      </c>
      <c r="Q5">
        <v>3.81</v>
      </c>
      <c r="R5">
        <f t="shared" si="0"/>
        <v>1.21</v>
      </c>
    </row>
    <row r="6" spans="1:18" x14ac:dyDescent="0.35">
      <c r="A6" s="282">
        <v>44201</v>
      </c>
      <c r="B6" s="283">
        <v>1.46</v>
      </c>
      <c r="E6" s="282">
        <v>44204</v>
      </c>
      <c r="F6" s="283">
        <v>2.37</v>
      </c>
      <c r="I6" s="282">
        <v>44201</v>
      </c>
      <c r="J6" s="283">
        <v>1.57</v>
      </c>
      <c r="L6" s="282">
        <v>43537</v>
      </c>
      <c r="M6" s="283">
        <v>1.28</v>
      </c>
      <c r="P6" t="s">
        <v>306</v>
      </c>
      <c r="Q6">
        <v>2.6</v>
      </c>
      <c r="R6">
        <f t="shared" si="0"/>
        <v>0</v>
      </c>
    </row>
    <row r="7" spans="1:18" x14ac:dyDescent="0.35">
      <c r="A7" s="282">
        <v>44202</v>
      </c>
      <c r="B7" s="283">
        <v>1.52</v>
      </c>
      <c r="E7" s="282">
        <v>44211</v>
      </c>
      <c r="F7" s="283">
        <v>2.48</v>
      </c>
      <c r="I7" s="282">
        <v>44202</v>
      </c>
      <c r="J7" s="283">
        <v>1.63</v>
      </c>
      <c r="L7" s="282">
        <v>43538</v>
      </c>
      <c r="M7" s="283">
        <v>1.27</v>
      </c>
    </row>
    <row r="8" spans="1:18" x14ac:dyDescent="0.35">
      <c r="A8" s="282">
        <v>44203</v>
      </c>
      <c r="B8" s="283">
        <v>1.53</v>
      </c>
      <c r="E8" s="282">
        <v>44218</v>
      </c>
      <c r="F8" s="283">
        <v>2.48</v>
      </c>
      <c r="I8" s="282">
        <v>44203</v>
      </c>
      <c r="J8" s="283">
        <v>1.64</v>
      </c>
      <c r="L8" s="282">
        <v>43539</v>
      </c>
      <c r="M8" s="283">
        <v>1.26</v>
      </c>
      <c r="P8" t="s">
        <v>317</v>
      </c>
      <c r="Q8" s="218">
        <f>AVERAGE(M5:M1312)</f>
        <v>1.2737232415902164</v>
      </c>
    </row>
    <row r="9" spans="1:18" x14ac:dyDescent="0.35">
      <c r="A9" s="282">
        <v>44204</v>
      </c>
      <c r="B9" s="283">
        <v>1.53</v>
      </c>
      <c r="E9" s="282">
        <v>44225</v>
      </c>
      <c r="F9" s="283">
        <v>2.4700000000000002</v>
      </c>
      <c r="I9" s="282">
        <v>44204</v>
      </c>
      <c r="J9" s="283">
        <v>1.65</v>
      </c>
      <c r="L9" s="282">
        <v>43542</v>
      </c>
      <c r="M9" s="283">
        <v>1.26</v>
      </c>
    </row>
    <row r="10" spans="1:18" x14ac:dyDescent="0.35">
      <c r="A10" s="282">
        <v>44207</v>
      </c>
      <c r="B10" s="283">
        <v>1.54</v>
      </c>
      <c r="E10" s="282">
        <v>44232</v>
      </c>
      <c r="F10" s="283">
        <v>2.6</v>
      </c>
      <c r="I10" s="282">
        <v>44207</v>
      </c>
      <c r="J10" s="283">
        <v>1.66</v>
      </c>
      <c r="L10" s="282">
        <v>43543</v>
      </c>
      <c r="M10" s="283">
        <v>1.25</v>
      </c>
    </row>
    <row r="11" spans="1:18" x14ac:dyDescent="0.35">
      <c r="A11" s="282">
        <v>44208</v>
      </c>
      <c r="B11" s="283">
        <v>1.55</v>
      </c>
      <c r="E11" s="282">
        <v>44239</v>
      </c>
      <c r="F11" s="283">
        <v>2.61</v>
      </c>
      <c r="I11" s="282">
        <v>44208</v>
      </c>
      <c r="J11" s="283">
        <v>1.66</v>
      </c>
      <c r="L11" s="282">
        <v>43544</v>
      </c>
      <c r="M11" s="283">
        <v>1.26</v>
      </c>
    </row>
    <row r="12" spans="1:18" x14ac:dyDescent="0.35">
      <c r="A12" s="282">
        <v>44209</v>
      </c>
      <c r="B12" s="283">
        <v>1.51</v>
      </c>
      <c r="E12" s="282">
        <v>44246</v>
      </c>
      <c r="F12" s="283">
        <v>2.71</v>
      </c>
      <c r="I12" s="282">
        <v>44209</v>
      </c>
      <c r="J12" s="283">
        <v>1.63</v>
      </c>
      <c r="L12" s="282">
        <v>43545</v>
      </c>
      <c r="M12" s="283">
        <v>1.25</v>
      </c>
    </row>
    <row r="13" spans="1:18" x14ac:dyDescent="0.35">
      <c r="A13" s="282">
        <v>44210</v>
      </c>
      <c r="B13" s="283">
        <v>1.53</v>
      </c>
      <c r="E13" s="282">
        <v>44253</v>
      </c>
      <c r="F13" s="283">
        <v>2.89</v>
      </c>
      <c r="I13" s="282">
        <v>44210</v>
      </c>
      <c r="J13" s="283">
        <v>1.64</v>
      </c>
      <c r="L13" s="282">
        <v>43546</v>
      </c>
      <c r="M13" s="283">
        <v>1.25</v>
      </c>
    </row>
    <row r="14" spans="1:18" x14ac:dyDescent="0.35">
      <c r="A14" s="282">
        <v>44211</v>
      </c>
      <c r="B14" s="283">
        <v>1.51</v>
      </c>
      <c r="E14" s="282">
        <v>44260</v>
      </c>
      <c r="F14" s="283">
        <v>2.93</v>
      </c>
      <c r="I14" s="282">
        <v>44211</v>
      </c>
      <c r="J14" s="283">
        <v>1.63</v>
      </c>
      <c r="L14" s="282">
        <v>43549</v>
      </c>
      <c r="M14" s="283">
        <v>1.25</v>
      </c>
    </row>
    <row r="15" spans="1:18" x14ac:dyDescent="0.35">
      <c r="A15" s="282">
        <v>44214</v>
      </c>
      <c r="B15" s="283">
        <v>1.5</v>
      </c>
      <c r="E15" s="282">
        <v>44267</v>
      </c>
      <c r="F15" s="283">
        <v>3.02</v>
      </c>
      <c r="I15" s="282">
        <v>44214</v>
      </c>
      <c r="J15" s="283">
        <v>1.63</v>
      </c>
      <c r="L15" s="282">
        <v>43550</v>
      </c>
      <c r="M15" s="283">
        <v>1.25</v>
      </c>
    </row>
    <row r="16" spans="1:18" x14ac:dyDescent="0.35">
      <c r="A16" s="282">
        <v>44215</v>
      </c>
      <c r="B16" s="283">
        <v>1.5</v>
      </c>
      <c r="E16" s="282">
        <v>44274</v>
      </c>
      <c r="F16" s="283">
        <v>3.14</v>
      </c>
      <c r="I16" s="282">
        <v>44215</v>
      </c>
      <c r="J16" s="283">
        <v>1.61</v>
      </c>
      <c r="L16" s="282">
        <v>43551</v>
      </c>
      <c r="M16" s="283">
        <v>1.25</v>
      </c>
    </row>
    <row r="17" spans="1:13" x14ac:dyDescent="0.35">
      <c r="A17" s="282">
        <v>44216</v>
      </c>
      <c r="B17" s="283">
        <v>1.5</v>
      </c>
      <c r="E17" s="282">
        <v>44281</v>
      </c>
      <c r="F17" s="283">
        <v>3.04</v>
      </c>
      <c r="I17" s="282">
        <v>44216</v>
      </c>
      <c r="J17" s="283">
        <v>1.61</v>
      </c>
      <c r="L17" s="282">
        <v>43552</v>
      </c>
      <c r="M17" s="283">
        <v>1.25</v>
      </c>
    </row>
    <row r="18" spans="1:13" x14ac:dyDescent="0.35">
      <c r="A18" s="282">
        <v>44217</v>
      </c>
      <c r="B18" s="283">
        <v>1.51</v>
      </c>
      <c r="E18" s="282">
        <v>44288</v>
      </c>
      <c r="F18" s="283">
        <v>3.02</v>
      </c>
      <c r="I18" s="282">
        <v>44217</v>
      </c>
      <c r="J18" s="283">
        <v>1.63</v>
      </c>
      <c r="L18" s="282">
        <v>43553</v>
      </c>
      <c r="M18" s="283">
        <v>1.25</v>
      </c>
    </row>
    <row r="19" spans="1:13" x14ac:dyDescent="0.35">
      <c r="A19" s="282">
        <v>44218</v>
      </c>
      <c r="B19" s="283">
        <v>1.51</v>
      </c>
      <c r="E19" s="282">
        <v>44295</v>
      </c>
      <c r="F19" s="283">
        <v>2.93</v>
      </c>
      <c r="I19" s="282">
        <v>44218</v>
      </c>
      <c r="J19" s="283">
        <v>1.63</v>
      </c>
      <c r="L19" s="282">
        <v>43555</v>
      </c>
      <c r="M19" s="283">
        <v>1.27</v>
      </c>
    </row>
    <row r="20" spans="1:13" x14ac:dyDescent="0.35">
      <c r="A20" s="282">
        <v>44221</v>
      </c>
      <c r="B20" s="283">
        <v>1.49</v>
      </c>
      <c r="E20" s="282">
        <v>44302</v>
      </c>
      <c r="F20" s="283">
        <v>2.87</v>
      </c>
      <c r="I20" s="282">
        <v>44221</v>
      </c>
      <c r="J20" s="283">
        <v>1.6</v>
      </c>
      <c r="L20" s="282">
        <v>43556</v>
      </c>
      <c r="M20" s="283">
        <v>1.25</v>
      </c>
    </row>
    <row r="21" spans="1:13" x14ac:dyDescent="0.35">
      <c r="A21" s="282">
        <v>44222</v>
      </c>
      <c r="B21" s="283">
        <v>1.5</v>
      </c>
      <c r="E21" s="282">
        <v>44309</v>
      </c>
      <c r="F21" s="283">
        <v>2.88</v>
      </c>
      <c r="I21" s="282">
        <v>44222</v>
      </c>
      <c r="J21" s="283">
        <v>1.6</v>
      </c>
      <c r="L21" s="282">
        <v>43557</v>
      </c>
      <c r="M21" s="283">
        <v>1.25</v>
      </c>
    </row>
    <row r="22" spans="1:13" x14ac:dyDescent="0.35">
      <c r="A22" s="282">
        <v>44223</v>
      </c>
      <c r="B22" s="283">
        <v>1.49</v>
      </c>
      <c r="E22" s="282">
        <v>44316</v>
      </c>
      <c r="F22" s="283">
        <v>2.91</v>
      </c>
      <c r="I22" s="282">
        <v>44223</v>
      </c>
      <c r="J22" s="283">
        <v>1.59</v>
      </c>
      <c r="L22" s="282">
        <v>43558</v>
      </c>
      <c r="M22" s="283">
        <v>1.24</v>
      </c>
    </row>
    <row r="23" spans="1:13" x14ac:dyDescent="0.35">
      <c r="A23" s="282">
        <v>44224</v>
      </c>
      <c r="B23" s="283">
        <v>1.51</v>
      </c>
      <c r="E23" s="282">
        <v>44323</v>
      </c>
      <c r="F23" s="283">
        <v>2.9</v>
      </c>
      <c r="I23" s="282">
        <v>44224</v>
      </c>
      <c r="J23" s="283">
        <v>1.62</v>
      </c>
      <c r="L23" s="282">
        <v>43559</v>
      </c>
      <c r="M23" s="283">
        <v>1.24</v>
      </c>
    </row>
    <row r="24" spans="1:13" x14ac:dyDescent="0.35">
      <c r="A24" s="282">
        <v>44225</v>
      </c>
      <c r="B24" s="283">
        <v>1.53</v>
      </c>
      <c r="E24" s="282">
        <v>44330</v>
      </c>
      <c r="F24" s="283">
        <v>3.02</v>
      </c>
      <c r="I24" s="282">
        <v>44225</v>
      </c>
      <c r="J24" s="283">
        <v>1.63</v>
      </c>
      <c r="L24" s="282">
        <v>43560</v>
      </c>
      <c r="M24" s="283">
        <v>1.23</v>
      </c>
    </row>
    <row r="25" spans="1:13" x14ac:dyDescent="0.35">
      <c r="A25" s="282">
        <v>44227</v>
      </c>
      <c r="B25" s="283">
        <v>1.56</v>
      </c>
      <c r="E25" s="282">
        <v>44337</v>
      </c>
      <c r="F25" s="283">
        <v>3</v>
      </c>
      <c r="I25" s="282">
        <v>44227</v>
      </c>
      <c r="J25" s="283">
        <v>1.64</v>
      </c>
      <c r="L25" s="282">
        <v>43563</v>
      </c>
      <c r="M25" s="283">
        <v>1.22</v>
      </c>
    </row>
    <row r="26" spans="1:13" x14ac:dyDescent="0.35">
      <c r="A26" s="282">
        <v>44228</v>
      </c>
      <c r="B26" s="283">
        <v>1.54</v>
      </c>
      <c r="E26" s="282">
        <v>44344</v>
      </c>
      <c r="F26" s="283">
        <v>2.91</v>
      </c>
      <c r="I26" s="282">
        <v>44228</v>
      </c>
      <c r="J26" s="283">
        <v>1.63</v>
      </c>
      <c r="L26" s="282">
        <v>43564</v>
      </c>
      <c r="M26" s="283">
        <v>1.22</v>
      </c>
    </row>
    <row r="27" spans="1:13" x14ac:dyDescent="0.35">
      <c r="A27" s="282">
        <v>44229</v>
      </c>
      <c r="B27" s="283">
        <v>1.56</v>
      </c>
      <c r="E27" s="282">
        <v>44351</v>
      </c>
      <c r="F27" s="283">
        <v>2.93</v>
      </c>
      <c r="I27" s="282">
        <v>44229</v>
      </c>
      <c r="J27" s="283">
        <v>1.64</v>
      </c>
      <c r="L27" s="282">
        <v>43565</v>
      </c>
      <c r="M27" s="283">
        <v>1.21</v>
      </c>
    </row>
    <row r="28" spans="1:13" x14ac:dyDescent="0.35">
      <c r="A28" s="282">
        <v>44230</v>
      </c>
      <c r="B28" s="283">
        <v>1.57</v>
      </c>
      <c r="E28" s="282">
        <v>44358</v>
      </c>
      <c r="F28" s="283">
        <v>2.84</v>
      </c>
      <c r="I28" s="282">
        <v>44230</v>
      </c>
      <c r="J28" s="283">
        <v>1.66</v>
      </c>
      <c r="L28" s="282">
        <v>43566</v>
      </c>
      <c r="M28" s="283">
        <v>1.2</v>
      </c>
    </row>
    <row r="29" spans="1:13" x14ac:dyDescent="0.35">
      <c r="A29" s="282">
        <v>44231</v>
      </c>
      <c r="B29" s="283">
        <v>1.58</v>
      </c>
      <c r="E29" s="282">
        <v>44365</v>
      </c>
      <c r="F29" s="283">
        <v>2.76</v>
      </c>
      <c r="I29" s="282">
        <v>44231</v>
      </c>
      <c r="J29" s="283">
        <v>1.66</v>
      </c>
      <c r="L29" s="282">
        <v>43567</v>
      </c>
      <c r="M29" s="283">
        <v>1.18</v>
      </c>
    </row>
    <row r="30" spans="1:13" x14ac:dyDescent="0.35">
      <c r="A30" s="282">
        <v>44232</v>
      </c>
      <c r="B30" s="283">
        <v>1.59</v>
      </c>
      <c r="E30" s="282">
        <v>44372</v>
      </c>
      <c r="F30" s="283">
        <v>2.73</v>
      </c>
      <c r="I30" s="282">
        <v>44232</v>
      </c>
      <c r="J30" s="283">
        <v>1.66</v>
      </c>
      <c r="L30" s="282">
        <v>43570</v>
      </c>
      <c r="M30" s="283">
        <v>1.17</v>
      </c>
    </row>
    <row r="31" spans="1:13" x14ac:dyDescent="0.35">
      <c r="A31" s="282">
        <v>44235</v>
      </c>
      <c r="B31" s="283">
        <v>1.57</v>
      </c>
      <c r="E31" s="282">
        <v>44379</v>
      </c>
      <c r="F31" s="283">
        <v>2.65</v>
      </c>
      <c r="I31" s="282">
        <v>44235</v>
      </c>
      <c r="J31" s="283">
        <v>1.65</v>
      </c>
      <c r="L31" s="282">
        <v>43571</v>
      </c>
      <c r="M31" s="283">
        <v>1.1599999999999999</v>
      </c>
    </row>
    <row r="32" spans="1:13" x14ac:dyDescent="0.35">
      <c r="A32" s="282">
        <v>44236</v>
      </c>
      <c r="B32" s="283">
        <v>1.57</v>
      </c>
      <c r="E32" s="282">
        <v>44386</v>
      </c>
      <c r="F32" s="283">
        <v>2.58</v>
      </c>
      <c r="I32" s="282">
        <v>44236</v>
      </c>
      <c r="J32" s="283">
        <v>1.64</v>
      </c>
      <c r="L32" s="282">
        <v>43572</v>
      </c>
      <c r="M32" s="283">
        <v>1.1599999999999999</v>
      </c>
    </row>
    <row r="33" spans="1:13" x14ac:dyDescent="0.35">
      <c r="A33" s="282">
        <v>44237</v>
      </c>
      <c r="B33" s="283">
        <v>1.55</v>
      </c>
      <c r="E33" s="282">
        <v>44393</v>
      </c>
      <c r="F33" s="283">
        <v>2.61</v>
      </c>
      <c r="I33" s="282">
        <v>44237</v>
      </c>
      <c r="J33" s="283">
        <v>1.63</v>
      </c>
      <c r="L33" s="282">
        <v>43573</v>
      </c>
      <c r="M33" s="283">
        <v>1.17</v>
      </c>
    </row>
    <row r="34" spans="1:13" x14ac:dyDescent="0.35">
      <c r="A34" s="282">
        <v>44238</v>
      </c>
      <c r="B34" s="283">
        <v>1.57</v>
      </c>
      <c r="E34" s="282">
        <v>44400</v>
      </c>
      <c r="F34" s="283">
        <v>2.54</v>
      </c>
      <c r="I34" s="282">
        <v>44238</v>
      </c>
      <c r="J34" s="283">
        <v>1.64</v>
      </c>
      <c r="L34" s="282">
        <v>43577</v>
      </c>
      <c r="M34" s="283">
        <v>1.17</v>
      </c>
    </row>
    <row r="35" spans="1:13" x14ac:dyDescent="0.35">
      <c r="A35" s="282">
        <v>44239</v>
      </c>
      <c r="B35" s="283">
        <v>1.59</v>
      </c>
      <c r="E35" s="282">
        <v>44407</v>
      </c>
      <c r="F35" s="283">
        <v>2.5299999999999998</v>
      </c>
      <c r="I35" s="282">
        <v>44239</v>
      </c>
      <c r="J35" s="283">
        <v>1.66</v>
      </c>
      <c r="L35" s="282">
        <v>43578</v>
      </c>
      <c r="M35" s="283">
        <v>1.17</v>
      </c>
    </row>
    <row r="36" spans="1:13" x14ac:dyDescent="0.35">
      <c r="A36" s="282">
        <v>44242</v>
      </c>
      <c r="B36" s="283">
        <v>1.59</v>
      </c>
      <c r="E36" s="282">
        <v>44414</v>
      </c>
      <c r="F36" s="283">
        <v>2.5099999999999998</v>
      </c>
      <c r="I36" s="282">
        <v>44242</v>
      </c>
      <c r="J36" s="283">
        <v>1.66</v>
      </c>
      <c r="L36" s="282">
        <v>43579</v>
      </c>
      <c r="M36" s="283">
        <v>1.17</v>
      </c>
    </row>
    <row r="37" spans="1:13" x14ac:dyDescent="0.35">
      <c r="A37" s="282">
        <v>44243</v>
      </c>
      <c r="B37" s="283">
        <v>1.64</v>
      </c>
      <c r="E37" s="282">
        <v>44421</v>
      </c>
      <c r="F37" s="283">
        <v>2.62</v>
      </c>
      <c r="I37" s="282">
        <v>44243</v>
      </c>
      <c r="J37" s="283">
        <v>1.71</v>
      </c>
      <c r="L37" s="282">
        <v>43580</v>
      </c>
      <c r="M37" s="283">
        <v>1.17</v>
      </c>
    </row>
    <row r="38" spans="1:13" x14ac:dyDescent="0.35">
      <c r="A38" s="282">
        <v>44244</v>
      </c>
      <c r="B38" s="283">
        <v>1.63</v>
      </c>
      <c r="E38" s="282">
        <v>44428</v>
      </c>
      <c r="F38" s="283">
        <v>2.5299999999999998</v>
      </c>
      <c r="I38" s="282">
        <v>44244</v>
      </c>
      <c r="J38" s="283">
        <v>1.7</v>
      </c>
      <c r="L38" s="282">
        <v>43581</v>
      </c>
      <c r="M38" s="283">
        <v>1.17</v>
      </c>
    </row>
    <row r="39" spans="1:13" x14ac:dyDescent="0.35">
      <c r="A39" s="282">
        <v>44245</v>
      </c>
      <c r="B39" s="283">
        <v>1.62</v>
      </c>
      <c r="E39" s="282">
        <v>44435</v>
      </c>
      <c r="F39" s="283">
        <v>2.54</v>
      </c>
      <c r="I39" s="282">
        <v>44245</v>
      </c>
      <c r="J39" s="283">
        <v>1.69</v>
      </c>
      <c r="L39" s="282">
        <v>43584</v>
      </c>
      <c r="M39" s="283">
        <v>1.1599999999999999</v>
      </c>
    </row>
    <row r="40" spans="1:13" x14ac:dyDescent="0.35">
      <c r="A40" s="282">
        <v>44246</v>
      </c>
      <c r="B40" s="283">
        <v>1.66</v>
      </c>
      <c r="E40" s="282">
        <v>44442</v>
      </c>
      <c r="F40" s="283">
        <v>2.5299999999999998</v>
      </c>
      <c r="I40" s="282">
        <v>44246</v>
      </c>
      <c r="J40" s="283">
        <v>1.72</v>
      </c>
      <c r="L40" s="282">
        <v>43585</v>
      </c>
      <c r="M40" s="283">
        <v>1.17</v>
      </c>
    </row>
    <row r="41" spans="1:13" x14ac:dyDescent="0.35">
      <c r="A41" s="282">
        <v>44249</v>
      </c>
      <c r="B41" s="283">
        <v>1.68</v>
      </c>
      <c r="E41" s="282">
        <v>44449</v>
      </c>
      <c r="F41" s="283">
        <v>2.54</v>
      </c>
      <c r="I41" s="282">
        <v>44249</v>
      </c>
      <c r="J41" s="283">
        <v>1.75</v>
      </c>
      <c r="L41" s="282">
        <v>43586</v>
      </c>
      <c r="M41" s="283">
        <v>1.17</v>
      </c>
    </row>
    <row r="42" spans="1:13" x14ac:dyDescent="0.35">
      <c r="A42" s="282">
        <v>44250</v>
      </c>
      <c r="B42" s="283">
        <v>1.7</v>
      </c>
      <c r="E42" s="282">
        <v>44456</v>
      </c>
      <c r="F42" s="283">
        <v>2.4500000000000002</v>
      </c>
      <c r="I42" s="282">
        <v>44250</v>
      </c>
      <c r="J42" s="283">
        <v>1.77</v>
      </c>
      <c r="L42" s="282">
        <v>43587</v>
      </c>
      <c r="M42" s="283">
        <v>1.18</v>
      </c>
    </row>
    <row r="43" spans="1:13" x14ac:dyDescent="0.35">
      <c r="A43" s="282">
        <v>44251</v>
      </c>
      <c r="B43" s="283">
        <v>1.72</v>
      </c>
      <c r="E43" s="282">
        <v>44463</v>
      </c>
      <c r="F43" s="283">
        <v>2.4900000000000002</v>
      </c>
      <c r="I43" s="282">
        <v>44251</v>
      </c>
      <c r="J43" s="283">
        <v>1.79</v>
      </c>
      <c r="L43" s="282">
        <v>43588</v>
      </c>
      <c r="M43" s="283">
        <v>1.18</v>
      </c>
    </row>
    <row r="44" spans="1:13" x14ac:dyDescent="0.35">
      <c r="A44" s="282">
        <v>44252</v>
      </c>
      <c r="B44" s="283">
        <v>1.81</v>
      </c>
      <c r="E44" s="282">
        <v>44470</v>
      </c>
      <c r="F44" s="283">
        <v>2.66</v>
      </c>
      <c r="I44" s="282">
        <v>44252</v>
      </c>
      <c r="J44" s="283">
        <v>1.88</v>
      </c>
      <c r="L44" s="282">
        <v>43591</v>
      </c>
      <c r="M44" s="283">
        <v>1.18</v>
      </c>
    </row>
    <row r="45" spans="1:13" x14ac:dyDescent="0.35">
      <c r="A45" s="282">
        <v>44253</v>
      </c>
      <c r="B45" s="283">
        <v>1.77</v>
      </c>
      <c r="E45" s="282">
        <v>44477</v>
      </c>
      <c r="F45" s="283">
        <v>2.71</v>
      </c>
      <c r="I45" s="282">
        <v>44253</v>
      </c>
      <c r="J45" s="283">
        <v>1.85</v>
      </c>
      <c r="L45" s="282">
        <v>43592</v>
      </c>
      <c r="M45" s="283">
        <v>1.19</v>
      </c>
    </row>
    <row r="46" spans="1:13" x14ac:dyDescent="0.35">
      <c r="A46" s="282">
        <v>44255</v>
      </c>
      <c r="B46" s="283">
        <v>1.79</v>
      </c>
      <c r="E46" s="282">
        <v>44484</v>
      </c>
      <c r="F46" s="283">
        <v>2.67</v>
      </c>
      <c r="I46" s="282">
        <v>44255</v>
      </c>
      <c r="J46" s="283">
        <v>1.86</v>
      </c>
      <c r="L46" s="282">
        <v>43593</v>
      </c>
      <c r="M46" s="283">
        <v>1.2</v>
      </c>
    </row>
    <row r="47" spans="1:13" x14ac:dyDescent="0.35">
      <c r="A47" s="282">
        <v>44256</v>
      </c>
      <c r="B47" s="283">
        <v>1.78</v>
      </c>
      <c r="E47" s="282">
        <v>44491</v>
      </c>
      <c r="F47" s="283">
        <v>2.71</v>
      </c>
      <c r="I47" s="282">
        <v>44256</v>
      </c>
      <c r="J47" s="283">
        <v>1.84</v>
      </c>
      <c r="L47" s="282">
        <v>43594</v>
      </c>
      <c r="M47" s="283">
        <v>1.22</v>
      </c>
    </row>
    <row r="48" spans="1:13" x14ac:dyDescent="0.35">
      <c r="A48" s="282">
        <v>44257</v>
      </c>
      <c r="B48" s="283">
        <v>1.76</v>
      </c>
      <c r="E48" s="282">
        <v>44498</v>
      </c>
      <c r="F48" s="283">
        <v>2.64</v>
      </c>
      <c r="I48" s="282">
        <v>44257</v>
      </c>
      <c r="J48" s="283">
        <v>1.82</v>
      </c>
      <c r="L48" s="282">
        <v>43595</v>
      </c>
      <c r="M48" s="283">
        <v>1.22</v>
      </c>
    </row>
    <row r="49" spans="1:13" x14ac:dyDescent="0.35">
      <c r="A49" s="282">
        <v>44258</v>
      </c>
      <c r="B49" s="283">
        <v>1.8</v>
      </c>
      <c r="E49" s="282">
        <v>44505</v>
      </c>
      <c r="F49" s="283">
        <v>2.59</v>
      </c>
      <c r="I49" s="282">
        <v>44258</v>
      </c>
      <c r="J49" s="283">
        <v>1.86</v>
      </c>
      <c r="L49" s="282">
        <v>43598</v>
      </c>
      <c r="M49" s="283">
        <v>1.24</v>
      </c>
    </row>
    <row r="50" spans="1:13" x14ac:dyDescent="0.35">
      <c r="A50" s="282">
        <v>44259</v>
      </c>
      <c r="B50" s="283">
        <v>1.85</v>
      </c>
      <c r="E50" s="282">
        <v>44512</v>
      </c>
      <c r="F50" s="283">
        <v>2.54</v>
      </c>
      <c r="I50" s="282">
        <v>44259</v>
      </c>
      <c r="J50" s="283">
        <v>1.92</v>
      </c>
      <c r="L50" s="282">
        <v>43599</v>
      </c>
      <c r="M50" s="283">
        <v>1.24</v>
      </c>
    </row>
    <row r="51" spans="1:13" x14ac:dyDescent="0.35">
      <c r="A51" s="282">
        <v>44260</v>
      </c>
      <c r="B51" s="283">
        <v>1.87</v>
      </c>
      <c r="E51" s="282">
        <v>44519</v>
      </c>
      <c r="F51" s="283">
        <v>2.67</v>
      </c>
      <c r="I51" s="282">
        <v>44260</v>
      </c>
      <c r="J51" s="283">
        <v>1.95</v>
      </c>
      <c r="L51" s="282">
        <v>43600</v>
      </c>
      <c r="M51" s="283">
        <v>1.24</v>
      </c>
    </row>
    <row r="52" spans="1:13" x14ac:dyDescent="0.35">
      <c r="A52" s="282">
        <v>44263</v>
      </c>
      <c r="B52" s="283">
        <v>1.91</v>
      </c>
      <c r="E52" s="282">
        <v>44526</v>
      </c>
      <c r="F52" s="283">
        <v>2.7</v>
      </c>
      <c r="I52" s="282">
        <v>44263</v>
      </c>
      <c r="J52" s="283">
        <v>2</v>
      </c>
      <c r="L52" s="282">
        <v>43601</v>
      </c>
      <c r="M52" s="283">
        <v>1.24</v>
      </c>
    </row>
    <row r="53" spans="1:13" x14ac:dyDescent="0.35">
      <c r="A53" s="282">
        <v>44264</v>
      </c>
      <c r="B53" s="283">
        <v>1.9</v>
      </c>
      <c r="E53" s="282">
        <v>44533</v>
      </c>
      <c r="F53" s="283">
        <v>2.58</v>
      </c>
      <c r="I53" s="282">
        <v>44264</v>
      </c>
      <c r="J53" s="283">
        <v>2</v>
      </c>
      <c r="L53" s="282">
        <v>43602</v>
      </c>
      <c r="M53" s="283">
        <v>1.24</v>
      </c>
    </row>
    <row r="54" spans="1:13" x14ac:dyDescent="0.35">
      <c r="A54" s="282">
        <v>44265</v>
      </c>
      <c r="B54" s="283">
        <v>1.88</v>
      </c>
      <c r="E54" s="282">
        <v>44540</v>
      </c>
      <c r="F54" s="283">
        <v>2.61</v>
      </c>
      <c r="I54" s="282">
        <v>44265</v>
      </c>
      <c r="J54" s="283">
        <v>1.97</v>
      </c>
      <c r="L54" s="282">
        <v>43605</v>
      </c>
      <c r="M54" s="283">
        <v>1.24</v>
      </c>
    </row>
    <row r="55" spans="1:13" x14ac:dyDescent="0.35">
      <c r="A55" s="282">
        <v>44266</v>
      </c>
      <c r="B55" s="283">
        <v>1.87</v>
      </c>
      <c r="E55" s="282">
        <v>44547</v>
      </c>
      <c r="F55" s="283">
        <v>2.63</v>
      </c>
      <c r="I55" s="282">
        <v>44266</v>
      </c>
      <c r="J55" s="283">
        <v>1.96</v>
      </c>
      <c r="L55" s="282">
        <v>43606</v>
      </c>
      <c r="M55" s="283">
        <v>1.24</v>
      </c>
    </row>
    <row r="56" spans="1:13" x14ac:dyDescent="0.35">
      <c r="A56" s="282">
        <v>44267</v>
      </c>
      <c r="B56" s="283">
        <v>1.93</v>
      </c>
      <c r="E56" s="282">
        <v>44554</v>
      </c>
      <c r="F56" s="283">
        <v>2.7</v>
      </c>
      <c r="I56" s="282">
        <v>44267</v>
      </c>
      <c r="J56" s="283">
        <v>2.0299999999999998</v>
      </c>
      <c r="L56" s="282">
        <v>43607</v>
      </c>
      <c r="M56" s="283">
        <v>1.25</v>
      </c>
    </row>
    <row r="57" spans="1:13" x14ac:dyDescent="0.35">
      <c r="A57" s="282">
        <v>44270</v>
      </c>
      <c r="B57" s="283">
        <v>1.92</v>
      </c>
      <c r="E57" s="282">
        <v>44561</v>
      </c>
      <c r="F57" s="283">
        <v>2.71</v>
      </c>
      <c r="I57" s="282">
        <v>44270</v>
      </c>
      <c r="J57" s="283">
        <v>2.0099999999999998</v>
      </c>
      <c r="L57" s="282">
        <v>43608</v>
      </c>
      <c r="M57" s="283">
        <v>1.28</v>
      </c>
    </row>
    <row r="58" spans="1:13" x14ac:dyDescent="0.35">
      <c r="A58" s="282">
        <v>44271</v>
      </c>
      <c r="B58" s="283">
        <v>1.92</v>
      </c>
      <c r="E58" s="282">
        <v>44568</v>
      </c>
      <c r="F58" s="283">
        <v>2.83</v>
      </c>
      <c r="I58" s="282">
        <v>44271</v>
      </c>
      <c r="J58" s="283">
        <v>2.02</v>
      </c>
      <c r="L58" s="282">
        <v>43609</v>
      </c>
      <c r="M58" s="283">
        <v>1.27</v>
      </c>
    </row>
    <row r="59" spans="1:13" x14ac:dyDescent="0.35">
      <c r="A59" s="282">
        <v>44272</v>
      </c>
      <c r="B59" s="283">
        <v>1.92</v>
      </c>
      <c r="E59" s="282">
        <v>44575</v>
      </c>
      <c r="F59" s="283">
        <v>2.88</v>
      </c>
      <c r="I59" s="282">
        <v>44272</v>
      </c>
      <c r="J59" s="283">
        <v>2.02</v>
      </c>
      <c r="L59" s="282">
        <v>43612</v>
      </c>
      <c r="M59" s="283">
        <v>1.27</v>
      </c>
    </row>
    <row r="60" spans="1:13" x14ac:dyDescent="0.35">
      <c r="A60" s="282">
        <v>44273</v>
      </c>
      <c r="B60" s="283">
        <v>1.96</v>
      </c>
      <c r="E60" s="282">
        <v>44582</v>
      </c>
      <c r="F60" s="283">
        <v>2.97</v>
      </c>
      <c r="I60" s="282">
        <v>44273</v>
      </c>
      <c r="J60" s="283">
        <v>2.06</v>
      </c>
      <c r="L60" s="282">
        <v>43613</v>
      </c>
      <c r="M60" s="283">
        <v>1.29</v>
      </c>
    </row>
    <row r="61" spans="1:13" x14ac:dyDescent="0.35">
      <c r="A61" s="282">
        <v>44274</v>
      </c>
      <c r="B61" s="283">
        <v>1.95</v>
      </c>
      <c r="E61" s="282">
        <v>44589</v>
      </c>
      <c r="F61" s="283">
        <v>3.04</v>
      </c>
      <c r="I61" s="282">
        <v>44274</v>
      </c>
      <c r="J61" s="283">
        <v>2.06</v>
      </c>
      <c r="L61" s="282">
        <v>43614</v>
      </c>
      <c r="M61" s="283">
        <v>1.32</v>
      </c>
    </row>
    <row r="62" spans="1:13" x14ac:dyDescent="0.35">
      <c r="A62" s="282">
        <v>44277</v>
      </c>
      <c r="B62" s="283">
        <v>1.92</v>
      </c>
      <c r="E62" s="282">
        <v>44596</v>
      </c>
      <c r="F62" s="283">
        <v>3.11</v>
      </c>
      <c r="I62" s="282">
        <v>44277</v>
      </c>
      <c r="J62" s="283">
        <v>2.02</v>
      </c>
      <c r="L62" s="282">
        <v>43615</v>
      </c>
      <c r="M62" s="283">
        <v>1.31</v>
      </c>
    </row>
    <row r="63" spans="1:13" x14ac:dyDescent="0.35">
      <c r="A63" s="282">
        <v>44278</v>
      </c>
      <c r="B63" s="283">
        <v>1.9</v>
      </c>
      <c r="E63" s="282">
        <v>44603</v>
      </c>
      <c r="F63" s="283">
        <v>3.21</v>
      </c>
      <c r="I63" s="282">
        <v>44278</v>
      </c>
      <c r="J63" s="283">
        <v>2</v>
      </c>
      <c r="L63" s="282">
        <v>43616</v>
      </c>
      <c r="M63" s="283">
        <v>1.35</v>
      </c>
    </row>
    <row r="64" spans="1:13" x14ac:dyDescent="0.35">
      <c r="A64" s="282">
        <v>44279</v>
      </c>
      <c r="B64" s="283">
        <v>1.89</v>
      </c>
      <c r="E64" s="282">
        <v>44610</v>
      </c>
      <c r="F64" s="283">
        <v>3.31</v>
      </c>
      <c r="I64" s="282">
        <v>44279</v>
      </c>
      <c r="J64" s="283">
        <v>1.99</v>
      </c>
      <c r="L64" s="282">
        <v>43619</v>
      </c>
      <c r="M64" s="283">
        <v>1.36</v>
      </c>
    </row>
    <row r="65" spans="1:13" x14ac:dyDescent="0.35">
      <c r="A65" s="282">
        <v>44280</v>
      </c>
      <c r="B65" s="283">
        <v>1.89</v>
      </c>
      <c r="E65" s="282">
        <v>44617</v>
      </c>
      <c r="F65" s="283">
        <v>3.36</v>
      </c>
      <c r="I65" s="282">
        <v>44280</v>
      </c>
      <c r="J65" s="283">
        <v>1.99</v>
      </c>
      <c r="L65" s="282">
        <v>43620</v>
      </c>
      <c r="M65" s="283">
        <v>1.35</v>
      </c>
    </row>
    <row r="66" spans="1:13" x14ac:dyDescent="0.35">
      <c r="A66" s="282">
        <v>44281</v>
      </c>
      <c r="B66" s="283">
        <v>1.91</v>
      </c>
      <c r="E66" s="282">
        <v>44624</v>
      </c>
      <c r="F66" s="283">
        <v>3.27</v>
      </c>
      <c r="I66" s="282">
        <v>44281</v>
      </c>
      <c r="J66" s="283">
        <v>2.0099999999999998</v>
      </c>
      <c r="L66" s="282">
        <v>43621</v>
      </c>
      <c r="M66" s="283">
        <v>1.34</v>
      </c>
    </row>
    <row r="67" spans="1:13" x14ac:dyDescent="0.35">
      <c r="A67" s="282">
        <v>44284</v>
      </c>
      <c r="B67" s="283">
        <v>1.93</v>
      </c>
      <c r="E67" s="282">
        <v>44631</v>
      </c>
      <c r="F67" s="283">
        <v>3.42</v>
      </c>
      <c r="I67" s="282">
        <v>44284</v>
      </c>
      <c r="J67" s="283">
        <v>2.04</v>
      </c>
      <c r="L67" s="282">
        <v>43622</v>
      </c>
      <c r="M67" s="283">
        <v>1.34</v>
      </c>
    </row>
    <row r="68" spans="1:13" x14ac:dyDescent="0.35">
      <c r="A68" s="282">
        <v>44285</v>
      </c>
      <c r="B68" s="283">
        <v>1.92</v>
      </c>
      <c r="E68" s="282">
        <v>44638</v>
      </c>
      <c r="F68" s="283">
        <v>3.5</v>
      </c>
      <c r="I68" s="282">
        <v>44285</v>
      </c>
      <c r="J68" s="283">
        <v>2.0299999999999998</v>
      </c>
      <c r="L68" s="282">
        <v>43623</v>
      </c>
      <c r="M68" s="283">
        <v>1.34</v>
      </c>
    </row>
    <row r="69" spans="1:13" x14ac:dyDescent="0.35">
      <c r="A69" s="282">
        <v>44286</v>
      </c>
      <c r="B69" s="283">
        <v>1.96</v>
      </c>
      <c r="E69" s="282">
        <v>44645</v>
      </c>
      <c r="F69" s="283">
        <v>3.5</v>
      </c>
      <c r="I69" s="282">
        <v>44286</v>
      </c>
      <c r="J69" s="283">
        <v>2.04</v>
      </c>
      <c r="L69" s="282">
        <v>43626</v>
      </c>
      <c r="M69" s="283">
        <v>1.32</v>
      </c>
    </row>
    <row r="70" spans="1:13" x14ac:dyDescent="0.35">
      <c r="A70" s="282">
        <v>44287</v>
      </c>
      <c r="B70" s="283">
        <v>1.9</v>
      </c>
      <c r="E70" s="282">
        <v>44652</v>
      </c>
      <c r="F70" s="283">
        <v>3.42</v>
      </c>
      <c r="I70" s="282">
        <v>44287</v>
      </c>
      <c r="J70" s="283">
        <v>1.98</v>
      </c>
      <c r="L70" s="282">
        <v>43627</v>
      </c>
      <c r="M70" s="283">
        <v>1.32</v>
      </c>
    </row>
    <row r="71" spans="1:13" x14ac:dyDescent="0.35">
      <c r="A71" s="282">
        <v>44291</v>
      </c>
      <c r="B71" s="283">
        <v>1.92</v>
      </c>
      <c r="E71" s="282">
        <v>44659</v>
      </c>
      <c r="F71" s="283">
        <v>3.49</v>
      </c>
      <c r="I71" s="282">
        <v>44291</v>
      </c>
      <c r="J71" s="283">
        <v>2</v>
      </c>
      <c r="L71" s="282">
        <v>43628</v>
      </c>
      <c r="M71" s="283">
        <v>1.32</v>
      </c>
    </row>
    <row r="72" spans="1:13" x14ac:dyDescent="0.35">
      <c r="A72" s="282">
        <v>44292</v>
      </c>
      <c r="B72" s="283">
        <v>1.88</v>
      </c>
      <c r="E72" s="282">
        <v>44666</v>
      </c>
      <c r="F72" s="283">
        <v>3.78</v>
      </c>
      <c r="I72" s="282">
        <v>44292</v>
      </c>
      <c r="J72" s="283">
        <v>1.96</v>
      </c>
      <c r="L72" s="282">
        <v>43629</v>
      </c>
      <c r="M72" s="283">
        <v>1.32</v>
      </c>
    </row>
    <row r="73" spans="1:13" x14ac:dyDescent="0.35">
      <c r="A73" s="282">
        <v>44293</v>
      </c>
      <c r="B73" s="283">
        <v>1.87</v>
      </c>
      <c r="E73" s="282">
        <v>44673</v>
      </c>
      <c r="F73" s="283">
        <v>3.92</v>
      </c>
      <c r="I73" s="282">
        <v>44293</v>
      </c>
      <c r="J73" s="283">
        <v>1.95</v>
      </c>
      <c r="L73" s="282">
        <v>43630</v>
      </c>
      <c r="M73" s="283">
        <v>1.32</v>
      </c>
    </row>
    <row r="74" spans="1:13" x14ac:dyDescent="0.35">
      <c r="A74" s="282">
        <v>44294</v>
      </c>
      <c r="B74" s="283">
        <v>1.86</v>
      </c>
      <c r="E74" s="282">
        <v>44680</v>
      </c>
      <c r="F74" s="283">
        <v>3.96</v>
      </c>
      <c r="I74" s="282">
        <v>44294</v>
      </c>
      <c r="J74" s="283">
        <v>1.94</v>
      </c>
      <c r="L74" s="282">
        <v>43633</v>
      </c>
      <c r="M74" s="283">
        <v>1.32</v>
      </c>
    </row>
    <row r="75" spans="1:13" x14ac:dyDescent="0.35">
      <c r="A75" s="282">
        <v>44295</v>
      </c>
      <c r="B75" s="283">
        <v>1.87</v>
      </c>
      <c r="E75" s="282">
        <v>44687</v>
      </c>
      <c r="F75" s="283">
        <v>4.1900000000000004</v>
      </c>
      <c r="I75" s="282">
        <v>44295</v>
      </c>
      <c r="J75" s="283">
        <v>1.95</v>
      </c>
      <c r="L75" s="282">
        <v>43634</v>
      </c>
      <c r="M75" s="283">
        <v>1.3</v>
      </c>
    </row>
    <row r="76" spans="1:13" x14ac:dyDescent="0.35">
      <c r="A76" s="282">
        <v>44298</v>
      </c>
      <c r="B76" s="283">
        <v>1.88</v>
      </c>
      <c r="E76" s="282">
        <v>44694</v>
      </c>
      <c r="F76" s="283">
        <v>4.17</v>
      </c>
      <c r="I76" s="282">
        <v>44298</v>
      </c>
      <c r="J76" s="283">
        <v>1.96</v>
      </c>
      <c r="L76" s="282">
        <v>43635</v>
      </c>
      <c r="M76" s="283">
        <v>1.3</v>
      </c>
    </row>
    <row r="77" spans="1:13" x14ac:dyDescent="0.35">
      <c r="A77" s="282">
        <v>44299</v>
      </c>
      <c r="B77" s="283">
        <v>1.85</v>
      </c>
      <c r="E77" s="282">
        <v>44701</v>
      </c>
      <c r="F77" s="283">
        <v>4.18</v>
      </c>
      <c r="I77" s="282">
        <v>44299</v>
      </c>
      <c r="J77" s="283">
        <v>1.93</v>
      </c>
      <c r="L77" s="282">
        <v>43636</v>
      </c>
      <c r="M77" s="283">
        <v>1.28</v>
      </c>
    </row>
    <row r="78" spans="1:13" x14ac:dyDescent="0.35">
      <c r="A78" s="282">
        <v>44300</v>
      </c>
      <c r="B78" s="283">
        <v>1.85</v>
      </c>
      <c r="E78" s="282">
        <v>44708</v>
      </c>
      <c r="F78" s="283">
        <v>4.03</v>
      </c>
      <c r="I78" s="282">
        <v>44300</v>
      </c>
      <c r="J78" s="283">
        <v>1.93</v>
      </c>
      <c r="L78" s="282">
        <v>43637</v>
      </c>
      <c r="M78" s="283">
        <v>1.25</v>
      </c>
    </row>
    <row r="79" spans="1:13" x14ac:dyDescent="0.35">
      <c r="A79" s="282">
        <v>44301</v>
      </c>
      <c r="B79" s="283">
        <v>1.79</v>
      </c>
      <c r="E79" s="282">
        <v>44715</v>
      </c>
      <c r="F79" s="283">
        <v>4.0199999999999996</v>
      </c>
      <c r="I79" s="282">
        <v>44301</v>
      </c>
      <c r="J79" s="283">
        <v>1.87</v>
      </c>
      <c r="L79" s="282">
        <v>43640</v>
      </c>
      <c r="M79" s="283">
        <v>1.23</v>
      </c>
    </row>
    <row r="80" spans="1:13" x14ac:dyDescent="0.35">
      <c r="A80" s="282">
        <v>44302</v>
      </c>
      <c r="B80" s="283">
        <v>1.82</v>
      </c>
      <c r="E80" s="282">
        <v>44722</v>
      </c>
      <c r="F80" s="283">
        <v>4.13</v>
      </c>
      <c r="I80" s="282">
        <v>44302</v>
      </c>
      <c r="J80" s="283">
        <v>1.91</v>
      </c>
      <c r="L80" s="282">
        <v>43641</v>
      </c>
      <c r="M80" s="283">
        <v>1.24</v>
      </c>
    </row>
    <row r="81" spans="1:13" x14ac:dyDescent="0.35">
      <c r="A81" s="282">
        <v>44305</v>
      </c>
      <c r="B81" s="283">
        <v>1.84</v>
      </c>
      <c r="E81" s="282">
        <v>44729</v>
      </c>
      <c r="F81" s="283">
        <v>4.41</v>
      </c>
      <c r="I81" s="282">
        <v>44305</v>
      </c>
      <c r="J81" s="283">
        <v>1.93</v>
      </c>
      <c r="L81" s="282">
        <v>43642</v>
      </c>
      <c r="M81" s="283">
        <v>1.23</v>
      </c>
    </row>
    <row r="82" spans="1:13" x14ac:dyDescent="0.35">
      <c r="A82" s="282">
        <v>44306</v>
      </c>
      <c r="B82" s="283">
        <v>1.82</v>
      </c>
      <c r="E82" s="282">
        <v>44736</v>
      </c>
      <c r="F82" s="283">
        <v>4.28</v>
      </c>
      <c r="I82" s="282">
        <v>44306</v>
      </c>
      <c r="J82" s="283">
        <v>1.91</v>
      </c>
      <c r="L82" s="282">
        <v>43643</v>
      </c>
      <c r="M82" s="283">
        <v>1.23</v>
      </c>
    </row>
    <row r="83" spans="1:13" x14ac:dyDescent="0.35">
      <c r="A83" s="282">
        <v>44307</v>
      </c>
      <c r="B83" s="283">
        <v>1.82</v>
      </c>
      <c r="E83" s="282">
        <v>44743</v>
      </c>
      <c r="F83" s="283">
        <v>4.25</v>
      </c>
      <c r="I83" s="282">
        <v>44307</v>
      </c>
      <c r="J83" s="283">
        <v>1.91</v>
      </c>
      <c r="L83" s="282">
        <v>43644</v>
      </c>
      <c r="M83" s="283">
        <v>1.22</v>
      </c>
    </row>
    <row r="84" spans="1:13" x14ac:dyDescent="0.35">
      <c r="A84" s="282">
        <v>44308</v>
      </c>
      <c r="B84" s="283">
        <v>1.81</v>
      </c>
      <c r="E84" s="282">
        <v>44750</v>
      </c>
      <c r="F84" s="283">
        <v>4.18</v>
      </c>
      <c r="I84" s="282">
        <v>44308</v>
      </c>
      <c r="J84" s="283">
        <v>1.9</v>
      </c>
      <c r="L84" s="282">
        <v>43646</v>
      </c>
      <c r="M84" s="283">
        <v>1.22</v>
      </c>
    </row>
    <row r="85" spans="1:13" x14ac:dyDescent="0.35">
      <c r="A85" s="282">
        <v>44309</v>
      </c>
      <c r="B85" s="283">
        <v>1.82</v>
      </c>
      <c r="E85" s="282">
        <v>44757</v>
      </c>
      <c r="F85" s="283">
        <v>4.09</v>
      </c>
      <c r="I85" s="282">
        <v>44309</v>
      </c>
      <c r="J85" s="283">
        <v>1.9</v>
      </c>
      <c r="L85" s="282">
        <v>43647</v>
      </c>
      <c r="M85" s="283">
        <v>1.21</v>
      </c>
    </row>
    <row r="86" spans="1:13" x14ac:dyDescent="0.35">
      <c r="A86" s="282">
        <v>44312</v>
      </c>
      <c r="B86" s="283">
        <v>1.82</v>
      </c>
      <c r="E86" s="282">
        <v>44764</v>
      </c>
      <c r="F86" s="283">
        <v>4.03</v>
      </c>
      <c r="I86" s="282">
        <v>44312</v>
      </c>
      <c r="J86" s="283">
        <v>1.9</v>
      </c>
      <c r="L86" s="282">
        <v>43648</v>
      </c>
      <c r="M86" s="283">
        <v>1.2</v>
      </c>
    </row>
    <row r="87" spans="1:13" x14ac:dyDescent="0.35">
      <c r="A87" s="282">
        <v>44313</v>
      </c>
      <c r="B87" s="283">
        <v>1.85</v>
      </c>
      <c r="E87" s="282">
        <v>44771</v>
      </c>
      <c r="F87" s="283">
        <v>3.92</v>
      </c>
      <c r="I87" s="282">
        <v>44313</v>
      </c>
      <c r="J87" s="283">
        <v>1.93</v>
      </c>
      <c r="L87" s="282">
        <v>43649</v>
      </c>
      <c r="M87" s="283">
        <v>1.2</v>
      </c>
    </row>
    <row r="88" spans="1:13" x14ac:dyDescent="0.35">
      <c r="A88" s="282">
        <v>44314</v>
      </c>
      <c r="B88" s="283">
        <v>1.84</v>
      </c>
      <c r="E88" s="282">
        <v>44778</v>
      </c>
      <c r="F88" s="283">
        <v>3.91</v>
      </c>
      <c r="I88" s="282">
        <v>44314</v>
      </c>
      <c r="J88" s="283">
        <v>1.92</v>
      </c>
      <c r="L88" s="282">
        <v>43650</v>
      </c>
      <c r="M88" s="283">
        <v>1.2</v>
      </c>
    </row>
    <row r="89" spans="1:13" x14ac:dyDescent="0.35">
      <c r="A89" s="282">
        <v>44315</v>
      </c>
      <c r="B89" s="283">
        <v>1.85</v>
      </c>
      <c r="E89" s="282">
        <v>44785</v>
      </c>
      <c r="F89" s="283">
        <v>4</v>
      </c>
      <c r="I89" s="282">
        <v>44315</v>
      </c>
      <c r="J89" s="283">
        <v>1.92</v>
      </c>
      <c r="L89" s="282">
        <v>43651</v>
      </c>
      <c r="M89" s="283">
        <v>1.19</v>
      </c>
    </row>
    <row r="90" spans="1:13" x14ac:dyDescent="0.35">
      <c r="A90" s="282">
        <v>44316</v>
      </c>
      <c r="B90" s="283">
        <v>1.86</v>
      </c>
      <c r="E90" s="282">
        <v>44792</v>
      </c>
      <c r="F90" s="283">
        <v>4.0599999999999996</v>
      </c>
      <c r="I90" s="282">
        <v>44316</v>
      </c>
      <c r="J90" s="283">
        <v>1.94</v>
      </c>
      <c r="L90" s="282">
        <v>43654</v>
      </c>
      <c r="M90" s="283">
        <v>1.19</v>
      </c>
    </row>
    <row r="91" spans="1:13" x14ac:dyDescent="0.35">
      <c r="A91" s="282">
        <v>44319</v>
      </c>
      <c r="B91" s="283">
        <v>1.83</v>
      </c>
      <c r="E91" s="282">
        <v>44799</v>
      </c>
      <c r="F91" s="283">
        <v>4.2</v>
      </c>
      <c r="I91" s="282">
        <v>44319</v>
      </c>
      <c r="J91" s="283">
        <v>1.92</v>
      </c>
      <c r="L91" s="282">
        <v>43655</v>
      </c>
      <c r="M91" s="283">
        <v>1.2</v>
      </c>
    </row>
    <row r="92" spans="1:13" x14ac:dyDescent="0.35">
      <c r="A92" s="282">
        <v>44320</v>
      </c>
      <c r="B92" s="283">
        <v>1.83</v>
      </c>
      <c r="E92" s="282">
        <v>44806</v>
      </c>
      <c r="F92" s="283">
        <v>4.3</v>
      </c>
      <c r="I92" s="282">
        <v>44320</v>
      </c>
      <c r="J92" s="283">
        <v>1.91</v>
      </c>
      <c r="L92" s="282">
        <v>43656</v>
      </c>
      <c r="M92" s="283">
        <v>1.2</v>
      </c>
    </row>
    <row r="93" spans="1:13" x14ac:dyDescent="0.35">
      <c r="A93" s="282">
        <v>44321</v>
      </c>
      <c r="B93" s="283">
        <v>1.82</v>
      </c>
      <c r="E93" s="282">
        <v>44813</v>
      </c>
      <c r="F93" s="283">
        <v>4.4800000000000004</v>
      </c>
      <c r="I93" s="282">
        <v>44321</v>
      </c>
      <c r="J93" s="283">
        <v>1.9</v>
      </c>
      <c r="L93" s="282">
        <v>43657</v>
      </c>
      <c r="M93" s="283">
        <v>1.19</v>
      </c>
    </row>
    <row r="94" spans="1:13" x14ac:dyDescent="0.35">
      <c r="A94" s="282">
        <v>44322</v>
      </c>
      <c r="B94" s="283">
        <v>1.8</v>
      </c>
      <c r="E94" s="282">
        <v>44820</v>
      </c>
      <c r="F94" s="283">
        <v>4.4800000000000004</v>
      </c>
      <c r="I94" s="282">
        <v>44322</v>
      </c>
      <c r="J94" s="283">
        <v>1.89</v>
      </c>
      <c r="L94" s="282">
        <v>43658</v>
      </c>
      <c r="M94" s="283">
        <v>1.18</v>
      </c>
    </row>
    <row r="95" spans="1:13" x14ac:dyDescent="0.35">
      <c r="A95" s="282">
        <v>44323</v>
      </c>
      <c r="B95" s="283">
        <v>1.8</v>
      </c>
      <c r="E95" s="282">
        <v>44827</v>
      </c>
      <c r="F95" s="283">
        <v>4.59</v>
      </c>
      <c r="I95" s="282">
        <v>44323</v>
      </c>
      <c r="J95" s="283">
        <v>1.89</v>
      </c>
      <c r="L95" s="282">
        <v>43661</v>
      </c>
      <c r="M95" s="283">
        <v>1.18</v>
      </c>
    </row>
    <row r="96" spans="1:13" x14ac:dyDescent="0.35">
      <c r="A96" s="282">
        <v>44326</v>
      </c>
      <c r="B96" s="283">
        <v>1.81</v>
      </c>
      <c r="E96" s="282">
        <v>44834</v>
      </c>
      <c r="F96" s="283">
        <v>4.8499999999999996</v>
      </c>
      <c r="I96" s="282">
        <v>44326</v>
      </c>
      <c r="J96" s="283">
        <v>1.9</v>
      </c>
      <c r="L96" s="282">
        <v>43662</v>
      </c>
      <c r="M96" s="283">
        <v>1.18</v>
      </c>
    </row>
    <row r="97" spans="1:13" x14ac:dyDescent="0.35">
      <c r="A97" s="282">
        <v>44327</v>
      </c>
      <c r="B97" s="283">
        <v>1.84</v>
      </c>
      <c r="E97" s="282">
        <v>44841</v>
      </c>
      <c r="F97" s="283">
        <v>4.8499999999999996</v>
      </c>
      <c r="I97" s="282">
        <v>44327</v>
      </c>
      <c r="J97" s="283">
        <v>1.93</v>
      </c>
      <c r="L97" s="282">
        <v>43663</v>
      </c>
      <c r="M97" s="283">
        <v>1.18</v>
      </c>
    </row>
    <row r="98" spans="1:13" x14ac:dyDescent="0.35">
      <c r="A98" s="282">
        <v>44328</v>
      </c>
      <c r="B98" s="283">
        <v>1.88</v>
      </c>
      <c r="E98" s="282">
        <v>44848</v>
      </c>
      <c r="F98" s="283">
        <v>5.0599999999999996</v>
      </c>
      <c r="I98" s="282">
        <v>44328</v>
      </c>
      <c r="J98" s="283">
        <v>1.97</v>
      </c>
      <c r="L98" s="282">
        <v>43664</v>
      </c>
      <c r="M98" s="283">
        <v>1.19</v>
      </c>
    </row>
    <row r="99" spans="1:13" x14ac:dyDescent="0.35">
      <c r="A99" s="282">
        <v>44329</v>
      </c>
      <c r="B99" s="283">
        <v>1.87</v>
      </c>
      <c r="E99" s="282">
        <v>44855</v>
      </c>
      <c r="F99" s="283">
        <v>5.23</v>
      </c>
      <c r="I99" s="282">
        <v>44329</v>
      </c>
      <c r="J99" s="283">
        <v>1.95</v>
      </c>
      <c r="L99" s="282">
        <v>43665</v>
      </c>
      <c r="M99" s="283">
        <v>1.18</v>
      </c>
    </row>
    <row r="100" spans="1:13" x14ac:dyDescent="0.35">
      <c r="A100" s="282">
        <v>44330</v>
      </c>
      <c r="B100" s="283">
        <v>1.84</v>
      </c>
      <c r="E100" s="282">
        <v>44862</v>
      </c>
      <c r="F100" s="283">
        <v>5.24</v>
      </c>
      <c r="I100" s="282">
        <v>44330</v>
      </c>
      <c r="J100" s="283">
        <v>1.92</v>
      </c>
      <c r="L100" s="282">
        <v>43668</v>
      </c>
      <c r="M100" s="283">
        <v>1.17</v>
      </c>
    </row>
    <row r="101" spans="1:13" x14ac:dyDescent="0.35">
      <c r="A101" s="282">
        <v>44333</v>
      </c>
      <c r="B101" s="283">
        <v>1.84</v>
      </c>
      <c r="E101" s="282">
        <v>44869</v>
      </c>
      <c r="F101" s="283">
        <v>5.15</v>
      </c>
      <c r="I101" s="282">
        <v>44333</v>
      </c>
      <c r="J101" s="283">
        <v>1.92</v>
      </c>
      <c r="L101" s="282">
        <v>43669</v>
      </c>
      <c r="M101" s="283">
        <v>1.1599999999999999</v>
      </c>
    </row>
    <row r="102" spans="1:13" x14ac:dyDescent="0.35">
      <c r="A102" s="282">
        <v>44334</v>
      </c>
      <c r="B102" s="283">
        <v>1.84</v>
      </c>
      <c r="E102" s="282">
        <v>44876</v>
      </c>
      <c r="F102" s="283">
        <v>5.21</v>
      </c>
      <c r="I102" s="282">
        <v>44334</v>
      </c>
      <c r="J102" s="283">
        <v>1.92</v>
      </c>
      <c r="L102" s="282">
        <v>43670</v>
      </c>
      <c r="M102" s="283">
        <v>1.1599999999999999</v>
      </c>
    </row>
    <row r="103" spans="1:13" x14ac:dyDescent="0.35">
      <c r="A103" s="282">
        <v>44335</v>
      </c>
      <c r="B103" s="283">
        <v>1.87</v>
      </c>
      <c r="E103" s="282">
        <v>44883</v>
      </c>
      <c r="F103" s="283">
        <v>4.83</v>
      </c>
      <c r="I103" s="282">
        <v>44335</v>
      </c>
      <c r="J103" s="283">
        <v>1.95</v>
      </c>
      <c r="L103" s="282">
        <v>43671</v>
      </c>
      <c r="M103" s="283">
        <v>1.1499999999999999</v>
      </c>
    </row>
    <row r="104" spans="1:13" x14ac:dyDescent="0.35">
      <c r="A104" s="282">
        <v>44336</v>
      </c>
      <c r="B104" s="283">
        <v>1.83</v>
      </c>
      <c r="E104" s="282">
        <v>44890</v>
      </c>
      <c r="F104" s="283">
        <v>4.6399999999999997</v>
      </c>
      <c r="I104" s="282">
        <v>44336</v>
      </c>
      <c r="J104" s="283">
        <v>1.91</v>
      </c>
      <c r="L104" s="282">
        <v>43672</v>
      </c>
      <c r="M104" s="283">
        <v>1.1399999999999999</v>
      </c>
    </row>
    <row r="105" spans="1:13" x14ac:dyDescent="0.35">
      <c r="A105" s="282">
        <v>44337</v>
      </c>
      <c r="B105" s="283">
        <v>1.83</v>
      </c>
      <c r="E105" s="282">
        <v>44897</v>
      </c>
      <c r="F105" s="283">
        <v>4.53</v>
      </c>
      <c r="I105" s="282">
        <v>44337</v>
      </c>
      <c r="J105" s="283">
        <v>1.91</v>
      </c>
      <c r="L105" s="282">
        <v>43675</v>
      </c>
      <c r="M105" s="283">
        <v>1.1299999999999999</v>
      </c>
    </row>
    <row r="106" spans="1:13" x14ac:dyDescent="0.35">
      <c r="A106" s="282">
        <v>44340</v>
      </c>
      <c r="B106" s="283">
        <v>1.8</v>
      </c>
      <c r="E106" s="282">
        <v>44904</v>
      </c>
      <c r="F106" s="283">
        <v>4.29</v>
      </c>
      <c r="I106" s="282">
        <v>44340</v>
      </c>
      <c r="J106" s="283">
        <v>1.88</v>
      </c>
      <c r="L106" s="282">
        <v>43676</v>
      </c>
      <c r="M106" s="283">
        <v>1.1399999999999999</v>
      </c>
    </row>
    <row r="107" spans="1:13" x14ac:dyDescent="0.35">
      <c r="A107" s="282">
        <v>44341</v>
      </c>
      <c r="B107" s="283">
        <v>1.77</v>
      </c>
      <c r="E107" s="282">
        <v>44911</v>
      </c>
      <c r="F107" s="283">
        <v>4.28</v>
      </c>
      <c r="I107" s="282">
        <v>44341</v>
      </c>
      <c r="J107" s="283">
        <v>1.85</v>
      </c>
      <c r="L107" s="282">
        <v>43677</v>
      </c>
      <c r="M107" s="283">
        <v>1.1399999999999999</v>
      </c>
    </row>
    <row r="108" spans="1:13" x14ac:dyDescent="0.35">
      <c r="A108" s="282">
        <v>44342</v>
      </c>
      <c r="B108" s="283">
        <v>1.78</v>
      </c>
      <c r="E108" s="282">
        <v>44918</v>
      </c>
      <c r="F108" s="283">
        <v>4.51</v>
      </c>
      <c r="I108" s="282">
        <v>44342</v>
      </c>
      <c r="J108" s="283">
        <v>1.85</v>
      </c>
      <c r="L108" s="282">
        <v>43678</v>
      </c>
      <c r="M108" s="283">
        <v>1.17</v>
      </c>
    </row>
    <row r="109" spans="1:13" x14ac:dyDescent="0.35">
      <c r="A109" s="282">
        <v>44343</v>
      </c>
      <c r="B109" s="283">
        <v>1.8</v>
      </c>
      <c r="E109" s="282">
        <v>44925</v>
      </c>
      <c r="F109" s="283">
        <v>4.7</v>
      </c>
      <c r="I109" s="282">
        <v>44343</v>
      </c>
      <c r="J109" s="283">
        <v>1.87</v>
      </c>
      <c r="L109" s="282">
        <v>43679</v>
      </c>
      <c r="M109" s="283">
        <v>1.19</v>
      </c>
    </row>
    <row r="110" spans="1:13" x14ac:dyDescent="0.35">
      <c r="A110" s="282">
        <v>44344</v>
      </c>
      <c r="B110" s="283">
        <v>1.79</v>
      </c>
      <c r="E110" s="282">
        <v>44932</v>
      </c>
      <c r="F110" s="283">
        <v>4.58</v>
      </c>
      <c r="I110" s="282">
        <v>44344</v>
      </c>
      <c r="J110" s="283">
        <v>1.86</v>
      </c>
      <c r="L110" s="282">
        <v>43682</v>
      </c>
      <c r="M110" s="283">
        <v>1.24</v>
      </c>
    </row>
    <row r="111" spans="1:13" x14ac:dyDescent="0.35">
      <c r="A111" s="282">
        <v>44347</v>
      </c>
      <c r="B111" s="283">
        <v>1.81</v>
      </c>
      <c r="E111" s="282">
        <v>44939</v>
      </c>
      <c r="F111" s="283">
        <v>4.3899999999999997</v>
      </c>
      <c r="I111" s="282">
        <v>44347</v>
      </c>
      <c r="J111" s="283">
        <v>1.89</v>
      </c>
      <c r="L111" s="282">
        <v>43683</v>
      </c>
      <c r="M111" s="283">
        <v>1.25</v>
      </c>
    </row>
    <row r="112" spans="1:13" x14ac:dyDescent="0.35">
      <c r="A112" s="282">
        <v>44348</v>
      </c>
      <c r="B112" s="283">
        <v>1.82</v>
      </c>
      <c r="E112" s="282">
        <v>44946</v>
      </c>
      <c r="F112" s="283">
        <v>4.3</v>
      </c>
      <c r="I112" s="282">
        <v>44348</v>
      </c>
      <c r="J112" s="283">
        <v>1.9</v>
      </c>
      <c r="L112" s="282">
        <v>43684</v>
      </c>
      <c r="M112" s="283">
        <v>1.27</v>
      </c>
    </row>
    <row r="113" spans="1:13" x14ac:dyDescent="0.35">
      <c r="A113" s="282">
        <v>44349</v>
      </c>
      <c r="B113" s="283">
        <v>1.81</v>
      </c>
      <c r="E113" s="282">
        <v>44953</v>
      </c>
      <c r="F113" s="283">
        <v>4.3499999999999996</v>
      </c>
      <c r="I113" s="282">
        <v>44349</v>
      </c>
      <c r="J113" s="283">
        <v>1.88</v>
      </c>
      <c r="L113" s="282">
        <v>43685</v>
      </c>
      <c r="M113" s="283">
        <v>1.26</v>
      </c>
    </row>
    <row r="114" spans="1:13" x14ac:dyDescent="0.35">
      <c r="A114" s="282">
        <v>44350</v>
      </c>
      <c r="B114" s="283">
        <v>1.84</v>
      </c>
      <c r="E114" s="282">
        <v>44960</v>
      </c>
      <c r="F114" s="283">
        <v>4.34</v>
      </c>
      <c r="I114" s="282">
        <v>44350</v>
      </c>
      <c r="J114" s="283">
        <v>1.91</v>
      </c>
      <c r="L114" s="282">
        <v>43686</v>
      </c>
      <c r="M114" s="283">
        <v>1.26</v>
      </c>
    </row>
    <row r="115" spans="1:13" x14ac:dyDescent="0.35">
      <c r="A115" s="282">
        <v>44351</v>
      </c>
      <c r="B115" s="283">
        <v>1.79</v>
      </c>
      <c r="E115" s="282">
        <v>44967</v>
      </c>
      <c r="F115" s="283">
        <v>4.49</v>
      </c>
      <c r="I115" s="282">
        <v>44351</v>
      </c>
      <c r="J115" s="283">
        <v>1.87</v>
      </c>
      <c r="L115" s="282">
        <v>43689</v>
      </c>
      <c r="M115" s="283">
        <v>1.27</v>
      </c>
    </row>
    <row r="116" spans="1:13" x14ac:dyDescent="0.35">
      <c r="A116" s="282">
        <v>44354</v>
      </c>
      <c r="B116" s="283">
        <v>1.8</v>
      </c>
      <c r="E116" s="282">
        <v>44974</v>
      </c>
      <c r="F116" s="283">
        <v>4.5999999999999996</v>
      </c>
      <c r="I116" s="282">
        <v>44354</v>
      </c>
      <c r="J116" s="283">
        <v>1.88</v>
      </c>
      <c r="L116" s="282">
        <v>43690</v>
      </c>
      <c r="M116" s="283">
        <v>1.26</v>
      </c>
    </row>
    <row r="117" spans="1:13" x14ac:dyDescent="0.35">
      <c r="A117" s="282">
        <v>44355</v>
      </c>
      <c r="B117" s="283">
        <v>1.78</v>
      </c>
      <c r="E117" s="282">
        <v>44981</v>
      </c>
      <c r="F117" s="283">
        <v>4.72</v>
      </c>
      <c r="I117" s="282">
        <v>44355</v>
      </c>
      <c r="J117" s="283">
        <v>1.85</v>
      </c>
      <c r="L117" s="282">
        <v>43691</v>
      </c>
      <c r="M117" s="283">
        <v>1.29</v>
      </c>
    </row>
    <row r="118" spans="1:13" x14ac:dyDescent="0.35">
      <c r="A118" s="282">
        <v>44356</v>
      </c>
      <c r="B118" s="283">
        <v>1.75</v>
      </c>
      <c r="E118" s="282">
        <v>44988</v>
      </c>
      <c r="F118" s="283">
        <v>4.76</v>
      </c>
      <c r="I118" s="282">
        <v>44356</v>
      </c>
      <c r="J118" s="283">
        <v>1.83</v>
      </c>
      <c r="L118" s="282">
        <v>43692</v>
      </c>
      <c r="M118" s="283">
        <v>1.31</v>
      </c>
    </row>
    <row r="119" spans="1:13" x14ac:dyDescent="0.35">
      <c r="A119" s="282">
        <v>44357</v>
      </c>
      <c r="B119" s="283">
        <v>1.74</v>
      </c>
      <c r="E119" s="282">
        <v>44995</v>
      </c>
      <c r="F119" s="283">
        <v>4.6900000000000004</v>
      </c>
      <c r="I119" s="282">
        <v>44357</v>
      </c>
      <c r="J119" s="283">
        <v>1.81</v>
      </c>
      <c r="L119" s="282">
        <v>43693</v>
      </c>
      <c r="M119" s="283">
        <v>1.31</v>
      </c>
    </row>
    <row r="120" spans="1:13" x14ac:dyDescent="0.35">
      <c r="A120" s="282">
        <v>44358</v>
      </c>
      <c r="B120" s="283">
        <v>1.74</v>
      </c>
      <c r="E120" s="282">
        <v>45002</v>
      </c>
      <c r="F120" s="283">
        <v>4.59</v>
      </c>
      <c r="I120" s="282">
        <v>44358</v>
      </c>
      <c r="J120" s="283">
        <v>1.81</v>
      </c>
      <c r="L120" s="282">
        <v>43696</v>
      </c>
      <c r="M120" s="283">
        <v>1.29</v>
      </c>
    </row>
    <row r="121" spans="1:13" x14ac:dyDescent="0.35">
      <c r="A121" s="282">
        <v>44361</v>
      </c>
      <c r="B121" s="283">
        <v>1.76</v>
      </c>
      <c r="E121" s="282">
        <v>45009</v>
      </c>
      <c r="F121" s="283">
        <v>4.5199999999999996</v>
      </c>
      <c r="I121" s="282">
        <v>44361</v>
      </c>
      <c r="J121" s="283">
        <v>1.84</v>
      </c>
      <c r="L121" s="282">
        <v>43697</v>
      </c>
      <c r="M121" s="283">
        <v>1.28</v>
      </c>
    </row>
    <row r="122" spans="1:13" x14ac:dyDescent="0.35">
      <c r="A122" s="282">
        <v>44362</v>
      </c>
      <c r="B122" s="283">
        <v>1.76</v>
      </c>
      <c r="E122" s="282">
        <v>45016</v>
      </c>
      <c r="F122" s="283">
        <v>4.49</v>
      </c>
      <c r="I122" s="282">
        <v>44362</v>
      </c>
      <c r="J122" s="283">
        <v>1.84</v>
      </c>
      <c r="L122" s="282">
        <v>43698</v>
      </c>
      <c r="M122" s="283">
        <v>1.26</v>
      </c>
    </row>
    <row r="123" spans="1:13" x14ac:dyDescent="0.35">
      <c r="A123" s="282">
        <v>44363</v>
      </c>
      <c r="B123" s="283">
        <v>1.81</v>
      </c>
      <c r="E123" s="282">
        <v>45023</v>
      </c>
      <c r="F123" s="283">
        <v>4.38</v>
      </c>
      <c r="I123" s="282">
        <v>44363</v>
      </c>
      <c r="J123" s="283">
        <v>1.88</v>
      </c>
      <c r="L123" s="282">
        <v>43699</v>
      </c>
      <c r="M123" s="283">
        <v>1.25</v>
      </c>
    </row>
    <row r="124" spans="1:13" x14ac:dyDescent="0.35">
      <c r="A124" s="282">
        <v>44364</v>
      </c>
      <c r="B124" s="283">
        <v>1.77</v>
      </c>
      <c r="E124" s="282">
        <v>45030</v>
      </c>
      <c r="F124" s="283">
        <v>4.47</v>
      </c>
      <c r="I124" s="282">
        <v>44364</v>
      </c>
      <c r="J124" s="283">
        <v>1.84</v>
      </c>
      <c r="L124" s="282">
        <v>43700</v>
      </c>
      <c r="M124" s="283">
        <v>1.25</v>
      </c>
    </row>
    <row r="125" spans="1:13" x14ac:dyDescent="0.35">
      <c r="A125" s="282">
        <v>44365</v>
      </c>
      <c r="B125" s="283">
        <v>1.75</v>
      </c>
      <c r="E125" s="282">
        <v>45037</v>
      </c>
      <c r="F125" s="283">
        <v>4.53</v>
      </c>
      <c r="I125" s="282">
        <v>44365</v>
      </c>
      <c r="J125" s="283">
        <v>1.83</v>
      </c>
      <c r="L125" s="282">
        <v>43703</v>
      </c>
      <c r="M125" s="283">
        <v>1.25</v>
      </c>
    </row>
    <row r="126" spans="1:13" x14ac:dyDescent="0.35">
      <c r="A126" s="282">
        <v>44368</v>
      </c>
      <c r="B126" s="283">
        <v>1.78</v>
      </c>
      <c r="E126" s="282">
        <v>45044</v>
      </c>
      <c r="F126" s="283">
        <v>4.47</v>
      </c>
      <c r="I126" s="282">
        <v>44368</v>
      </c>
      <c r="J126" s="283">
        <v>1.85</v>
      </c>
      <c r="L126" s="282">
        <v>43704</v>
      </c>
      <c r="M126" s="283">
        <v>1.25</v>
      </c>
    </row>
    <row r="127" spans="1:13" x14ac:dyDescent="0.35">
      <c r="A127" s="282">
        <v>44369</v>
      </c>
      <c r="B127" s="283">
        <v>1.77</v>
      </c>
      <c r="E127" s="282">
        <v>45051</v>
      </c>
      <c r="F127" s="283">
        <v>4.55</v>
      </c>
      <c r="I127" s="282">
        <v>44369</v>
      </c>
      <c r="J127" s="283">
        <v>1.84</v>
      </c>
      <c r="L127" s="282">
        <v>43705</v>
      </c>
      <c r="M127" s="283">
        <v>1.26</v>
      </c>
    </row>
    <row r="128" spans="1:13" x14ac:dyDescent="0.35">
      <c r="A128" s="282">
        <v>44370</v>
      </c>
      <c r="B128" s="283">
        <v>1.78</v>
      </c>
      <c r="E128" s="282">
        <v>45058</v>
      </c>
      <c r="F128" s="283">
        <v>4.5999999999999996</v>
      </c>
      <c r="I128" s="282">
        <v>44370</v>
      </c>
      <c r="J128" s="283">
        <v>1.85</v>
      </c>
      <c r="L128" s="282">
        <v>43706</v>
      </c>
      <c r="M128" s="283">
        <v>1.26</v>
      </c>
    </row>
    <row r="129" spans="1:13" x14ac:dyDescent="0.35">
      <c r="A129" s="282">
        <v>44371</v>
      </c>
      <c r="B129" s="283">
        <v>1.78</v>
      </c>
      <c r="E129" s="282">
        <v>45065</v>
      </c>
      <c r="F129" s="283">
        <v>4.72</v>
      </c>
      <c r="I129" s="282">
        <v>44371</v>
      </c>
      <c r="J129" s="283">
        <v>1.85</v>
      </c>
      <c r="L129" s="282">
        <v>43707</v>
      </c>
      <c r="M129" s="283">
        <v>1.25</v>
      </c>
    </row>
    <row r="130" spans="1:13" x14ac:dyDescent="0.35">
      <c r="A130" s="282">
        <v>44372</v>
      </c>
      <c r="B130" s="283">
        <v>1.81</v>
      </c>
      <c r="E130" s="282">
        <v>45072</v>
      </c>
      <c r="F130" s="283">
        <v>4.79</v>
      </c>
      <c r="I130" s="282">
        <v>44372</v>
      </c>
      <c r="J130" s="283">
        <v>1.88</v>
      </c>
      <c r="L130" s="282">
        <v>43708</v>
      </c>
      <c r="M130" s="283">
        <v>1.26</v>
      </c>
    </row>
    <row r="131" spans="1:13" x14ac:dyDescent="0.35">
      <c r="A131" s="282">
        <v>44375</v>
      </c>
      <c r="B131" s="283">
        <v>1.76</v>
      </c>
      <c r="E131" s="282">
        <v>45079</v>
      </c>
      <c r="F131" s="283">
        <v>4.67</v>
      </c>
      <c r="I131" s="282">
        <v>44375</v>
      </c>
      <c r="J131" s="283">
        <v>1.84</v>
      </c>
      <c r="L131" s="282">
        <v>43710</v>
      </c>
      <c r="M131" s="283">
        <v>1.26</v>
      </c>
    </row>
    <row r="132" spans="1:13" x14ac:dyDescent="0.35">
      <c r="A132" s="282">
        <v>44376</v>
      </c>
      <c r="B132" s="283">
        <v>1.76</v>
      </c>
      <c r="E132" s="282">
        <v>45086</v>
      </c>
      <c r="F132" s="283">
        <v>4.7</v>
      </c>
      <c r="I132" s="282">
        <v>44376</v>
      </c>
      <c r="J132" s="283">
        <v>1.83</v>
      </c>
      <c r="L132" s="282">
        <v>43711</v>
      </c>
      <c r="M132" s="283">
        <v>1.27</v>
      </c>
    </row>
    <row r="133" spans="1:13" x14ac:dyDescent="0.35">
      <c r="A133" s="282">
        <v>44377</v>
      </c>
      <c r="B133" s="283">
        <v>1.76</v>
      </c>
      <c r="E133" s="282">
        <v>45093</v>
      </c>
      <c r="F133" s="283">
        <v>4.68</v>
      </c>
      <c r="I133" s="282">
        <v>44377</v>
      </c>
      <c r="J133" s="283">
        <v>1.82</v>
      </c>
      <c r="L133" s="282">
        <v>43712</v>
      </c>
      <c r="M133" s="283">
        <v>1.27</v>
      </c>
    </row>
    <row r="134" spans="1:13" x14ac:dyDescent="0.35">
      <c r="A134" s="282">
        <v>44378</v>
      </c>
      <c r="B134" s="283">
        <v>1.78</v>
      </c>
      <c r="E134" s="282">
        <v>45100</v>
      </c>
      <c r="F134" s="283">
        <v>4.5999999999999996</v>
      </c>
      <c r="I134" s="282">
        <v>44378</v>
      </c>
      <c r="J134" s="283">
        <v>1.85</v>
      </c>
      <c r="L134" s="282">
        <v>43713</v>
      </c>
      <c r="M134" s="283">
        <v>1.26</v>
      </c>
    </row>
    <row r="135" spans="1:13" x14ac:dyDescent="0.35">
      <c r="A135" s="282">
        <v>44379</v>
      </c>
      <c r="B135" s="283">
        <v>1.75</v>
      </c>
      <c r="E135" s="282">
        <v>45107</v>
      </c>
      <c r="F135" s="283">
        <v>4.6100000000000003</v>
      </c>
      <c r="I135" s="282">
        <v>44379</v>
      </c>
      <c r="J135" s="283">
        <v>1.81</v>
      </c>
      <c r="L135" s="282">
        <v>43714</v>
      </c>
      <c r="M135" s="283">
        <v>1.26</v>
      </c>
    </row>
    <row r="136" spans="1:13" x14ac:dyDescent="0.35">
      <c r="A136" s="282">
        <v>44382</v>
      </c>
      <c r="B136" s="283">
        <v>1.75</v>
      </c>
      <c r="E136" s="282">
        <v>45114</v>
      </c>
      <c r="F136" s="283">
        <v>4.71</v>
      </c>
      <c r="I136" s="282">
        <v>44382</v>
      </c>
      <c r="J136" s="283">
        <v>1.81</v>
      </c>
      <c r="L136" s="282">
        <v>43717</v>
      </c>
      <c r="M136" s="283">
        <v>1.25</v>
      </c>
    </row>
    <row r="137" spans="1:13" x14ac:dyDescent="0.35">
      <c r="A137" s="282">
        <v>44383</v>
      </c>
      <c r="B137" s="283">
        <v>1.71</v>
      </c>
      <c r="E137" s="282">
        <v>45121</v>
      </c>
      <c r="F137" s="283">
        <v>4.7</v>
      </c>
      <c r="I137" s="282">
        <v>44383</v>
      </c>
      <c r="J137" s="283">
        <v>1.78</v>
      </c>
      <c r="L137" s="282">
        <v>43718</v>
      </c>
      <c r="M137" s="283">
        <v>1.25</v>
      </c>
    </row>
    <row r="138" spans="1:13" x14ac:dyDescent="0.35">
      <c r="A138" s="282">
        <v>44384</v>
      </c>
      <c r="B138" s="283">
        <v>1.69</v>
      </c>
      <c r="E138" s="282">
        <v>45128</v>
      </c>
      <c r="F138" s="283">
        <v>4.5999999999999996</v>
      </c>
      <c r="I138" s="282">
        <v>44384</v>
      </c>
      <c r="J138" s="283">
        <v>1.75</v>
      </c>
      <c r="L138" s="282">
        <v>43719</v>
      </c>
      <c r="M138" s="283">
        <v>1.24</v>
      </c>
    </row>
    <row r="139" spans="1:13" x14ac:dyDescent="0.35">
      <c r="A139" s="282">
        <v>44385</v>
      </c>
      <c r="B139" s="283">
        <v>1.67</v>
      </c>
      <c r="E139" s="282">
        <v>45135</v>
      </c>
      <c r="F139" s="283">
        <v>4.66</v>
      </c>
      <c r="I139" s="282">
        <v>44385</v>
      </c>
      <c r="J139" s="283">
        <v>1.73</v>
      </c>
      <c r="L139" s="282">
        <v>43720</v>
      </c>
      <c r="M139" s="283">
        <v>1.22</v>
      </c>
    </row>
    <row r="140" spans="1:13" x14ac:dyDescent="0.35">
      <c r="A140" s="282">
        <v>44386</v>
      </c>
      <c r="B140" s="283">
        <v>1.72</v>
      </c>
      <c r="E140" s="282">
        <v>45142</v>
      </c>
      <c r="F140" s="283">
        <v>4.83</v>
      </c>
      <c r="I140" s="282">
        <v>44386</v>
      </c>
      <c r="J140" s="283">
        <v>1.78</v>
      </c>
      <c r="L140" s="282">
        <v>43721</v>
      </c>
      <c r="M140" s="283">
        <v>1.21</v>
      </c>
    </row>
    <row r="141" spans="1:13" x14ac:dyDescent="0.35">
      <c r="A141" s="282">
        <v>44389</v>
      </c>
      <c r="B141" s="283">
        <v>1.73</v>
      </c>
      <c r="E141" s="282">
        <v>45149</v>
      </c>
      <c r="F141" s="283">
        <v>4.91</v>
      </c>
      <c r="I141" s="282">
        <v>44389</v>
      </c>
      <c r="J141" s="283">
        <v>1.79</v>
      </c>
      <c r="L141" s="282">
        <v>43724</v>
      </c>
      <c r="M141" s="283">
        <v>1.21</v>
      </c>
    </row>
    <row r="142" spans="1:13" x14ac:dyDescent="0.35">
      <c r="A142" s="282">
        <v>44390</v>
      </c>
      <c r="B142" s="283">
        <v>1.77</v>
      </c>
      <c r="E142" s="282">
        <v>45156</v>
      </c>
      <c r="F142" s="283">
        <v>5.04</v>
      </c>
      <c r="I142" s="282">
        <v>44390</v>
      </c>
      <c r="J142" s="283">
        <v>1.83</v>
      </c>
      <c r="L142" s="282">
        <v>43725</v>
      </c>
      <c r="M142" s="283">
        <v>1.21</v>
      </c>
    </row>
    <row r="143" spans="1:13" x14ac:dyDescent="0.35">
      <c r="A143" s="282">
        <v>44391</v>
      </c>
      <c r="B143" s="283">
        <v>1.73</v>
      </c>
      <c r="E143" s="282">
        <v>45163</v>
      </c>
      <c r="F143" s="283">
        <v>5.03</v>
      </c>
      <c r="I143" s="282">
        <v>44391</v>
      </c>
      <c r="J143" s="283">
        <v>1.79</v>
      </c>
      <c r="L143" s="282">
        <v>43726</v>
      </c>
      <c r="M143" s="283">
        <v>1.2</v>
      </c>
    </row>
    <row r="144" spans="1:13" x14ac:dyDescent="0.35">
      <c r="A144" s="282">
        <v>44392</v>
      </c>
      <c r="B144" s="283">
        <v>1.7</v>
      </c>
      <c r="E144" s="282">
        <v>45170</v>
      </c>
      <c r="F144" s="283">
        <v>4.8899999999999997</v>
      </c>
      <c r="I144" s="282">
        <v>44392</v>
      </c>
      <c r="J144" s="283">
        <v>1.76</v>
      </c>
      <c r="L144" s="282">
        <v>43727</v>
      </c>
      <c r="M144" s="283">
        <v>1.19</v>
      </c>
    </row>
    <row r="145" spans="1:13" x14ac:dyDescent="0.35">
      <c r="A145" s="282">
        <v>44393</v>
      </c>
      <c r="B145" s="283">
        <v>1.71</v>
      </c>
      <c r="E145" s="282">
        <v>45177</v>
      </c>
      <c r="F145" s="283">
        <v>5.0199999999999996</v>
      </c>
      <c r="I145" s="282">
        <v>44393</v>
      </c>
      <c r="J145" s="283">
        <v>1.77</v>
      </c>
      <c r="L145" s="282">
        <v>43728</v>
      </c>
      <c r="M145" s="283">
        <v>1.19</v>
      </c>
    </row>
    <row r="146" spans="1:13" x14ac:dyDescent="0.35">
      <c r="A146" s="282">
        <v>44396</v>
      </c>
      <c r="B146" s="283">
        <v>1.64</v>
      </c>
      <c r="E146" s="282">
        <v>45184</v>
      </c>
      <c r="F146" s="283">
        <v>5.03</v>
      </c>
      <c r="I146" s="282">
        <v>44396</v>
      </c>
      <c r="J146" s="283">
        <v>1.71</v>
      </c>
      <c r="L146" s="282">
        <v>43731</v>
      </c>
      <c r="M146" s="283">
        <v>1.19</v>
      </c>
    </row>
    <row r="147" spans="1:13" x14ac:dyDescent="0.35">
      <c r="A147" s="282">
        <v>44397</v>
      </c>
      <c r="B147" s="283">
        <v>1.66</v>
      </c>
      <c r="E147" s="282">
        <v>45191</v>
      </c>
      <c r="F147" s="283">
        <v>5.12</v>
      </c>
      <c r="I147" s="282">
        <v>44397</v>
      </c>
      <c r="J147" s="283">
        <v>1.72</v>
      </c>
      <c r="L147" s="282">
        <v>43732</v>
      </c>
      <c r="M147" s="283">
        <v>1.2</v>
      </c>
    </row>
    <row r="148" spans="1:13" x14ac:dyDescent="0.35">
      <c r="A148" s="282">
        <v>44398</v>
      </c>
      <c r="B148" s="283">
        <v>1.7</v>
      </c>
      <c r="E148" s="282">
        <v>45198</v>
      </c>
      <c r="F148" s="283">
        <v>5.35</v>
      </c>
      <c r="I148" s="282">
        <v>44398</v>
      </c>
      <c r="J148" s="283">
        <v>1.76</v>
      </c>
      <c r="L148" s="282">
        <v>43733</v>
      </c>
      <c r="M148" s="283">
        <v>1.2</v>
      </c>
    </row>
    <row r="149" spans="1:13" x14ac:dyDescent="0.35">
      <c r="A149" s="282">
        <v>44399</v>
      </c>
      <c r="B149" s="283">
        <v>1.68</v>
      </c>
      <c r="E149" s="282">
        <v>45205</v>
      </c>
      <c r="F149" s="283">
        <v>5.55</v>
      </c>
      <c r="I149" s="282">
        <v>44399</v>
      </c>
      <c r="J149" s="283">
        <v>1.74</v>
      </c>
      <c r="L149" s="282">
        <v>43734</v>
      </c>
      <c r="M149" s="283">
        <v>1.2</v>
      </c>
    </row>
    <row r="150" spans="1:13" x14ac:dyDescent="0.35">
      <c r="A150" s="282">
        <v>44400</v>
      </c>
      <c r="B150" s="283">
        <v>1.69</v>
      </c>
      <c r="E150" s="282">
        <v>45212</v>
      </c>
      <c r="F150" s="283">
        <v>5.45</v>
      </c>
      <c r="I150" s="282">
        <v>44400</v>
      </c>
      <c r="J150" s="283">
        <v>1.75</v>
      </c>
      <c r="L150" s="282">
        <v>43735</v>
      </c>
      <c r="M150" s="283">
        <v>1.21</v>
      </c>
    </row>
    <row r="151" spans="1:13" x14ac:dyDescent="0.35">
      <c r="A151" s="282">
        <v>44403</v>
      </c>
      <c r="B151" s="283">
        <v>1.69</v>
      </c>
      <c r="E151" s="282">
        <v>45219</v>
      </c>
      <c r="F151" s="283">
        <v>5.67</v>
      </c>
      <c r="I151" s="282">
        <v>44403</v>
      </c>
      <c r="J151" s="283">
        <v>1.74</v>
      </c>
      <c r="L151" s="282">
        <v>43738</v>
      </c>
      <c r="M151" s="283">
        <v>1.22</v>
      </c>
    </row>
    <row r="152" spans="1:13" x14ac:dyDescent="0.35">
      <c r="A152" s="282">
        <v>44404</v>
      </c>
      <c r="B152" s="283">
        <v>1.66</v>
      </c>
      <c r="E152" s="282">
        <v>45226</v>
      </c>
      <c r="F152" s="283">
        <v>5.71</v>
      </c>
      <c r="I152" s="282">
        <v>44404</v>
      </c>
      <c r="J152" s="283">
        <v>1.72</v>
      </c>
      <c r="L152" s="282">
        <v>43739</v>
      </c>
      <c r="M152" s="283">
        <v>1.22</v>
      </c>
    </row>
    <row r="153" spans="1:13" x14ac:dyDescent="0.35">
      <c r="A153" s="282">
        <v>44405</v>
      </c>
      <c r="B153" s="283">
        <v>1.68</v>
      </c>
      <c r="E153" s="282">
        <v>45233</v>
      </c>
      <c r="F153" s="283">
        <v>5.61</v>
      </c>
      <c r="I153" s="282">
        <v>44405</v>
      </c>
      <c r="J153" s="283">
        <v>1.74</v>
      </c>
      <c r="L153" s="282">
        <v>43740</v>
      </c>
      <c r="M153" s="283">
        <v>1.25</v>
      </c>
    </row>
    <row r="154" spans="1:13" x14ac:dyDescent="0.35">
      <c r="A154" s="282">
        <v>44406</v>
      </c>
      <c r="B154" s="283">
        <v>1.67</v>
      </c>
      <c r="E154" s="282">
        <v>45240</v>
      </c>
      <c r="F154" s="283">
        <v>5.42</v>
      </c>
      <c r="I154" s="282">
        <v>44406</v>
      </c>
      <c r="J154" s="283">
        <v>1.73</v>
      </c>
      <c r="L154" s="282">
        <v>43741</v>
      </c>
      <c r="M154" s="283">
        <v>1.26</v>
      </c>
    </row>
    <row r="155" spans="1:13" x14ac:dyDescent="0.35">
      <c r="A155" s="282">
        <v>44407</v>
      </c>
      <c r="B155" s="283">
        <v>1.65</v>
      </c>
      <c r="E155" s="282">
        <v>45247</v>
      </c>
      <c r="F155" s="283">
        <v>5.28</v>
      </c>
      <c r="I155" s="282">
        <v>44407</v>
      </c>
      <c r="J155" s="283">
        <v>1.71</v>
      </c>
      <c r="L155" s="282">
        <v>43742</v>
      </c>
      <c r="M155" s="283">
        <v>1.26</v>
      </c>
    </row>
    <row r="156" spans="1:13" x14ac:dyDescent="0.35">
      <c r="A156" s="282">
        <v>44408</v>
      </c>
      <c r="B156" s="283">
        <v>1.67</v>
      </c>
      <c r="E156" s="282">
        <v>45254</v>
      </c>
      <c r="F156" s="283">
        <v>5.17</v>
      </c>
      <c r="I156" s="282">
        <v>44408</v>
      </c>
      <c r="J156" s="283">
        <v>1.73</v>
      </c>
      <c r="L156" s="282">
        <v>43745</v>
      </c>
      <c r="M156" s="283">
        <v>1.25</v>
      </c>
    </row>
    <row r="157" spans="1:13" x14ac:dyDescent="0.35">
      <c r="A157" s="282">
        <v>44410</v>
      </c>
      <c r="B157" s="283">
        <v>1.64</v>
      </c>
      <c r="E157" s="282">
        <v>45261</v>
      </c>
      <c r="F157" s="283">
        <v>5.01</v>
      </c>
      <c r="I157" s="282">
        <v>44410</v>
      </c>
      <c r="J157" s="283">
        <v>1.69</v>
      </c>
      <c r="L157" s="282">
        <v>43746</v>
      </c>
      <c r="M157" s="283">
        <v>1.26</v>
      </c>
    </row>
    <row r="158" spans="1:13" x14ac:dyDescent="0.35">
      <c r="A158" s="282">
        <v>44411</v>
      </c>
      <c r="B158" s="283">
        <v>1.64</v>
      </c>
      <c r="E158" s="282">
        <v>45268</v>
      </c>
      <c r="F158" s="283">
        <v>4.87</v>
      </c>
      <c r="I158" s="282">
        <v>44411</v>
      </c>
      <c r="J158" s="283">
        <v>1.69</v>
      </c>
      <c r="L158" s="282">
        <v>43747</v>
      </c>
      <c r="M158" s="283">
        <v>1.25</v>
      </c>
    </row>
    <row r="159" spans="1:13" x14ac:dyDescent="0.35">
      <c r="A159" s="282">
        <v>44412</v>
      </c>
      <c r="B159" s="283">
        <v>1.64</v>
      </c>
      <c r="E159" s="282">
        <v>45275</v>
      </c>
      <c r="F159" s="283">
        <v>4.75</v>
      </c>
      <c r="I159" s="282">
        <v>44412</v>
      </c>
      <c r="J159" s="283">
        <v>1.7</v>
      </c>
      <c r="L159" s="282">
        <v>43748</v>
      </c>
      <c r="M159" s="283">
        <v>1.25</v>
      </c>
    </row>
    <row r="160" spans="1:13" x14ac:dyDescent="0.35">
      <c r="A160" s="282">
        <v>44413</v>
      </c>
      <c r="B160" s="283">
        <v>1.67</v>
      </c>
      <c r="E160" s="282">
        <v>45282</v>
      </c>
      <c r="F160" s="283">
        <v>4.6500000000000004</v>
      </c>
      <c r="I160" s="282">
        <v>44413</v>
      </c>
      <c r="J160" s="283">
        <v>1.73</v>
      </c>
      <c r="L160" s="282">
        <v>43749</v>
      </c>
      <c r="M160" s="283">
        <v>1.22</v>
      </c>
    </row>
    <row r="161" spans="1:13" x14ac:dyDescent="0.35">
      <c r="A161" s="282">
        <v>44414</v>
      </c>
      <c r="B161" s="283">
        <v>1.72</v>
      </c>
      <c r="E161" s="282">
        <v>45289</v>
      </c>
      <c r="F161" s="283">
        <v>4.63</v>
      </c>
      <c r="I161" s="282">
        <v>44414</v>
      </c>
      <c r="J161" s="283">
        <v>1.78</v>
      </c>
      <c r="L161" s="282">
        <v>43752</v>
      </c>
      <c r="M161" s="283">
        <v>1.22</v>
      </c>
    </row>
    <row r="162" spans="1:13" x14ac:dyDescent="0.35">
      <c r="A162" s="282">
        <v>44417</v>
      </c>
      <c r="B162" s="283">
        <v>1.74</v>
      </c>
      <c r="I162" s="282">
        <v>44417</v>
      </c>
      <c r="J162" s="283">
        <v>1.8</v>
      </c>
      <c r="L162" s="282">
        <v>43753</v>
      </c>
      <c r="M162" s="283">
        <v>1.2</v>
      </c>
    </row>
    <row r="163" spans="1:13" x14ac:dyDescent="0.35">
      <c r="A163" s="282">
        <v>44418</v>
      </c>
      <c r="B163" s="283">
        <v>1.76</v>
      </c>
      <c r="I163" s="282">
        <v>44418</v>
      </c>
      <c r="J163" s="283">
        <v>1.82</v>
      </c>
      <c r="L163" s="282">
        <v>43754</v>
      </c>
      <c r="M163" s="283">
        <v>1.2</v>
      </c>
    </row>
    <row r="164" spans="1:13" x14ac:dyDescent="0.35">
      <c r="A164" s="282">
        <v>44419</v>
      </c>
      <c r="B164" s="283">
        <v>1.77</v>
      </c>
      <c r="I164" s="282">
        <v>44419</v>
      </c>
      <c r="J164" s="283">
        <v>1.82</v>
      </c>
      <c r="L164" s="282">
        <v>43755</v>
      </c>
      <c r="M164" s="283">
        <v>1.19</v>
      </c>
    </row>
    <row r="165" spans="1:13" x14ac:dyDescent="0.35">
      <c r="A165" s="282">
        <v>44420</v>
      </c>
      <c r="B165" s="283">
        <v>1.78</v>
      </c>
      <c r="I165" s="282">
        <v>44420</v>
      </c>
      <c r="J165" s="283">
        <v>1.83</v>
      </c>
      <c r="L165" s="282">
        <v>43756</v>
      </c>
      <c r="M165" s="283">
        <v>1.18</v>
      </c>
    </row>
    <row r="166" spans="1:13" x14ac:dyDescent="0.35">
      <c r="A166" s="282">
        <v>44421</v>
      </c>
      <c r="B166" s="283">
        <v>1.73</v>
      </c>
      <c r="I166" s="282">
        <v>44421</v>
      </c>
      <c r="J166" s="283">
        <v>1.78</v>
      </c>
      <c r="L166" s="282">
        <v>43759</v>
      </c>
      <c r="M166" s="283">
        <v>1.17</v>
      </c>
    </row>
    <row r="167" spans="1:13" x14ac:dyDescent="0.35">
      <c r="A167" s="282">
        <v>44424</v>
      </c>
      <c r="B167" s="283">
        <v>1.7</v>
      </c>
      <c r="I167" s="282">
        <v>44424</v>
      </c>
      <c r="J167" s="283">
        <v>1.75</v>
      </c>
      <c r="L167" s="282">
        <v>43760</v>
      </c>
      <c r="M167" s="283">
        <v>1.1599999999999999</v>
      </c>
    </row>
    <row r="168" spans="1:13" x14ac:dyDescent="0.35">
      <c r="A168" s="282">
        <v>44425</v>
      </c>
      <c r="B168" s="283">
        <v>1.71</v>
      </c>
      <c r="I168" s="282">
        <v>44425</v>
      </c>
      <c r="J168" s="283">
        <v>1.76</v>
      </c>
      <c r="L168" s="282">
        <v>43761</v>
      </c>
      <c r="M168" s="283">
        <v>1.17</v>
      </c>
    </row>
    <row r="169" spans="1:13" x14ac:dyDescent="0.35">
      <c r="A169" s="282">
        <v>44426</v>
      </c>
      <c r="B169" s="283">
        <v>1.71</v>
      </c>
      <c r="I169" s="282">
        <v>44426</v>
      </c>
      <c r="J169" s="283">
        <v>1.77</v>
      </c>
      <c r="L169" s="282">
        <v>43762</v>
      </c>
      <c r="M169" s="283">
        <v>1.1599999999999999</v>
      </c>
    </row>
    <row r="170" spans="1:13" x14ac:dyDescent="0.35">
      <c r="A170" s="282">
        <v>44427</v>
      </c>
      <c r="B170" s="283">
        <v>1.71</v>
      </c>
      <c r="I170" s="282">
        <v>44427</v>
      </c>
      <c r="J170" s="283">
        <v>1.77</v>
      </c>
      <c r="L170" s="282">
        <v>43763</v>
      </c>
      <c r="M170" s="283">
        <v>1.1399999999999999</v>
      </c>
    </row>
    <row r="171" spans="1:13" x14ac:dyDescent="0.35">
      <c r="A171" s="282">
        <v>44428</v>
      </c>
      <c r="B171" s="283">
        <v>1.72</v>
      </c>
      <c r="I171" s="282">
        <v>44428</v>
      </c>
      <c r="J171" s="283">
        <v>1.77</v>
      </c>
      <c r="L171" s="282">
        <v>43766</v>
      </c>
      <c r="M171" s="283">
        <v>1.1299999999999999</v>
      </c>
    </row>
    <row r="172" spans="1:13" x14ac:dyDescent="0.35">
      <c r="A172" s="282">
        <v>44431</v>
      </c>
      <c r="B172" s="283">
        <v>1.71</v>
      </c>
      <c r="I172" s="282">
        <v>44431</v>
      </c>
      <c r="J172" s="283">
        <v>1.77</v>
      </c>
      <c r="L172" s="282">
        <v>43767</v>
      </c>
      <c r="M172" s="283">
        <v>1.1299999999999999</v>
      </c>
    </row>
    <row r="173" spans="1:13" x14ac:dyDescent="0.35">
      <c r="A173" s="282">
        <v>44432</v>
      </c>
      <c r="B173" s="283">
        <v>1.72</v>
      </c>
      <c r="I173" s="282">
        <v>44432</v>
      </c>
      <c r="J173" s="283">
        <v>1.78</v>
      </c>
      <c r="L173" s="282">
        <v>43768</v>
      </c>
      <c r="M173" s="283">
        <v>1.1399999999999999</v>
      </c>
    </row>
    <row r="174" spans="1:13" x14ac:dyDescent="0.35">
      <c r="A174" s="282">
        <v>44433</v>
      </c>
      <c r="B174" s="283">
        <v>1.75</v>
      </c>
      <c r="I174" s="282">
        <v>44433</v>
      </c>
      <c r="J174" s="283">
        <v>1.81</v>
      </c>
      <c r="L174" s="282">
        <v>43769</v>
      </c>
      <c r="M174" s="283">
        <v>1.17</v>
      </c>
    </row>
    <row r="175" spans="1:13" x14ac:dyDescent="0.35">
      <c r="A175" s="282">
        <v>44434</v>
      </c>
      <c r="B175" s="283">
        <v>1.74</v>
      </c>
      <c r="I175" s="282">
        <v>44434</v>
      </c>
      <c r="J175" s="283">
        <v>1.8</v>
      </c>
      <c r="L175" s="282">
        <v>43770</v>
      </c>
      <c r="M175" s="283">
        <v>1.1599999999999999</v>
      </c>
    </row>
    <row r="176" spans="1:13" x14ac:dyDescent="0.35">
      <c r="A176" s="282">
        <v>44435</v>
      </c>
      <c r="B176" s="283">
        <v>1.71</v>
      </c>
      <c r="I176" s="282">
        <v>44435</v>
      </c>
      <c r="J176" s="283">
        <v>1.77</v>
      </c>
      <c r="L176" s="282">
        <v>43773</v>
      </c>
      <c r="M176" s="283">
        <v>1.1499999999999999</v>
      </c>
    </row>
    <row r="177" spans="1:13" x14ac:dyDescent="0.35">
      <c r="A177" s="282">
        <v>44438</v>
      </c>
      <c r="B177" s="283">
        <v>1.69</v>
      </c>
      <c r="I177" s="282">
        <v>44438</v>
      </c>
      <c r="J177" s="283">
        <v>1.75</v>
      </c>
      <c r="L177" s="282">
        <v>43774</v>
      </c>
      <c r="M177" s="283">
        <v>1.1299999999999999</v>
      </c>
    </row>
    <row r="178" spans="1:13" x14ac:dyDescent="0.35">
      <c r="A178" s="282">
        <v>44439</v>
      </c>
      <c r="B178" s="283">
        <v>1.71</v>
      </c>
      <c r="I178" s="282">
        <v>44439</v>
      </c>
      <c r="J178" s="283">
        <v>1.77</v>
      </c>
      <c r="L178" s="282">
        <v>43775</v>
      </c>
      <c r="M178" s="283">
        <v>1.1299999999999999</v>
      </c>
    </row>
    <row r="179" spans="1:13" x14ac:dyDescent="0.35">
      <c r="A179" s="282">
        <v>44440</v>
      </c>
      <c r="B179" s="283">
        <v>1.71</v>
      </c>
      <c r="I179" s="282">
        <v>44440</v>
      </c>
      <c r="J179" s="283">
        <v>1.77</v>
      </c>
      <c r="L179" s="282">
        <v>43776</v>
      </c>
      <c r="M179" s="283">
        <v>1.1100000000000001</v>
      </c>
    </row>
    <row r="180" spans="1:13" x14ac:dyDescent="0.35">
      <c r="A180" s="282">
        <v>44441</v>
      </c>
      <c r="B180" s="283">
        <v>1.71</v>
      </c>
      <c r="I180" s="282">
        <v>44441</v>
      </c>
      <c r="J180" s="283">
        <v>1.76</v>
      </c>
      <c r="L180" s="282">
        <v>43777</v>
      </c>
      <c r="M180" s="283">
        <v>1.1100000000000001</v>
      </c>
    </row>
    <row r="181" spans="1:13" x14ac:dyDescent="0.35">
      <c r="A181" s="282">
        <v>44442</v>
      </c>
      <c r="B181" s="283">
        <v>1.72</v>
      </c>
      <c r="I181" s="282">
        <v>44442</v>
      </c>
      <c r="J181" s="283">
        <v>1.78</v>
      </c>
      <c r="L181" s="282">
        <v>43780</v>
      </c>
      <c r="M181" s="283">
        <v>1.1100000000000001</v>
      </c>
    </row>
    <row r="182" spans="1:13" x14ac:dyDescent="0.35">
      <c r="A182" s="282">
        <v>44445</v>
      </c>
      <c r="B182" s="283">
        <v>1.72</v>
      </c>
      <c r="I182" s="282">
        <v>44445</v>
      </c>
      <c r="J182" s="283">
        <v>1.78</v>
      </c>
      <c r="L182" s="282">
        <v>43781</v>
      </c>
      <c r="M182" s="283">
        <v>1.1100000000000001</v>
      </c>
    </row>
    <row r="183" spans="1:13" x14ac:dyDescent="0.35">
      <c r="A183" s="282">
        <v>44446</v>
      </c>
      <c r="B183" s="283">
        <v>1.75</v>
      </c>
      <c r="I183" s="282">
        <v>44446</v>
      </c>
      <c r="J183" s="283">
        <v>1.81</v>
      </c>
      <c r="L183" s="282">
        <v>43782</v>
      </c>
      <c r="M183" s="283">
        <v>1.1200000000000001</v>
      </c>
    </row>
    <row r="184" spans="1:13" x14ac:dyDescent="0.35">
      <c r="A184" s="282">
        <v>44447</v>
      </c>
      <c r="B184" s="283">
        <v>1.73</v>
      </c>
      <c r="I184" s="282">
        <v>44447</v>
      </c>
      <c r="J184" s="283">
        <v>1.79</v>
      </c>
      <c r="L184" s="282">
        <v>43783</v>
      </c>
      <c r="M184" s="283">
        <v>1.1299999999999999</v>
      </c>
    </row>
    <row r="185" spans="1:13" x14ac:dyDescent="0.35">
      <c r="A185" s="282">
        <v>44448</v>
      </c>
      <c r="B185" s="283">
        <v>1.7</v>
      </c>
      <c r="I185" s="282">
        <v>44448</v>
      </c>
      <c r="J185" s="283">
        <v>1.76</v>
      </c>
      <c r="L185" s="282">
        <v>43784</v>
      </c>
      <c r="M185" s="283">
        <v>1.1200000000000001</v>
      </c>
    </row>
    <row r="186" spans="1:13" x14ac:dyDescent="0.35">
      <c r="A186" s="282">
        <v>44449</v>
      </c>
      <c r="B186" s="283">
        <v>1.72</v>
      </c>
      <c r="I186" s="282">
        <v>44449</v>
      </c>
      <c r="J186" s="283">
        <v>1.78</v>
      </c>
      <c r="L186" s="282">
        <v>43787</v>
      </c>
      <c r="M186" s="283">
        <v>1.1200000000000001</v>
      </c>
    </row>
    <row r="187" spans="1:13" x14ac:dyDescent="0.35">
      <c r="A187" s="282">
        <v>44452</v>
      </c>
      <c r="B187" s="283">
        <v>1.7</v>
      </c>
      <c r="I187" s="282">
        <v>44452</v>
      </c>
      <c r="J187" s="283">
        <v>1.76</v>
      </c>
      <c r="L187" s="282">
        <v>43788</v>
      </c>
      <c r="M187" s="283">
        <v>1.1200000000000001</v>
      </c>
    </row>
    <row r="188" spans="1:13" x14ac:dyDescent="0.35">
      <c r="A188" s="282">
        <v>44453</v>
      </c>
      <c r="B188" s="283">
        <v>1.68</v>
      </c>
      <c r="I188" s="282">
        <v>44453</v>
      </c>
      <c r="J188" s="283">
        <v>1.73</v>
      </c>
      <c r="L188" s="282">
        <v>43789</v>
      </c>
      <c r="M188" s="283">
        <v>1.1299999999999999</v>
      </c>
    </row>
    <row r="189" spans="1:13" x14ac:dyDescent="0.35">
      <c r="A189" s="282">
        <v>44454</v>
      </c>
      <c r="B189" s="283">
        <v>1.69</v>
      </c>
      <c r="I189" s="282">
        <v>44454</v>
      </c>
      <c r="J189" s="283">
        <v>1.75</v>
      </c>
      <c r="L189" s="282">
        <v>43790</v>
      </c>
      <c r="M189" s="283">
        <v>1.1399999999999999</v>
      </c>
    </row>
    <row r="190" spans="1:13" x14ac:dyDescent="0.35">
      <c r="A190" s="282">
        <v>44455</v>
      </c>
      <c r="B190" s="283">
        <v>1.71</v>
      </c>
      <c r="I190" s="282">
        <v>44455</v>
      </c>
      <c r="J190" s="283">
        <v>1.77</v>
      </c>
      <c r="L190" s="282">
        <v>43791</v>
      </c>
      <c r="M190" s="283">
        <v>1.1299999999999999</v>
      </c>
    </row>
    <row r="191" spans="1:13" x14ac:dyDescent="0.35">
      <c r="A191" s="282">
        <v>44456</v>
      </c>
      <c r="B191" s="283">
        <v>1.73</v>
      </c>
      <c r="I191" s="282">
        <v>44456</v>
      </c>
      <c r="J191" s="283">
        <v>1.79</v>
      </c>
      <c r="L191" s="282">
        <v>43794</v>
      </c>
      <c r="M191" s="283">
        <v>1.1200000000000001</v>
      </c>
    </row>
    <row r="192" spans="1:13" x14ac:dyDescent="0.35">
      <c r="A192" s="282">
        <v>44459</v>
      </c>
      <c r="B192" s="283">
        <v>1.69</v>
      </c>
      <c r="I192" s="282">
        <v>44459</v>
      </c>
      <c r="J192" s="283">
        <v>1.76</v>
      </c>
      <c r="L192" s="282">
        <v>43795</v>
      </c>
      <c r="M192" s="283">
        <v>1.1200000000000001</v>
      </c>
    </row>
    <row r="193" spans="1:13" x14ac:dyDescent="0.35">
      <c r="A193" s="282">
        <v>44460</v>
      </c>
      <c r="B193" s="283">
        <v>1.7</v>
      </c>
      <c r="I193" s="282">
        <v>44460</v>
      </c>
      <c r="J193" s="283">
        <v>1.76</v>
      </c>
      <c r="L193" s="282">
        <v>43796</v>
      </c>
      <c r="M193" s="283">
        <v>1.1100000000000001</v>
      </c>
    </row>
    <row r="194" spans="1:13" x14ac:dyDescent="0.35">
      <c r="A194" s="282">
        <v>44461</v>
      </c>
      <c r="B194" s="283">
        <v>1.71</v>
      </c>
      <c r="I194" s="282">
        <v>44461</v>
      </c>
      <c r="J194" s="283">
        <v>1.77</v>
      </c>
      <c r="L194" s="282">
        <v>43798</v>
      </c>
      <c r="M194" s="283">
        <v>1.1100000000000001</v>
      </c>
    </row>
    <row r="195" spans="1:13" x14ac:dyDescent="0.35">
      <c r="A195" s="282">
        <v>44462</v>
      </c>
      <c r="B195" s="283">
        <v>1.75</v>
      </c>
      <c r="I195" s="282">
        <v>44462</v>
      </c>
      <c r="J195" s="283">
        <v>1.82</v>
      </c>
      <c r="L195" s="282">
        <v>43799</v>
      </c>
      <c r="M195" s="283">
        <v>1.1100000000000001</v>
      </c>
    </row>
    <row r="196" spans="1:13" x14ac:dyDescent="0.35">
      <c r="A196" s="282">
        <v>44463</v>
      </c>
      <c r="B196" s="283">
        <v>1.78</v>
      </c>
      <c r="I196" s="282">
        <v>44463</v>
      </c>
      <c r="J196" s="283">
        <v>1.85</v>
      </c>
      <c r="L196" s="282">
        <v>43801</v>
      </c>
      <c r="M196" s="283">
        <v>1.1100000000000001</v>
      </c>
    </row>
    <row r="197" spans="1:13" x14ac:dyDescent="0.35">
      <c r="A197" s="282">
        <v>44466</v>
      </c>
      <c r="B197" s="283">
        <v>1.78</v>
      </c>
      <c r="I197" s="282">
        <v>44466</v>
      </c>
      <c r="J197" s="283">
        <v>1.85</v>
      </c>
      <c r="L197" s="282">
        <v>43802</v>
      </c>
      <c r="M197" s="283">
        <v>1.1299999999999999</v>
      </c>
    </row>
    <row r="198" spans="1:13" x14ac:dyDescent="0.35">
      <c r="A198" s="282">
        <v>44467</v>
      </c>
      <c r="B198" s="283">
        <v>1.82</v>
      </c>
      <c r="I198" s="282">
        <v>44467</v>
      </c>
      <c r="J198" s="283">
        <v>1.89</v>
      </c>
      <c r="L198" s="282">
        <v>43803</v>
      </c>
      <c r="M198" s="283">
        <v>1.1100000000000001</v>
      </c>
    </row>
    <row r="199" spans="1:13" x14ac:dyDescent="0.35">
      <c r="A199" s="282">
        <v>44468</v>
      </c>
      <c r="B199" s="283">
        <v>1.83</v>
      </c>
      <c r="I199" s="282">
        <v>44468</v>
      </c>
      <c r="J199" s="283">
        <v>1.89</v>
      </c>
      <c r="L199" s="282">
        <v>43804</v>
      </c>
      <c r="M199" s="283">
        <v>1.1000000000000001</v>
      </c>
    </row>
    <row r="200" spans="1:13" x14ac:dyDescent="0.35">
      <c r="A200" s="282">
        <v>44469</v>
      </c>
      <c r="B200" s="283">
        <v>1.86</v>
      </c>
      <c r="I200" s="282">
        <v>44469</v>
      </c>
      <c r="J200" s="283">
        <v>1.91</v>
      </c>
      <c r="L200" s="282">
        <v>43805</v>
      </c>
      <c r="M200" s="283">
        <v>1.0900000000000001</v>
      </c>
    </row>
    <row r="201" spans="1:13" x14ac:dyDescent="0.35">
      <c r="A201" s="282">
        <v>44470</v>
      </c>
      <c r="B201" s="283">
        <v>1.81</v>
      </c>
      <c r="I201" s="282">
        <v>44470</v>
      </c>
      <c r="J201" s="283">
        <v>1.87</v>
      </c>
      <c r="L201" s="282">
        <v>43808</v>
      </c>
      <c r="M201" s="283">
        <v>1.08</v>
      </c>
    </row>
    <row r="202" spans="1:13" x14ac:dyDescent="0.35">
      <c r="A202" s="282">
        <v>44473</v>
      </c>
      <c r="B202" s="283">
        <v>1.83</v>
      </c>
      <c r="I202" s="282">
        <v>44473</v>
      </c>
      <c r="J202" s="283">
        <v>1.88</v>
      </c>
      <c r="L202" s="282">
        <v>43809</v>
      </c>
      <c r="M202" s="283">
        <v>1.07</v>
      </c>
    </row>
    <row r="203" spans="1:13" x14ac:dyDescent="0.35">
      <c r="A203" s="282">
        <v>44474</v>
      </c>
      <c r="B203" s="283">
        <v>1.85</v>
      </c>
      <c r="I203" s="282">
        <v>44474</v>
      </c>
      <c r="J203" s="283">
        <v>1.91</v>
      </c>
      <c r="L203" s="282">
        <v>43810</v>
      </c>
      <c r="M203" s="283">
        <v>1.07</v>
      </c>
    </row>
    <row r="204" spans="1:13" x14ac:dyDescent="0.35">
      <c r="A204" s="282">
        <v>44475</v>
      </c>
      <c r="B204" s="283">
        <v>1.85</v>
      </c>
      <c r="I204" s="282">
        <v>44475</v>
      </c>
      <c r="J204" s="283">
        <v>1.92</v>
      </c>
      <c r="L204" s="282">
        <v>43811</v>
      </c>
      <c r="M204" s="283">
        <v>1.06</v>
      </c>
    </row>
    <row r="205" spans="1:13" x14ac:dyDescent="0.35">
      <c r="A205" s="282">
        <v>44476</v>
      </c>
      <c r="B205" s="283">
        <v>1.89</v>
      </c>
      <c r="I205" s="282">
        <v>44476</v>
      </c>
      <c r="J205" s="283">
        <v>1.95</v>
      </c>
      <c r="L205" s="282">
        <v>43812</v>
      </c>
      <c r="M205" s="283">
        <v>1.05</v>
      </c>
    </row>
    <row r="206" spans="1:13" x14ac:dyDescent="0.35">
      <c r="A206" s="282">
        <v>44477</v>
      </c>
      <c r="B206" s="283">
        <v>1.92</v>
      </c>
      <c r="I206" s="282">
        <v>44477</v>
      </c>
      <c r="J206" s="283">
        <v>1.98</v>
      </c>
      <c r="L206" s="282">
        <v>43815</v>
      </c>
      <c r="M206" s="283">
        <v>1.04</v>
      </c>
    </row>
    <row r="207" spans="1:13" x14ac:dyDescent="0.35">
      <c r="A207" s="282">
        <v>44480</v>
      </c>
      <c r="B207" s="283">
        <v>1.92</v>
      </c>
      <c r="I207" s="282">
        <v>44480</v>
      </c>
      <c r="J207" s="283">
        <v>1.98</v>
      </c>
      <c r="L207" s="282">
        <v>43816</v>
      </c>
      <c r="M207" s="283">
        <v>1.03</v>
      </c>
    </row>
    <row r="208" spans="1:13" x14ac:dyDescent="0.35">
      <c r="A208" s="282">
        <v>44481</v>
      </c>
      <c r="B208" s="283">
        <v>1.92</v>
      </c>
      <c r="I208" s="282">
        <v>44481</v>
      </c>
      <c r="J208" s="283">
        <v>1.98</v>
      </c>
      <c r="L208" s="282">
        <v>43817</v>
      </c>
      <c r="M208" s="283">
        <v>1.02</v>
      </c>
    </row>
    <row r="209" spans="1:13" x14ac:dyDescent="0.35">
      <c r="A209" s="282">
        <v>44482</v>
      </c>
      <c r="B209" s="283">
        <v>1.9</v>
      </c>
      <c r="I209" s="282">
        <v>44482</v>
      </c>
      <c r="J209" s="283">
        <v>1.97</v>
      </c>
      <c r="L209" s="282">
        <v>43818</v>
      </c>
      <c r="M209" s="283">
        <v>1.01</v>
      </c>
    </row>
    <row r="210" spans="1:13" x14ac:dyDescent="0.35">
      <c r="A210" s="282">
        <v>44483</v>
      </c>
      <c r="B210" s="283">
        <v>1.87</v>
      </c>
      <c r="I210" s="282">
        <v>44483</v>
      </c>
      <c r="J210" s="283">
        <v>1.94</v>
      </c>
      <c r="L210" s="282">
        <v>43819</v>
      </c>
      <c r="M210" s="283">
        <v>1.01</v>
      </c>
    </row>
    <row r="211" spans="1:13" x14ac:dyDescent="0.35">
      <c r="A211" s="282">
        <v>44484</v>
      </c>
      <c r="B211" s="283">
        <v>1.9</v>
      </c>
      <c r="I211" s="282">
        <v>44484</v>
      </c>
      <c r="J211" s="283">
        <v>1.98</v>
      </c>
      <c r="L211" s="282">
        <v>43822</v>
      </c>
      <c r="M211" s="283">
        <v>1.01</v>
      </c>
    </row>
    <row r="212" spans="1:13" x14ac:dyDescent="0.35">
      <c r="A212" s="282">
        <v>44487</v>
      </c>
      <c r="B212" s="283">
        <v>1.91</v>
      </c>
      <c r="I212" s="282">
        <v>44487</v>
      </c>
      <c r="J212" s="283">
        <v>1.99</v>
      </c>
      <c r="L212" s="282">
        <v>43823</v>
      </c>
      <c r="M212" s="283">
        <v>1</v>
      </c>
    </row>
    <row r="213" spans="1:13" x14ac:dyDescent="0.35">
      <c r="A213" s="282">
        <v>44488</v>
      </c>
      <c r="B213" s="283">
        <v>1.94</v>
      </c>
      <c r="I213" s="282">
        <v>44488</v>
      </c>
      <c r="J213" s="283">
        <v>2.0099999999999998</v>
      </c>
      <c r="L213" s="282">
        <v>43825</v>
      </c>
      <c r="M213" s="283">
        <v>1</v>
      </c>
    </row>
    <row r="214" spans="1:13" x14ac:dyDescent="0.35">
      <c r="A214" s="282">
        <v>44489</v>
      </c>
      <c r="B214" s="283">
        <v>1.94</v>
      </c>
      <c r="I214" s="282">
        <v>44489</v>
      </c>
      <c r="J214" s="283">
        <v>2.0099999999999998</v>
      </c>
      <c r="L214" s="282">
        <v>43826</v>
      </c>
      <c r="M214" s="283">
        <v>1</v>
      </c>
    </row>
    <row r="215" spans="1:13" x14ac:dyDescent="0.35">
      <c r="A215" s="282">
        <v>44490</v>
      </c>
      <c r="B215" s="283">
        <v>1.98</v>
      </c>
      <c r="I215" s="282">
        <v>44490</v>
      </c>
      <c r="J215" s="283">
        <v>2.06</v>
      </c>
      <c r="L215" s="282">
        <v>43829</v>
      </c>
      <c r="M215" s="283">
        <v>1</v>
      </c>
    </row>
    <row r="216" spans="1:13" x14ac:dyDescent="0.35">
      <c r="A216" s="282">
        <v>44491</v>
      </c>
      <c r="B216" s="283">
        <v>1.98</v>
      </c>
      <c r="I216" s="282">
        <v>44491</v>
      </c>
      <c r="J216" s="283">
        <v>2.0499999999999998</v>
      </c>
      <c r="L216" s="282">
        <v>43830</v>
      </c>
      <c r="M216" s="283">
        <v>1.01</v>
      </c>
    </row>
    <row r="217" spans="1:13" x14ac:dyDescent="0.35">
      <c r="A217" s="282">
        <v>44494</v>
      </c>
      <c r="B217" s="283">
        <v>1.96</v>
      </c>
      <c r="I217" s="282">
        <v>44494</v>
      </c>
      <c r="J217" s="283">
        <v>2.0299999999999998</v>
      </c>
      <c r="L217" s="282">
        <v>43832</v>
      </c>
      <c r="M217" s="283">
        <v>1.01</v>
      </c>
    </row>
    <row r="218" spans="1:13" x14ac:dyDescent="0.35">
      <c r="A218" s="282">
        <v>44495</v>
      </c>
      <c r="B218" s="283">
        <v>1.94</v>
      </c>
      <c r="I218" s="282">
        <v>44495</v>
      </c>
      <c r="J218" s="283">
        <v>2.0099999999999998</v>
      </c>
      <c r="L218" s="282">
        <v>43833</v>
      </c>
      <c r="M218" s="283">
        <v>1.03</v>
      </c>
    </row>
    <row r="219" spans="1:13" x14ac:dyDescent="0.35">
      <c r="A219" s="282">
        <v>44496</v>
      </c>
      <c r="B219" s="283">
        <v>1.89</v>
      </c>
      <c r="I219" s="282">
        <v>44496</v>
      </c>
      <c r="J219" s="283">
        <v>1.96</v>
      </c>
      <c r="L219" s="282">
        <v>43836</v>
      </c>
      <c r="M219" s="283">
        <v>1.03</v>
      </c>
    </row>
    <row r="220" spans="1:13" x14ac:dyDescent="0.35">
      <c r="A220" s="282">
        <v>44497</v>
      </c>
      <c r="B220" s="283">
        <v>1.92</v>
      </c>
      <c r="I220" s="282">
        <v>44497</v>
      </c>
      <c r="J220" s="283">
        <v>1.99</v>
      </c>
      <c r="L220" s="282">
        <v>43837</v>
      </c>
      <c r="M220" s="283">
        <v>1.04</v>
      </c>
    </row>
    <row r="221" spans="1:13" x14ac:dyDescent="0.35">
      <c r="A221" s="282">
        <v>44498</v>
      </c>
      <c r="B221" s="283">
        <v>1.92</v>
      </c>
      <c r="I221" s="282">
        <v>44498</v>
      </c>
      <c r="J221" s="283">
        <v>1.99</v>
      </c>
      <c r="L221" s="282">
        <v>43838</v>
      </c>
      <c r="M221" s="283">
        <v>1.03</v>
      </c>
    </row>
    <row r="222" spans="1:13" x14ac:dyDescent="0.35">
      <c r="A222" s="282">
        <v>44500</v>
      </c>
      <c r="B222" s="283">
        <v>1.92</v>
      </c>
      <c r="I222" s="282">
        <v>44500</v>
      </c>
      <c r="J222" s="283">
        <v>2.0099999999999998</v>
      </c>
      <c r="L222" s="282">
        <v>43839</v>
      </c>
      <c r="M222" s="283">
        <v>1.02</v>
      </c>
    </row>
    <row r="223" spans="1:13" x14ac:dyDescent="0.35">
      <c r="A223" s="282">
        <v>44501</v>
      </c>
      <c r="B223" s="283">
        <v>1.94</v>
      </c>
      <c r="I223" s="282">
        <v>44501</v>
      </c>
      <c r="J223" s="283">
        <v>2.02</v>
      </c>
      <c r="L223" s="282">
        <v>43840</v>
      </c>
      <c r="M223" s="283">
        <v>1.01</v>
      </c>
    </row>
    <row r="224" spans="1:13" x14ac:dyDescent="0.35">
      <c r="A224" s="282">
        <v>44502</v>
      </c>
      <c r="B224" s="283">
        <v>1.91</v>
      </c>
      <c r="I224" s="282">
        <v>44502</v>
      </c>
      <c r="J224" s="283">
        <v>1.99</v>
      </c>
      <c r="L224" s="282">
        <v>43843</v>
      </c>
      <c r="M224" s="283">
        <v>1.01</v>
      </c>
    </row>
    <row r="225" spans="1:13" x14ac:dyDescent="0.35">
      <c r="A225" s="282">
        <v>44503</v>
      </c>
      <c r="B225" s="283">
        <v>1.93</v>
      </c>
      <c r="I225" s="282">
        <v>44503</v>
      </c>
      <c r="J225" s="283">
        <v>2.02</v>
      </c>
      <c r="L225" s="282">
        <v>43844</v>
      </c>
      <c r="M225" s="283">
        <v>1.02</v>
      </c>
    </row>
    <row r="226" spans="1:13" x14ac:dyDescent="0.35">
      <c r="A226" s="282">
        <v>44504</v>
      </c>
      <c r="B226" s="283">
        <v>1.88</v>
      </c>
      <c r="I226" s="282">
        <v>44504</v>
      </c>
      <c r="J226" s="283">
        <v>1.96</v>
      </c>
      <c r="L226" s="282">
        <v>43845</v>
      </c>
      <c r="M226" s="283">
        <v>1.02</v>
      </c>
    </row>
    <row r="227" spans="1:13" x14ac:dyDescent="0.35">
      <c r="A227" s="282">
        <v>44505</v>
      </c>
      <c r="B227" s="283">
        <v>1.82</v>
      </c>
      <c r="I227" s="282">
        <v>44505</v>
      </c>
      <c r="J227" s="283">
        <v>1.9</v>
      </c>
      <c r="L227" s="282">
        <v>43846</v>
      </c>
      <c r="M227" s="283">
        <v>1.01</v>
      </c>
    </row>
    <row r="228" spans="1:13" x14ac:dyDescent="0.35">
      <c r="A228" s="282">
        <v>44508</v>
      </c>
      <c r="B228" s="283">
        <v>1.85</v>
      </c>
      <c r="I228" s="282">
        <v>44508</v>
      </c>
      <c r="J228" s="283">
        <v>1.94</v>
      </c>
      <c r="L228" s="282">
        <v>43847</v>
      </c>
      <c r="M228" s="283">
        <v>0.99</v>
      </c>
    </row>
    <row r="229" spans="1:13" x14ac:dyDescent="0.35">
      <c r="A229" s="282">
        <v>44509</v>
      </c>
      <c r="B229" s="283">
        <v>1.81</v>
      </c>
      <c r="I229" s="282">
        <v>44509</v>
      </c>
      <c r="J229" s="283">
        <v>1.89</v>
      </c>
      <c r="L229" s="282">
        <v>43850</v>
      </c>
      <c r="M229" s="283">
        <v>0.99</v>
      </c>
    </row>
    <row r="230" spans="1:13" x14ac:dyDescent="0.35">
      <c r="A230" s="282">
        <v>44510</v>
      </c>
      <c r="B230" s="283">
        <v>1.91</v>
      </c>
      <c r="I230" s="282">
        <v>44510</v>
      </c>
      <c r="J230" s="283">
        <v>2</v>
      </c>
      <c r="L230" s="282">
        <v>43851</v>
      </c>
      <c r="M230" s="283">
        <v>0.99</v>
      </c>
    </row>
    <row r="231" spans="1:13" x14ac:dyDescent="0.35">
      <c r="A231" s="282">
        <v>44511</v>
      </c>
      <c r="B231" s="283">
        <v>1.91</v>
      </c>
      <c r="I231" s="282">
        <v>44511</v>
      </c>
      <c r="J231" s="283">
        <v>2.0099999999999998</v>
      </c>
      <c r="L231" s="282">
        <v>43852</v>
      </c>
      <c r="M231" s="283">
        <v>0.99</v>
      </c>
    </row>
    <row r="232" spans="1:13" x14ac:dyDescent="0.35">
      <c r="A232" s="282">
        <v>44512</v>
      </c>
      <c r="B232" s="283">
        <v>1.95</v>
      </c>
      <c r="I232" s="282">
        <v>44512</v>
      </c>
      <c r="J232" s="283">
        <v>2.04</v>
      </c>
      <c r="L232" s="282">
        <v>43853</v>
      </c>
      <c r="M232" s="283">
        <v>1</v>
      </c>
    </row>
    <row r="233" spans="1:13" x14ac:dyDescent="0.35">
      <c r="A233" s="282">
        <v>44515</v>
      </c>
      <c r="B233" s="283">
        <v>1.98</v>
      </c>
      <c r="I233" s="282">
        <v>44515</v>
      </c>
      <c r="J233" s="283">
        <v>2.0699999999999998</v>
      </c>
      <c r="L233" s="282">
        <v>43854</v>
      </c>
      <c r="M233" s="283">
        <v>1.01</v>
      </c>
    </row>
    <row r="234" spans="1:13" x14ac:dyDescent="0.35">
      <c r="A234" s="282">
        <v>44516</v>
      </c>
      <c r="B234" s="283">
        <v>2</v>
      </c>
      <c r="I234" s="282">
        <v>44516</v>
      </c>
      <c r="J234" s="283">
        <v>2.09</v>
      </c>
      <c r="L234" s="282">
        <v>43857</v>
      </c>
      <c r="M234" s="283">
        <v>1.04</v>
      </c>
    </row>
    <row r="235" spans="1:13" x14ac:dyDescent="0.35">
      <c r="A235" s="282">
        <v>44517</v>
      </c>
      <c r="B235" s="283">
        <v>1.98</v>
      </c>
      <c r="I235" s="282">
        <v>44517</v>
      </c>
      <c r="J235" s="283">
        <v>2.08</v>
      </c>
      <c r="L235" s="282">
        <v>43858</v>
      </c>
      <c r="M235" s="283">
        <v>1.04</v>
      </c>
    </row>
    <row r="236" spans="1:13" x14ac:dyDescent="0.35">
      <c r="A236" s="282">
        <v>44518</v>
      </c>
      <c r="B236" s="283">
        <v>1.97</v>
      </c>
      <c r="I236" s="282">
        <v>44518</v>
      </c>
      <c r="J236" s="283">
        <v>2.06</v>
      </c>
      <c r="L236" s="282">
        <v>43859</v>
      </c>
      <c r="M236" s="283">
        <v>1.04</v>
      </c>
    </row>
    <row r="237" spans="1:13" x14ac:dyDescent="0.35">
      <c r="A237" s="282">
        <v>44519</v>
      </c>
      <c r="B237" s="283">
        <v>1.94</v>
      </c>
      <c r="I237" s="282">
        <v>44519</v>
      </c>
      <c r="J237" s="283">
        <v>2.04</v>
      </c>
      <c r="L237" s="282">
        <v>43860</v>
      </c>
      <c r="M237" s="283">
        <v>1.06</v>
      </c>
    </row>
    <row r="238" spans="1:13" x14ac:dyDescent="0.35">
      <c r="A238" s="282">
        <v>44522</v>
      </c>
      <c r="B238" s="283">
        <v>2.02</v>
      </c>
      <c r="I238" s="282">
        <v>44522</v>
      </c>
      <c r="J238" s="283">
        <v>2.12</v>
      </c>
      <c r="L238" s="282">
        <v>43861</v>
      </c>
      <c r="M238" s="283">
        <v>1.0900000000000001</v>
      </c>
    </row>
    <row r="239" spans="1:13" x14ac:dyDescent="0.35">
      <c r="A239" s="282">
        <v>44523</v>
      </c>
      <c r="B239" s="283">
        <v>2.0499999999999998</v>
      </c>
      <c r="I239" s="282">
        <v>44523</v>
      </c>
      <c r="J239" s="283">
        <v>2.15</v>
      </c>
      <c r="L239" s="282">
        <v>43864</v>
      </c>
      <c r="M239" s="283">
        <v>1.08</v>
      </c>
    </row>
    <row r="240" spans="1:13" x14ac:dyDescent="0.35">
      <c r="A240" s="282">
        <v>44524</v>
      </c>
      <c r="B240" s="283">
        <v>2.0499999999999998</v>
      </c>
      <c r="I240" s="282">
        <v>44524</v>
      </c>
      <c r="J240" s="283">
        <v>2.15</v>
      </c>
      <c r="L240" s="282">
        <v>43865</v>
      </c>
      <c r="M240" s="283">
        <v>1.06</v>
      </c>
    </row>
    <row r="241" spans="1:13" x14ac:dyDescent="0.35">
      <c r="A241" s="282">
        <v>44525</v>
      </c>
      <c r="B241" s="283">
        <v>2.0499999999999998</v>
      </c>
      <c r="I241" s="282">
        <v>44525</v>
      </c>
      <c r="J241" s="283">
        <v>2.16</v>
      </c>
      <c r="L241" s="282">
        <v>43866</v>
      </c>
      <c r="M241" s="283">
        <v>1.05</v>
      </c>
    </row>
    <row r="242" spans="1:13" x14ac:dyDescent="0.35">
      <c r="A242" s="282">
        <v>44526</v>
      </c>
      <c r="B242" s="283">
        <v>1.96</v>
      </c>
      <c r="I242" s="282">
        <v>44526</v>
      </c>
      <c r="J242" s="283">
        <v>2.0699999999999998</v>
      </c>
      <c r="L242" s="282">
        <v>43867</v>
      </c>
      <c r="M242" s="283">
        <v>1.03</v>
      </c>
    </row>
    <row r="243" spans="1:13" x14ac:dyDescent="0.35">
      <c r="A243" s="282">
        <v>44529</v>
      </c>
      <c r="B243" s="283">
        <v>1.98</v>
      </c>
      <c r="I243" s="282">
        <v>44529</v>
      </c>
      <c r="J243" s="283">
        <v>2.08</v>
      </c>
      <c r="L243" s="282">
        <v>43868</v>
      </c>
      <c r="M243" s="283">
        <v>1.04</v>
      </c>
    </row>
    <row r="244" spans="1:13" x14ac:dyDescent="0.35">
      <c r="A244" s="282">
        <v>44530</v>
      </c>
      <c r="B244" s="283">
        <v>1.95</v>
      </c>
      <c r="I244" s="282">
        <v>44530</v>
      </c>
      <c r="J244" s="283">
        <v>2.0499999999999998</v>
      </c>
      <c r="L244" s="282">
        <v>43871</v>
      </c>
      <c r="M244" s="283">
        <v>1.04</v>
      </c>
    </row>
    <row r="245" spans="1:13" x14ac:dyDescent="0.35">
      <c r="A245" s="282">
        <v>44531</v>
      </c>
      <c r="B245" s="283">
        <v>1.96</v>
      </c>
      <c r="I245" s="282">
        <v>44531</v>
      </c>
      <c r="J245" s="283">
        <v>2.06</v>
      </c>
      <c r="L245" s="282">
        <v>43872</v>
      </c>
      <c r="M245" s="283">
        <v>1.04</v>
      </c>
    </row>
    <row r="246" spans="1:13" x14ac:dyDescent="0.35">
      <c r="A246" s="282">
        <v>44532</v>
      </c>
      <c r="B246" s="283">
        <v>1.99</v>
      </c>
      <c r="I246" s="282">
        <v>44532</v>
      </c>
      <c r="J246" s="283">
        <v>2.09</v>
      </c>
      <c r="L246" s="282">
        <v>43873</v>
      </c>
      <c r="M246" s="283">
        <v>1.02</v>
      </c>
    </row>
    <row r="247" spans="1:13" x14ac:dyDescent="0.35">
      <c r="A247" s="282">
        <v>44533</v>
      </c>
      <c r="B247" s="283">
        <v>1.91</v>
      </c>
      <c r="I247" s="282">
        <v>44533</v>
      </c>
      <c r="J247" s="283">
        <v>2.0099999999999998</v>
      </c>
      <c r="L247" s="282">
        <v>43874</v>
      </c>
      <c r="M247" s="283">
        <v>1.02</v>
      </c>
    </row>
    <row r="248" spans="1:13" x14ac:dyDescent="0.35">
      <c r="A248" s="282">
        <v>44536</v>
      </c>
      <c r="B248" s="283">
        <v>1.98</v>
      </c>
      <c r="I248" s="282">
        <v>44536</v>
      </c>
      <c r="J248" s="283">
        <v>2.0699999999999998</v>
      </c>
      <c r="L248" s="282">
        <v>43875</v>
      </c>
      <c r="M248" s="283">
        <v>1.02</v>
      </c>
    </row>
    <row r="249" spans="1:13" x14ac:dyDescent="0.35">
      <c r="A249" s="282">
        <v>44537</v>
      </c>
      <c r="B249" s="283">
        <v>2</v>
      </c>
      <c r="I249" s="282">
        <v>44537</v>
      </c>
      <c r="J249" s="283">
        <v>2.09</v>
      </c>
      <c r="L249" s="282">
        <v>43878</v>
      </c>
      <c r="M249" s="283">
        <v>1.02</v>
      </c>
    </row>
    <row r="250" spans="1:13" x14ac:dyDescent="0.35">
      <c r="A250" s="282">
        <v>44538</v>
      </c>
      <c r="B250" s="283">
        <v>2.02</v>
      </c>
      <c r="I250" s="282">
        <v>44538</v>
      </c>
      <c r="J250" s="283">
        <v>2.11</v>
      </c>
      <c r="L250" s="282">
        <v>43879</v>
      </c>
      <c r="M250" s="283">
        <v>1.02</v>
      </c>
    </row>
    <row r="251" spans="1:13" x14ac:dyDescent="0.35">
      <c r="A251" s="282">
        <v>44539</v>
      </c>
      <c r="B251" s="283">
        <v>2.02</v>
      </c>
      <c r="I251" s="282">
        <v>44539</v>
      </c>
      <c r="J251" s="283">
        <v>2.11</v>
      </c>
      <c r="L251" s="282">
        <v>43880</v>
      </c>
      <c r="M251" s="283">
        <v>1.02</v>
      </c>
    </row>
    <row r="252" spans="1:13" x14ac:dyDescent="0.35">
      <c r="A252" s="282">
        <v>44540</v>
      </c>
      <c r="B252" s="283">
        <v>2.02</v>
      </c>
      <c r="I252" s="282">
        <v>44540</v>
      </c>
      <c r="J252" s="283">
        <v>2.11</v>
      </c>
      <c r="L252" s="282">
        <v>43881</v>
      </c>
      <c r="M252" s="283">
        <v>1.04</v>
      </c>
    </row>
    <row r="253" spans="1:13" x14ac:dyDescent="0.35">
      <c r="A253" s="282">
        <v>44543</v>
      </c>
      <c r="B253" s="283">
        <v>1.98</v>
      </c>
      <c r="I253" s="282">
        <v>44543</v>
      </c>
      <c r="J253" s="283">
        <v>2.0699999999999998</v>
      </c>
      <c r="L253" s="282">
        <v>43882</v>
      </c>
      <c r="M253" s="283">
        <v>1.05</v>
      </c>
    </row>
    <row r="254" spans="1:13" x14ac:dyDescent="0.35">
      <c r="A254" s="282">
        <v>44544</v>
      </c>
      <c r="B254" s="283">
        <v>2</v>
      </c>
      <c r="I254" s="282">
        <v>44544</v>
      </c>
      <c r="J254" s="283">
        <v>2.09</v>
      </c>
      <c r="L254" s="282">
        <v>43885</v>
      </c>
      <c r="M254" s="283">
        <v>1.1000000000000001</v>
      </c>
    </row>
    <row r="255" spans="1:13" x14ac:dyDescent="0.35">
      <c r="A255" s="282">
        <v>44545</v>
      </c>
      <c r="B255" s="283">
        <v>2.02</v>
      </c>
      <c r="I255" s="282">
        <v>44545</v>
      </c>
      <c r="J255" s="283">
        <v>2.12</v>
      </c>
      <c r="L255" s="282">
        <v>43886</v>
      </c>
      <c r="M255" s="283">
        <v>1.1299999999999999</v>
      </c>
    </row>
    <row r="256" spans="1:13" x14ac:dyDescent="0.35">
      <c r="A256" s="282">
        <v>44546</v>
      </c>
      <c r="B256" s="283">
        <v>1.98</v>
      </c>
      <c r="I256" s="282">
        <v>44546</v>
      </c>
      <c r="J256" s="283">
        <v>2.0699999999999998</v>
      </c>
      <c r="L256" s="282">
        <v>43887</v>
      </c>
      <c r="M256" s="283">
        <v>1.1499999999999999</v>
      </c>
    </row>
    <row r="257" spans="1:13" x14ac:dyDescent="0.35">
      <c r="A257" s="282">
        <v>44547</v>
      </c>
      <c r="B257" s="283">
        <v>1.97</v>
      </c>
      <c r="I257" s="282">
        <v>44547</v>
      </c>
      <c r="J257" s="283">
        <v>2.0699999999999998</v>
      </c>
      <c r="L257" s="282">
        <v>43888</v>
      </c>
      <c r="M257" s="283">
        <v>1.21</v>
      </c>
    </row>
    <row r="258" spans="1:13" x14ac:dyDescent="0.35">
      <c r="A258" s="282">
        <v>44550</v>
      </c>
      <c r="B258" s="283">
        <v>1.99</v>
      </c>
      <c r="I258" s="282">
        <v>44550</v>
      </c>
      <c r="J258" s="283">
        <v>2.08</v>
      </c>
      <c r="L258" s="282">
        <v>43889</v>
      </c>
      <c r="M258" s="283">
        <v>1.31</v>
      </c>
    </row>
    <row r="259" spans="1:13" x14ac:dyDescent="0.35">
      <c r="A259" s="282">
        <v>44551</v>
      </c>
      <c r="B259" s="283">
        <v>2.02</v>
      </c>
      <c r="I259" s="282">
        <v>44551</v>
      </c>
      <c r="J259" s="283">
        <v>2.12</v>
      </c>
      <c r="L259" s="282">
        <v>43890</v>
      </c>
      <c r="M259" s="283">
        <v>1.3</v>
      </c>
    </row>
    <row r="260" spans="1:13" x14ac:dyDescent="0.35">
      <c r="A260" s="282">
        <v>44552</v>
      </c>
      <c r="B260" s="283">
        <v>2</v>
      </c>
      <c r="I260" s="282">
        <v>44552</v>
      </c>
      <c r="J260" s="283">
        <v>2.1</v>
      </c>
      <c r="L260" s="282">
        <v>43892</v>
      </c>
      <c r="M260" s="283">
        <v>1.33</v>
      </c>
    </row>
    <row r="261" spans="1:13" x14ac:dyDescent="0.35">
      <c r="A261" s="282">
        <v>44553</v>
      </c>
      <c r="B261" s="283">
        <v>2.02</v>
      </c>
      <c r="I261" s="282">
        <v>44553</v>
      </c>
      <c r="J261" s="283">
        <v>2.12</v>
      </c>
      <c r="L261" s="282">
        <v>43893</v>
      </c>
      <c r="M261" s="283">
        <v>1.32</v>
      </c>
    </row>
    <row r="262" spans="1:13" x14ac:dyDescent="0.35">
      <c r="A262" s="282">
        <v>44557</v>
      </c>
      <c r="B262" s="283">
        <v>2.0099999999999998</v>
      </c>
      <c r="I262" s="282">
        <v>44557</v>
      </c>
      <c r="J262" s="283">
        <v>2.11</v>
      </c>
      <c r="L262" s="282">
        <v>43894</v>
      </c>
      <c r="M262" s="283">
        <v>1.32</v>
      </c>
    </row>
    <row r="263" spans="1:13" x14ac:dyDescent="0.35">
      <c r="A263" s="282">
        <v>44558</v>
      </c>
      <c r="B263" s="283">
        <v>2</v>
      </c>
      <c r="I263" s="282">
        <v>44558</v>
      </c>
      <c r="J263" s="283">
        <v>2.1</v>
      </c>
      <c r="L263" s="282">
        <v>43895</v>
      </c>
      <c r="M263" s="283">
        <v>1.35</v>
      </c>
    </row>
    <row r="264" spans="1:13" x14ac:dyDescent="0.35">
      <c r="A264" s="282">
        <v>44559</v>
      </c>
      <c r="B264" s="283">
        <v>2.0299999999999998</v>
      </c>
      <c r="I264" s="282">
        <v>44559</v>
      </c>
      <c r="J264" s="283">
        <v>2.13</v>
      </c>
      <c r="L264" s="282">
        <v>43896</v>
      </c>
      <c r="M264" s="283">
        <v>1.49</v>
      </c>
    </row>
    <row r="265" spans="1:13" x14ac:dyDescent="0.35">
      <c r="A265" s="282">
        <v>44560</v>
      </c>
      <c r="B265" s="283">
        <v>2.0099999999999998</v>
      </c>
      <c r="I265" s="282">
        <v>44560</v>
      </c>
      <c r="J265" s="283">
        <v>2.11</v>
      </c>
      <c r="L265" s="282">
        <v>43899</v>
      </c>
      <c r="M265" s="283">
        <v>1.88</v>
      </c>
    </row>
    <row r="266" spans="1:13" x14ac:dyDescent="0.35">
      <c r="A266" s="282">
        <v>44561</v>
      </c>
      <c r="B266" s="283">
        <v>2.02</v>
      </c>
      <c r="I266" s="282">
        <v>44561</v>
      </c>
      <c r="J266" s="283">
        <v>2.11</v>
      </c>
      <c r="L266" s="282">
        <v>43900</v>
      </c>
      <c r="M266" s="283">
        <v>1.87</v>
      </c>
    </row>
    <row r="267" spans="1:13" x14ac:dyDescent="0.35">
      <c r="A267" s="282">
        <v>44564</v>
      </c>
      <c r="B267" s="283">
        <v>2.12</v>
      </c>
      <c r="I267" s="282">
        <v>44564</v>
      </c>
      <c r="J267" s="283">
        <v>2.21</v>
      </c>
      <c r="L267" s="282">
        <v>43901</v>
      </c>
      <c r="M267" s="283">
        <v>1.96</v>
      </c>
    </row>
    <row r="268" spans="1:13" x14ac:dyDescent="0.35">
      <c r="A268" s="282">
        <v>44565</v>
      </c>
      <c r="B268" s="283">
        <v>2.14</v>
      </c>
      <c r="I268" s="282">
        <v>44565</v>
      </c>
      <c r="J268" s="283">
        <v>2.2200000000000002</v>
      </c>
      <c r="L268" s="282">
        <v>43902</v>
      </c>
      <c r="M268" s="283">
        <v>2.2200000000000002</v>
      </c>
    </row>
    <row r="269" spans="1:13" x14ac:dyDescent="0.35">
      <c r="A269" s="282">
        <v>44566</v>
      </c>
      <c r="B269" s="283">
        <v>2.16</v>
      </c>
      <c r="I269" s="282">
        <v>44566</v>
      </c>
      <c r="J269" s="283">
        <v>2.25</v>
      </c>
      <c r="L269" s="282">
        <v>43903</v>
      </c>
      <c r="M269" s="283">
        <v>2.29</v>
      </c>
    </row>
    <row r="270" spans="1:13" x14ac:dyDescent="0.35">
      <c r="A270" s="282">
        <v>44567</v>
      </c>
      <c r="B270" s="283">
        <v>2.19</v>
      </c>
      <c r="I270" s="282">
        <v>44567</v>
      </c>
      <c r="J270" s="283">
        <v>2.2799999999999998</v>
      </c>
      <c r="L270" s="282">
        <v>43906</v>
      </c>
      <c r="M270" s="283">
        <v>2.5499999999999998</v>
      </c>
    </row>
    <row r="271" spans="1:13" x14ac:dyDescent="0.35">
      <c r="A271" s="282">
        <v>44568</v>
      </c>
      <c r="B271" s="283">
        <v>2.21</v>
      </c>
      <c r="I271" s="282">
        <v>44568</v>
      </c>
      <c r="J271" s="283">
        <v>2.2999999999999998</v>
      </c>
      <c r="L271" s="282">
        <v>43907</v>
      </c>
      <c r="M271" s="283">
        <v>2.72</v>
      </c>
    </row>
    <row r="272" spans="1:13" x14ac:dyDescent="0.35">
      <c r="A272" s="282">
        <v>44571</v>
      </c>
      <c r="B272" s="283">
        <v>2.23</v>
      </c>
      <c r="I272" s="282">
        <v>44571</v>
      </c>
      <c r="J272" s="283">
        <v>2.33</v>
      </c>
      <c r="L272" s="282">
        <v>43908</v>
      </c>
      <c r="M272" s="283">
        <v>3.03</v>
      </c>
    </row>
    <row r="273" spans="1:13" x14ac:dyDescent="0.35">
      <c r="A273" s="282">
        <v>44572</v>
      </c>
      <c r="B273" s="283">
        <v>2.2200000000000002</v>
      </c>
      <c r="I273" s="282">
        <v>44572</v>
      </c>
      <c r="J273" s="283">
        <v>2.31</v>
      </c>
      <c r="L273" s="282">
        <v>43909</v>
      </c>
      <c r="M273" s="283">
        <v>3.51</v>
      </c>
    </row>
    <row r="274" spans="1:13" x14ac:dyDescent="0.35">
      <c r="A274" s="282">
        <v>44573</v>
      </c>
      <c r="B274" s="283">
        <v>2.21</v>
      </c>
      <c r="I274" s="282">
        <v>44573</v>
      </c>
      <c r="J274" s="283">
        <v>2.2999999999999998</v>
      </c>
      <c r="L274" s="282">
        <v>43910</v>
      </c>
      <c r="M274" s="283">
        <v>3.87</v>
      </c>
    </row>
    <row r="275" spans="1:13" x14ac:dyDescent="0.35">
      <c r="A275" s="282">
        <v>44574</v>
      </c>
      <c r="B275" s="283">
        <v>2.2000000000000002</v>
      </c>
      <c r="I275" s="282">
        <v>44574</v>
      </c>
      <c r="J275" s="283">
        <v>2.2999999999999998</v>
      </c>
      <c r="L275" s="282">
        <v>43913</v>
      </c>
      <c r="M275" s="283">
        <v>4.01</v>
      </c>
    </row>
    <row r="276" spans="1:13" x14ac:dyDescent="0.35">
      <c r="A276" s="282">
        <v>44575</v>
      </c>
      <c r="B276" s="283">
        <v>2.2599999999999998</v>
      </c>
      <c r="I276" s="282">
        <v>44575</v>
      </c>
      <c r="J276" s="283">
        <v>2.36</v>
      </c>
      <c r="L276" s="282">
        <v>43914</v>
      </c>
      <c r="M276" s="283">
        <v>3.82</v>
      </c>
    </row>
    <row r="277" spans="1:13" x14ac:dyDescent="0.35">
      <c r="A277" s="282">
        <v>44578</v>
      </c>
      <c r="B277" s="283">
        <v>2.2599999999999998</v>
      </c>
      <c r="I277" s="282">
        <v>44578</v>
      </c>
      <c r="J277" s="283">
        <v>2.36</v>
      </c>
      <c r="L277" s="282">
        <v>43915</v>
      </c>
      <c r="M277" s="283">
        <v>3.54</v>
      </c>
    </row>
    <row r="278" spans="1:13" x14ac:dyDescent="0.35">
      <c r="A278" s="282">
        <v>44579</v>
      </c>
      <c r="B278" s="283">
        <v>2.35</v>
      </c>
      <c r="I278" s="282">
        <v>44579</v>
      </c>
      <c r="J278" s="283">
        <v>2.4500000000000002</v>
      </c>
      <c r="L278" s="282">
        <v>43916</v>
      </c>
      <c r="M278" s="283">
        <v>3.33</v>
      </c>
    </row>
    <row r="279" spans="1:13" x14ac:dyDescent="0.35">
      <c r="A279" s="282">
        <v>44580</v>
      </c>
      <c r="B279" s="283">
        <v>2.3199999999999998</v>
      </c>
      <c r="I279" s="282">
        <v>44580</v>
      </c>
      <c r="J279" s="283">
        <v>2.42</v>
      </c>
      <c r="L279" s="282">
        <v>43917</v>
      </c>
      <c r="M279" s="283">
        <v>3.24</v>
      </c>
    </row>
    <row r="280" spans="1:13" x14ac:dyDescent="0.35">
      <c r="A280" s="282">
        <v>44581</v>
      </c>
      <c r="B280" s="283">
        <v>2.34</v>
      </c>
      <c r="I280" s="282">
        <v>44581</v>
      </c>
      <c r="J280" s="283">
        <v>2.4300000000000002</v>
      </c>
      <c r="L280" s="282">
        <v>43920</v>
      </c>
      <c r="M280" s="283">
        <v>3.15</v>
      </c>
    </row>
    <row r="281" spans="1:13" x14ac:dyDescent="0.35">
      <c r="A281" s="282">
        <v>44582</v>
      </c>
      <c r="B281" s="283">
        <v>2.29</v>
      </c>
      <c r="I281" s="282">
        <v>44582</v>
      </c>
      <c r="J281" s="283">
        <v>2.39</v>
      </c>
      <c r="L281" s="282">
        <v>43921</v>
      </c>
      <c r="M281" s="283">
        <v>3.05</v>
      </c>
    </row>
    <row r="282" spans="1:13" x14ac:dyDescent="0.35">
      <c r="A282" s="282">
        <v>44585</v>
      </c>
      <c r="B282" s="283">
        <v>2.2999999999999998</v>
      </c>
      <c r="I282" s="282">
        <v>44585</v>
      </c>
      <c r="J282" s="283">
        <v>2.4</v>
      </c>
      <c r="L282" s="282">
        <v>43922</v>
      </c>
      <c r="M282" s="283">
        <v>3.05</v>
      </c>
    </row>
    <row r="283" spans="1:13" x14ac:dyDescent="0.35">
      <c r="A283" s="282">
        <v>44586</v>
      </c>
      <c r="B283" s="283">
        <v>2.34</v>
      </c>
      <c r="I283" s="282">
        <v>44586</v>
      </c>
      <c r="J283" s="283">
        <v>2.44</v>
      </c>
      <c r="L283" s="282">
        <v>43923</v>
      </c>
      <c r="M283" s="283">
        <v>3.06</v>
      </c>
    </row>
    <row r="284" spans="1:13" x14ac:dyDescent="0.35">
      <c r="A284" s="282">
        <v>44587</v>
      </c>
      <c r="B284" s="283">
        <v>2.38</v>
      </c>
      <c r="I284" s="282">
        <v>44587</v>
      </c>
      <c r="J284" s="283">
        <v>2.48</v>
      </c>
      <c r="L284" s="282">
        <v>43924</v>
      </c>
      <c r="M284" s="283">
        <v>3.08</v>
      </c>
    </row>
    <row r="285" spans="1:13" x14ac:dyDescent="0.35">
      <c r="A285" s="282">
        <v>44588</v>
      </c>
      <c r="B285" s="283">
        <v>2.41</v>
      </c>
      <c r="I285" s="282">
        <v>44588</v>
      </c>
      <c r="J285" s="283">
        <v>2.5099999999999998</v>
      </c>
      <c r="L285" s="282">
        <v>43927</v>
      </c>
      <c r="M285" s="283">
        <v>3.03</v>
      </c>
    </row>
    <row r="286" spans="1:13" x14ac:dyDescent="0.35">
      <c r="A286" s="282">
        <v>44589</v>
      </c>
      <c r="B286" s="283">
        <v>2.41</v>
      </c>
      <c r="I286" s="282">
        <v>44589</v>
      </c>
      <c r="J286" s="283">
        <v>2.5099999999999998</v>
      </c>
      <c r="L286" s="282">
        <v>43928</v>
      </c>
      <c r="M286" s="283">
        <v>2.92</v>
      </c>
    </row>
    <row r="287" spans="1:13" x14ac:dyDescent="0.35">
      <c r="A287" s="282">
        <v>44592</v>
      </c>
      <c r="B287" s="283">
        <v>2.44</v>
      </c>
      <c r="I287" s="282">
        <v>44592</v>
      </c>
      <c r="J287" s="283">
        <v>2.5299999999999998</v>
      </c>
      <c r="L287" s="282">
        <v>43929</v>
      </c>
      <c r="M287" s="283">
        <v>2.83</v>
      </c>
    </row>
    <row r="288" spans="1:13" x14ac:dyDescent="0.35">
      <c r="A288" s="282">
        <v>44593</v>
      </c>
      <c r="B288" s="283">
        <v>2.4300000000000002</v>
      </c>
      <c r="I288" s="282">
        <v>44593</v>
      </c>
      <c r="J288" s="283">
        <v>2.5299999999999998</v>
      </c>
      <c r="L288" s="282">
        <v>43930</v>
      </c>
      <c r="M288" s="283">
        <v>2.61</v>
      </c>
    </row>
    <row r="289" spans="1:13" x14ac:dyDescent="0.35">
      <c r="A289" s="282">
        <v>44594</v>
      </c>
      <c r="B289" s="283">
        <v>2.4</v>
      </c>
      <c r="I289" s="282">
        <v>44594</v>
      </c>
      <c r="J289" s="283">
        <v>2.5</v>
      </c>
      <c r="L289" s="282">
        <v>43934</v>
      </c>
      <c r="M289" s="283">
        <v>2.46</v>
      </c>
    </row>
    <row r="290" spans="1:13" x14ac:dyDescent="0.35">
      <c r="A290" s="282">
        <v>44595</v>
      </c>
      <c r="B290" s="283">
        <v>2.46</v>
      </c>
      <c r="I290" s="282">
        <v>44595</v>
      </c>
      <c r="J290" s="283">
        <v>2.56</v>
      </c>
      <c r="L290" s="282">
        <v>43935</v>
      </c>
      <c r="M290" s="283">
        <v>2.35</v>
      </c>
    </row>
    <row r="291" spans="1:13" x14ac:dyDescent="0.35">
      <c r="A291" s="282">
        <v>44596</v>
      </c>
      <c r="B291" s="283">
        <v>2.56</v>
      </c>
      <c r="I291" s="282">
        <v>44596</v>
      </c>
      <c r="J291" s="283">
        <v>2.67</v>
      </c>
      <c r="L291" s="282">
        <v>43936</v>
      </c>
      <c r="M291" s="283">
        <v>2.38</v>
      </c>
    </row>
    <row r="292" spans="1:13" x14ac:dyDescent="0.35">
      <c r="A292" s="282">
        <v>44599</v>
      </c>
      <c r="B292" s="283">
        <v>2.56</v>
      </c>
      <c r="I292" s="282">
        <v>44599</v>
      </c>
      <c r="J292" s="283">
        <v>2.66</v>
      </c>
      <c r="L292" s="282">
        <v>43937</v>
      </c>
      <c r="M292" s="283">
        <v>2.36</v>
      </c>
    </row>
    <row r="293" spans="1:13" x14ac:dyDescent="0.35">
      <c r="A293" s="282">
        <v>44600</v>
      </c>
      <c r="B293" s="283">
        <v>2.58</v>
      </c>
      <c r="I293" s="282">
        <v>44600</v>
      </c>
      <c r="J293" s="283">
        <v>2.69</v>
      </c>
      <c r="L293" s="282">
        <v>43938</v>
      </c>
      <c r="M293" s="283">
        <v>2.34</v>
      </c>
    </row>
    <row r="294" spans="1:13" x14ac:dyDescent="0.35">
      <c r="A294" s="282">
        <v>44601</v>
      </c>
      <c r="B294" s="283">
        <v>2.57</v>
      </c>
      <c r="I294" s="282">
        <v>44601</v>
      </c>
      <c r="J294" s="283">
        <v>2.68</v>
      </c>
      <c r="L294" s="282">
        <v>43941</v>
      </c>
      <c r="M294" s="283">
        <v>2.36</v>
      </c>
    </row>
    <row r="295" spans="1:13" x14ac:dyDescent="0.35">
      <c r="A295" s="282">
        <v>44602</v>
      </c>
      <c r="B295" s="283">
        <v>2.69</v>
      </c>
      <c r="I295" s="282">
        <v>44602</v>
      </c>
      <c r="J295" s="283">
        <v>2.8</v>
      </c>
      <c r="L295" s="282">
        <v>43942</v>
      </c>
      <c r="M295" s="283">
        <v>2.41</v>
      </c>
    </row>
    <row r="296" spans="1:13" x14ac:dyDescent="0.35">
      <c r="A296" s="282">
        <v>44603</v>
      </c>
      <c r="B296" s="283">
        <v>2.65</v>
      </c>
      <c r="I296" s="282">
        <v>44603</v>
      </c>
      <c r="J296" s="283">
        <v>2.77</v>
      </c>
      <c r="L296" s="282">
        <v>43943</v>
      </c>
      <c r="M296" s="283">
        <v>2.39</v>
      </c>
    </row>
    <row r="297" spans="1:13" x14ac:dyDescent="0.35">
      <c r="A297" s="282">
        <v>44606</v>
      </c>
      <c r="B297" s="283">
        <v>2.71</v>
      </c>
      <c r="I297" s="282">
        <v>44606</v>
      </c>
      <c r="J297" s="283">
        <v>2.83</v>
      </c>
      <c r="L297" s="282">
        <v>43944</v>
      </c>
      <c r="M297" s="283">
        <v>2.36</v>
      </c>
    </row>
    <row r="298" spans="1:13" x14ac:dyDescent="0.35">
      <c r="A298" s="282">
        <v>44607</v>
      </c>
      <c r="B298" s="283">
        <v>2.74</v>
      </c>
      <c r="I298" s="282">
        <v>44607</v>
      </c>
      <c r="J298" s="283">
        <v>2.86</v>
      </c>
      <c r="L298" s="282">
        <v>43945</v>
      </c>
      <c r="M298" s="283">
        <v>2.36</v>
      </c>
    </row>
    <row r="299" spans="1:13" x14ac:dyDescent="0.35">
      <c r="A299" s="282">
        <v>44608</v>
      </c>
      <c r="B299" s="283">
        <v>2.74</v>
      </c>
      <c r="I299" s="282">
        <v>44608</v>
      </c>
      <c r="J299" s="283">
        <v>2.87</v>
      </c>
      <c r="L299" s="282">
        <v>43948</v>
      </c>
      <c r="M299" s="283">
        <v>2.34</v>
      </c>
    </row>
    <row r="300" spans="1:13" x14ac:dyDescent="0.35">
      <c r="A300" s="282">
        <v>44609</v>
      </c>
      <c r="B300" s="283">
        <v>2.72</v>
      </c>
      <c r="I300" s="282">
        <v>44609</v>
      </c>
      <c r="J300" s="283">
        <v>2.85</v>
      </c>
      <c r="L300" s="282">
        <v>43949</v>
      </c>
      <c r="M300" s="283">
        <v>2.34</v>
      </c>
    </row>
    <row r="301" spans="1:13" x14ac:dyDescent="0.35">
      <c r="A301" s="282">
        <v>44610</v>
      </c>
      <c r="B301" s="283">
        <v>2.7</v>
      </c>
      <c r="I301" s="282">
        <v>44610</v>
      </c>
      <c r="J301" s="283">
        <v>2.84</v>
      </c>
      <c r="L301" s="282">
        <v>43950</v>
      </c>
      <c r="M301" s="283">
        <v>2.31</v>
      </c>
    </row>
    <row r="302" spans="1:13" x14ac:dyDescent="0.35">
      <c r="A302" s="282">
        <v>44613</v>
      </c>
      <c r="B302" s="283">
        <v>2.7</v>
      </c>
      <c r="I302" s="282">
        <v>44613</v>
      </c>
      <c r="J302" s="283">
        <v>2.85</v>
      </c>
      <c r="L302" s="282">
        <v>43951</v>
      </c>
      <c r="M302" s="283">
        <v>2.17</v>
      </c>
    </row>
    <row r="303" spans="1:13" x14ac:dyDescent="0.35">
      <c r="A303" s="282">
        <v>44614</v>
      </c>
      <c r="B303" s="283">
        <v>2.73</v>
      </c>
      <c r="I303" s="282">
        <v>44614</v>
      </c>
      <c r="J303" s="283">
        <v>2.88</v>
      </c>
      <c r="L303" s="282">
        <v>43952</v>
      </c>
      <c r="M303" s="283">
        <v>2.1800000000000002</v>
      </c>
    </row>
    <row r="304" spans="1:13" x14ac:dyDescent="0.35">
      <c r="A304" s="282">
        <v>44615</v>
      </c>
      <c r="B304" s="283">
        <v>2.76</v>
      </c>
      <c r="I304" s="282">
        <v>44615</v>
      </c>
      <c r="J304" s="283">
        <v>2.91</v>
      </c>
      <c r="L304" s="282">
        <v>43955</v>
      </c>
      <c r="M304" s="283">
        <v>2.2000000000000002</v>
      </c>
    </row>
    <row r="305" spans="1:13" x14ac:dyDescent="0.35">
      <c r="A305" s="282">
        <v>44616</v>
      </c>
      <c r="B305" s="283">
        <v>2.79</v>
      </c>
      <c r="I305" s="282">
        <v>44616</v>
      </c>
      <c r="J305" s="283">
        <v>2.95</v>
      </c>
      <c r="L305" s="282">
        <v>43956</v>
      </c>
      <c r="M305" s="283">
        <v>2.1800000000000002</v>
      </c>
    </row>
    <row r="306" spans="1:13" x14ac:dyDescent="0.35">
      <c r="A306" s="282">
        <v>44617</v>
      </c>
      <c r="B306" s="283">
        <v>2.79</v>
      </c>
      <c r="I306" s="282">
        <v>44617</v>
      </c>
      <c r="J306" s="283">
        <v>2.94</v>
      </c>
      <c r="L306" s="282">
        <v>43957</v>
      </c>
      <c r="M306" s="283">
        <v>2.1800000000000002</v>
      </c>
    </row>
    <row r="307" spans="1:13" x14ac:dyDescent="0.35">
      <c r="A307" s="282">
        <v>44620</v>
      </c>
      <c r="B307" s="283">
        <v>2.67</v>
      </c>
      <c r="I307" s="282">
        <v>44620</v>
      </c>
      <c r="J307" s="283">
        <v>2.82</v>
      </c>
      <c r="L307" s="282">
        <v>43958</v>
      </c>
      <c r="M307" s="283">
        <v>2.21</v>
      </c>
    </row>
    <row r="308" spans="1:13" x14ac:dyDescent="0.35">
      <c r="A308" s="282">
        <v>44621</v>
      </c>
      <c r="B308" s="283">
        <v>2.57</v>
      </c>
      <c r="I308" s="282">
        <v>44621</v>
      </c>
      <c r="J308" s="283">
        <v>2.72</v>
      </c>
      <c r="L308" s="282">
        <v>43959</v>
      </c>
      <c r="M308" s="283">
        <v>2.2200000000000002</v>
      </c>
    </row>
    <row r="309" spans="1:13" x14ac:dyDescent="0.35">
      <c r="A309" s="282">
        <v>44622</v>
      </c>
      <c r="B309" s="283">
        <v>2.72</v>
      </c>
      <c r="I309" s="282">
        <v>44622</v>
      </c>
      <c r="J309" s="283">
        <v>2.88</v>
      </c>
      <c r="L309" s="282">
        <v>43962</v>
      </c>
      <c r="M309" s="283">
        <v>2.23</v>
      </c>
    </row>
    <row r="310" spans="1:13" x14ac:dyDescent="0.35">
      <c r="A310" s="282">
        <v>44623</v>
      </c>
      <c r="B310" s="283">
        <v>2.72</v>
      </c>
      <c r="I310" s="282">
        <v>44623</v>
      </c>
      <c r="J310" s="283">
        <v>2.88</v>
      </c>
      <c r="L310" s="282">
        <v>43963</v>
      </c>
      <c r="M310" s="283">
        <v>2.2200000000000002</v>
      </c>
    </row>
    <row r="311" spans="1:13" x14ac:dyDescent="0.35">
      <c r="A311" s="282">
        <v>44624</v>
      </c>
      <c r="B311" s="283">
        <v>2.67</v>
      </c>
      <c r="I311" s="282">
        <v>44624</v>
      </c>
      <c r="J311" s="283">
        <v>2.83</v>
      </c>
      <c r="L311" s="282">
        <v>43964</v>
      </c>
      <c r="M311" s="283">
        <v>2.21</v>
      </c>
    </row>
    <row r="312" spans="1:13" x14ac:dyDescent="0.35">
      <c r="A312" s="282">
        <v>44627</v>
      </c>
      <c r="B312" s="283">
        <v>2.73</v>
      </c>
      <c r="I312" s="282">
        <v>44627</v>
      </c>
      <c r="J312" s="283">
        <v>2.91</v>
      </c>
      <c r="L312" s="282">
        <v>43965</v>
      </c>
      <c r="M312" s="283">
        <v>2.21</v>
      </c>
    </row>
    <row r="313" spans="1:13" x14ac:dyDescent="0.35">
      <c r="A313" s="282">
        <v>44628</v>
      </c>
      <c r="B313" s="283">
        <v>2.87</v>
      </c>
      <c r="I313" s="282">
        <v>44628</v>
      </c>
      <c r="J313" s="283">
        <v>3.07</v>
      </c>
      <c r="L313" s="282">
        <v>43966</v>
      </c>
      <c r="M313" s="283">
        <v>2.2000000000000002</v>
      </c>
    </row>
    <row r="314" spans="1:13" x14ac:dyDescent="0.35">
      <c r="A314" s="282">
        <v>44629</v>
      </c>
      <c r="B314" s="283">
        <v>2.93</v>
      </c>
      <c r="I314" s="282">
        <v>44629</v>
      </c>
      <c r="J314" s="283">
        <v>3.12</v>
      </c>
      <c r="L314" s="282">
        <v>43969</v>
      </c>
      <c r="M314" s="283">
        <v>2.12</v>
      </c>
    </row>
    <row r="315" spans="1:13" x14ac:dyDescent="0.35">
      <c r="A315" s="282">
        <v>44630</v>
      </c>
      <c r="B315" s="283">
        <v>3</v>
      </c>
      <c r="I315" s="282">
        <v>44630</v>
      </c>
      <c r="J315" s="283">
        <v>3.19</v>
      </c>
      <c r="L315" s="282">
        <v>43970</v>
      </c>
      <c r="M315" s="283">
        <v>2.06</v>
      </c>
    </row>
    <row r="316" spans="1:13" x14ac:dyDescent="0.35">
      <c r="A316" s="282">
        <v>44631</v>
      </c>
      <c r="B316" s="283">
        <v>3.01</v>
      </c>
      <c r="I316" s="282">
        <v>44631</v>
      </c>
      <c r="J316" s="283">
        <v>3.21</v>
      </c>
      <c r="L316" s="282">
        <v>43971</v>
      </c>
      <c r="M316" s="283">
        <v>2.0099999999999998</v>
      </c>
    </row>
    <row r="317" spans="1:13" x14ac:dyDescent="0.35">
      <c r="A317" s="282">
        <v>44634</v>
      </c>
      <c r="B317" s="283">
        <v>3.13</v>
      </c>
      <c r="I317" s="282">
        <v>44634</v>
      </c>
      <c r="J317" s="283">
        <v>3.33</v>
      </c>
      <c r="L317" s="282">
        <v>43972</v>
      </c>
      <c r="M317" s="283">
        <v>1.98</v>
      </c>
    </row>
    <row r="318" spans="1:13" x14ac:dyDescent="0.35">
      <c r="A318" s="282">
        <v>44635</v>
      </c>
      <c r="B318" s="283">
        <v>3.14</v>
      </c>
      <c r="I318" s="282">
        <v>44635</v>
      </c>
      <c r="J318" s="283">
        <v>3.35</v>
      </c>
      <c r="L318" s="282">
        <v>43973</v>
      </c>
      <c r="M318" s="283">
        <v>1.97</v>
      </c>
    </row>
    <row r="319" spans="1:13" x14ac:dyDescent="0.35">
      <c r="A319" s="282">
        <v>44636</v>
      </c>
      <c r="B319" s="283">
        <v>3.15</v>
      </c>
      <c r="I319" s="282">
        <v>44636</v>
      </c>
      <c r="J319" s="283">
        <v>3.35</v>
      </c>
      <c r="L319" s="282">
        <v>43976</v>
      </c>
      <c r="M319" s="283">
        <v>1.96</v>
      </c>
    </row>
    <row r="320" spans="1:13" x14ac:dyDescent="0.35">
      <c r="A320" s="282">
        <v>44637</v>
      </c>
      <c r="B320" s="283">
        <v>3.09</v>
      </c>
      <c r="I320" s="282">
        <v>44637</v>
      </c>
      <c r="J320" s="283">
        <v>3.28</v>
      </c>
      <c r="L320" s="282">
        <v>43977</v>
      </c>
      <c r="M320" s="283">
        <v>1.92</v>
      </c>
    </row>
    <row r="321" spans="1:13" x14ac:dyDescent="0.35">
      <c r="A321" s="282">
        <v>44638</v>
      </c>
      <c r="B321" s="283">
        <v>3.04</v>
      </c>
      <c r="I321" s="282">
        <v>44638</v>
      </c>
      <c r="J321" s="283">
        <v>3.23</v>
      </c>
      <c r="L321" s="282">
        <v>43978</v>
      </c>
      <c r="M321" s="283">
        <v>1.9</v>
      </c>
    </row>
    <row r="322" spans="1:13" x14ac:dyDescent="0.35">
      <c r="A322" s="282">
        <v>44641</v>
      </c>
      <c r="B322" s="283">
        <v>3.17</v>
      </c>
      <c r="I322" s="282">
        <v>44641</v>
      </c>
      <c r="J322" s="283">
        <v>3.36</v>
      </c>
      <c r="L322" s="282">
        <v>43979</v>
      </c>
      <c r="M322" s="283">
        <v>1.87</v>
      </c>
    </row>
    <row r="323" spans="1:13" x14ac:dyDescent="0.35">
      <c r="A323" s="282">
        <v>44642</v>
      </c>
      <c r="B323" s="283">
        <v>3.2</v>
      </c>
      <c r="I323" s="282">
        <v>44642</v>
      </c>
      <c r="J323" s="283">
        <v>3.38</v>
      </c>
      <c r="L323" s="282">
        <v>43980</v>
      </c>
      <c r="M323" s="283">
        <v>1.85</v>
      </c>
    </row>
    <row r="324" spans="1:13" x14ac:dyDescent="0.35">
      <c r="A324" s="282">
        <v>44643</v>
      </c>
      <c r="B324" s="283">
        <v>3.15</v>
      </c>
      <c r="I324" s="282">
        <v>44643</v>
      </c>
      <c r="J324" s="283">
        <v>3.33</v>
      </c>
      <c r="L324" s="282">
        <v>43982</v>
      </c>
      <c r="M324" s="283">
        <v>1.87</v>
      </c>
    </row>
    <row r="325" spans="1:13" x14ac:dyDescent="0.35">
      <c r="A325" s="282">
        <v>44644</v>
      </c>
      <c r="B325" s="283">
        <v>3.17</v>
      </c>
      <c r="I325" s="282">
        <v>44644</v>
      </c>
      <c r="J325" s="283">
        <v>3.36</v>
      </c>
      <c r="L325" s="282">
        <v>43983</v>
      </c>
      <c r="M325" s="283">
        <v>1.85</v>
      </c>
    </row>
    <row r="326" spans="1:13" x14ac:dyDescent="0.35">
      <c r="A326" s="282">
        <v>44645</v>
      </c>
      <c r="B326" s="283">
        <v>3.29</v>
      </c>
      <c r="I326" s="282">
        <v>44645</v>
      </c>
      <c r="J326" s="283">
        <v>3.48</v>
      </c>
      <c r="L326" s="282">
        <v>43984</v>
      </c>
      <c r="M326" s="283">
        <v>1.81</v>
      </c>
    </row>
    <row r="327" spans="1:13" x14ac:dyDescent="0.35">
      <c r="A327" s="282">
        <v>44648</v>
      </c>
      <c r="B327" s="283">
        <v>3.29</v>
      </c>
      <c r="I327" s="282">
        <v>44648</v>
      </c>
      <c r="J327" s="283">
        <v>3.48</v>
      </c>
      <c r="L327" s="282">
        <v>43985</v>
      </c>
      <c r="M327" s="283">
        <v>1.74</v>
      </c>
    </row>
    <row r="328" spans="1:13" x14ac:dyDescent="0.35">
      <c r="A328" s="282">
        <v>44649</v>
      </c>
      <c r="B328" s="283">
        <v>3.21</v>
      </c>
      <c r="I328" s="282">
        <v>44649</v>
      </c>
      <c r="J328" s="283">
        <v>3.39</v>
      </c>
      <c r="L328" s="282">
        <v>43986</v>
      </c>
      <c r="M328" s="283">
        <v>1.7</v>
      </c>
    </row>
    <row r="329" spans="1:13" x14ac:dyDescent="0.35">
      <c r="A329" s="282">
        <v>44650</v>
      </c>
      <c r="B329" s="283">
        <v>3.17</v>
      </c>
      <c r="I329" s="282">
        <v>44650</v>
      </c>
      <c r="J329" s="283">
        <v>3.35</v>
      </c>
      <c r="L329" s="282">
        <v>43987</v>
      </c>
      <c r="M329" s="283">
        <v>1.6</v>
      </c>
    </row>
    <row r="330" spans="1:13" x14ac:dyDescent="0.35">
      <c r="A330" s="282">
        <v>44651</v>
      </c>
      <c r="B330" s="283">
        <v>3.15</v>
      </c>
      <c r="I330" s="282">
        <v>44651</v>
      </c>
      <c r="J330" s="283">
        <v>3.34</v>
      </c>
      <c r="L330" s="282">
        <v>43990</v>
      </c>
      <c r="M330" s="283">
        <v>1.56</v>
      </c>
    </row>
    <row r="331" spans="1:13" x14ac:dyDescent="0.35">
      <c r="A331" s="282">
        <v>44652</v>
      </c>
      <c r="B331" s="283">
        <v>3.2</v>
      </c>
      <c r="I331" s="282">
        <v>44652</v>
      </c>
      <c r="J331" s="283">
        <v>3.4</v>
      </c>
      <c r="L331" s="282">
        <v>43991</v>
      </c>
      <c r="M331" s="283">
        <v>1.59</v>
      </c>
    </row>
    <row r="332" spans="1:13" x14ac:dyDescent="0.35">
      <c r="A332" s="282">
        <v>44655</v>
      </c>
      <c r="B332" s="283">
        <v>3.21</v>
      </c>
      <c r="I332" s="282">
        <v>44655</v>
      </c>
      <c r="J332" s="283">
        <v>3.4</v>
      </c>
      <c r="L332" s="282">
        <v>43992</v>
      </c>
      <c r="M332" s="283">
        <v>1.61</v>
      </c>
    </row>
    <row r="333" spans="1:13" x14ac:dyDescent="0.35">
      <c r="A333" s="282">
        <v>44656</v>
      </c>
      <c r="B333" s="283">
        <v>3.31</v>
      </c>
      <c r="I333" s="282">
        <v>44656</v>
      </c>
      <c r="J333" s="283">
        <v>3.49</v>
      </c>
      <c r="L333" s="282">
        <v>43993</v>
      </c>
      <c r="M333" s="283">
        <v>1.7</v>
      </c>
    </row>
    <row r="334" spans="1:13" x14ac:dyDescent="0.35">
      <c r="A334" s="282">
        <v>44657</v>
      </c>
      <c r="B334" s="283">
        <v>3.36</v>
      </c>
      <c r="I334" s="282">
        <v>44657</v>
      </c>
      <c r="J334" s="283">
        <v>3.54</v>
      </c>
      <c r="L334" s="282">
        <v>43994</v>
      </c>
      <c r="M334" s="283">
        <v>1.69</v>
      </c>
    </row>
    <row r="335" spans="1:13" x14ac:dyDescent="0.35">
      <c r="A335" s="282">
        <v>44658</v>
      </c>
      <c r="B335" s="283">
        <v>3.37</v>
      </c>
      <c r="I335" s="282">
        <v>44658</v>
      </c>
      <c r="J335" s="283">
        <v>3.56</v>
      </c>
      <c r="L335" s="282">
        <v>43997</v>
      </c>
      <c r="M335" s="283">
        <v>1.7</v>
      </c>
    </row>
    <row r="336" spans="1:13" x14ac:dyDescent="0.35">
      <c r="A336" s="282">
        <v>44659</v>
      </c>
      <c r="B336" s="283">
        <v>3.44</v>
      </c>
      <c r="I336" s="282">
        <v>44659</v>
      </c>
      <c r="J336" s="283">
        <v>3.63</v>
      </c>
      <c r="L336" s="282">
        <v>43998</v>
      </c>
      <c r="M336" s="283">
        <v>1.58</v>
      </c>
    </row>
    <row r="337" spans="1:13" x14ac:dyDescent="0.35">
      <c r="A337" s="282">
        <v>44662</v>
      </c>
      <c r="B337" s="283">
        <v>3.5</v>
      </c>
      <c r="I337" s="282">
        <v>44662</v>
      </c>
      <c r="J337" s="283">
        <v>3.7</v>
      </c>
      <c r="L337" s="282">
        <v>43999</v>
      </c>
      <c r="M337" s="283">
        <v>1.57</v>
      </c>
    </row>
    <row r="338" spans="1:13" x14ac:dyDescent="0.35">
      <c r="A338" s="282">
        <v>44663</v>
      </c>
      <c r="B338" s="283">
        <v>3.45</v>
      </c>
      <c r="I338" s="282">
        <v>44663</v>
      </c>
      <c r="J338" s="283">
        <v>3.65</v>
      </c>
      <c r="L338" s="282">
        <v>44000</v>
      </c>
      <c r="M338" s="283">
        <v>1.58</v>
      </c>
    </row>
    <row r="339" spans="1:13" x14ac:dyDescent="0.35">
      <c r="A339" s="282">
        <v>44664</v>
      </c>
      <c r="B339" s="283">
        <v>3.44</v>
      </c>
      <c r="I339" s="282">
        <v>44664</v>
      </c>
      <c r="J339" s="283">
        <v>3.64</v>
      </c>
      <c r="L339" s="282">
        <v>44001</v>
      </c>
      <c r="M339" s="283">
        <v>1.57</v>
      </c>
    </row>
    <row r="340" spans="1:13" x14ac:dyDescent="0.35">
      <c r="A340" s="282">
        <v>44665</v>
      </c>
      <c r="B340" s="283">
        <v>3.53</v>
      </c>
      <c r="I340" s="282">
        <v>44665</v>
      </c>
      <c r="J340" s="283">
        <v>3.73</v>
      </c>
      <c r="L340" s="282">
        <v>44004</v>
      </c>
      <c r="M340" s="283">
        <v>1.57</v>
      </c>
    </row>
    <row r="341" spans="1:13" x14ac:dyDescent="0.35">
      <c r="A341" s="282">
        <v>44669</v>
      </c>
      <c r="B341" s="283">
        <v>3.56</v>
      </c>
      <c r="I341" s="282">
        <v>44669</v>
      </c>
      <c r="J341" s="283">
        <v>3.77</v>
      </c>
      <c r="L341" s="282">
        <v>44005</v>
      </c>
      <c r="M341" s="283">
        <v>1.56</v>
      </c>
    </row>
    <row r="342" spans="1:13" x14ac:dyDescent="0.35">
      <c r="A342" s="282">
        <v>44670</v>
      </c>
      <c r="B342" s="283">
        <v>3.64</v>
      </c>
      <c r="I342" s="282">
        <v>44670</v>
      </c>
      <c r="J342" s="283">
        <v>3.86</v>
      </c>
      <c r="L342" s="282">
        <v>44006</v>
      </c>
      <c r="M342" s="283">
        <v>1.6</v>
      </c>
    </row>
    <row r="343" spans="1:13" x14ac:dyDescent="0.35">
      <c r="A343" s="282">
        <v>44671</v>
      </c>
      <c r="B343" s="283">
        <v>3.6</v>
      </c>
      <c r="I343" s="282">
        <v>44671</v>
      </c>
      <c r="J343" s="283">
        <v>3.81</v>
      </c>
      <c r="L343" s="282">
        <v>44007</v>
      </c>
      <c r="M343" s="283">
        <v>1.61</v>
      </c>
    </row>
    <row r="344" spans="1:13" x14ac:dyDescent="0.35">
      <c r="A344" s="282">
        <v>44672</v>
      </c>
      <c r="B344" s="283">
        <v>3.7</v>
      </c>
      <c r="I344" s="282">
        <v>44672</v>
      </c>
      <c r="J344" s="283">
        <v>3.91</v>
      </c>
      <c r="L344" s="282">
        <v>44008</v>
      </c>
      <c r="M344" s="283">
        <v>1.62</v>
      </c>
    </row>
    <row r="345" spans="1:13" x14ac:dyDescent="0.35">
      <c r="A345" s="282">
        <v>44673</v>
      </c>
      <c r="B345" s="283">
        <v>3.72</v>
      </c>
      <c r="I345" s="282">
        <v>44673</v>
      </c>
      <c r="J345" s="283">
        <v>3.94</v>
      </c>
      <c r="L345" s="282">
        <v>44011</v>
      </c>
      <c r="M345" s="283">
        <v>1.62</v>
      </c>
    </row>
    <row r="346" spans="1:13" x14ac:dyDescent="0.35">
      <c r="A346" s="282">
        <v>44676</v>
      </c>
      <c r="B346" s="283">
        <v>3.66</v>
      </c>
      <c r="I346" s="282">
        <v>44676</v>
      </c>
      <c r="J346" s="283">
        <v>3.88</v>
      </c>
      <c r="L346" s="282">
        <v>44012</v>
      </c>
      <c r="M346" s="283">
        <v>1.6</v>
      </c>
    </row>
    <row r="347" spans="1:13" x14ac:dyDescent="0.35">
      <c r="A347" s="282">
        <v>44677</v>
      </c>
      <c r="B347" s="283">
        <v>3.61</v>
      </c>
      <c r="I347" s="282">
        <v>44677</v>
      </c>
      <c r="J347" s="283">
        <v>3.83</v>
      </c>
      <c r="L347" s="282">
        <v>44013</v>
      </c>
      <c r="M347" s="283">
        <v>1.58</v>
      </c>
    </row>
    <row r="348" spans="1:13" x14ac:dyDescent="0.35">
      <c r="A348" s="282">
        <v>44678</v>
      </c>
      <c r="B348" s="283">
        <v>3.63</v>
      </c>
      <c r="I348" s="282">
        <v>44678</v>
      </c>
      <c r="J348" s="283">
        <v>3.86</v>
      </c>
      <c r="L348" s="282">
        <v>44014</v>
      </c>
      <c r="M348" s="283">
        <v>1.54</v>
      </c>
    </row>
    <row r="349" spans="1:13" x14ac:dyDescent="0.35">
      <c r="A349" s="282">
        <v>44679</v>
      </c>
      <c r="B349" s="283">
        <v>3.69</v>
      </c>
      <c r="I349" s="282">
        <v>44679</v>
      </c>
      <c r="J349" s="283">
        <v>3.92</v>
      </c>
      <c r="L349" s="282">
        <v>44015</v>
      </c>
      <c r="M349" s="283">
        <v>1.54</v>
      </c>
    </row>
    <row r="350" spans="1:13" x14ac:dyDescent="0.35">
      <c r="A350" s="282">
        <v>44680</v>
      </c>
      <c r="B350" s="283">
        <v>3.74</v>
      </c>
      <c r="I350" s="282">
        <v>44680</v>
      </c>
      <c r="J350" s="283">
        <v>3.96</v>
      </c>
      <c r="L350" s="282">
        <v>44018</v>
      </c>
      <c r="M350" s="283">
        <v>1.51</v>
      </c>
    </row>
    <row r="351" spans="1:13" x14ac:dyDescent="0.35">
      <c r="A351" s="282">
        <v>44681</v>
      </c>
      <c r="B351" s="283">
        <v>3.75</v>
      </c>
      <c r="I351" s="282">
        <v>44681</v>
      </c>
      <c r="J351" s="283">
        <v>4.01</v>
      </c>
      <c r="L351" s="282">
        <v>44019</v>
      </c>
      <c r="M351" s="283">
        <v>1.51</v>
      </c>
    </row>
    <row r="352" spans="1:13" x14ac:dyDescent="0.35">
      <c r="A352" s="282">
        <v>44683</v>
      </c>
      <c r="B352" s="283">
        <v>3.85</v>
      </c>
      <c r="I352" s="282">
        <v>44683</v>
      </c>
      <c r="J352" s="283">
        <v>4.08</v>
      </c>
      <c r="L352" s="282">
        <v>44020</v>
      </c>
      <c r="M352" s="283">
        <v>1.51</v>
      </c>
    </row>
    <row r="353" spans="1:13" x14ac:dyDescent="0.35">
      <c r="A353" s="282">
        <v>44684</v>
      </c>
      <c r="B353" s="283">
        <v>3.82</v>
      </c>
      <c r="I353" s="282">
        <v>44684</v>
      </c>
      <c r="J353" s="283">
        <v>4.05</v>
      </c>
      <c r="L353" s="282">
        <v>44021</v>
      </c>
      <c r="M353" s="283">
        <v>1.52</v>
      </c>
    </row>
    <row r="354" spans="1:13" x14ac:dyDescent="0.35">
      <c r="A354" s="282">
        <v>44685</v>
      </c>
      <c r="B354" s="283">
        <v>3.76</v>
      </c>
      <c r="I354" s="282">
        <v>44685</v>
      </c>
      <c r="J354" s="283">
        <v>3.98</v>
      </c>
      <c r="L354" s="282">
        <v>44022</v>
      </c>
      <c r="M354" s="283">
        <v>1.52</v>
      </c>
    </row>
    <row r="355" spans="1:13" x14ac:dyDescent="0.35">
      <c r="A355" s="282">
        <v>44686</v>
      </c>
      <c r="B355" s="283">
        <v>3.88</v>
      </c>
      <c r="I355" s="282">
        <v>44686</v>
      </c>
      <c r="J355" s="283">
        <v>4.09</v>
      </c>
      <c r="L355" s="282">
        <v>44025</v>
      </c>
      <c r="M355" s="283">
        <v>1.5</v>
      </c>
    </row>
    <row r="356" spans="1:13" x14ac:dyDescent="0.35">
      <c r="A356" s="282">
        <v>44687</v>
      </c>
      <c r="B356" s="283">
        <v>3.91</v>
      </c>
      <c r="I356" s="282">
        <v>44687</v>
      </c>
      <c r="J356" s="283">
        <v>4.1399999999999997</v>
      </c>
      <c r="L356" s="282">
        <v>44026</v>
      </c>
      <c r="M356" s="283">
        <v>1.5</v>
      </c>
    </row>
    <row r="357" spans="1:13" x14ac:dyDescent="0.35">
      <c r="A357" s="282">
        <v>44690</v>
      </c>
      <c r="B357" s="283">
        <v>3.89</v>
      </c>
      <c r="I357" s="282">
        <v>44690</v>
      </c>
      <c r="J357" s="283">
        <v>4.12</v>
      </c>
      <c r="L357" s="282">
        <v>44027</v>
      </c>
      <c r="M357" s="283">
        <v>1.48</v>
      </c>
    </row>
    <row r="358" spans="1:13" x14ac:dyDescent="0.35">
      <c r="A358" s="282">
        <v>44691</v>
      </c>
      <c r="B358" s="283">
        <v>3.83</v>
      </c>
      <c r="I358" s="282">
        <v>44691</v>
      </c>
      <c r="J358" s="283">
        <v>4.07</v>
      </c>
      <c r="L358" s="282">
        <v>44028</v>
      </c>
      <c r="M358" s="283">
        <v>1.47</v>
      </c>
    </row>
    <row r="359" spans="1:13" x14ac:dyDescent="0.35">
      <c r="A359" s="282">
        <v>44692</v>
      </c>
      <c r="B359" s="283">
        <v>3.78</v>
      </c>
      <c r="I359" s="282">
        <v>44692</v>
      </c>
      <c r="J359" s="283">
        <v>4.03</v>
      </c>
      <c r="L359" s="282">
        <v>44029</v>
      </c>
      <c r="M359" s="283">
        <v>1.46</v>
      </c>
    </row>
    <row r="360" spans="1:13" x14ac:dyDescent="0.35">
      <c r="A360" s="282">
        <v>44693</v>
      </c>
      <c r="B360" s="283">
        <v>3.71</v>
      </c>
      <c r="I360" s="282">
        <v>44693</v>
      </c>
      <c r="J360" s="283">
        <v>3.97</v>
      </c>
      <c r="L360" s="282">
        <v>44032</v>
      </c>
      <c r="M360" s="283">
        <v>1.44</v>
      </c>
    </row>
    <row r="361" spans="1:13" x14ac:dyDescent="0.35">
      <c r="A361" s="282">
        <v>44694</v>
      </c>
      <c r="B361" s="283">
        <v>3.81</v>
      </c>
      <c r="I361" s="282">
        <v>44694</v>
      </c>
      <c r="J361" s="283">
        <v>4.07</v>
      </c>
      <c r="L361" s="282">
        <v>44033</v>
      </c>
      <c r="M361" s="283">
        <v>1.41</v>
      </c>
    </row>
    <row r="362" spans="1:13" x14ac:dyDescent="0.35">
      <c r="A362" s="282">
        <v>44697</v>
      </c>
      <c r="B362" s="283">
        <v>3.78</v>
      </c>
      <c r="I362" s="282">
        <v>44697</v>
      </c>
      <c r="J362" s="283">
        <v>4.04</v>
      </c>
      <c r="L362" s="282">
        <v>44034</v>
      </c>
      <c r="M362" s="283">
        <v>1.39</v>
      </c>
    </row>
    <row r="363" spans="1:13" x14ac:dyDescent="0.35">
      <c r="A363" s="282">
        <v>44698</v>
      </c>
      <c r="B363" s="283">
        <v>3.87</v>
      </c>
      <c r="I363" s="282">
        <v>44698</v>
      </c>
      <c r="J363" s="283">
        <v>4.1399999999999997</v>
      </c>
      <c r="L363" s="282">
        <v>44035</v>
      </c>
      <c r="M363" s="283">
        <v>1.39</v>
      </c>
    </row>
    <row r="364" spans="1:13" x14ac:dyDescent="0.35">
      <c r="A364" s="282">
        <v>44699</v>
      </c>
      <c r="B364" s="283">
        <v>3.83</v>
      </c>
      <c r="I364" s="282">
        <v>44699</v>
      </c>
      <c r="J364" s="283">
        <v>4.0999999999999996</v>
      </c>
      <c r="L364" s="282">
        <v>44036</v>
      </c>
      <c r="M364" s="283">
        <v>1.39</v>
      </c>
    </row>
    <row r="365" spans="1:13" x14ac:dyDescent="0.35">
      <c r="A365" s="282">
        <v>44700</v>
      </c>
      <c r="B365" s="283">
        <v>3.81</v>
      </c>
      <c r="I365" s="282">
        <v>44700</v>
      </c>
      <c r="J365" s="283">
        <v>4.08</v>
      </c>
      <c r="L365" s="282">
        <v>44039</v>
      </c>
      <c r="M365" s="283">
        <v>1.39</v>
      </c>
    </row>
    <row r="366" spans="1:13" x14ac:dyDescent="0.35">
      <c r="A366" s="282">
        <v>44701</v>
      </c>
      <c r="B366" s="283">
        <v>3.76</v>
      </c>
      <c r="I366" s="282">
        <v>44701</v>
      </c>
      <c r="J366" s="283">
        <v>4.04</v>
      </c>
      <c r="L366" s="282">
        <v>44040</v>
      </c>
      <c r="M366" s="283">
        <v>1.4</v>
      </c>
    </row>
    <row r="367" spans="1:13" x14ac:dyDescent="0.35">
      <c r="A367" s="282">
        <v>44704</v>
      </c>
      <c r="B367" s="283">
        <v>3.81</v>
      </c>
      <c r="I367" s="282">
        <v>44704</v>
      </c>
      <c r="J367" s="283">
        <v>4.08</v>
      </c>
      <c r="L367" s="282">
        <v>44041</v>
      </c>
      <c r="M367" s="283">
        <v>1.4</v>
      </c>
    </row>
    <row r="368" spans="1:13" x14ac:dyDescent="0.35">
      <c r="A368" s="282">
        <v>44705</v>
      </c>
      <c r="B368" s="283">
        <v>3.71</v>
      </c>
      <c r="I368" s="282">
        <v>44705</v>
      </c>
      <c r="J368" s="283">
        <v>3.97</v>
      </c>
      <c r="L368" s="282">
        <v>44042</v>
      </c>
      <c r="M368" s="283">
        <v>1.41</v>
      </c>
    </row>
    <row r="369" spans="1:13" x14ac:dyDescent="0.35">
      <c r="A369" s="282">
        <v>44706</v>
      </c>
      <c r="B369" s="283">
        <v>3.65</v>
      </c>
      <c r="I369" s="282">
        <v>44706</v>
      </c>
      <c r="J369" s="283">
        <v>3.91</v>
      </c>
      <c r="L369" s="282">
        <v>44043</v>
      </c>
      <c r="M369" s="283">
        <v>1.41</v>
      </c>
    </row>
    <row r="370" spans="1:13" x14ac:dyDescent="0.35">
      <c r="A370" s="282">
        <v>44707</v>
      </c>
      <c r="B370" s="283">
        <v>3.61</v>
      </c>
      <c r="I370" s="282">
        <v>44707</v>
      </c>
      <c r="J370" s="283">
        <v>3.86</v>
      </c>
      <c r="L370" s="282">
        <v>44046</v>
      </c>
      <c r="M370" s="283">
        <v>1.4</v>
      </c>
    </row>
    <row r="371" spans="1:13" x14ac:dyDescent="0.35">
      <c r="A371" s="282">
        <v>44708</v>
      </c>
      <c r="B371" s="283">
        <v>3.6</v>
      </c>
      <c r="I371" s="282">
        <v>44708</v>
      </c>
      <c r="J371" s="283">
        <v>3.85</v>
      </c>
      <c r="L371" s="282">
        <v>44047</v>
      </c>
      <c r="M371" s="283">
        <v>1.4</v>
      </c>
    </row>
    <row r="372" spans="1:13" x14ac:dyDescent="0.35">
      <c r="A372" s="282">
        <v>44711</v>
      </c>
      <c r="B372" s="283">
        <v>3.6</v>
      </c>
      <c r="I372" s="282">
        <v>44711</v>
      </c>
      <c r="J372" s="283">
        <v>3.86</v>
      </c>
      <c r="L372" s="282">
        <v>44048</v>
      </c>
      <c r="M372" s="283">
        <v>1.37</v>
      </c>
    </row>
    <row r="373" spans="1:13" x14ac:dyDescent="0.35">
      <c r="A373" s="282">
        <v>44712</v>
      </c>
      <c r="B373" s="283">
        <v>3.7</v>
      </c>
      <c r="I373" s="282">
        <v>44712</v>
      </c>
      <c r="J373" s="283">
        <v>3.92</v>
      </c>
      <c r="L373" s="282">
        <v>44049</v>
      </c>
      <c r="M373" s="283">
        <v>1.36</v>
      </c>
    </row>
    <row r="374" spans="1:13" x14ac:dyDescent="0.35">
      <c r="A374" s="282">
        <v>44713</v>
      </c>
      <c r="B374" s="283">
        <v>3.77</v>
      </c>
      <c r="I374" s="282">
        <v>44713</v>
      </c>
      <c r="J374" s="283">
        <v>3.99</v>
      </c>
      <c r="L374" s="282">
        <v>44050</v>
      </c>
      <c r="M374" s="283">
        <v>1.35</v>
      </c>
    </row>
    <row r="375" spans="1:13" x14ac:dyDescent="0.35">
      <c r="A375" s="282">
        <v>44714</v>
      </c>
      <c r="B375" s="283">
        <v>3.76</v>
      </c>
      <c r="I375" s="282">
        <v>44714</v>
      </c>
      <c r="J375" s="283">
        <v>3.98</v>
      </c>
      <c r="L375" s="282">
        <v>44053</v>
      </c>
      <c r="M375" s="283">
        <v>1.34</v>
      </c>
    </row>
    <row r="376" spans="1:13" x14ac:dyDescent="0.35">
      <c r="A376" s="282">
        <v>44715</v>
      </c>
      <c r="B376" s="283">
        <v>3.79</v>
      </c>
      <c r="I376" s="282">
        <v>44715</v>
      </c>
      <c r="J376" s="283">
        <v>4.0199999999999996</v>
      </c>
      <c r="L376" s="282">
        <v>44054</v>
      </c>
      <c r="M376" s="283">
        <v>1.33</v>
      </c>
    </row>
    <row r="377" spans="1:13" x14ac:dyDescent="0.35">
      <c r="A377" s="282">
        <v>44718</v>
      </c>
      <c r="B377" s="283">
        <v>3.86</v>
      </c>
      <c r="I377" s="282">
        <v>44718</v>
      </c>
      <c r="J377" s="283">
        <v>4.08</v>
      </c>
      <c r="L377" s="282">
        <v>44055</v>
      </c>
      <c r="M377" s="283">
        <v>1.33</v>
      </c>
    </row>
    <row r="378" spans="1:13" x14ac:dyDescent="0.35">
      <c r="A378" s="282">
        <v>44719</v>
      </c>
      <c r="B378" s="283">
        <v>3.82</v>
      </c>
      <c r="I378" s="282">
        <v>44719</v>
      </c>
      <c r="J378" s="283">
        <v>4.04</v>
      </c>
      <c r="L378" s="282">
        <v>44056</v>
      </c>
      <c r="M378" s="283">
        <v>1.34</v>
      </c>
    </row>
    <row r="379" spans="1:13" x14ac:dyDescent="0.35">
      <c r="A379" s="282">
        <v>44720</v>
      </c>
      <c r="B379" s="283">
        <v>3.86</v>
      </c>
      <c r="I379" s="282">
        <v>44720</v>
      </c>
      <c r="J379" s="283">
        <v>4.08</v>
      </c>
      <c r="L379" s="282">
        <v>44057</v>
      </c>
      <c r="M379" s="283">
        <v>1.35</v>
      </c>
    </row>
    <row r="380" spans="1:13" x14ac:dyDescent="0.35">
      <c r="A380" s="282">
        <v>44721</v>
      </c>
      <c r="B380" s="283">
        <v>3.89</v>
      </c>
      <c r="I380" s="282">
        <v>44721</v>
      </c>
      <c r="J380" s="283">
        <v>4.12</v>
      </c>
      <c r="L380" s="282">
        <v>44060</v>
      </c>
      <c r="M380" s="283">
        <v>1.36</v>
      </c>
    </row>
    <row r="381" spans="1:13" x14ac:dyDescent="0.35">
      <c r="A381" s="282">
        <v>44722</v>
      </c>
      <c r="B381" s="283">
        <v>4.05</v>
      </c>
      <c r="I381" s="282">
        <v>44722</v>
      </c>
      <c r="J381" s="283">
        <v>4.29</v>
      </c>
      <c r="L381" s="282">
        <v>44061</v>
      </c>
      <c r="M381" s="283">
        <v>1.37</v>
      </c>
    </row>
    <row r="382" spans="1:13" x14ac:dyDescent="0.35">
      <c r="A382" s="282">
        <v>44725</v>
      </c>
      <c r="B382" s="283">
        <v>4.29</v>
      </c>
      <c r="I382" s="282">
        <v>44725</v>
      </c>
      <c r="J382" s="283">
        <v>4.54</v>
      </c>
      <c r="L382" s="282">
        <v>44062</v>
      </c>
      <c r="M382" s="283">
        <v>1.37</v>
      </c>
    </row>
    <row r="383" spans="1:13" x14ac:dyDescent="0.35">
      <c r="A383" s="282">
        <v>44726</v>
      </c>
      <c r="B383" s="283">
        <v>4.4000000000000004</v>
      </c>
      <c r="I383" s="282">
        <v>44726</v>
      </c>
      <c r="J383" s="283">
        <v>4.6500000000000004</v>
      </c>
      <c r="L383" s="282">
        <v>44063</v>
      </c>
      <c r="M383" s="283">
        <v>1.38</v>
      </c>
    </row>
    <row r="384" spans="1:13" x14ac:dyDescent="0.35">
      <c r="A384" s="282">
        <v>44727</v>
      </c>
      <c r="B384" s="283">
        <v>4.3</v>
      </c>
      <c r="I384" s="282">
        <v>44727</v>
      </c>
      <c r="J384" s="283">
        <v>4.54</v>
      </c>
      <c r="L384" s="282">
        <v>44064</v>
      </c>
      <c r="M384" s="283">
        <v>1.38</v>
      </c>
    </row>
    <row r="385" spans="1:13" x14ac:dyDescent="0.35">
      <c r="A385" s="282">
        <v>44728</v>
      </c>
      <c r="B385" s="283">
        <v>4.25</v>
      </c>
      <c r="I385" s="282">
        <v>44728</v>
      </c>
      <c r="J385" s="283">
        <v>4.5</v>
      </c>
      <c r="L385" s="282">
        <v>44067</v>
      </c>
      <c r="M385" s="283">
        <v>1.37</v>
      </c>
    </row>
    <row r="386" spans="1:13" x14ac:dyDescent="0.35">
      <c r="A386" s="282">
        <v>44729</v>
      </c>
      <c r="B386" s="283">
        <v>4.21</v>
      </c>
      <c r="I386" s="282">
        <v>44729</v>
      </c>
      <c r="J386" s="283">
        <v>4.4800000000000004</v>
      </c>
      <c r="L386" s="282">
        <v>44068</v>
      </c>
      <c r="M386" s="283">
        <v>1.37</v>
      </c>
    </row>
    <row r="387" spans="1:13" x14ac:dyDescent="0.35">
      <c r="A387" s="282">
        <v>44732</v>
      </c>
      <c r="B387" s="283">
        <v>4.21</v>
      </c>
      <c r="I387" s="282">
        <v>44732</v>
      </c>
      <c r="J387" s="283">
        <v>4.49</v>
      </c>
      <c r="L387" s="282">
        <v>44069</v>
      </c>
      <c r="M387" s="283">
        <v>1.37</v>
      </c>
    </row>
    <row r="388" spans="1:13" x14ac:dyDescent="0.35">
      <c r="A388" s="282">
        <v>44733</v>
      </c>
      <c r="B388" s="283">
        <v>4.26</v>
      </c>
      <c r="I388" s="282">
        <v>44733</v>
      </c>
      <c r="J388" s="283">
        <v>4.5199999999999996</v>
      </c>
      <c r="L388" s="282">
        <v>44070</v>
      </c>
      <c r="M388" s="283">
        <v>1.38</v>
      </c>
    </row>
    <row r="389" spans="1:13" x14ac:dyDescent="0.35">
      <c r="A389" s="282">
        <v>44734</v>
      </c>
      <c r="B389" s="283">
        <v>4.1500000000000004</v>
      </c>
      <c r="I389" s="282">
        <v>44734</v>
      </c>
      <c r="J389" s="283">
        <v>4.42</v>
      </c>
      <c r="L389" s="282">
        <v>44071</v>
      </c>
      <c r="M389" s="283">
        <v>1.37</v>
      </c>
    </row>
    <row r="390" spans="1:13" x14ac:dyDescent="0.35">
      <c r="A390" s="282">
        <v>44735</v>
      </c>
      <c r="B390" s="283">
        <v>4.09</v>
      </c>
      <c r="I390" s="282">
        <v>44735</v>
      </c>
      <c r="J390" s="283">
        <v>4.37</v>
      </c>
      <c r="L390" s="282">
        <v>44074</v>
      </c>
      <c r="M390" s="283">
        <v>1.36</v>
      </c>
    </row>
    <row r="391" spans="1:13" x14ac:dyDescent="0.35">
      <c r="A391" s="282">
        <v>44736</v>
      </c>
      <c r="B391" s="283">
        <v>4.12</v>
      </c>
      <c r="I391" s="282">
        <v>44736</v>
      </c>
      <c r="J391" s="283">
        <v>4.4000000000000004</v>
      </c>
      <c r="L391" s="282">
        <v>44075</v>
      </c>
      <c r="M391" s="283">
        <v>1.35</v>
      </c>
    </row>
    <row r="392" spans="1:13" x14ac:dyDescent="0.35">
      <c r="A392" s="282">
        <v>44739</v>
      </c>
      <c r="B392" s="283">
        <v>4.17</v>
      </c>
      <c r="I392" s="282">
        <v>44739</v>
      </c>
      <c r="J392" s="283">
        <v>4.45</v>
      </c>
      <c r="L392" s="282">
        <v>44076</v>
      </c>
      <c r="M392" s="283">
        <v>1.34</v>
      </c>
    </row>
    <row r="393" spans="1:13" x14ac:dyDescent="0.35">
      <c r="A393" s="282">
        <v>44740</v>
      </c>
      <c r="B393" s="283">
        <v>4.1900000000000004</v>
      </c>
      <c r="I393" s="282">
        <v>44740</v>
      </c>
      <c r="J393" s="283">
        <v>4.4800000000000004</v>
      </c>
      <c r="L393" s="282">
        <v>44077</v>
      </c>
      <c r="M393" s="283">
        <v>1.35</v>
      </c>
    </row>
    <row r="394" spans="1:13" x14ac:dyDescent="0.35">
      <c r="A394" s="282">
        <v>44741</v>
      </c>
      <c r="B394" s="283">
        <v>4.1100000000000003</v>
      </c>
      <c r="I394" s="282">
        <v>44741</v>
      </c>
      <c r="J394" s="283">
        <v>4.4000000000000004</v>
      </c>
      <c r="L394" s="282">
        <v>44078</v>
      </c>
      <c r="M394" s="283">
        <v>1.35</v>
      </c>
    </row>
    <row r="395" spans="1:13" x14ac:dyDescent="0.35">
      <c r="A395" s="282">
        <v>44742</v>
      </c>
      <c r="B395" s="283">
        <v>4.05</v>
      </c>
      <c r="I395" s="282">
        <v>44742</v>
      </c>
      <c r="J395" s="283">
        <v>4.34</v>
      </c>
      <c r="L395" s="282">
        <v>44081</v>
      </c>
      <c r="M395" s="283">
        <v>1.35</v>
      </c>
    </row>
    <row r="396" spans="1:13" x14ac:dyDescent="0.35">
      <c r="A396" s="282">
        <v>44743</v>
      </c>
      <c r="B396" s="283">
        <v>3.99</v>
      </c>
      <c r="I396" s="282">
        <v>44743</v>
      </c>
      <c r="J396" s="283">
        <v>4.29</v>
      </c>
      <c r="L396" s="282">
        <v>44082</v>
      </c>
      <c r="M396" s="283">
        <v>1.37</v>
      </c>
    </row>
    <row r="397" spans="1:13" x14ac:dyDescent="0.35">
      <c r="A397" s="282">
        <v>44746</v>
      </c>
      <c r="B397" s="283">
        <v>3.99</v>
      </c>
      <c r="I397" s="282">
        <v>44746</v>
      </c>
      <c r="J397" s="283">
        <v>4.3</v>
      </c>
      <c r="L397" s="282">
        <v>44083</v>
      </c>
      <c r="M397" s="283">
        <v>1.37</v>
      </c>
    </row>
    <row r="398" spans="1:13" x14ac:dyDescent="0.35">
      <c r="A398" s="282">
        <v>44747</v>
      </c>
      <c r="B398" s="283">
        <v>3.93</v>
      </c>
      <c r="I398" s="282">
        <v>44747</v>
      </c>
      <c r="J398" s="283">
        <v>4.24</v>
      </c>
      <c r="L398" s="282">
        <v>44084</v>
      </c>
      <c r="M398" s="283">
        <v>1.37</v>
      </c>
    </row>
    <row r="399" spans="1:13" x14ac:dyDescent="0.35">
      <c r="A399" s="282">
        <v>44748</v>
      </c>
      <c r="B399" s="283">
        <v>4.03</v>
      </c>
      <c r="I399" s="282">
        <v>44748</v>
      </c>
      <c r="J399" s="283">
        <v>4.33</v>
      </c>
      <c r="L399" s="282">
        <v>44085</v>
      </c>
      <c r="M399" s="283">
        <v>1.37</v>
      </c>
    </row>
    <row r="400" spans="1:13" x14ac:dyDescent="0.35">
      <c r="A400" s="282">
        <v>44749</v>
      </c>
      <c r="B400" s="283">
        <v>4.0599999999999996</v>
      </c>
      <c r="I400" s="282">
        <v>44749</v>
      </c>
      <c r="J400" s="283">
        <v>4.37</v>
      </c>
      <c r="L400" s="282">
        <v>44088</v>
      </c>
      <c r="M400" s="283">
        <v>1.36</v>
      </c>
    </row>
    <row r="401" spans="1:13" x14ac:dyDescent="0.35">
      <c r="A401" s="282">
        <v>44750</v>
      </c>
      <c r="B401" s="283">
        <v>4.13</v>
      </c>
      <c r="I401" s="282">
        <v>44750</v>
      </c>
      <c r="J401" s="283">
        <v>4.42</v>
      </c>
      <c r="L401" s="282">
        <v>44089</v>
      </c>
      <c r="M401" s="283">
        <v>1.36</v>
      </c>
    </row>
    <row r="402" spans="1:13" x14ac:dyDescent="0.35">
      <c r="A402" s="282">
        <v>44753</v>
      </c>
      <c r="B402" s="283">
        <v>4.04</v>
      </c>
      <c r="I402" s="282">
        <v>44753</v>
      </c>
      <c r="J402" s="283">
        <v>4.34</v>
      </c>
      <c r="L402" s="282">
        <v>44090</v>
      </c>
      <c r="M402" s="283">
        <v>1.35</v>
      </c>
    </row>
    <row r="403" spans="1:13" x14ac:dyDescent="0.35">
      <c r="A403" s="282">
        <v>44754</v>
      </c>
      <c r="B403" s="283">
        <v>4.0199999999999996</v>
      </c>
      <c r="I403" s="282">
        <v>44754</v>
      </c>
      <c r="J403" s="283">
        <v>4.32</v>
      </c>
      <c r="L403" s="282">
        <v>44091</v>
      </c>
      <c r="M403" s="283">
        <v>1.35</v>
      </c>
    </row>
    <row r="404" spans="1:13" x14ac:dyDescent="0.35">
      <c r="A404" s="282">
        <v>44755</v>
      </c>
      <c r="B404" s="283">
        <v>4.01</v>
      </c>
      <c r="I404" s="282">
        <v>44755</v>
      </c>
      <c r="J404" s="283">
        <v>4.33</v>
      </c>
      <c r="L404" s="282">
        <v>44092</v>
      </c>
      <c r="M404" s="283">
        <v>1.35</v>
      </c>
    </row>
    <row r="405" spans="1:13" x14ac:dyDescent="0.35">
      <c r="A405" s="282">
        <v>44756</v>
      </c>
      <c r="B405" s="283">
        <v>4.04</v>
      </c>
      <c r="I405" s="282">
        <v>44756</v>
      </c>
      <c r="J405" s="283">
        <v>4.37</v>
      </c>
      <c r="L405" s="282">
        <v>44095</v>
      </c>
      <c r="M405" s="283">
        <v>1.37</v>
      </c>
    </row>
    <row r="406" spans="1:13" x14ac:dyDescent="0.35">
      <c r="A406" s="282">
        <v>44757</v>
      </c>
      <c r="B406" s="283">
        <v>4.01</v>
      </c>
      <c r="I406" s="282">
        <v>44757</v>
      </c>
      <c r="J406" s="283">
        <v>4.34</v>
      </c>
      <c r="L406" s="282">
        <v>44096</v>
      </c>
      <c r="M406" s="283">
        <v>1.37</v>
      </c>
    </row>
    <row r="407" spans="1:13" x14ac:dyDescent="0.35">
      <c r="A407" s="282">
        <v>44760</v>
      </c>
      <c r="B407" s="283">
        <v>4.0199999999999996</v>
      </c>
      <c r="I407" s="282">
        <v>44760</v>
      </c>
      <c r="J407" s="283">
        <v>4.34</v>
      </c>
      <c r="L407" s="282">
        <v>44097</v>
      </c>
      <c r="M407" s="283">
        <v>1.39</v>
      </c>
    </row>
    <row r="408" spans="1:13" x14ac:dyDescent="0.35">
      <c r="A408" s="282">
        <v>44761</v>
      </c>
      <c r="B408" s="283">
        <v>4.07</v>
      </c>
      <c r="I408" s="282">
        <v>44761</v>
      </c>
      <c r="J408" s="283">
        <v>4.3899999999999997</v>
      </c>
      <c r="L408" s="282">
        <v>44098</v>
      </c>
      <c r="M408" s="283">
        <v>1.43</v>
      </c>
    </row>
    <row r="409" spans="1:13" x14ac:dyDescent="0.35">
      <c r="A409" s="282">
        <v>44762</v>
      </c>
      <c r="B409" s="283">
        <v>4.07</v>
      </c>
      <c r="I409" s="282">
        <v>44762</v>
      </c>
      <c r="J409" s="283">
        <v>4.3899999999999997</v>
      </c>
      <c r="L409" s="282">
        <v>44099</v>
      </c>
      <c r="M409" s="283">
        <v>1.46</v>
      </c>
    </row>
    <row r="410" spans="1:13" x14ac:dyDescent="0.35">
      <c r="A410" s="282">
        <v>44763</v>
      </c>
      <c r="B410" s="283">
        <v>3.93</v>
      </c>
      <c r="I410" s="282">
        <v>44763</v>
      </c>
      <c r="J410" s="283">
        <v>4.26</v>
      </c>
      <c r="L410" s="282">
        <v>44102</v>
      </c>
      <c r="M410" s="283">
        <v>1.45</v>
      </c>
    </row>
    <row r="411" spans="1:13" x14ac:dyDescent="0.35">
      <c r="A411" s="282">
        <v>44764</v>
      </c>
      <c r="B411" s="283">
        <v>3.83</v>
      </c>
      <c r="I411" s="282">
        <v>44764</v>
      </c>
      <c r="J411" s="283">
        <v>4.1399999999999997</v>
      </c>
      <c r="L411" s="282">
        <v>44103</v>
      </c>
      <c r="M411" s="283">
        <v>1.44</v>
      </c>
    </row>
    <row r="412" spans="1:13" x14ac:dyDescent="0.35">
      <c r="A412" s="282">
        <v>44767</v>
      </c>
      <c r="B412" s="283">
        <v>3.88</v>
      </c>
      <c r="I412" s="282">
        <v>44767</v>
      </c>
      <c r="J412" s="283">
        <v>4.1900000000000004</v>
      </c>
      <c r="L412" s="282">
        <v>44104</v>
      </c>
      <c r="M412" s="283">
        <v>1.44</v>
      </c>
    </row>
    <row r="413" spans="1:13" x14ac:dyDescent="0.35">
      <c r="A413" s="282">
        <v>44768</v>
      </c>
      <c r="B413" s="283">
        <v>3.87</v>
      </c>
      <c r="I413" s="282">
        <v>44768</v>
      </c>
      <c r="J413" s="283">
        <v>4.1900000000000004</v>
      </c>
      <c r="L413" s="282">
        <v>44105</v>
      </c>
      <c r="M413" s="283">
        <v>1.43</v>
      </c>
    </row>
    <row r="414" spans="1:13" x14ac:dyDescent="0.35">
      <c r="A414" s="282">
        <v>44769</v>
      </c>
      <c r="B414" s="283">
        <v>3.82</v>
      </c>
      <c r="I414" s="282">
        <v>44769</v>
      </c>
      <c r="J414" s="283">
        <v>4.13</v>
      </c>
      <c r="L414" s="282">
        <v>44106</v>
      </c>
      <c r="M414" s="283">
        <v>1.43</v>
      </c>
    </row>
    <row r="415" spans="1:13" x14ac:dyDescent="0.35">
      <c r="A415" s="282">
        <v>44770</v>
      </c>
      <c r="B415" s="283">
        <v>3.76</v>
      </c>
      <c r="I415" s="282">
        <v>44770</v>
      </c>
      <c r="J415" s="283">
        <v>4.07</v>
      </c>
      <c r="L415" s="282">
        <v>44109</v>
      </c>
      <c r="M415" s="283">
        <v>1.4</v>
      </c>
    </row>
    <row r="416" spans="1:13" x14ac:dyDescent="0.35">
      <c r="A416" s="282">
        <v>44771</v>
      </c>
      <c r="B416" s="283">
        <v>3.72</v>
      </c>
      <c r="I416" s="282">
        <v>44771</v>
      </c>
      <c r="J416" s="283">
        <v>4.04</v>
      </c>
      <c r="L416" s="282">
        <v>44110</v>
      </c>
      <c r="M416" s="283">
        <v>1.38</v>
      </c>
    </row>
    <row r="417" spans="1:13" x14ac:dyDescent="0.35">
      <c r="A417" s="282">
        <v>44773</v>
      </c>
      <c r="B417" s="283">
        <v>3.73</v>
      </c>
      <c r="I417" s="282">
        <v>44773</v>
      </c>
      <c r="J417" s="283">
        <v>4.0599999999999996</v>
      </c>
      <c r="L417" s="282">
        <v>44111</v>
      </c>
      <c r="M417" s="283">
        <v>1.36</v>
      </c>
    </row>
    <row r="418" spans="1:13" x14ac:dyDescent="0.35">
      <c r="A418" s="282">
        <v>44774</v>
      </c>
      <c r="B418" s="283">
        <v>3.71</v>
      </c>
      <c r="I418" s="282">
        <v>44774</v>
      </c>
      <c r="J418" s="283">
        <v>4.0199999999999996</v>
      </c>
      <c r="L418" s="282">
        <v>44112</v>
      </c>
      <c r="M418" s="283">
        <v>1.36</v>
      </c>
    </row>
    <row r="419" spans="1:13" x14ac:dyDescent="0.35">
      <c r="A419" s="282">
        <v>44775</v>
      </c>
      <c r="B419" s="283">
        <v>3.84</v>
      </c>
      <c r="I419" s="282">
        <v>44775</v>
      </c>
      <c r="J419" s="283">
        <v>4.1500000000000004</v>
      </c>
      <c r="L419" s="282">
        <v>44113</v>
      </c>
      <c r="M419" s="283">
        <v>1.35</v>
      </c>
    </row>
    <row r="420" spans="1:13" x14ac:dyDescent="0.35">
      <c r="A420" s="282">
        <v>44776</v>
      </c>
      <c r="B420" s="283">
        <v>3.84</v>
      </c>
      <c r="I420" s="282">
        <v>44776</v>
      </c>
      <c r="J420" s="283">
        <v>4.16</v>
      </c>
      <c r="L420" s="282">
        <v>44116</v>
      </c>
      <c r="M420" s="283">
        <v>1.34</v>
      </c>
    </row>
    <row r="421" spans="1:13" x14ac:dyDescent="0.35">
      <c r="A421" s="282">
        <v>44777</v>
      </c>
      <c r="B421" s="283">
        <v>3.78</v>
      </c>
      <c r="I421" s="282">
        <v>44777</v>
      </c>
      <c r="J421" s="283">
        <v>4.0999999999999996</v>
      </c>
      <c r="L421" s="282">
        <v>44117</v>
      </c>
      <c r="M421" s="283">
        <v>1.33</v>
      </c>
    </row>
    <row r="422" spans="1:13" x14ac:dyDescent="0.35">
      <c r="A422" s="282">
        <v>44778</v>
      </c>
      <c r="B422" s="283">
        <v>3.94</v>
      </c>
      <c r="I422" s="282">
        <v>44778</v>
      </c>
      <c r="J422" s="283">
        <v>4.25</v>
      </c>
      <c r="L422" s="282">
        <v>44118</v>
      </c>
      <c r="M422" s="283">
        <v>1.33</v>
      </c>
    </row>
    <row r="423" spans="1:13" x14ac:dyDescent="0.35">
      <c r="A423" s="282">
        <v>44781</v>
      </c>
      <c r="B423" s="283">
        <v>3.88</v>
      </c>
      <c r="I423" s="282">
        <v>44781</v>
      </c>
      <c r="J423" s="283">
        <v>4.2</v>
      </c>
      <c r="L423" s="282">
        <v>44119</v>
      </c>
      <c r="M423" s="283">
        <v>1.34</v>
      </c>
    </row>
    <row r="424" spans="1:13" x14ac:dyDescent="0.35">
      <c r="A424" s="282">
        <v>44782</v>
      </c>
      <c r="B424" s="283">
        <v>3.93</v>
      </c>
      <c r="I424" s="282">
        <v>44782</v>
      </c>
      <c r="J424" s="283">
        <v>4.25</v>
      </c>
      <c r="L424" s="282">
        <v>44120</v>
      </c>
      <c r="M424" s="283">
        <v>1.33</v>
      </c>
    </row>
    <row r="425" spans="1:13" x14ac:dyDescent="0.35">
      <c r="A425" s="282">
        <v>44783</v>
      </c>
      <c r="B425" s="283">
        <v>3.89</v>
      </c>
      <c r="I425" s="282">
        <v>44783</v>
      </c>
      <c r="J425" s="283">
        <v>4.2</v>
      </c>
      <c r="L425" s="282">
        <v>44123</v>
      </c>
      <c r="M425" s="283">
        <v>1.32</v>
      </c>
    </row>
    <row r="426" spans="1:13" x14ac:dyDescent="0.35">
      <c r="A426" s="282">
        <v>44784</v>
      </c>
      <c r="B426" s="283">
        <v>3.94</v>
      </c>
      <c r="I426" s="282">
        <v>44784</v>
      </c>
      <c r="J426" s="283">
        <v>4.24</v>
      </c>
      <c r="L426" s="282">
        <v>44124</v>
      </c>
      <c r="M426" s="283">
        <v>1.32</v>
      </c>
    </row>
    <row r="427" spans="1:13" x14ac:dyDescent="0.35">
      <c r="A427" s="282">
        <v>44785</v>
      </c>
      <c r="B427" s="283">
        <v>3.91</v>
      </c>
      <c r="I427" s="282">
        <v>44785</v>
      </c>
      <c r="J427" s="283">
        <v>4.21</v>
      </c>
      <c r="L427" s="282">
        <v>44125</v>
      </c>
      <c r="M427" s="283">
        <v>1.31</v>
      </c>
    </row>
    <row r="428" spans="1:13" x14ac:dyDescent="0.35">
      <c r="A428" s="282">
        <v>44788</v>
      </c>
      <c r="B428" s="283">
        <v>3.86</v>
      </c>
      <c r="I428" s="282">
        <v>44788</v>
      </c>
      <c r="J428" s="283">
        <v>4.1500000000000004</v>
      </c>
      <c r="L428" s="282">
        <v>44126</v>
      </c>
      <c r="M428" s="283">
        <v>1.31</v>
      </c>
    </row>
    <row r="429" spans="1:13" x14ac:dyDescent="0.35">
      <c r="A429" s="282">
        <v>44789</v>
      </c>
      <c r="B429" s="283">
        <v>3.89</v>
      </c>
      <c r="I429" s="282">
        <v>44789</v>
      </c>
      <c r="J429" s="283">
        <v>4.18</v>
      </c>
      <c r="L429" s="282">
        <v>44127</v>
      </c>
      <c r="M429" s="283">
        <v>1.3</v>
      </c>
    </row>
    <row r="430" spans="1:13" x14ac:dyDescent="0.35">
      <c r="A430" s="282">
        <v>44790</v>
      </c>
      <c r="B430" s="283">
        <v>3.96</v>
      </c>
      <c r="I430" s="282">
        <v>44790</v>
      </c>
      <c r="J430" s="283">
        <v>4.25</v>
      </c>
      <c r="L430" s="282">
        <v>44130</v>
      </c>
      <c r="M430" s="283">
        <v>1.3</v>
      </c>
    </row>
    <row r="431" spans="1:13" x14ac:dyDescent="0.35">
      <c r="A431" s="282">
        <v>44791</v>
      </c>
      <c r="B431" s="283">
        <v>3.94</v>
      </c>
      <c r="I431" s="282">
        <v>44791</v>
      </c>
      <c r="J431" s="283">
        <v>4.24</v>
      </c>
      <c r="L431" s="282">
        <v>44131</v>
      </c>
      <c r="M431" s="283">
        <v>1.3</v>
      </c>
    </row>
    <row r="432" spans="1:13" x14ac:dyDescent="0.35">
      <c r="A432" s="282">
        <v>44792</v>
      </c>
      <c r="B432" s="283">
        <v>4.03</v>
      </c>
      <c r="I432" s="282">
        <v>44792</v>
      </c>
      <c r="J432" s="283">
        <v>4.33</v>
      </c>
      <c r="L432" s="282">
        <v>44132</v>
      </c>
      <c r="M432" s="283">
        <v>1.32</v>
      </c>
    </row>
    <row r="433" spans="1:13" x14ac:dyDescent="0.35">
      <c r="A433" s="282">
        <v>44795</v>
      </c>
      <c r="B433" s="283">
        <v>4.0999999999999996</v>
      </c>
      <c r="I433" s="282">
        <v>44795</v>
      </c>
      <c r="J433" s="283">
        <v>4.4000000000000004</v>
      </c>
      <c r="L433" s="282">
        <v>44133</v>
      </c>
      <c r="M433" s="283">
        <v>1.33</v>
      </c>
    </row>
    <row r="434" spans="1:13" x14ac:dyDescent="0.35">
      <c r="A434" s="282">
        <v>44796</v>
      </c>
      <c r="B434" s="283">
        <v>4.0999999999999996</v>
      </c>
      <c r="I434" s="282">
        <v>44796</v>
      </c>
      <c r="J434" s="283">
        <v>4.4000000000000004</v>
      </c>
      <c r="L434" s="282">
        <v>44134</v>
      </c>
      <c r="M434" s="283">
        <v>1.33</v>
      </c>
    </row>
    <row r="435" spans="1:13" x14ac:dyDescent="0.35">
      <c r="A435" s="282">
        <v>44797</v>
      </c>
      <c r="B435" s="283">
        <v>4.1399999999999997</v>
      </c>
      <c r="I435" s="282">
        <v>44797</v>
      </c>
      <c r="J435" s="283">
        <v>4.4400000000000004</v>
      </c>
      <c r="L435" s="282">
        <v>44135</v>
      </c>
      <c r="M435" s="283">
        <v>1.34</v>
      </c>
    </row>
    <row r="436" spans="1:13" x14ac:dyDescent="0.35">
      <c r="A436" s="282">
        <v>44798</v>
      </c>
      <c r="B436" s="283">
        <v>4.07</v>
      </c>
      <c r="I436" s="282">
        <v>44798</v>
      </c>
      <c r="J436" s="283">
        <v>4.37</v>
      </c>
      <c r="L436" s="282">
        <v>44137</v>
      </c>
      <c r="M436" s="283">
        <v>1.33</v>
      </c>
    </row>
    <row r="437" spans="1:13" x14ac:dyDescent="0.35">
      <c r="A437" s="282">
        <v>44799</v>
      </c>
      <c r="B437" s="283">
        <v>4.09</v>
      </c>
      <c r="I437" s="282">
        <v>44799</v>
      </c>
      <c r="J437" s="283">
        <v>4.3899999999999997</v>
      </c>
      <c r="L437" s="282">
        <v>44138</v>
      </c>
      <c r="M437" s="283">
        <v>1.32</v>
      </c>
    </row>
    <row r="438" spans="1:13" x14ac:dyDescent="0.35">
      <c r="A438" s="282">
        <v>44802</v>
      </c>
      <c r="B438" s="283">
        <v>4.17</v>
      </c>
      <c r="I438" s="282">
        <v>44802</v>
      </c>
      <c r="J438" s="283">
        <v>4.47</v>
      </c>
      <c r="L438" s="282">
        <v>44139</v>
      </c>
      <c r="M438" s="283">
        <v>1.3</v>
      </c>
    </row>
    <row r="439" spans="1:13" x14ac:dyDescent="0.35">
      <c r="A439" s="282">
        <v>44803</v>
      </c>
      <c r="B439" s="283">
        <v>4.17</v>
      </c>
      <c r="I439" s="282">
        <v>44803</v>
      </c>
      <c r="J439" s="283">
        <v>4.4800000000000004</v>
      </c>
      <c r="L439" s="282">
        <v>44140</v>
      </c>
      <c r="M439" s="283">
        <v>1.27</v>
      </c>
    </row>
    <row r="440" spans="1:13" x14ac:dyDescent="0.35">
      <c r="A440" s="282">
        <v>44804</v>
      </c>
      <c r="B440" s="283">
        <v>4.21</v>
      </c>
      <c r="I440" s="282">
        <v>44804</v>
      </c>
      <c r="J440" s="283">
        <v>4.53</v>
      </c>
      <c r="L440" s="282">
        <v>44141</v>
      </c>
      <c r="M440" s="283">
        <v>1.25</v>
      </c>
    </row>
    <row r="441" spans="1:13" x14ac:dyDescent="0.35">
      <c r="A441" s="282">
        <v>44805</v>
      </c>
      <c r="B441" s="283">
        <v>4.34</v>
      </c>
      <c r="I441" s="282">
        <v>44805</v>
      </c>
      <c r="J441" s="283">
        <v>4.66</v>
      </c>
      <c r="L441" s="282">
        <v>44144</v>
      </c>
      <c r="M441" s="283">
        <v>1.19</v>
      </c>
    </row>
    <row r="442" spans="1:13" x14ac:dyDescent="0.35">
      <c r="A442" s="282">
        <v>44806</v>
      </c>
      <c r="B442" s="283">
        <v>4.26</v>
      </c>
      <c r="I442" s="282">
        <v>44806</v>
      </c>
      <c r="J442" s="283">
        <v>4.58</v>
      </c>
      <c r="L442" s="282">
        <v>44145</v>
      </c>
      <c r="M442" s="283">
        <v>1.19</v>
      </c>
    </row>
    <row r="443" spans="1:13" x14ac:dyDescent="0.35">
      <c r="A443" s="282">
        <v>44809</v>
      </c>
      <c r="B443" s="283">
        <v>4.26</v>
      </c>
      <c r="I443" s="282">
        <v>44809</v>
      </c>
      <c r="J443" s="283">
        <v>4.5999999999999996</v>
      </c>
      <c r="L443" s="282">
        <v>44146</v>
      </c>
      <c r="M443" s="283">
        <v>1.18</v>
      </c>
    </row>
    <row r="444" spans="1:13" x14ac:dyDescent="0.35">
      <c r="A444" s="282">
        <v>44810</v>
      </c>
      <c r="B444" s="283">
        <v>4.4000000000000004</v>
      </c>
      <c r="I444" s="282">
        <v>44810</v>
      </c>
      <c r="J444" s="283">
        <v>4.71</v>
      </c>
      <c r="L444" s="282">
        <v>44147</v>
      </c>
      <c r="M444" s="283">
        <v>1.21</v>
      </c>
    </row>
    <row r="445" spans="1:13" x14ac:dyDescent="0.35">
      <c r="A445" s="282">
        <v>44811</v>
      </c>
      <c r="B445" s="283">
        <v>4.33</v>
      </c>
      <c r="I445" s="282">
        <v>44811</v>
      </c>
      <c r="J445" s="283">
        <v>4.6500000000000004</v>
      </c>
      <c r="L445" s="282">
        <v>44148</v>
      </c>
      <c r="M445" s="283">
        <v>1.21</v>
      </c>
    </row>
    <row r="446" spans="1:13" x14ac:dyDescent="0.35">
      <c r="A446" s="282">
        <v>44812</v>
      </c>
      <c r="B446" s="283">
        <v>4.3499999999999996</v>
      </c>
      <c r="I446" s="282">
        <v>44812</v>
      </c>
      <c r="J446" s="283">
        <v>4.67</v>
      </c>
      <c r="L446" s="282">
        <v>44151</v>
      </c>
      <c r="M446" s="283">
        <v>1.19</v>
      </c>
    </row>
    <row r="447" spans="1:13" x14ac:dyDescent="0.35">
      <c r="A447" s="282">
        <v>44813</v>
      </c>
      <c r="B447" s="283">
        <v>4.37</v>
      </c>
      <c r="I447" s="282">
        <v>44813</v>
      </c>
      <c r="J447" s="283">
        <v>4.6900000000000004</v>
      </c>
      <c r="L447" s="282">
        <v>44152</v>
      </c>
      <c r="M447" s="283">
        <v>1.19</v>
      </c>
    </row>
    <row r="448" spans="1:13" x14ac:dyDescent="0.35">
      <c r="A448" s="282">
        <v>44816</v>
      </c>
      <c r="B448" s="283">
        <v>4.3899999999999997</v>
      </c>
      <c r="I448" s="282">
        <v>44816</v>
      </c>
      <c r="J448" s="283">
        <v>4.7</v>
      </c>
      <c r="L448" s="282">
        <v>44153</v>
      </c>
      <c r="M448" s="283">
        <v>1.17</v>
      </c>
    </row>
    <row r="449" spans="1:13" x14ac:dyDescent="0.35">
      <c r="A449" s="282">
        <v>44817</v>
      </c>
      <c r="B449" s="283">
        <v>4.49</v>
      </c>
      <c r="I449" s="282">
        <v>44817</v>
      </c>
      <c r="J449" s="283">
        <v>4.8</v>
      </c>
      <c r="L449" s="282">
        <v>44154</v>
      </c>
      <c r="M449" s="283">
        <v>1.1599999999999999</v>
      </c>
    </row>
    <row r="450" spans="1:13" x14ac:dyDescent="0.35">
      <c r="A450" s="282">
        <v>44818</v>
      </c>
      <c r="B450" s="283">
        <v>4.4800000000000004</v>
      </c>
      <c r="I450" s="282">
        <v>44818</v>
      </c>
      <c r="J450" s="283">
        <v>4.8</v>
      </c>
      <c r="L450" s="282">
        <v>44155</v>
      </c>
      <c r="M450" s="283">
        <v>1.1599999999999999</v>
      </c>
    </row>
    <row r="451" spans="1:13" x14ac:dyDescent="0.35">
      <c r="A451" s="282">
        <v>44819</v>
      </c>
      <c r="B451" s="283">
        <v>4.53</v>
      </c>
      <c r="I451" s="282">
        <v>44819</v>
      </c>
      <c r="J451" s="283">
        <v>4.8499999999999996</v>
      </c>
      <c r="L451" s="282">
        <v>44158</v>
      </c>
      <c r="M451" s="283">
        <v>1.1599999999999999</v>
      </c>
    </row>
    <row r="452" spans="1:13" x14ac:dyDescent="0.35">
      <c r="A452" s="282">
        <v>44820</v>
      </c>
      <c r="B452" s="283">
        <v>4.54</v>
      </c>
      <c r="I452" s="282">
        <v>44820</v>
      </c>
      <c r="J452" s="283">
        <v>4.8600000000000003</v>
      </c>
      <c r="L452" s="282">
        <v>44159</v>
      </c>
      <c r="M452" s="283">
        <v>1.1499999999999999</v>
      </c>
    </row>
    <row r="453" spans="1:13" x14ac:dyDescent="0.35">
      <c r="A453" s="282">
        <v>44823</v>
      </c>
      <c r="B453" s="283">
        <v>4.57</v>
      </c>
      <c r="I453" s="282">
        <v>44823</v>
      </c>
      <c r="J453" s="283">
        <v>4.9000000000000004</v>
      </c>
      <c r="L453" s="282">
        <v>44160</v>
      </c>
      <c r="M453" s="283">
        <v>1.1399999999999999</v>
      </c>
    </row>
    <row r="454" spans="1:13" x14ac:dyDescent="0.35">
      <c r="A454" s="282">
        <v>44824</v>
      </c>
      <c r="B454" s="283">
        <v>4.62</v>
      </c>
      <c r="I454" s="282">
        <v>44824</v>
      </c>
      <c r="J454" s="283">
        <v>4.96</v>
      </c>
      <c r="L454" s="282">
        <v>44161</v>
      </c>
      <c r="M454" s="283">
        <v>1.1399999999999999</v>
      </c>
    </row>
    <row r="455" spans="1:13" x14ac:dyDescent="0.35">
      <c r="A455" s="282">
        <v>44825</v>
      </c>
      <c r="B455" s="283">
        <v>4.5999999999999996</v>
      </c>
      <c r="I455" s="282">
        <v>44825</v>
      </c>
      <c r="J455" s="283">
        <v>4.93</v>
      </c>
      <c r="L455" s="282">
        <v>44162</v>
      </c>
      <c r="M455" s="283">
        <v>1.1299999999999999</v>
      </c>
    </row>
    <row r="456" spans="1:13" x14ac:dyDescent="0.35">
      <c r="A456" s="282">
        <v>44826</v>
      </c>
      <c r="B456" s="283">
        <v>4.76</v>
      </c>
      <c r="I456" s="282">
        <v>44826</v>
      </c>
      <c r="J456" s="283">
        <v>5.0999999999999996</v>
      </c>
      <c r="L456" s="282">
        <v>44165</v>
      </c>
      <c r="M456" s="283">
        <v>1.1200000000000001</v>
      </c>
    </row>
    <row r="457" spans="1:13" x14ac:dyDescent="0.35">
      <c r="A457" s="282">
        <v>44827</v>
      </c>
      <c r="B457" s="283">
        <v>4.8</v>
      </c>
      <c r="I457" s="282">
        <v>44827</v>
      </c>
      <c r="J457" s="283">
        <v>5.17</v>
      </c>
      <c r="L457" s="282">
        <v>44166</v>
      </c>
      <c r="M457" s="283">
        <v>1.0900000000000001</v>
      </c>
    </row>
    <row r="458" spans="1:13" x14ac:dyDescent="0.35">
      <c r="A458" s="282">
        <v>44830</v>
      </c>
      <c r="B458" s="283">
        <v>4.97</v>
      </c>
      <c r="I458" s="282">
        <v>44830</v>
      </c>
      <c r="J458" s="283">
        <v>5.35</v>
      </c>
      <c r="L458" s="282">
        <v>44167</v>
      </c>
      <c r="M458" s="283">
        <v>1.08</v>
      </c>
    </row>
    <row r="459" spans="1:13" x14ac:dyDescent="0.35">
      <c r="A459" s="282">
        <v>44831</v>
      </c>
      <c r="B459" s="283">
        <v>5.08</v>
      </c>
      <c r="I459" s="282">
        <v>44831</v>
      </c>
      <c r="J459" s="283">
        <v>5.46</v>
      </c>
      <c r="L459" s="282">
        <v>44168</v>
      </c>
      <c r="M459" s="283">
        <v>1.07</v>
      </c>
    </row>
    <row r="460" spans="1:13" x14ac:dyDescent="0.35">
      <c r="A460" s="282">
        <v>44832</v>
      </c>
      <c r="B460" s="283">
        <v>4.9000000000000004</v>
      </c>
      <c r="I460" s="282">
        <v>44832</v>
      </c>
      <c r="J460" s="283">
        <v>5.29</v>
      </c>
      <c r="L460" s="282">
        <v>44169</v>
      </c>
      <c r="M460" s="283">
        <v>1.07</v>
      </c>
    </row>
    <row r="461" spans="1:13" x14ac:dyDescent="0.35">
      <c r="A461" s="282">
        <v>44833</v>
      </c>
      <c r="B461" s="283">
        <v>4.9800000000000004</v>
      </c>
      <c r="I461" s="282">
        <v>44833</v>
      </c>
      <c r="J461" s="283">
        <v>5.39</v>
      </c>
      <c r="L461" s="282">
        <v>44172</v>
      </c>
      <c r="M461" s="283">
        <v>1.07</v>
      </c>
    </row>
    <row r="462" spans="1:13" x14ac:dyDescent="0.35">
      <c r="A462" s="282">
        <v>44834</v>
      </c>
      <c r="B462" s="283">
        <v>5.0199999999999996</v>
      </c>
      <c r="I462" s="282">
        <v>44834</v>
      </c>
      <c r="J462" s="283">
        <v>5.43</v>
      </c>
      <c r="L462" s="282">
        <v>44173</v>
      </c>
      <c r="M462" s="283">
        <v>1.08</v>
      </c>
    </row>
    <row r="463" spans="1:13" x14ac:dyDescent="0.35">
      <c r="A463" s="282">
        <v>44837</v>
      </c>
      <c r="B463" s="283">
        <v>4.88</v>
      </c>
      <c r="I463" s="282">
        <v>44837</v>
      </c>
      <c r="J463" s="283">
        <v>5.3</v>
      </c>
      <c r="L463" s="282">
        <v>44174</v>
      </c>
      <c r="M463" s="283">
        <v>1.1000000000000001</v>
      </c>
    </row>
    <row r="464" spans="1:13" x14ac:dyDescent="0.35">
      <c r="A464" s="282">
        <v>44838</v>
      </c>
      <c r="B464" s="283">
        <v>4.84</v>
      </c>
      <c r="I464" s="282">
        <v>44838</v>
      </c>
      <c r="J464" s="283">
        <v>5.24</v>
      </c>
      <c r="L464" s="282">
        <v>44175</v>
      </c>
      <c r="M464" s="283">
        <v>1.1100000000000001</v>
      </c>
    </row>
    <row r="465" spans="1:13" x14ac:dyDescent="0.35">
      <c r="A465" s="282">
        <v>44839</v>
      </c>
      <c r="B465" s="283">
        <v>4.92</v>
      </c>
      <c r="I465" s="282">
        <v>44839</v>
      </c>
      <c r="J465" s="283">
        <v>5.33</v>
      </c>
      <c r="L465" s="282">
        <v>44176</v>
      </c>
      <c r="M465" s="283">
        <v>1.1100000000000001</v>
      </c>
    </row>
    <row r="466" spans="1:13" x14ac:dyDescent="0.35">
      <c r="A466" s="282">
        <v>44840</v>
      </c>
      <c r="B466" s="283">
        <v>4.96</v>
      </c>
      <c r="I466" s="282">
        <v>44840</v>
      </c>
      <c r="J466" s="283">
        <v>5.38</v>
      </c>
      <c r="L466" s="282">
        <v>44179</v>
      </c>
      <c r="M466" s="283">
        <v>1.1100000000000001</v>
      </c>
    </row>
    <row r="467" spans="1:13" x14ac:dyDescent="0.35">
      <c r="A467" s="282">
        <v>44841</v>
      </c>
      <c r="B467" s="283">
        <v>5.04</v>
      </c>
      <c r="I467" s="282">
        <v>44841</v>
      </c>
      <c r="J467" s="283">
        <v>5.45</v>
      </c>
      <c r="L467" s="282">
        <v>44180</v>
      </c>
      <c r="M467" s="283">
        <v>1.1000000000000001</v>
      </c>
    </row>
    <row r="468" spans="1:13" x14ac:dyDescent="0.35">
      <c r="A468" s="282">
        <v>44844</v>
      </c>
      <c r="B468" s="283">
        <v>5.04</v>
      </c>
      <c r="I468" s="282">
        <v>44844</v>
      </c>
      <c r="J468" s="283">
        <v>5.48</v>
      </c>
      <c r="L468" s="282">
        <v>44181</v>
      </c>
      <c r="M468" s="283">
        <v>1.08</v>
      </c>
    </row>
    <row r="469" spans="1:13" x14ac:dyDescent="0.35">
      <c r="A469" s="282">
        <v>44845</v>
      </c>
      <c r="B469" s="283">
        <v>5.13</v>
      </c>
      <c r="I469" s="282">
        <v>44845</v>
      </c>
      <c r="J469" s="283">
        <v>5.55</v>
      </c>
      <c r="L469" s="282">
        <v>44182</v>
      </c>
      <c r="M469" s="283">
        <v>1.07</v>
      </c>
    </row>
    <row r="470" spans="1:13" x14ac:dyDescent="0.35">
      <c r="A470" s="282">
        <v>44846</v>
      </c>
      <c r="B470" s="283">
        <v>5.1100000000000003</v>
      </c>
      <c r="I470" s="282">
        <v>44846</v>
      </c>
      <c r="J470" s="283">
        <v>5.56</v>
      </c>
      <c r="L470" s="282">
        <v>44183</v>
      </c>
      <c r="M470" s="283">
        <v>1.07</v>
      </c>
    </row>
    <row r="471" spans="1:13" x14ac:dyDescent="0.35">
      <c r="A471" s="282">
        <v>44847</v>
      </c>
      <c r="B471" s="283">
        <v>5.21</v>
      </c>
      <c r="I471" s="282">
        <v>44847</v>
      </c>
      <c r="J471" s="283">
        <v>5.66</v>
      </c>
      <c r="L471" s="282">
        <v>44186</v>
      </c>
      <c r="M471" s="283">
        <v>1.07</v>
      </c>
    </row>
    <row r="472" spans="1:13" x14ac:dyDescent="0.35">
      <c r="A472" s="282">
        <v>44848</v>
      </c>
      <c r="B472" s="283">
        <v>5.25</v>
      </c>
      <c r="I472" s="282">
        <v>44848</v>
      </c>
      <c r="J472" s="283">
        <v>5.71</v>
      </c>
      <c r="L472" s="282">
        <v>44187</v>
      </c>
      <c r="M472" s="283">
        <v>1.07</v>
      </c>
    </row>
    <row r="473" spans="1:13" x14ac:dyDescent="0.35">
      <c r="A473" s="282">
        <v>44851</v>
      </c>
      <c r="B473" s="283">
        <v>5.24</v>
      </c>
      <c r="I473" s="282">
        <v>44851</v>
      </c>
      <c r="J473" s="283">
        <v>5.7</v>
      </c>
      <c r="L473" s="282">
        <v>44188</v>
      </c>
      <c r="M473" s="283">
        <v>1.07</v>
      </c>
    </row>
    <row r="474" spans="1:13" x14ac:dyDescent="0.35">
      <c r="A474" s="282">
        <v>44852</v>
      </c>
      <c r="B474" s="283">
        <v>5.2</v>
      </c>
      <c r="I474" s="282">
        <v>44852</v>
      </c>
      <c r="J474" s="283">
        <v>5.66</v>
      </c>
      <c r="L474" s="282">
        <v>44189</v>
      </c>
      <c r="M474" s="283">
        <v>1.06</v>
      </c>
    </row>
    <row r="475" spans="1:13" x14ac:dyDescent="0.35">
      <c r="A475" s="282">
        <v>44853</v>
      </c>
      <c r="B475" s="283">
        <v>5.33</v>
      </c>
      <c r="I475" s="282">
        <v>44853</v>
      </c>
      <c r="J475" s="283">
        <v>5.79</v>
      </c>
      <c r="L475" s="282">
        <v>44193</v>
      </c>
      <c r="M475" s="283">
        <v>1.05</v>
      </c>
    </row>
    <row r="476" spans="1:13" x14ac:dyDescent="0.35">
      <c r="A476" s="282">
        <v>44854</v>
      </c>
      <c r="B476" s="283">
        <v>5.41</v>
      </c>
      <c r="I476" s="282">
        <v>44854</v>
      </c>
      <c r="J476" s="283">
        <v>5.88</v>
      </c>
      <c r="L476" s="282">
        <v>44194</v>
      </c>
      <c r="M476" s="283">
        <v>1.05</v>
      </c>
    </row>
    <row r="477" spans="1:13" x14ac:dyDescent="0.35">
      <c r="A477" s="282">
        <v>44855</v>
      </c>
      <c r="B477" s="283">
        <v>5.39</v>
      </c>
      <c r="I477" s="282">
        <v>44855</v>
      </c>
      <c r="J477" s="283">
        <v>5.85</v>
      </c>
      <c r="L477" s="282">
        <v>44195</v>
      </c>
      <c r="M477" s="283">
        <v>1.03</v>
      </c>
    </row>
    <row r="478" spans="1:13" x14ac:dyDescent="0.35">
      <c r="A478" s="282">
        <v>44858</v>
      </c>
      <c r="B478" s="283">
        <v>5.4</v>
      </c>
      <c r="I478" s="282">
        <v>44858</v>
      </c>
      <c r="J478" s="283">
        <v>5.85</v>
      </c>
      <c r="L478" s="282">
        <v>44196</v>
      </c>
      <c r="M478" s="283">
        <v>1.03</v>
      </c>
    </row>
    <row r="479" spans="1:13" x14ac:dyDescent="0.35">
      <c r="A479" s="282">
        <v>44859</v>
      </c>
      <c r="B479" s="283">
        <v>5.27</v>
      </c>
      <c r="I479" s="282">
        <v>44859</v>
      </c>
      <c r="J479" s="283">
        <v>5.73</v>
      </c>
      <c r="L479" s="282">
        <v>44200</v>
      </c>
      <c r="M479" s="283">
        <v>1.04</v>
      </c>
    </row>
    <row r="480" spans="1:13" x14ac:dyDescent="0.35">
      <c r="A480" s="282">
        <v>44860</v>
      </c>
      <c r="B480" s="283">
        <v>5.21</v>
      </c>
      <c r="I480" s="282">
        <v>44860</v>
      </c>
      <c r="J480" s="283">
        <v>5.68</v>
      </c>
      <c r="L480" s="282">
        <v>44201</v>
      </c>
      <c r="M480" s="283">
        <v>1.05</v>
      </c>
    </row>
    <row r="481" spans="1:13" x14ac:dyDescent="0.35">
      <c r="A481" s="282">
        <v>44861</v>
      </c>
      <c r="B481" s="283">
        <v>5.13</v>
      </c>
      <c r="I481" s="282">
        <v>44861</v>
      </c>
      <c r="J481" s="283">
        <v>5.59</v>
      </c>
      <c r="L481" s="282">
        <v>44202</v>
      </c>
      <c r="M481" s="283">
        <v>1.04</v>
      </c>
    </row>
    <row r="482" spans="1:13" x14ac:dyDescent="0.35">
      <c r="A482" s="282">
        <v>44862</v>
      </c>
      <c r="B482" s="283">
        <v>5.19</v>
      </c>
      <c r="I482" s="282">
        <v>44862</v>
      </c>
      <c r="J482" s="283">
        <v>5.65</v>
      </c>
      <c r="L482" s="282">
        <v>44203</v>
      </c>
      <c r="M482" s="283">
        <v>1.03</v>
      </c>
    </row>
    <row r="483" spans="1:13" x14ac:dyDescent="0.35">
      <c r="A483" s="282">
        <v>44865</v>
      </c>
      <c r="B483" s="283">
        <v>5.26</v>
      </c>
      <c r="I483" s="282">
        <v>44865</v>
      </c>
      <c r="J483" s="283">
        <v>5.72</v>
      </c>
      <c r="L483" s="282">
        <v>44204</v>
      </c>
      <c r="M483" s="283">
        <v>1.02</v>
      </c>
    </row>
    <row r="484" spans="1:13" x14ac:dyDescent="0.35">
      <c r="A484" s="282">
        <v>44866</v>
      </c>
      <c r="B484" s="283">
        <v>5.25</v>
      </c>
      <c r="I484" s="282">
        <v>44866</v>
      </c>
      <c r="J484" s="283">
        <v>5.71</v>
      </c>
      <c r="L484" s="282">
        <v>44207</v>
      </c>
      <c r="M484" s="283">
        <v>1.01</v>
      </c>
    </row>
    <row r="485" spans="1:13" x14ac:dyDescent="0.35">
      <c r="A485" s="282">
        <v>44867</v>
      </c>
      <c r="B485" s="283">
        <v>5.27</v>
      </c>
      <c r="I485" s="282">
        <v>44867</v>
      </c>
      <c r="J485" s="283">
        <v>5.72</v>
      </c>
      <c r="L485" s="282">
        <v>44208</v>
      </c>
      <c r="M485" s="283">
        <v>1.01</v>
      </c>
    </row>
    <row r="486" spans="1:13" x14ac:dyDescent="0.35">
      <c r="A486" s="282">
        <v>44868</v>
      </c>
      <c r="B486" s="283">
        <v>5.35</v>
      </c>
      <c r="I486" s="282">
        <v>44868</v>
      </c>
      <c r="J486" s="283">
        <v>5.8</v>
      </c>
      <c r="L486" s="282">
        <v>44209</v>
      </c>
      <c r="M486" s="283">
        <v>1</v>
      </c>
    </row>
    <row r="487" spans="1:13" x14ac:dyDescent="0.35">
      <c r="A487" s="282">
        <v>44869</v>
      </c>
      <c r="B487" s="283">
        <v>5.35</v>
      </c>
      <c r="I487" s="282">
        <v>44869</v>
      </c>
      <c r="J487" s="283">
        <v>5.81</v>
      </c>
      <c r="L487" s="282">
        <v>44210</v>
      </c>
      <c r="M487" s="283">
        <v>0.99</v>
      </c>
    </row>
    <row r="488" spans="1:13" x14ac:dyDescent="0.35">
      <c r="A488" s="282">
        <v>44872</v>
      </c>
      <c r="B488" s="283">
        <v>5.39</v>
      </c>
      <c r="I488" s="282">
        <v>44872</v>
      </c>
      <c r="J488" s="283">
        <v>5.84</v>
      </c>
      <c r="L488" s="282">
        <v>44211</v>
      </c>
      <c r="M488" s="283">
        <v>1</v>
      </c>
    </row>
    <row r="489" spans="1:13" x14ac:dyDescent="0.35">
      <c r="A489" s="282">
        <v>44873</v>
      </c>
      <c r="B489" s="283">
        <v>5.32</v>
      </c>
      <c r="I489" s="282">
        <v>44873</v>
      </c>
      <c r="J489" s="283">
        <v>5.77</v>
      </c>
      <c r="L489" s="282">
        <v>44214</v>
      </c>
      <c r="M489" s="283">
        <v>0.99</v>
      </c>
    </row>
    <row r="490" spans="1:13" x14ac:dyDescent="0.35">
      <c r="A490" s="282">
        <v>44874</v>
      </c>
      <c r="B490" s="283">
        <v>5.29</v>
      </c>
      <c r="I490" s="282">
        <v>44874</v>
      </c>
      <c r="J490" s="283">
        <v>5.73</v>
      </c>
      <c r="L490" s="282">
        <v>44215</v>
      </c>
      <c r="M490" s="283">
        <v>0.99</v>
      </c>
    </row>
    <row r="491" spans="1:13" x14ac:dyDescent="0.35">
      <c r="A491" s="282">
        <v>44875</v>
      </c>
      <c r="B491" s="283">
        <v>5</v>
      </c>
      <c r="I491" s="282">
        <v>44875</v>
      </c>
      <c r="J491" s="283">
        <v>5.44</v>
      </c>
      <c r="L491" s="282">
        <v>44216</v>
      </c>
      <c r="M491" s="283">
        <v>0.99</v>
      </c>
    </row>
    <row r="492" spans="1:13" x14ac:dyDescent="0.35">
      <c r="A492" s="282">
        <v>44876</v>
      </c>
      <c r="B492" s="283">
        <v>5</v>
      </c>
      <c r="I492" s="282">
        <v>44876</v>
      </c>
      <c r="J492" s="283">
        <v>5.44</v>
      </c>
      <c r="L492" s="282">
        <v>44217</v>
      </c>
      <c r="M492" s="283">
        <v>1</v>
      </c>
    </row>
    <row r="493" spans="1:13" x14ac:dyDescent="0.35">
      <c r="A493" s="282">
        <v>44879</v>
      </c>
      <c r="B493" s="283">
        <v>4.99</v>
      </c>
      <c r="I493" s="282">
        <v>44879</v>
      </c>
      <c r="J493" s="283">
        <v>5.44</v>
      </c>
      <c r="L493" s="282">
        <v>44218</v>
      </c>
      <c r="M493" s="283">
        <v>1.01</v>
      </c>
    </row>
    <row r="494" spans="1:13" x14ac:dyDescent="0.35">
      <c r="A494" s="282">
        <v>44880</v>
      </c>
      <c r="B494" s="283">
        <v>4.8899999999999997</v>
      </c>
      <c r="I494" s="282">
        <v>44880</v>
      </c>
      <c r="J494" s="283">
        <v>5.33</v>
      </c>
      <c r="L494" s="282">
        <v>44221</v>
      </c>
      <c r="M494" s="283">
        <v>1.02</v>
      </c>
    </row>
    <row r="495" spans="1:13" x14ac:dyDescent="0.35">
      <c r="A495" s="282">
        <v>44881</v>
      </c>
      <c r="B495" s="283">
        <v>4.82</v>
      </c>
      <c r="I495" s="282">
        <v>44881</v>
      </c>
      <c r="J495" s="283">
        <v>5.26</v>
      </c>
      <c r="L495" s="282">
        <v>44222</v>
      </c>
      <c r="M495" s="283">
        <v>1.02</v>
      </c>
    </row>
    <row r="496" spans="1:13" x14ac:dyDescent="0.35">
      <c r="A496" s="282">
        <v>44882</v>
      </c>
      <c r="B496" s="283">
        <v>4.8899999999999997</v>
      </c>
      <c r="I496" s="282">
        <v>44882</v>
      </c>
      <c r="J496" s="283">
        <v>5.33</v>
      </c>
      <c r="L496" s="282">
        <v>44223</v>
      </c>
      <c r="M496" s="283">
        <v>1.03</v>
      </c>
    </row>
    <row r="497" spans="1:13" x14ac:dyDescent="0.35">
      <c r="A497" s="282">
        <v>44883</v>
      </c>
      <c r="B497" s="283">
        <v>4.92</v>
      </c>
      <c r="I497" s="282">
        <v>44883</v>
      </c>
      <c r="J497" s="283">
        <v>5.35</v>
      </c>
      <c r="L497" s="282">
        <v>44224</v>
      </c>
      <c r="M497" s="283">
        <v>1.02</v>
      </c>
    </row>
    <row r="498" spans="1:13" x14ac:dyDescent="0.35">
      <c r="A498" s="282">
        <v>44886</v>
      </c>
      <c r="B498" s="283">
        <v>4.92</v>
      </c>
      <c r="I498" s="282">
        <v>44886</v>
      </c>
      <c r="J498" s="283">
        <v>5.35</v>
      </c>
      <c r="L498" s="282">
        <v>44225</v>
      </c>
      <c r="M498" s="283">
        <v>1.02</v>
      </c>
    </row>
    <row r="499" spans="1:13" x14ac:dyDescent="0.35">
      <c r="A499" s="282">
        <v>44887</v>
      </c>
      <c r="B499" s="283">
        <v>4.87</v>
      </c>
      <c r="I499" s="282">
        <v>44887</v>
      </c>
      <c r="J499" s="283">
        <v>5.29</v>
      </c>
      <c r="L499" s="282">
        <v>44227</v>
      </c>
      <c r="M499" s="283">
        <v>1.03</v>
      </c>
    </row>
    <row r="500" spans="1:13" x14ac:dyDescent="0.35">
      <c r="A500" s="282">
        <v>44888</v>
      </c>
      <c r="B500" s="283">
        <v>4.79</v>
      </c>
      <c r="I500" s="282">
        <v>44888</v>
      </c>
      <c r="J500" s="283">
        <v>5.22</v>
      </c>
      <c r="L500" s="282">
        <v>44228</v>
      </c>
      <c r="M500" s="283">
        <v>1.03</v>
      </c>
    </row>
    <row r="501" spans="1:13" x14ac:dyDescent="0.35">
      <c r="A501" s="282">
        <v>44889</v>
      </c>
      <c r="B501" s="283">
        <v>4.79</v>
      </c>
      <c r="I501" s="282">
        <v>44889</v>
      </c>
      <c r="J501" s="283">
        <v>5.24</v>
      </c>
      <c r="L501" s="282">
        <v>44229</v>
      </c>
      <c r="M501" s="283">
        <v>1.02</v>
      </c>
    </row>
    <row r="502" spans="1:13" x14ac:dyDescent="0.35">
      <c r="A502" s="282">
        <v>44890</v>
      </c>
      <c r="B502" s="283">
        <v>4.78</v>
      </c>
      <c r="I502" s="282">
        <v>44890</v>
      </c>
      <c r="J502" s="283">
        <v>5.21</v>
      </c>
      <c r="L502" s="282">
        <v>44230</v>
      </c>
      <c r="M502" s="283">
        <v>1.01</v>
      </c>
    </row>
    <row r="503" spans="1:13" x14ac:dyDescent="0.35">
      <c r="A503" s="282">
        <v>44893</v>
      </c>
      <c r="B503" s="283">
        <v>4.78</v>
      </c>
      <c r="I503" s="282">
        <v>44893</v>
      </c>
      <c r="J503" s="283">
        <v>5.2</v>
      </c>
      <c r="L503" s="282">
        <v>44231</v>
      </c>
      <c r="M503" s="283">
        <v>1</v>
      </c>
    </row>
    <row r="504" spans="1:13" x14ac:dyDescent="0.35">
      <c r="A504" s="282">
        <v>44894</v>
      </c>
      <c r="B504" s="283">
        <v>4.84</v>
      </c>
      <c r="I504" s="282">
        <v>44894</v>
      </c>
      <c r="J504" s="283">
        <v>5.26</v>
      </c>
      <c r="L504" s="282">
        <v>44232</v>
      </c>
      <c r="M504" s="283">
        <v>0.99</v>
      </c>
    </row>
    <row r="505" spans="1:13" x14ac:dyDescent="0.35">
      <c r="A505" s="282">
        <v>44895</v>
      </c>
      <c r="B505" s="283">
        <v>4.76</v>
      </c>
      <c r="I505" s="282">
        <v>44895</v>
      </c>
      <c r="J505" s="283">
        <v>5.17</v>
      </c>
      <c r="L505" s="282">
        <v>44235</v>
      </c>
      <c r="M505" s="283">
        <v>0.98</v>
      </c>
    </row>
    <row r="506" spans="1:13" x14ac:dyDescent="0.35">
      <c r="A506" s="282">
        <v>44896</v>
      </c>
      <c r="B506" s="283">
        <v>4.5999999999999996</v>
      </c>
      <c r="I506" s="282">
        <v>44896</v>
      </c>
      <c r="J506" s="283">
        <v>5.0199999999999996</v>
      </c>
      <c r="L506" s="282">
        <v>44236</v>
      </c>
      <c r="M506" s="283">
        <v>0.98</v>
      </c>
    </row>
    <row r="507" spans="1:13" x14ac:dyDescent="0.35">
      <c r="A507" s="282">
        <v>44897</v>
      </c>
      <c r="B507" s="283">
        <v>4.57</v>
      </c>
      <c r="I507" s="282">
        <v>44897</v>
      </c>
      <c r="J507" s="283">
        <v>4.99</v>
      </c>
      <c r="L507" s="282">
        <v>44237</v>
      </c>
      <c r="M507" s="283">
        <v>0.98</v>
      </c>
    </row>
    <row r="508" spans="1:13" x14ac:dyDescent="0.35">
      <c r="A508" s="282">
        <v>44900</v>
      </c>
      <c r="B508" s="283">
        <v>4.68</v>
      </c>
      <c r="I508" s="282">
        <v>44900</v>
      </c>
      <c r="J508" s="283">
        <v>5.0999999999999996</v>
      </c>
      <c r="L508" s="282">
        <v>44238</v>
      </c>
      <c r="M508" s="283">
        <v>0.98</v>
      </c>
    </row>
    <row r="509" spans="1:13" x14ac:dyDescent="0.35">
      <c r="A509" s="282">
        <v>44901</v>
      </c>
      <c r="B509" s="283">
        <v>4.62</v>
      </c>
      <c r="I509" s="282">
        <v>44901</v>
      </c>
      <c r="J509" s="283">
        <v>5.04</v>
      </c>
      <c r="L509" s="282">
        <v>44239</v>
      </c>
      <c r="M509" s="283">
        <v>0.97</v>
      </c>
    </row>
    <row r="510" spans="1:13" x14ac:dyDescent="0.35">
      <c r="A510" s="282">
        <v>44902</v>
      </c>
      <c r="B510" s="283">
        <v>4.5199999999999996</v>
      </c>
      <c r="I510" s="282">
        <v>44902</v>
      </c>
      <c r="J510" s="283">
        <v>4.9400000000000004</v>
      </c>
      <c r="L510" s="282">
        <v>44242</v>
      </c>
      <c r="M510" s="283">
        <v>0.97</v>
      </c>
    </row>
    <row r="511" spans="1:13" x14ac:dyDescent="0.35">
      <c r="A511" s="282">
        <v>44903</v>
      </c>
      <c r="B511" s="283">
        <v>4.5599999999999996</v>
      </c>
      <c r="I511" s="282">
        <v>44903</v>
      </c>
      <c r="J511" s="283">
        <v>4.9800000000000004</v>
      </c>
      <c r="L511" s="282">
        <v>44243</v>
      </c>
      <c r="M511" s="283">
        <v>0.95</v>
      </c>
    </row>
    <row r="512" spans="1:13" x14ac:dyDescent="0.35">
      <c r="A512" s="282">
        <v>44904</v>
      </c>
      <c r="B512" s="283">
        <v>4.6399999999999997</v>
      </c>
      <c r="I512" s="282">
        <v>44904</v>
      </c>
      <c r="J512" s="283">
        <v>5.05</v>
      </c>
      <c r="L512" s="282">
        <v>44244</v>
      </c>
      <c r="M512" s="283">
        <v>0.94</v>
      </c>
    </row>
    <row r="513" spans="1:13" x14ac:dyDescent="0.35">
      <c r="A513" s="282">
        <v>44907</v>
      </c>
      <c r="B513" s="283">
        <v>4.6500000000000004</v>
      </c>
      <c r="I513" s="282">
        <v>44907</v>
      </c>
      <c r="J513" s="283">
        <v>5.0599999999999996</v>
      </c>
      <c r="L513" s="282">
        <v>44245</v>
      </c>
      <c r="M513" s="283">
        <v>0.94</v>
      </c>
    </row>
    <row r="514" spans="1:13" x14ac:dyDescent="0.35">
      <c r="A514" s="282">
        <v>44908</v>
      </c>
      <c r="B514" s="283">
        <v>4.55</v>
      </c>
      <c r="I514" s="282">
        <v>44908</v>
      </c>
      <c r="J514" s="283">
        <v>4.95</v>
      </c>
      <c r="L514" s="282">
        <v>44246</v>
      </c>
      <c r="M514" s="283">
        <v>0.94</v>
      </c>
    </row>
    <row r="515" spans="1:13" x14ac:dyDescent="0.35">
      <c r="A515" s="282">
        <v>44909</v>
      </c>
      <c r="B515" s="283">
        <v>4.53</v>
      </c>
      <c r="I515" s="282">
        <v>44909</v>
      </c>
      <c r="J515" s="283">
        <v>4.93</v>
      </c>
      <c r="L515" s="282">
        <v>44249</v>
      </c>
      <c r="M515" s="283">
        <v>0.95</v>
      </c>
    </row>
    <row r="516" spans="1:13" x14ac:dyDescent="0.35">
      <c r="A516" s="282">
        <v>44910</v>
      </c>
      <c r="B516" s="283">
        <v>4.53</v>
      </c>
      <c r="I516" s="282">
        <v>44910</v>
      </c>
      <c r="J516" s="283">
        <v>4.93</v>
      </c>
      <c r="L516" s="282">
        <v>44250</v>
      </c>
      <c r="M516" s="283">
        <v>0.97</v>
      </c>
    </row>
    <row r="517" spans="1:13" x14ac:dyDescent="0.35">
      <c r="A517" s="282">
        <v>44911</v>
      </c>
      <c r="B517" s="283">
        <v>4.5599999999999996</v>
      </c>
      <c r="I517" s="282">
        <v>44911</v>
      </c>
      <c r="J517" s="283">
        <v>4.97</v>
      </c>
      <c r="L517" s="282">
        <v>44251</v>
      </c>
      <c r="M517" s="283">
        <v>0.96</v>
      </c>
    </row>
    <row r="518" spans="1:13" x14ac:dyDescent="0.35">
      <c r="A518" s="282">
        <v>44914</v>
      </c>
      <c r="B518" s="283">
        <v>4.6500000000000004</v>
      </c>
      <c r="I518" s="282">
        <v>44914</v>
      </c>
      <c r="J518" s="283">
        <v>5.0599999999999996</v>
      </c>
      <c r="L518" s="282">
        <v>44252</v>
      </c>
      <c r="M518" s="283">
        <v>0.95</v>
      </c>
    </row>
    <row r="519" spans="1:13" x14ac:dyDescent="0.35">
      <c r="A519" s="282">
        <v>44915</v>
      </c>
      <c r="B519" s="283">
        <v>4.7300000000000004</v>
      </c>
      <c r="I519" s="282">
        <v>44915</v>
      </c>
      <c r="J519" s="283">
        <v>5.14</v>
      </c>
      <c r="L519" s="282">
        <v>44253</v>
      </c>
      <c r="M519" s="283">
        <v>0.95</v>
      </c>
    </row>
    <row r="520" spans="1:13" x14ac:dyDescent="0.35">
      <c r="A520" s="282">
        <v>44916</v>
      </c>
      <c r="B520" s="283">
        <v>4.7</v>
      </c>
      <c r="I520" s="282">
        <v>44916</v>
      </c>
      <c r="J520" s="283">
        <v>5.1100000000000003</v>
      </c>
      <c r="L520" s="282">
        <v>44255</v>
      </c>
      <c r="M520" s="283">
        <v>0.95</v>
      </c>
    </row>
    <row r="521" spans="1:13" x14ac:dyDescent="0.35">
      <c r="A521" s="282">
        <v>44917</v>
      </c>
      <c r="B521" s="283">
        <v>4.71</v>
      </c>
      <c r="I521" s="282">
        <v>44917</v>
      </c>
      <c r="J521" s="283">
        <v>5.12</v>
      </c>
      <c r="L521" s="282">
        <v>44256</v>
      </c>
      <c r="M521" s="283">
        <v>0.96</v>
      </c>
    </row>
    <row r="522" spans="1:13" x14ac:dyDescent="0.35">
      <c r="A522" s="282">
        <v>44918</v>
      </c>
      <c r="B522" s="283">
        <v>4.76</v>
      </c>
      <c r="I522" s="282">
        <v>44918</v>
      </c>
      <c r="J522" s="283">
        <v>5.17</v>
      </c>
      <c r="L522" s="282">
        <v>44257</v>
      </c>
      <c r="M522" s="283">
        <v>0.96</v>
      </c>
    </row>
    <row r="523" spans="1:13" x14ac:dyDescent="0.35">
      <c r="A523" s="282">
        <v>44922</v>
      </c>
      <c r="B523" s="283">
        <v>4.87</v>
      </c>
      <c r="I523" s="282">
        <v>44922</v>
      </c>
      <c r="J523" s="283">
        <v>5.26</v>
      </c>
      <c r="L523" s="282">
        <v>44258</v>
      </c>
      <c r="M523" s="283">
        <v>0.95</v>
      </c>
    </row>
    <row r="524" spans="1:13" x14ac:dyDescent="0.35">
      <c r="A524" s="282">
        <v>44923</v>
      </c>
      <c r="B524" s="283">
        <v>4.9000000000000004</v>
      </c>
      <c r="I524" s="282">
        <v>44923</v>
      </c>
      <c r="J524" s="283">
        <v>5.29</v>
      </c>
      <c r="L524" s="282">
        <v>44259</v>
      </c>
      <c r="M524" s="283">
        <v>0.97</v>
      </c>
    </row>
    <row r="525" spans="1:13" x14ac:dyDescent="0.35">
      <c r="A525" s="282">
        <v>44924</v>
      </c>
      <c r="B525" s="283">
        <v>4.8499999999999996</v>
      </c>
      <c r="I525" s="282">
        <v>44924</v>
      </c>
      <c r="J525" s="283">
        <v>5.25</v>
      </c>
      <c r="L525" s="282">
        <v>44260</v>
      </c>
      <c r="M525" s="283">
        <v>1</v>
      </c>
    </row>
    <row r="526" spans="1:13" x14ac:dyDescent="0.35">
      <c r="A526" s="282">
        <v>44925</v>
      </c>
      <c r="B526" s="283">
        <v>4.87</v>
      </c>
      <c r="I526" s="282">
        <v>44925</v>
      </c>
      <c r="J526" s="283">
        <v>5.26</v>
      </c>
      <c r="L526" s="282">
        <v>44263</v>
      </c>
      <c r="M526" s="283">
        <v>1.02</v>
      </c>
    </row>
    <row r="527" spans="1:13" x14ac:dyDescent="0.35">
      <c r="A527" s="282">
        <v>44926</v>
      </c>
      <c r="B527" s="283">
        <v>4.88</v>
      </c>
      <c r="I527" s="282">
        <v>44926</v>
      </c>
      <c r="J527" s="283">
        <v>5.28</v>
      </c>
      <c r="L527" s="282">
        <v>44264</v>
      </c>
      <c r="M527" s="283">
        <v>1.04</v>
      </c>
    </row>
    <row r="528" spans="1:13" x14ac:dyDescent="0.35">
      <c r="A528" s="282">
        <v>44929</v>
      </c>
      <c r="B528" s="283">
        <v>4.8499999999999996</v>
      </c>
      <c r="I528" s="282">
        <v>44929</v>
      </c>
      <c r="J528" s="283">
        <v>5.25</v>
      </c>
      <c r="L528" s="282">
        <v>44265</v>
      </c>
      <c r="M528" s="283">
        <v>1.04</v>
      </c>
    </row>
    <row r="529" spans="1:13" x14ac:dyDescent="0.35">
      <c r="A529" s="282">
        <v>44930</v>
      </c>
      <c r="B529" s="283">
        <v>4.78</v>
      </c>
      <c r="I529" s="282">
        <v>44930</v>
      </c>
      <c r="J529" s="283">
        <v>5.18</v>
      </c>
      <c r="L529" s="282">
        <v>44266</v>
      </c>
      <c r="M529" s="283">
        <v>1.02</v>
      </c>
    </row>
    <row r="530" spans="1:13" x14ac:dyDescent="0.35">
      <c r="A530" s="282">
        <v>44931</v>
      </c>
      <c r="B530" s="283">
        <v>4.82</v>
      </c>
      <c r="I530" s="282">
        <v>44931</v>
      </c>
      <c r="J530" s="283">
        <v>5.22</v>
      </c>
      <c r="L530" s="282">
        <v>44267</v>
      </c>
      <c r="M530" s="283">
        <v>1.02</v>
      </c>
    </row>
    <row r="531" spans="1:13" x14ac:dyDescent="0.35">
      <c r="A531" s="282">
        <v>44932</v>
      </c>
      <c r="B531" s="283">
        <v>4.6500000000000004</v>
      </c>
      <c r="I531" s="282">
        <v>44932</v>
      </c>
      <c r="J531" s="283">
        <v>5.0599999999999996</v>
      </c>
      <c r="L531" s="282">
        <v>44270</v>
      </c>
      <c r="M531" s="283">
        <v>1.02</v>
      </c>
    </row>
    <row r="532" spans="1:13" x14ac:dyDescent="0.35">
      <c r="A532" s="282">
        <v>44935</v>
      </c>
      <c r="B532" s="283">
        <v>4.5999999999999996</v>
      </c>
      <c r="I532" s="282">
        <v>44935</v>
      </c>
      <c r="J532" s="283">
        <v>5.01</v>
      </c>
      <c r="L532" s="282">
        <v>44271</v>
      </c>
      <c r="M532" s="283">
        <v>1.01</v>
      </c>
    </row>
    <row r="533" spans="1:13" x14ac:dyDescent="0.35">
      <c r="A533" s="282">
        <v>44936</v>
      </c>
      <c r="B533" s="283">
        <v>4.6500000000000004</v>
      </c>
      <c r="I533" s="282">
        <v>44936</v>
      </c>
      <c r="J533" s="283">
        <v>5.0599999999999996</v>
      </c>
      <c r="L533" s="282">
        <v>44272</v>
      </c>
      <c r="M533" s="283">
        <v>1.02</v>
      </c>
    </row>
    <row r="534" spans="1:13" x14ac:dyDescent="0.35">
      <c r="A534" s="282">
        <v>44937</v>
      </c>
      <c r="B534" s="283">
        <v>4.58</v>
      </c>
      <c r="I534" s="282">
        <v>44937</v>
      </c>
      <c r="J534" s="283">
        <v>4.9800000000000004</v>
      </c>
      <c r="L534" s="282">
        <v>44273</v>
      </c>
      <c r="M534" s="283">
        <v>1</v>
      </c>
    </row>
    <row r="535" spans="1:13" x14ac:dyDescent="0.35">
      <c r="A535" s="282">
        <v>44938</v>
      </c>
      <c r="B535" s="283">
        <v>4.47</v>
      </c>
      <c r="I535" s="282">
        <v>44938</v>
      </c>
      <c r="J535" s="283">
        <v>4.87</v>
      </c>
      <c r="L535" s="282">
        <v>44274</v>
      </c>
      <c r="M535" s="283">
        <v>1</v>
      </c>
    </row>
    <row r="536" spans="1:13" x14ac:dyDescent="0.35">
      <c r="A536" s="282">
        <v>44939</v>
      </c>
      <c r="B536" s="283">
        <v>4.5199999999999996</v>
      </c>
      <c r="I536" s="282">
        <v>44939</v>
      </c>
      <c r="J536" s="283">
        <v>4.92</v>
      </c>
      <c r="L536" s="282">
        <v>44277</v>
      </c>
      <c r="M536" s="283">
        <v>1</v>
      </c>
    </row>
    <row r="537" spans="1:13" x14ac:dyDescent="0.35">
      <c r="A537" s="282">
        <v>44942</v>
      </c>
      <c r="B537" s="283">
        <v>4.53</v>
      </c>
      <c r="I537" s="282">
        <v>44942</v>
      </c>
      <c r="J537" s="283">
        <v>4.92</v>
      </c>
      <c r="L537" s="282">
        <v>44278</v>
      </c>
      <c r="M537" s="283">
        <v>1.01</v>
      </c>
    </row>
    <row r="538" spans="1:13" x14ac:dyDescent="0.35">
      <c r="A538" s="282">
        <v>44943</v>
      </c>
      <c r="B538" s="283">
        <v>4.53</v>
      </c>
      <c r="I538" s="282">
        <v>44943</v>
      </c>
      <c r="J538" s="283">
        <v>4.91</v>
      </c>
      <c r="L538" s="282">
        <v>44279</v>
      </c>
      <c r="M538" s="283">
        <v>1.01</v>
      </c>
    </row>
    <row r="539" spans="1:13" x14ac:dyDescent="0.35">
      <c r="A539" s="282">
        <v>44944</v>
      </c>
      <c r="B539" s="283">
        <v>4.4000000000000004</v>
      </c>
      <c r="I539" s="282">
        <v>44944</v>
      </c>
      <c r="J539" s="283">
        <v>4.7699999999999996</v>
      </c>
      <c r="L539" s="282">
        <v>44280</v>
      </c>
      <c r="M539" s="283">
        <v>1.02</v>
      </c>
    </row>
    <row r="540" spans="1:13" x14ac:dyDescent="0.35">
      <c r="A540" s="282">
        <v>44945</v>
      </c>
      <c r="B540" s="283">
        <v>4.4400000000000004</v>
      </c>
      <c r="I540" s="282">
        <v>44945</v>
      </c>
      <c r="J540" s="283">
        <v>4.8</v>
      </c>
      <c r="L540" s="282">
        <v>44281</v>
      </c>
      <c r="M540" s="283">
        <v>1.01</v>
      </c>
    </row>
    <row r="541" spans="1:13" x14ac:dyDescent="0.35">
      <c r="A541" s="282">
        <v>44946</v>
      </c>
      <c r="B541" s="283">
        <v>4.5199999999999996</v>
      </c>
      <c r="I541" s="282">
        <v>44946</v>
      </c>
      <c r="J541" s="283">
        <v>4.87</v>
      </c>
      <c r="L541" s="282">
        <v>44284</v>
      </c>
      <c r="M541" s="283">
        <v>1</v>
      </c>
    </row>
    <row r="542" spans="1:13" x14ac:dyDescent="0.35">
      <c r="A542" s="282">
        <v>44949</v>
      </c>
      <c r="B542" s="283">
        <v>4.5599999999999996</v>
      </c>
      <c r="I542" s="282">
        <v>44949</v>
      </c>
      <c r="J542" s="283">
        <v>4.9000000000000004</v>
      </c>
      <c r="L542" s="282">
        <v>44285</v>
      </c>
      <c r="M542" s="283">
        <v>0.99</v>
      </c>
    </row>
    <row r="543" spans="1:13" x14ac:dyDescent="0.35">
      <c r="A543" s="282">
        <v>44950</v>
      </c>
      <c r="B543" s="283">
        <v>4.5</v>
      </c>
      <c r="I543" s="282">
        <v>44950</v>
      </c>
      <c r="J543" s="283">
        <v>4.84</v>
      </c>
      <c r="L543" s="282">
        <v>44286</v>
      </c>
      <c r="M543" s="283">
        <v>0.97</v>
      </c>
    </row>
    <row r="544" spans="1:13" x14ac:dyDescent="0.35">
      <c r="A544" s="282">
        <v>44951</v>
      </c>
      <c r="B544" s="283">
        <v>4.49</v>
      </c>
      <c r="I544" s="282">
        <v>44951</v>
      </c>
      <c r="J544" s="283">
        <v>4.83</v>
      </c>
      <c r="L544" s="282">
        <v>44287</v>
      </c>
      <c r="M544" s="283">
        <v>0.95</v>
      </c>
    </row>
    <row r="545" spans="1:13" x14ac:dyDescent="0.35">
      <c r="A545" s="282">
        <v>44952</v>
      </c>
      <c r="B545" s="283">
        <v>4.5199999999999996</v>
      </c>
      <c r="I545" s="282">
        <v>44952</v>
      </c>
      <c r="J545" s="283">
        <v>4.8499999999999996</v>
      </c>
      <c r="L545" s="282">
        <v>44291</v>
      </c>
      <c r="M545" s="283">
        <v>0.94</v>
      </c>
    </row>
    <row r="546" spans="1:13" x14ac:dyDescent="0.35">
      <c r="A546" s="282">
        <v>44953</v>
      </c>
      <c r="B546" s="283">
        <v>4.54</v>
      </c>
      <c r="I546" s="282">
        <v>44953</v>
      </c>
      <c r="J546" s="283">
        <v>4.8600000000000003</v>
      </c>
      <c r="L546" s="282">
        <v>44292</v>
      </c>
      <c r="M546" s="283">
        <v>0.95</v>
      </c>
    </row>
    <row r="547" spans="1:13" x14ac:dyDescent="0.35">
      <c r="A547" s="282">
        <v>44956</v>
      </c>
      <c r="B547" s="283">
        <v>4.58</v>
      </c>
      <c r="I547" s="282">
        <v>44956</v>
      </c>
      <c r="J547" s="283">
        <v>4.9000000000000004</v>
      </c>
      <c r="L547" s="282">
        <v>44293</v>
      </c>
      <c r="M547" s="283">
        <v>0.95</v>
      </c>
    </row>
    <row r="548" spans="1:13" x14ac:dyDescent="0.35">
      <c r="A548" s="282">
        <v>44957</v>
      </c>
      <c r="B548" s="283">
        <v>4.5199999999999996</v>
      </c>
      <c r="I548" s="282">
        <v>44957</v>
      </c>
      <c r="J548" s="283">
        <v>4.84</v>
      </c>
      <c r="L548" s="282">
        <v>44294</v>
      </c>
      <c r="M548" s="283">
        <v>0.95</v>
      </c>
    </row>
    <row r="549" spans="1:13" x14ac:dyDescent="0.35">
      <c r="A549" s="282">
        <v>44958</v>
      </c>
      <c r="B549" s="283">
        <v>4.42</v>
      </c>
      <c r="I549" s="282">
        <v>44958</v>
      </c>
      <c r="J549" s="283">
        <v>4.74</v>
      </c>
      <c r="L549" s="282">
        <v>44295</v>
      </c>
      <c r="M549" s="283">
        <v>0.94</v>
      </c>
    </row>
    <row r="550" spans="1:13" x14ac:dyDescent="0.35">
      <c r="A550" s="282">
        <v>44959</v>
      </c>
      <c r="B550" s="283">
        <v>4.4000000000000004</v>
      </c>
      <c r="I550" s="282">
        <v>44959</v>
      </c>
      <c r="J550" s="283">
        <v>4.71</v>
      </c>
      <c r="L550" s="282">
        <v>44298</v>
      </c>
      <c r="M550" s="283">
        <v>0.94</v>
      </c>
    </row>
    <row r="551" spans="1:13" x14ac:dyDescent="0.35">
      <c r="A551" s="282">
        <v>44960</v>
      </c>
      <c r="B551" s="283">
        <v>4.54</v>
      </c>
      <c r="I551" s="282">
        <v>44960</v>
      </c>
      <c r="J551" s="283">
        <v>4.8499999999999996</v>
      </c>
      <c r="L551" s="282">
        <v>44299</v>
      </c>
      <c r="M551" s="283">
        <v>0.94</v>
      </c>
    </row>
    <row r="552" spans="1:13" x14ac:dyDescent="0.35">
      <c r="A552" s="282">
        <v>44963</v>
      </c>
      <c r="B552" s="283">
        <v>4.66</v>
      </c>
      <c r="I552" s="282">
        <v>44963</v>
      </c>
      <c r="J552" s="283">
        <v>4.96</v>
      </c>
      <c r="L552" s="282">
        <v>44300</v>
      </c>
      <c r="M552" s="283">
        <v>0.93</v>
      </c>
    </row>
    <row r="553" spans="1:13" x14ac:dyDescent="0.35">
      <c r="A553" s="282">
        <v>44964</v>
      </c>
      <c r="B553" s="283">
        <v>4.68</v>
      </c>
      <c r="I553" s="282">
        <v>44964</v>
      </c>
      <c r="J553" s="283">
        <v>4.9800000000000004</v>
      </c>
      <c r="L553" s="282">
        <v>44301</v>
      </c>
      <c r="M553" s="283">
        <v>0.94</v>
      </c>
    </row>
    <row r="554" spans="1:13" x14ac:dyDescent="0.35">
      <c r="A554" s="282">
        <v>44965</v>
      </c>
      <c r="B554" s="283">
        <v>4.6500000000000004</v>
      </c>
      <c r="I554" s="282">
        <v>44965</v>
      </c>
      <c r="J554" s="283">
        <v>4.95</v>
      </c>
      <c r="L554" s="282">
        <v>44302</v>
      </c>
      <c r="M554" s="283">
        <v>0.94</v>
      </c>
    </row>
    <row r="555" spans="1:13" x14ac:dyDescent="0.35">
      <c r="A555" s="282">
        <v>44966</v>
      </c>
      <c r="B555" s="283">
        <v>4.71</v>
      </c>
      <c r="I555" s="282">
        <v>44966</v>
      </c>
      <c r="J555" s="283">
        <v>5.01</v>
      </c>
      <c r="L555" s="282">
        <v>44305</v>
      </c>
      <c r="M555" s="283">
        <v>0.95</v>
      </c>
    </row>
    <row r="556" spans="1:13" x14ac:dyDescent="0.35">
      <c r="A556" s="282">
        <v>44967</v>
      </c>
      <c r="B556" s="283">
        <v>4.76</v>
      </c>
      <c r="I556" s="282">
        <v>44967</v>
      </c>
      <c r="J556" s="283">
        <v>5.08</v>
      </c>
      <c r="L556" s="282">
        <v>44306</v>
      </c>
      <c r="M556" s="283">
        <v>0.96</v>
      </c>
    </row>
    <row r="557" spans="1:13" x14ac:dyDescent="0.35">
      <c r="A557" s="282">
        <v>44970</v>
      </c>
      <c r="B557" s="283">
        <v>4.76</v>
      </c>
      <c r="I557" s="282">
        <v>44970</v>
      </c>
      <c r="J557" s="283">
        <v>5.08</v>
      </c>
      <c r="L557" s="282">
        <v>44307</v>
      </c>
      <c r="M557" s="283">
        <v>0.96</v>
      </c>
    </row>
    <row r="558" spans="1:13" x14ac:dyDescent="0.35">
      <c r="A558" s="282">
        <v>44971</v>
      </c>
      <c r="B558" s="283">
        <v>4.82</v>
      </c>
      <c r="I558" s="282">
        <v>44971</v>
      </c>
      <c r="J558" s="283">
        <v>5.14</v>
      </c>
      <c r="L558" s="282">
        <v>44308</v>
      </c>
      <c r="M558" s="283">
        <v>0.96</v>
      </c>
    </row>
    <row r="559" spans="1:13" x14ac:dyDescent="0.35">
      <c r="A559" s="282">
        <v>44972</v>
      </c>
      <c r="B559" s="283">
        <v>4.84</v>
      </c>
      <c r="I559" s="282">
        <v>44972</v>
      </c>
      <c r="J559" s="283">
        <v>5.16</v>
      </c>
      <c r="L559" s="282">
        <v>44309</v>
      </c>
      <c r="M559" s="283">
        <v>0.95</v>
      </c>
    </row>
    <row r="560" spans="1:13" x14ac:dyDescent="0.35">
      <c r="A560" s="282">
        <v>44973</v>
      </c>
      <c r="B560" s="283">
        <v>4.8899999999999997</v>
      </c>
      <c r="I560" s="282">
        <v>44973</v>
      </c>
      <c r="J560" s="283">
        <v>5.21</v>
      </c>
      <c r="L560" s="282">
        <v>44312</v>
      </c>
      <c r="M560" s="283">
        <v>0.95</v>
      </c>
    </row>
    <row r="561" spans="1:13" x14ac:dyDescent="0.35">
      <c r="A561" s="282">
        <v>44974</v>
      </c>
      <c r="B561" s="283">
        <v>4.87</v>
      </c>
      <c r="I561" s="282">
        <v>44974</v>
      </c>
      <c r="J561" s="283">
        <v>5.2</v>
      </c>
      <c r="L561" s="282">
        <v>44313</v>
      </c>
      <c r="M561" s="283">
        <v>0.94</v>
      </c>
    </row>
    <row r="562" spans="1:13" x14ac:dyDescent="0.35">
      <c r="A562" s="282">
        <v>44977</v>
      </c>
      <c r="B562" s="283">
        <v>4.87</v>
      </c>
      <c r="I562" s="282">
        <v>44977</v>
      </c>
      <c r="J562" s="283">
        <v>5.21</v>
      </c>
      <c r="L562" s="282">
        <v>44314</v>
      </c>
      <c r="M562" s="283">
        <v>0.94</v>
      </c>
    </row>
    <row r="563" spans="1:13" x14ac:dyDescent="0.35">
      <c r="A563" s="282">
        <v>44978</v>
      </c>
      <c r="B563" s="283">
        <v>5</v>
      </c>
      <c r="I563" s="282">
        <v>44978</v>
      </c>
      <c r="J563" s="283">
        <v>5.33</v>
      </c>
      <c r="L563" s="282">
        <v>44315</v>
      </c>
      <c r="M563" s="283">
        <v>0.94</v>
      </c>
    </row>
    <row r="564" spans="1:13" x14ac:dyDescent="0.35">
      <c r="A564" s="282">
        <v>44979</v>
      </c>
      <c r="B564" s="283">
        <v>4.97</v>
      </c>
      <c r="I564" s="282">
        <v>44979</v>
      </c>
      <c r="J564" s="283">
        <v>5.32</v>
      </c>
      <c r="L564" s="282">
        <v>44316</v>
      </c>
      <c r="M564" s="283">
        <v>0.94</v>
      </c>
    </row>
    <row r="565" spans="1:13" x14ac:dyDescent="0.35">
      <c r="A565" s="282">
        <v>44980</v>
      </c>
      <c r="B565" s="283">
        <v>4.93</v>
      </c>
      <c r="I565" s="282">
        <v>44980</v>
      </c>
      <c r="J565" s="283">
        <v>5.28</v>
      </c>
      <c r="L565" s="282">
        <v>44319</v>
      </c>
      <c r="M565" s="283">
        <v>0.94</v>
      </c>
    </row>
    <row r="566" spans="1:13" x14ac:dyDescent="0.35">
      <c r="A566" s="282">
        <v>44981</v>
      </c>
      <c r="B566" s="283">
        <v>5.0199999999999996</v>
      </c>
      <c r="I566" s="282">
        <v>44981</v>
      </c>
      <c r="J566" s="283">
        <v>5.37</v>
      </c>
      <c r="L566" s="282">
        <v>44320</v>
      </c>
      <c r="M566" s="283">
        <v>0.94</v>
      </c>
    </row>
    <row r="567" spans="1:13" x14ac:dyDescent="0.35">
      <c r="A567" s="282">
        <v>44984</v>
      </c>
      <c r="B567" s="283">
        <v>4.99</v>
      </c>
      <c r="I567" s="282">
        <v>44984</v>
      </c>
      <c r="J567" s="283">
        <v>5.35</v>
      </c>
      <c r="L567" s="282">
        <v>44321</v>
      </c>
      <c r="M567" s="283">
        <v>0.94</v>
      </c>
    </row>
    <row r="568" spans="1:13" x14ac:dyDescent="0.35">
      <c r="A568" s="282">
        <v>44985</v>
      </c>
      <c r="B568" s="283">
        <v>5.01</v>
      </c>
      <c r="I568" s="282">
        <v>44985</v>
      </c>
      <c r="J568" s="283">
        <v>5.37</v>
      </c>
      <c r="L568" s="282">
        <v>44322</v>
      </c>
      <c r="M568" s="283">
        <v>0.94</v>
      </c>
    </row>
    <row r="569" spans="1:13" x14ac:dyDescent="0.35">
      <c r="A569" s="282">
        <v>44986</v>
      </c>
      <c r="B569" s="283">
        <v>5.09</v>
      </c>
      <c r="I569" s="282">
        <v>44986</v>
      </c>
      <c r="J569" s="283">
        <v>5.45</v>
      </c>
      <c r="L569" s="282">
        <v>44323</v>
      </c>
      <c r="M569" s="283">
        <v>0.93</v>
      </c>
    </row>
    <row r="570" spans="1:13" x14ac:dyDescent="0.35">
      <c r="A570" s="282">
        <v>44987</v>
      </c>
      <c r="B570" s="283">
        <v>5.12</v>
      </c>
      <c r="I570" s="282">
        <v>44987</v>
      </c>
      <c r="J570" s="283">
        <v>5.48</v>
      </c>
      <c r="L570" s="282">
        <v>44326</v>
      </c>
      <c r="M570" s="283">
        <v>0.93</v>
      </c>
    </row>
    <row r="571" spans="1:13" x14ac:dyDescent="0.35">
      <c r="A571" s="282">
        <v>44988</v>
      </c>
      <c r="B571" s="283">
        <v>5.03</v>
      </c>
      <c r="I571" s="282">
        <v>44988</v>
      </c>
      <c r="J571" s="283">
        <v>5.38</v>
      </c>
      <c r="L571" s="282">
        <v>44327</v>
      </c>
      <c r="M571" s="283">
        <v>0.93</v>
      </c>
    </row>
    <row r="572" spans="1:13" x14ac:dyDescent="0.35">
      <c r="A572" s="282">
        <v>44991</v>
      </c>
      <c r="B572" s="283">
        <v>5.04</v>
      </c>
      <c r="I572" s="282">
        <v>44991</v>
      </c>
      <c r="J572" s="283">
        <v>5.4</v>
      </c>
      <c r="L572" s="282">
        <v>44328</v>
      </c>
      <c r="M572" s="283">
        <v>0.93</v>
      </c>
    </row>
    <row r="573" spans="1:13" x14ac:dyDescent="0.35">
      <c r="A573" s="282">
        <v>44992</v>
      </c>
      <c r="B573" s="283">
        <v>5.09</v>
      </c>
      <c r="I573" s="282">
        <v>44992</v>
      </c>
      <c r="J573" s="283">
        <v>5.45</v>
      </c>
      <c r="L573" s="282">
        <v>44329</v>
      </c>
      <c r="M573" s="283">
        <v>0.93</v>
      </c>
    </row>
    <row r="574" spans="1:13" x14ac:dyDescent="0.35">
      <c r="A574" s="282">
        <v>44993</v>
      </c>
      <c r="B574" s="283">
        <v>5.12</v>
      </c>
      <c r="I574" s="282">
        <v>44993</v>
      </c>
      <c r="J574" s="283">
        <v>5.49</v>
      </c>
      <c r="L574" s="282">
        <v>44330</v>
      </c>
      <c r="M574" s="283">
        <v>0.92</v>
      </c>
    </row>
    <row r="575" spans="1:13" x14ac:dyDescent="0.35">
      <c r="A575" s="282">
        <v>44994</v>
      </c>
      <c r="B575" s="283">
        <v>5.05</v>
      </c>
      <c r="I575" s="282">
        <v>44994</v>
      </c>
      <c r="J575" s="283">
        <v>5.42</v>
      </c>
      <c r="L575" s="282">
        <v>44333</v>
      </c>
      <c r="M575" s="283">
        <v>0.91</v>
      </c>
    </row>
    <row r="576" spans="1:13" x14ac:dyDescent="0.35">
      <c r="A576" s="282">
        <v>44995</v>
      </c>
      <c r="B576" s="283">
        <v>4.8499999999999996</v>
      </c>
      <c r="I576" s="282">
        <v>44995</v>
      </c>
      <c r="J576" s="283">
        <v>5.25</v>
      </c>
      <c r="L576" s="282">
        <v>44334</v>
      </c>
      <c r="M576" s="283">
        <v>0.91</v>
      </c>
    </row>
    <row r="577" spans="1:13" x14ac:dyDescent="0.35">
      <c r="A577" s="282">
        <v>44998</v>
      </c>
      <c r="B577" s="283">
        <v>4.67</v>
      </c>
      <c r="I577" s="282">
        <v>44998</v>
      </c>
      <c r="J577" s="283">
        <v>5.14</v>
      </c>
      <c r="L577" s="282">
        <v>44335</v>
      </c>
      <c r="M577" s="283">
        <v>0.92</v>
      </c>
    </row>
    <row r="578" spans="1:13" x14ac:dyDescent="0.35">
      <c r="A578" s="282">
        <v>44999</v>
      </c>
      <c r="B578" s="283">
        <v>4.82</v>
      </c>
      <c r="I578" s="282">
        <v>44999</v>
      </c>
      <c r="J578" s="283">
        <v>5.27</v>
      </c>
      <c r="L578" s="282">
        <v>44336</v>
      </c>
      <c r="M578" s="283">
        <v>0.92</v>
      </c>
    </row>
    <row r="579" spans="1:13" x14ac:dyDescent="0.35">
      <c r="A579" s="282">
        <v>45000</v>
      </c>
      <c r="B579" s="283">
        <v>4.68</v>
      </c>
      <c r="I579" s="282">
        <v>45000</v>
      </c>
      <c r="J579" s="283">
        <v>5.19</v>
      </c>
      <c r="L579" s="282">
        <v>44337</v>
      </c>
      <c r="M579" s="283">
        <v>0.91</v>
      </c>
    </row>
    <row r="580" spans="1:13" x14ac:dyDescent="0.35">
      <c r="A580" s="282">
        <v>45001</v>
      </c>
      <c r="B580" s="283">
        <v>4.78</v>
      </c>
      <c r="I580" s="282">
        <v>45001</v>
      </c>
      <c r="J580" s="283">
        <v>5.3</v>
      </c>
      <c r="L580" s="282">
        <v>44340</v>
      </c>
      <c r="M580" s="283">
        <v>0.91</v>
      </c>
    </row>
    <row r="581" spans="1:13" x14ac:dyDescent="0.35">
      <c r="A581" s="282">
        <v>45002</v>
      </c>
      <c r="B581" s="283">
        <v>4.62</v>
      </c>
      <c r="I581" s="282">
        <v>45002</v>
      </c>
      <c r="J581" s="283">
        <v>5.13</v>
      </c>
      <c r="L581" s="282">
        <v>44341</v>
      </c>
      <c r="M581" s="283">
        <v>0.9</v>
      </c>
    </row>
    <row r="582" spans="1:13" x14ac:dyDescent="0.35">
      <c r="A582" s="282">
        <v>45005</v>
      </c>
      <c r="B582" s="283">
        <v>4.6900000000000004</v>
      </c>
      <c r="I582" s="282">
        <v>45005</v>
      </c>
      <c r="J582" s="283">
        <v>5.2</v>
      </c>
      <c r="L582" s="282">
        <v>44342</v>
      </c>
      <c r="M582" s="283">
        <v>0.9</v>
      </c>
    </row>
    <row r="583" spans="1:13" x14ac:dyDescent="0.35">
      <c r="A583" s="282">
        <v>45006</v>
      </c>
      <c r="B583" s="283">
        <v>4.7699999999999996</v>
      </c>
      <c r="I583" s="282">
        <v>45006</v>
      </c>
      <c r="J583" s="283">
        <v>5.24</v>
      </c>
      <c r="L583" s="282">
        <v>44343</v>
      </c>
      <c r="M583" s="283">
        <v>0.9</v>
      </c>
    </row>
    <row r="584" spans="1:13" x14ac:dyDescent="0.35">
      <c r="A584" s="282">
        <v>45007</v>
      </c>
      <c r="B584" s="283">
        <v>4.59</v>
      </c>
      <c r="I584" s="282">
        <v>45007</v>
      </c>
      <c r="J584" s="283">
        <v>5.05</v>
      </c>
      <c r="L584" s="282">
        <v>44344</v>
      </c>
      <c r="M584" s="283">
        <v>0.9</v>
      </c>
    </row>
    <row r="585" spans="1:13" x14ac:dyDescent="0.35">
      <c r="A585" s="282">
        <v>45008</v>
      </c>
      <c r="B585" s="283">
        <v>4.51</v>
      </c>
      <c r="I585" s="282">
        <v>45008</v>
      </c>
      <c r="J585" s="283">
        <v>4.9800000000000004</v>
      </c>
      <c r="L585" s="282">
        <v>44347</v>
      </c>
      <c r="M585" s="283">
        <v>0.91</v>
      </c>
    </row>
    <row r="586" spans="1:13" x14ac:dyDescent="0.35">
      <c r="A586" s="282">
        <v>45009</v>
      </c>
      <c r="B586" s="283">
        <v>4.51</v>
      </c>
      <c r="I586" s="282">
        <v>45009</v>
      </c>
      <c r="J586" s="283">
        <v>5.01</v>
      </c>
      <c r="L586" s="282">
        <v>44348</v>
      </c>
      <c r="M586" s="283">
        <v>0.91</v>
      </c>
    </row>
    <row r="587" spans="1:13" x14ac:dyDescent="0.35">
      <c r="A587" s="282">
        <v>45012</v>
      </c>
      <c r="B587" s="283">
        <v>4.6500000000000004</v>
      </c>
      <c r="I587" s="282">
        <v>45012</v>
      </c>
      <c r="J587" s="283">
        <v>5.15</v>
      </c>
      <c r="L587" s="282">
        <v>44349</v>
      </c>
      <c r="M587" s="283">
        <v>0.9</v>
      </c>
    </row>
    <row r="588" spans="1:13" x14ac:dyDescent="0.35">
      <c r="A588" s="282">
        <v>45013</v>
      </c>
      <c r="B588" s="283">
        <v>4.68</v>
      </c>
      <c r="I588" s="282">
        <v>45013</v>
      </c>
      <c r="J588" s="283">
        <v>5.18</v>
      </c>
      <c r="L588" s="282">
        <v>44350</v>
      </c>
      <c r="M588" s="283">
        <v>0.9</v>
      </c>
    </row>
    <row r="589" spans="1:13" x14ac:dyDescent="0.35">
      <c r="A589" s="282">
        <v>45014</v>
      </c>
      <c r="B589" s="283">
        <v>4.6900000000000004</v>
      </c>
      <c r="I589" s="282">
        <v>45014</v>
      </c>
      <c r="J589" s="283">
        <v>5.18</v>
      </c>
      <c r="L589" s="282">
        <v>44351</v>
      </c>
      <c r="M589" s="283">
        <v>0.91</v>
      </c>
    </row>
    <row r="590" spans="1:13" x14ac:dyDescent="0.35">
      <c r="A590" s="282">
        <v>45015</v>
      </c>
      <c r="B590" s="283">
        <v>4.68</v>
      </c>
      <c r="I590" s="282">
        <v>45015</v>
      </c>
      <c r="J590" s="283">
        <v>5.14</v>
      </c>
      <c r="L590" s="282">
        <v>44354</v>
      </c>
      <c r="M590" s="283">
        <v>0.91</v>
      </c>
    </row>
    <row r="591" spans="1:13" x14ac:dyDescent="0.35">
      <c r="A591" s="282">
        <v>45016</v>
      </c>
      <c r="B591" s="283">
        <v>4.5999999999999996</v>
      </c>
      <c r="I591" s="282">
        <v>45016</v>
      </c>
      <c r="J591" s="283">
        <v>5.05</v>
      </c>
      <c r="L591" s="282">
        <v>44355</v>
      </c>
      <c r="M591" s="283">
        <v>0.91</v>
      </c>
    </row>
    <row r="592" spans="1:13" x14ac:dyDescent="0.35">
      <c r="A592" s="282">
        <v>45019</v>
      </c>
      <c r="B592" s="283">
        <v>4.53</v>
      </c>
      <c r="I592" s="282">
        <v>45019</v>
      </c>
      <c r="J592" s="283">
        <v>4.9800000000000004</v>
      </c>
      <c r="L592" s="282">
        <v>44356</v>
      </c>
      <c r="M592" s="283">
        <v>0.91</v>
      </c>
    </row>
    <row r="593" spans="1:13" x14ac:dyDescent="0.35">
      <c r="A593" s="282">
        <v>45020</v>
      </c>
      <c r="B593" s="283">
        <v>4.45</v>
      </c>
      <c r="I593" s="282">
        <v>45020</v>
      </c>
      <c r="J593" s="283">
        <v>4.8899999999999997</v>
      </c>
      <c r="L593" s="282">
        <v>44357</v>
      </c>
      <c r="M593" s="283">
        <v>0.91</v>
      </c>
    </row>
    <row r="594" spans="1:13" x14ac:dyDescent="0.35">
      <c r="A594" s="282">
        <v>45021</v>
      </c>
      <c r="B594" s="283">
        <v>4.42</v>
      </c>
      <c r="I594" s="282">
        <v>45021</v>
      </c>
      <c r="J594" s="283">
        <v>4.87</v>
      </c>
      <c r="L594" s="282">
        <v>44358</v>
      </c>
      <c r="M594" s="283">
        <v>0.9</v>
      </c>
    </row>
    <row r="595" spans="1:13" x14ac:dyDescent="0.35">
      <c r="A595" s="282">
        <v>45022</v>
      </c>
      <c r="B595" s="283">
        <v>4.42</v>
      </c>
      <c r="I595" s="282">
        <v>45022</v>
      </c>
      <c r="J595" s="283">
        <v>4.88</v>
      </c>
      <c r="L595" s="282">
        <v>44361</v>
      </c>
      <c r="M595" s="283">
        <v>0.89</v>
      </c>
    </row>
    <row r="596" spans="1:13" x14ac:dyDescent="0.35">
      <c r="A596" s="282">
        <v>45026</v>
      </c>
      <c r="B596" s="283">
        <v>4.55</v>
      </c>
      <c r="I596" s="282">
        <v>45026</v>
      </c>
      <c r="J596" s="283">
        <v>5.01</v>
      </c>
      <c r="L596" s="282">
        <v>44362</v>
      </c>
      <c r="M596" s="283">
        <v>0.89</v>
      </c>
    </row>
    <row r="597" spans="1:13" x14ac:dyDescent="0.35">
      <c r="A597" s="282">
        <v>45027</v>
      </c>
      <c r="B597" s="283">
        <v>4.55</v>
      </c>
      <c r="I597" s="282">
        <v>45027</v>
      </c>
      <c r="J597" s="283">
        <v>5</v>
      </c>
      <c r="L597" s="282">
        <v>44363</v>
      </c>
      <c r="M597" s="283">
        <v>0.87</v>
      </c>
    </row>
    <row r="598" spans="1:13" x14ac:dyDescent="0.35">
      <c r="A598" s="282">
        <v>45028</v>
      </c>
      <c r="B598" s="283">
        <v>4.51</v>
      </c>
      <c r="I598" s="282">
        <v>45028</v>
      </c>
      <c r="J598" s="283">
        <v>4.96</v>
      </c>
      <c r="L598" s="282">
        <v>44364</v>
      </c>
      <c r="M598" s="283">
        <v>0.87</v>
      </c>
    </row>
    <row r="599" spans="1:13" x14ac:dyDescent="0.35">
      <c r="A599" s="282">
        <v>45029</v>
      </c>
      <c r="B599" s="283">
        <v>4.53</v>
      </c>
      <c r="I599" s="282">
        <v>45029</v>
      </c>
      <c r="J599" s="283">
        <v>4.97</v>
      </c>
      <c r="L599" s="282">
        <v>44365</v>
      </c>
      <c r="M599" s="283">
        <v>0.87</v>
      </c>
    </row>
    <row r="600" spans="1:13" x14ac:dyDescent="0.35">
      <c r="A600" s="282">
        <v>45030</v>
      </c>
      <c r="B600" s="283">
        <v>4.59</v>
      </c>
      <c r="I600" s="282">
        <v>45030</v>
      </c>
      <c r="J600" s="283">
        <v>5.03</v>
      </c>
      <c r="L600" s="282">
        <v>44368</v>
      </c>
      <c r="M600" s="283">
        <v>0.87</v>
      </c>
    </row>
    <row r="601" spans="1:13" x14ac:dyDescent="0.35">
      <c r="A601" s="282">
        <v>45033</v>
      </c>
      <c r="B601" s="283">
        <v>4.66</v>
      </c>
      <c r="I601" s="282">
        <v>45033</v>
      </c>
      <c r="J601" s="283">
        <v>5.09</v>
      </c>
      <c r="L601" s="282">
        <v>44369</v>
      </c>
      <c r="M601" s="283">
        <v>0.88</v>
      </c>
    </row>
    <row r="602" spans="1:13" x14ac:dyDescent="0.35">
      <c r="A602" s="282">
        <v>45034</v>
      </c>
      <c r="B602" s="283">
        <v>4.6500000000000004</v>
      </c>
      <c r="I602" s="282">
        <v>45034</v>
      </c>
      <c r="J602" s="283">
        <v>5.07</v>
      </c>
      <c r="L602" s="282">
        <v>44370</v>
      </c>
      <c r="M602" s="283">
        <v>0.88</v>
      </c>
    </row>
    <row r="603" spans="1:13" x14ac:dyDescent="0.35">
      <c r="A603" s="282">
        <v>45035</v>
      </c>
      <c r="B603" s="283">
        <v>4.68</v>
      </c>
      <c r="I603" s="282">
        <v>45035</v>
      </c>
      <c r="J603" s="283">
        <v>5.0999999999999996</v>
      </c>
      <c r="L603" s="282">
        <v>44371</v>
      </c>
      <c r="M603" s="283">
        <v>0.87</v>
      </c>
    </row>
    <row r="604" spans="1:13" x14ac:dyDescent="0.35">
      <c r="A604" s="282">
        <v>45036</v>
      </c>
      <c r="B604" s="283">
        <v>4.62</v>
      </c>
      <c r="I604" s="282">
        <v>45036</v>
      </c>
      <c r="J604" s="283">
        <v>5.04</v>
      </c>
      <c r="L604" s="282">
        <v>44372</v>
      </c>
      <c r="M604" s="283">
        <v>0.86</v>
      </c>
    </row>
    <row r="605" spans="1:13" x14ac:dyDescent="0.35">
      <c r="A605" s="282">
        <v>45037</v>
      </c>
      <c r="B605" s="283">
        <v>4.6399999999999997</v>
      </c>
      <c r="I605" s="282">
        <v>45037</v>
      </c>
      <c r="J605" s="283">
        <v>5.07</v>
      </c>
      <c r="L605" s="282">
        <v>44375</v>
      </c>
      <c r="M605" s="283">
        <v>0.86</v>
      </c>
    </row>
    <row r="606" spans="1:13" x14ac:dyDescent="0.35">
      <c r="A606" s="282">
        <v>45040</v>
      </c>
      <c r="B606" s="283">
        <v>4.59</v>
      </c>
      <c r="I606" s="282">
        <v>45040</v>
      </c>
      <c r="J606" s="283">
        <v>5.01</v>
      </c>
      <c r="L606" s="282">
        <v>44376</v>
      </c>
      <c r="M606" s="283">
        <v>0.86</v>
      </c>
    </row>
    <row r="607" spans="1:13" x14ac:dyDescent="0.35">
      <c r="A607" s="282">
        <v>45041</v>
      </c>
      <c r="B607" s="283">
        <v>4.46</v>
      </c>
      <c r="I607" s="282">
        <v>45041</v>
      </c>
      <c r="J607" s="283">
        <v>4.8899999999999997</v>
      </c>
      <c r="L607" s="282">
        <v>44377</v>
      </c>
      <c r="M607" s="283">
        <v>0.86</v>
      </c>
    </row>
    <row r="608" spans="1:13" x14ac:dyDescent="0.35">
      <c r="A608" s="282">
        <v>45042</v>
      </c>
      <c r="B608" s="283">
        <v>4.5199999999999996</v>
      </c>
      <c r="I608" s="282">
        <v>45042</v>
      </c>
      <c r="J608" s="283">
        <v>4.95</v>
      </c>
      <c r="L608" s="282">
        <v>44378</v>
      </c>
      <c r="M608" s="283">
        <v>0.87</v>
      </c>
    </row>
    <row r="609" spans="1:13" x14ac:dyDescent="0.35">
      <c r="A609" s="282">
        <v>45043</v>
      </c>
      <c r="B609" s="283">
        <v>4.6100000000000003</v>
      </c>
      <c r="I609" s="282">
        <v>45043</v>
      </c>
      <c r="J609" s="283">
        <v>5.04</v>
      </c>
      <c r="L609" s="282">
        <v>44379</v>
      </c>
      <c r="M609" s="283">
        <v>0.87</v>
      </c>
    </row>
    <row r="610" spans="1:13" x14ac:dyDescent="0.35">
      <c r="A610" s="282">
        <v>45044</v>
      </c>
      <c r="B610" s="283">
        <v>4.53</v>
      </c>
      <c r="I610" s="282">
        <v>45044</v>
      </c>
      <c r="J610" s="283">
        <v>4.96</v>
      </c>
      <c r="L610" s="282">
        <v>44382</v>
      </c>
      <c r="M610" s="283">
        <v>0.87</v>
      </c>
    </row>
    <row r="611" spans="1:13" x14ac:dyDescent="0.35">
      <c r="A611" s="282">
        <v>45046</v>
      </c>
      <c r="B611" s="283">
        <v>4.53</v>
      </c>
      <c r="I611" s="282">
        <v>45046</v>
      </c>
      <c r="J611" s="283">
        <v>4.96</v>
      </c>
      <c r="L611" s="282">
        <v>44383</v>
      </c>
      <c r="M611" s="283">
        <v>0.87</v>
      </c>
    </row>
    <row r="612" spans="1:13" x14ac:dyDescent="0.35">
      <c r="A612" s="282">
        <v>45047</v>
      </c>
      <c r="B612" s="283">
        <v>4.67</v>
      </c>
      <c r="I612" s="282">
        <v>45047</v>
      </c>
      <c r="J612" s="283">
        <v>5.0999999999999996</v>
      </c>
      <c r="L612" s="282">
        <v>44384</v>
      </c>
      <c r="M612" s="283">
        <v>0.88</v>
      </c>
    </row>
    <row r="613" spans="1:13" x14ac:dyDescent="0.35">
      <c r="A613" s="282">
        <v>45048</v>
      </c>
      <c r="B613" s="283">
        <v>4.54</v>
      </c>
      <c r="I613" s="282">
        <v>45048</v>
      </c>
      <c r="J613" s="283">
        <v>4.9800000000000004</v>
      </c>
      <c r="L613" s="282">
        <v>44385</v>
      </c>
      <c r="M613" s="283">
        <v>0.9</v>
      </c>
    </row>
    <row r="614" spans="1:13" x14ac:dyDescent="0.35">
      <c r="A614" s="282">
        <v>45049</v>
      </c>
      <c r="B614" s="283">
        <v>4.46</v>
      </c>
      <c r="I614" s="282">
        <v>45049</v>
      </c>
      <c r="J614" s="283">
        <v>4.9000000000000004</v>
      </c>
      <c r="L614" s="282">
        <v>44386</v>
      </c>
      <c r="M614" s="283">
        <v>0.9</v>
      </c>
    </row>
    <row r="615" spans="1:13" x14ac:dyDescent="0.35">
      <c r="A615" s="282">
        <v>45050</v>
      </c>
      <c r="B615" s="283">
        <v>4.4800000000000004</v>
      </c>
      <c r="I615" s="282">
        <v>45050</v>
      </c>
      <c r="J615" s="283">
        <v>4.9400000000000004</v>
      </c>
      <c r="L615" s="282">
        <v>44389</v>
      </c>
      <c r="M615" s="283">
        <v>0.9</v>
      </c>
    </row>
    <row r="616" spans="1:13" x14ac:dyDescent="0.35">
      <c r="A616" s="282">
        <v>45051</v>
      </c>
      <c r="B616" s="283">
        <v>4.54</v>
      </c>
      <c r="I616" s="282">
        <v>45051</v>
      </c>
      <c r="J616" s="283">
        <v>5.01</v>
      </c>
      <c r="L616" s="282">
        <v>44390</v>
      </c>
      <c r="M616" s="283">
        <v>0.89</v>
      </c>
    </row>
    <row r="617" spans="1:13" x14ac:dyDescent="0.35">
      <c r="A617" s="282">
        <v>45054</v>
      </c>
      <c r="B617" s="283">
        <v>4.63</v>
      </c>
      <c r="I617" s="282">
        <v>45054</v>
      </c>
      <c r="J617" s="283">
        <v>5.0999999999999996</v>
      </c>
      <c r="L617" s="282">
        <v>44391</v>
      </c>
      <c r="M617" s="283">
        <v>0.89</v>
      </c>
    </row>
    <row r="618" spans="1:13" x14ac:dyDescent="0.35">
      <c r="A618" s="282">
        <v>45055</v>
      </c>
      <c r="B618" s="283">
        <v>4.6500000000000004</v>
      </c>
      <c r="I618" s="282">
        <v>45055</v>
      </c>
      <c r="J618" s="283">
        <v>5.1100000000000003</v>
      </c>
      <c r="L618" s="282">
        <v>44392</v>
      </c>
      <c r="M618" s="283">
        <v>0.9</v>
      </c>
    </row>
    <row r="619" spans="1:13" x14ac:dyDescent="0.35">
      <c r="A619" s="282">
        <v>45056</v>
      </c>
      <c r="B619" s="283">
        <v>4.54</v>
      </c>
      <c r="I619" s="282">
        <v>45056</v>
      </c>
      <c r="J619" s="283">
        <v>5.0199999999999996</v>
      </c>
      <c r="L619" s="282">
        <v>44393</v>
      </c>
      <c r="M619" s="283">
        <v>0.91</v>
      </c>
    </row>
    <row r="620" spans="1:13" x14ac:dyDescent="0.35">
      <c r="A620" s="282">
        <v>45057</v>
      </c>
      <c r="B620" s="283">
        <v>4.5</v>
      </c>
      <c r="I620" s="282">
        <v>45057</v>
      </c>
      <c r="J620" s="283">
        <v>4.9800000000000004</v>
      </c>
      <c r="L620" s="282">
        <v>44396</v>
      </c>
      <c r="M620" s="283">
        <v>0.93</v>
      </c>
    </row>
    <row r="621" spans="1:13" x14ac:dyDescent="0.35">
      <c r="A621" s="282">
        <v>45058</v>
      </c>
      <c r="B621" s="283">
        <v>4.57</v>
      </c>
      <c r="I621" s="282">
        <v>45058</v>
      </c>
      <c r="J621" s="283">
        <v>5.05</v>
      </c>
      <c r="L621" s="282">
        <v>44397</v>
      </c>
      <c r="M621" s="283">
        <v>0.94</v>
      </c>
    </row>
    <row r="622" spans="1:13" x14ac:dyDescent="0.35">
      <c r="A622" s="282">
        <v>45061</v>
      </c>
      <c r="B622" s="283">
        <v>4.5999999999999996</v>
      </c>
      <c r="I622" s="282">
        <v>45061</v>
      </c>
      <c r="J622" s="283">
        <v>5.08</v>
      </c>
      <c r="L622" s="282">
        <v>44398</v>
      </c>
      <c r="M622" s="283">
        <v>0.93</v>
      </c>
    </row>
    <row r="623" spans="1:13" x14ac:dyDescent="0.35">
      <c r="A623" s="282">
        <v>45062</v>
      </c>
      <c r="B623" s="283">
        <v>4.6500000000000004</v>
      </c>
      <c r="I623" s="282">
        <v>45062</v>
      </c>
      <c r="J623" s="283">
        <v>5.13</v>
      </c>
      <c r="L623" s="282">
        <v>44399</v>
      </c>
      <c r="M623" s="283">
        <v>0.93</v>
      </c>
    </row>
    <row r="624" spans="1:13" x14ac:dyDescent="0.35">
      <c r="A624" s="282">
        <v>45063</v>
      </c>
      <c r="B624" s="283">
        <v>4.7</v>
      </c>
      <c r="I624" s="282">
        <v>45063</v>
      </c>
      <c r="J624" s="283">
        <v>5.17</v>
      </c>
      <c r="L624" s="282">
        <v>44400</v>
      </c>
      <c r="M624" s="283">
        <v>0.92</v>
      </c>
    </row>
    <row r="625" spans="1:13" x14ac:dyDescent="0.35">
      <c r="A625" s="282">
        <v>45064</v>
      </c>
      <c r="B625" s="283">
        <v>4.78</v>
      </c>
      <c r="I625" s="282">
        <v>45064</v>
      </c>
      <c r="J625" s="283">
        <v>5.24</v>
      </c>
      <c r="L625" s="282">
        <v>44403</v>
      </c>
      <c r="M625" s="283">
        <v>0.92</v>
      </c>
    </row>
    <row r="626" spans="1:13" x14ac:dyDescent="0.35">
      <c r="A626" s="282">
        <v>45065</v>
      </c>
      <c r="B626" s="283">
        <v>4.8099999999999996</v>
      </c>
      <c r="I626" s="282">
        <v>45065</v>
      </c>
      <c r="J626" s="283">
        <v>5.27</v>
      </c>
      <c r="L626" s="282">
        <v>44404</v>
      </c>
      <c r="M626" s="283">
        <v>0.92</v>
      </c>
    </row>
    <row r="627" spans="1:13" x14ac:dyDescent="0.35">
      <c r="A627" s="282">
        <v>45068</v>
      </c>
      <c r="B627" s="283">
        <v>4.82</v>
      </c>
      <c r="I627" s="282">
        <v>45068</v>
      </c>
      <c r="J627" s="283">
        <v>5.28</v>
      </c>
      <c r="L627" s="282">
        <v>44405</v>
      </c>
      <c r="M627" s="283">
        <v>0.92</v>
      </c>
    </row>
    <row r="628" spans="1:13" x14ac:dyDescent="0.35">
      <c r="A628" s="282">
        <v>45069</v>
      </c>
      <c r="B628" s="283">
        <v>4.8099999999999996</v>
      </c>
      <c r="I628" s="282">
        <v>45069</v>
      </c>
      <c r="J628" s="283">
        <v>5.26</v>
      </c>
      <c r="L628" s="282">
        <v>44406</v>
      </c>
      <c r="M628" s="283">
        <v>0.91</v>
      </c>
    </row>
    <row r="629" spans="1:13" x14ac:dyDescent="0.35">
      <c r="A629" s="282">
        <v>45070</v>
      </c>
      <c r="B629" s="283">
        <v>4.8600000000000003</v>
      </c>
      <c r="I629" s="282">
        <v>45070</v>
      </c>
      <c r="J629" s="283">
        <v>5.31</v>
      </c>
      <c r="L629" s="282">
        <v>44407</v>
      </c>
      <c r="M629" s="283">
        <v>0.91</v>
      </c>
    </row>
    <row r="630" spans="1:13" x14ac:dyDescent="0.35">
      <c r="A630" s="282">
        <v>45071</v>
      </c>
      <c r="B630" s="283">
        <v>4.93</v>
      </c>
      <c r="I630" s="282">
        <v>45071</v>
      </c>
      <c r="J630" s="283">
        <v>5.39</v>
      </c>
      <c r="L630" s="282">
        <v>44408</v>
      </c>
      <c r="M630" s="283">
        <v>0.92</v>
      </c>
    </row>
    <row r="631" spans="1:13" x14ac:dyDescent="0.35">
      <c r="A631" s="282">
        <v>45072</v>
      </c>
      <c r="B631" s="283">
        <v>4.95</v>
      </c>
      <c r="I631" s="282">
        <v>45072</v>
      </c>
      <c r="J631" s="283">
        <v>5.4</v>
      </c>
      <c r="L631" s="282">
        <v>44410</v>
      </c>
      <c r="M631" s="283">
        <v>0.93</v>
      </c>
    </row>
    <row r="632" spans="1:13" x14ac:dyDescent="0.35">
      <c r="A632" s="282">
        <v>45075</v>
      </c>
      <c r="B632" s="283">
        <v>4.96</v>
      </c>
      <c r="I632" s="282">
        <v>45075</v>
      </c>
      <c r="J632" s="283">
        <v>5.41</v>
      </c>
      <c r="L632" s="282">
        <v>44411</v>
      </c>
      <c r="M632" s="283">
        <v>0.93</v>
      </c>
    </row>
    <row r="633" spans="1:13" x14ac:dyDescent="0.35">
      <c r="A633" s="282">
        <v>45076</v>
      </c>
      <c r="B633" s="283">
        <v>4.82</v>
      </c>
      <c r="I633" s="282">
        <v>45076</v>
      </c>
      <c r="J633" s="283">
        <v>5.26</v>
      </c>
      <c r="L633" s="282">
        <v>44412</v>
      </c>
      <c r="M633" s="283">
        <v>0.93</v>
      </c>
    </row>
    <row r="634" spans="1:13" x14ac:dyDescent="0.35">
      <c r="A634" s="282">
        <v>45077</v>
      </c>
      <c r="B634" s="283">
        <v>4.78</v>
      </c>
      <c r="I634" s="282">
        <v>45077</v>
      </c>
      <c r="J634" s="283">
        <v>5.23</v>
      </c>
      <c r="L634" s="282">
        <v>44413</v>
      </c>
      <c r="M634" s="283">
        <v>0.93</v>
      </c>
    </row>
    <row r="635" spans="1:13" x14ac:dyDescent="0.35">
      <c r="A635" s="282">
        <v>45078</v>
      </c>
      <c r="B635" s="283">
        <v>4.74</v>
      </c>
      <c r="I635" s="282">
        <v>45078</v>
      </c>
      <c r="J635" s="283">
        <v>5.19</v>
      </c>
      <c r="L635" s="282">
        <v>44414</v>
      </c>
      <c r="M635" s="283">
        <v>0.93</v>
      </c>
    </row>
    <row r="636" spans="1:13" x14ac:dyDescent="0.35">
      <c r="A636" s="282">
        <v>45079</v>
      </c>
      <c r="B636" s="283">
        <v>4.82</v>
      </c>
      <c r="I636" s="282">
        <v>45079</v>
      </c>
      <c r="J636" s="283">
        <v>5.27</v>
      </c>
      <c r="L636" s="282">
        <v>44417</v>
      </c>
      <c r="M636" s="283">
        <v>0.93</v>
      </c>
    </row>
    <row r="637" spans="1:13" x14ac:dyDescent="0.35">
      <c r="A637" s="282">
        <v>45082</v>
      </c>
      <c r="B637" s="283">
        <v>4.82</v>
      </c>
      <c r="I637" s="282">
        <v>45082</v>
      </c>
      <c r="J637" s="283">
        <v>5.27</v>
      </c>
      <c r="L637" s="282">
        <v>44418</v>
      </c>
      <c r="M637" s="283">
        <v>0.93</v>
      </c>
    </row>
    <row r="638" spans="1:13" x14ac:dyDescent="0.35">
      <c r="A638" s="282">
        <v>45083</v>
      </c>
      <c r="B638" s="283">
        <v>4.83</v>
      </c>
      <c r="I638" s="282">
        <v>45083</v>
      </c>
      <c r="J638" s="283">
        <v>5.27</v>
      </c>
      <c r="L638" s="282">
        <v>44419</v>
      </c>
      <c r="M638" s="283">
        <v>0.93</v>
      </c>
    </row>
    <row r="639" spans="1:13" x14ac:dyDescent="0.35">
      <c r="A639" s="282">
        <v>45084</v>
      </c>
      <c r="B639" s="283">
        <v>4.9000000000000004</v>
      </c>
      <c r="I639" s="282">
        <v>45084</v>
      </c>
      <c r="J639" s="283">
        <v>5.35</v>
      </c>
      <c r="L639" s="282">
        <v>44420</v>
      </c>
      <c r="M639" s="283">
        <v>0.93</v>
      </c>
    </row>
    <row r="640" spans="1:13" x14ac:dyDescent="0.35">
      <c r="A640" s="282">
        <v>45085</v>
      </c>
      <c r="B640" s="283">
        <v>4.84</v>
      </c>
      <c r="I640" s="282">
        <v>45085</v>
      </c>
      <c r="J640" s="283">
        <v>5.29</v>
      </c>
      <c r="L640" s="282">
        <v>44421</v>
      </c>
      <c r="M640" s="283">
        <v>0.93</v>
      </c>
    </row>
    <row r="641" spans="1:13" x14ac:dyDescent="0.35">
      <c r="A641" s="282">
        <v>45086</v>
      </c>
      <c r="B641" s="283">
        <v>4.9000000000000004</v>
      </c>
      <c r="I641" s="282">
        <v>45086</v>
      </c>
      <c r="J641" s="283">
        <v>5.35</v>
      </c>
      <c r="L641" s="282">
        <v>44424</v>
      </c>
      <c r="M641" s="283">
        <v>0.93</v>
      </c>
    </row>
    <row r="642" spans="1:13" x14ac:dyDescent="0.35">
      <c r="A642" s="282">
        <v>45089</v>
      </c>
      <c r="B642" s="283">
        <v>4.88</v>
      </c>
      <c r="I642" s="282">
        <v>45089</v>
      </c>
      <c r="J642" s="283">
        <v>5.33</v>
      </c>
      <c r="L642" s="282">
        <v>44425</v>
      </c>
      <c r="M642" s="283">
        <v>0.93</v>
      </c>
    </row>
    <row r="643" spans="1:13" x14ac:dyDescent="0.35">
      <c r="A643" s="282">
        <v>45090</v>
      </c>
      <c r="B643" s="283">
        <v>4.95</v>
      </c>
      <c r="I643" s="282">
        <v>45090</v>
      </c>
      <c r="J643" s="283">
        <v>5.4</v>
      </c>
      <c r="L643" s="282">
        <v>44426</v>
      </c>
      <c r="M643" s="283">
        <v>0.94</v>
      </c>
    </row>
    <row r="644" spans="1:13" x14ac:dyDescent="0.35">
      <c r="A644" s="282">
        <v>45091</v>
      </c>
      <c r="B644" s="283">
        <v>4.9400000000000004</v>
      </c>
      <c r="I644" s="282">
        <v>45091</v>
      </c>
      <c r="J644" s="283">
        <v>5.39</v>
      </c>
      <c r="L644" s="282">
        <v>44427</v>
      </c>
      <c r="M644" s="283">
        <v>0.95</v>
      </c>
    </row>
    <row r="645" spans="1:13" x14ac:dyDescent="0.35">
      <c r="A645" s="282">
        <v>45092</v>
      </c>
      <c r="B645" s="283">
        <v>4.8600000000000003</v>
      </c>
      <c r="I645" s="282">
        <v>45092</v>
      </c>
      <c r="J645" s="283">
        <v>5.31</v>
      </c>
      <c r="L645" s="282">
        <v>44428</v>
      </c>
      <c r="M645" s="283">
        <v>0.95</v>
      </c>
    </row>
    <row r="646" spans="1:13" x14ac:dyDescent="0.35">
      <c r="A646" s="282">
        <v>45093</v>
      </c>
      <c r="B646" s="283">
        <v>4.9000000000000004</v>
      </c>
      <c r="I646" s="282">
        <v>45093</v>
      </c>
      <c r="J646" s="283">
        <v>5.34</v>
      </c>
      <c r="L646" s="282">
        <v>44431</v>
      </c>
      <c r="M646" s="283">
        <v>0.95</v>
      </c>
    </row>
    <row r="647" spans="1:13" x14ac:dyDescent="0.35">
      <c r="A647" s="282">
        <v>45096</v>
      </c>
      <c r="B647" s="283">
        <v>4.9000000000000004</v>
      </c>
      <c r="I647" s="282">
        <v>45096</v>
      </c>
      <c r="J647" s="283">
        <v>5.34</v>
      </c>
      <c r="L647" s="282">
        <v>44432</v>
      </c>
      <c r="M647" s="283">
        <v>0.94</v>
      </c>
    </row>
    <row r="648" spans="1:13" x14ac:dyDescent="0.35">
      <c r="A648" s="282">
        <v>45097</v>
      </c>
      <c r="B648" s="283">
        <v>4.87</v>
      </c>
      <c r="I648" s="282">
        <v>45097</v>
      </c>
      <c r="J648" s="283">
        <v>5.3</v>
      </c>
      <c r="L648" s="282">
        <v>44433</v>
      </c>
      <c r="M648" s="283">
        <v>0.93</v>
      </c>
    </row>
    <row r="649" spans="1:13" x14ac:dyDescent="0.35">
      <c r="A649" s="282">
        <v>45098</v>
      </c>
      <c r="B649" s="283">
        <v>4.8600000000000003</v>
      </c>
      <c r="I649" s="282">
        <v>45098</v>
      </c>
      <c r="J649" s="283">
        <v>5.3</v>
      </c>
      <c r="L649" s="282">
        <v>44434</v>
      </c>
      <c r="M649" s="283">
        <v>0.93</v>
      </c>
    </row>
    <row r="650" spans="1:13" x14ac:dyDescent="0.35">
      <c r="A650" s="282">
        <v>45099</v>
      </c>
      <c r="B650" s="283">
        <v>4.93</v>
      </c>
      <c r="I650" s="282">
        <v>45099</v>
      </c>
      <c r="J650" s="283">
        <v>5.37</v>
      </c>
      <c r="L650" s="282">
        <v>44435</v>
      </c>
      <c r="M650" s="283">
        <v>0.92</v>
      </c>
    </row>
    <row r="651" spans="1:13" x14ac:dyDescent="0.35">
      <c r="A651" s="282">
        <v>45100</v>
      </c>
      <c r="B651" s="283">
        <v>4.8899999999999997</v>
      </c>
      <c r="I651" s="282">
        <v>45100</v>
      </c>
      <c r="J651" s="283">
        <v>5.33</v>
      </c>
      <c r="L651" s="282">
        <v>44438</v>
      </c>
      <c r="M651" s="283">
        <v>0.92</v>
      </c>
    </row>
    <row r="652" spans="1:13" x14ac:dyDescent="0.35">
      <c r="A652" s="282">
        <v>45103</v>
      </c>
      <c r="B652" s="283">
        <v>4.87</v>
      </c>
      <c r="I652" s="282">
        <v>45103</v>
      </c>
      <c r="J652" s="283">
        <v>5.31</v>
      </c>
      <c r="L652" s="282">
        <v>44439</v>
      </c>
      <c r="M652" s="283">
        <v>0.92</v>
      </c>
    </row>
    <row r="653" spans="1:13" x14ac:dyDescent="0.35">
      <c r="A653" s="282">
        <v>45104</v>
      </c>
      <c r="B653" s="283">
        <v>4.92</v>
      </c>
      <c r="I653" s="282">
        <v>45104</v>
      </c>
      <c r="J653" s="283">
        <v>5.35</v>
      </c>
      <c r="L653" s="282">
        <v>44440</v>
      </c>
      <c r="M653" s="283">
        <v>0.92</v>
      </c>
    </row>
    <row r="654" spans="1:13" x14ac:dyDescent="0.35">
      <c r="A654" s="282">
        <v>45105</v>
      </c>
      <c r="B654" s="283">
        <v>4.88</v>
      </c>
      <c r="I654" s="282">
        <v>45105</v>
      </c>
      <c r="J654" s="283">
        <v>5.3</v>
      </c>
      <c r="L654" s="282">
        <v>44441</v>
      </c>
      <c r="M654" s="283">
        <v>0.92</v>
      </c>
    </row>
    <row r="655" spans="1:13" x14ac:dyDescent="0.35">
      <c r="A655" s="282">
        <v>45106</v>
      </c>
      <c r="B655" s="283">
        <v>4.99</v>
      </c>
      <c r="I655" s="282">
        <v>45106</v>
      </c>
      <c r="J655" s="283">
        <v>5.41</v>
      </c>
      <c r="L655" s="282">
        <v>44442</v>
      </c>
      <c r="M655" s="283">
        <v>0.92</v>
      </c>
    </row>
    <row r="656" spans="1:13" x14ac:dyDescent="0.35">
      <c r="A656" s="282">
        <v>45107</v>
      </c>
      <c r="B656" s="283">
        <v>4.95</v>
      </c>
      <c r="I656" s="282">
        <v>45107</v>
      </c>
      <c r="J656" s="283">
        <v>5.39</v>
      </c>
      <c r="L656" s="282">
        <v>44445</v>
      </c>
      <c r="M656" s="283">
        <v>0.92</v>
      </c>
    </row>
    <row r="657" spans="1:13" x14ac:dyDescent="0.35">
      <c r="A657" s="282">
        <v>45110</v>
      </c>
      <c r="B657" s="283">
        <v>5</v>
      </c>
      <c r="I657" s="282">
        <v>45110</v>
      </c>
      <c r="J657" s="283">
        <v>5.42</v>
      </c>
      <c r="L657" s="282">
        <v>44446</v>
      </c>
      <c r="M657" s="283">
        <v>0.92</v>
      </c>
    </row>
    <row r="658" spans="1:13" x14ac:dyDescent="0.35">
      <c r="A658" s="282">
        <v>45111</v>
      </c>
      <c r="B658" s="283">
        <v>5</v>
      </c>
      <c r="I658" s="282">
        <v>45111</v>
      </c>
      <c r="J658" s="283">
        <v>5.43</v>
      </c>
      <c r="L658" s="282">
        <v>44447</v>
      </c>
      <c r="M658" s="283">
        <v>0.92</v>
      </c>
    </row>
    <row r="659" spans="1:13" x14ac:dyDescent="0.35">
      <c r="A659" s="282">
        <v>45112</v>
      </c>
      <c r="B659" s="283">
        <v>5.04</v>
      </c>
      <c r="I659" s="282">
        <v>45112</v>
      </c>
      <c r="J659" s="283">
        <v>5.46</v>
      </c>
      <c r="L659" s="282">
        <v>44448</v>
      </c>
      <c r="M659" s="283">
        <v>0.92</v>
      </c>
    </row>
    <row r="660" spans="1:13" x14ac:dyDescent="0.35">
      <c r="A660" s="282">
        <v>45113</v>
      </c>
      <c r="B660" s="283">
        <v>5.13</v>
      </c>
      <c r="I660" s="282">
        <v>45113</v>
      </c>
      <c r="J660" s="283">
        <v>5.57</v>
      </c>
      <c r="L660" s="282">
        <v>44449</v>
      </c>
      <c r="M660" s="283">
        <v>0.91</v>
      </c>
    </row>
    <row r="661" spans="1:13" x14ac:dyDescent="0.35">
      <c r="A661" s="282">
        <v>45114</v>
      </c>
      <c r="B661" s="283">
        <v>5.13</v>
      </c>
      <c r="I661" s="282">
        <v>45114</v>
      </c>
      <c r="J661" s="283">
        <v>5.56</v>
      </c>
      <c r="L661" s="282">
        <v>44452</v>
      </c>
      <c r="M661" s="283">
        <v>0.9</v>
      </c>
    </row>
    <row r="662" spans="1:13" x14ac:dyDescent="0.35">
      <c r="A662" s="282">
        <v>45117</v>
      </c>
      <c r="B662" s="283">
        <v>5.08</v>
      </c>
      <c r="I662" s="282">
        <v>45117</v>
      </c>
      <c r="J662" s="283">
        <v>5.51</v>
      </c>
      <c r="L662" s="282">
        <v>44453</v>
      </c>
      <c r="M662" s="283">
        <v>0.9</v>
      </c>
    </row>
    <row r="663" spans="1:13" x14ac:dyDescent="0.35">
      <c r="A663" s="282">
        <v>45118</v>
      </c>
      <c r="B663" s="283">
        <v>5.05</v>
      </c>
      <c r="I663" s="282">
        <v>45118</v>
      </c>
      <c r="J663" s="283">
        <v>5.49</v>
      </c>
      <c r="L663" s="282">
        <v>44454</v>
      </c>
      <c r="M663" s="283">
        <v>0.9</v>
      </c>
    </row>
    <row r="664" spans="1:13" x14ac:dyDescent="0.35">
      <c r="A664" s="282">
        <v>45119</v>
      </c>
      <c r="B664" s="283">
        <v>4.92</v>
      </c>
      <c r="I664" s="282">
        <v>45119</v>
      </c>
      <c r="J664" s="283">
        <v>5.36</v>
      </c>
      <c r="L664" s="282">
        <v>44455</v>
      </c>
      <c r="M664" s="283">
        <v>0.9</v>
      </c>
    </row>
    <row r="665" spans="1:13" x14ac:dyDescent="0.35">
      <c r="A665" s="282">
        <v>45120</v>
      </c>
      <c r="B665" s="283">
        <v>4.82</v>
      </c>
      <c r="I665" s="282">
        <v>45120</v>
      </c>
      <c r="J665" s="283">
        <v>5.25</v>
      </c>
      <c r="L665" s="282">
        <v>44456</v>
      </c>
      <c r="M665" s="283">
        <v>0.9</v>
      </c>
    </row>
    <row r="666" spans="1:13" x14ac:dyDescent="0.35">
      <c r="A666" s="282">
        <v>45121</v>
      </c>
      <c r="B666" s="283">
        <v>4.9000000000000004</v>
      </c>
      <c r="I666" s="282">
        <v>45121</v>
      </c>
      <c r="J666" s="283">
        <v>5.33</v>
      </c>
      <c r="L666" s="282">
        <v>44459</v>
      </c>
      <c r="M666" s="283">
        <v>0.91</v>
      </c>
    </row>
    <row r="667" spans="1:13" x14ac:dyDescent="0.35">
      <c r="A667" s="282">
        <v>45124</v>
      </c>
      <c r="B667" s="283">
        <v>4.9000000000000004</v>
      </c>
      <c r="I667" s="282">
        <v>45124</v>
      </c>
      <c r="J667" s="283">
        <v>5.33</v>
      </c>
      <c r="L667" s="282">
        <v>44460</v>
      </c>
      <c r="M667" s="283">
        <v>0.91</v>
      </c>
    </row>
    <row r="668" spans="1:13" x14ac:dyDescent="0.35">
      <c r="A668" s="282">
        <v>45125</v>
      </c>
      <c r="B668" s="283">
        <v>4.8899999999999997</v>
      </c>
      <c r="I668" s="282">
        <v>45125</v>
      </c>
      <c r="J668" s="283">
        <v>5.32</v>
      </c>
      <c r="L668" s="282">
        <v>44461</v>
      </c>
      <c r="M668" s="283">
        <v>0.9</v>
      </c>
    </row>
    <row r="669" spans="1:13" x14ac:dyDescent="0.35">
      <c r="A669" s="282">
        <v>45126</v>
      </c>
      <c r="B669" s="283">
        <v>4.84</v>
      </c>
      <c r="I669" s="282">
        <v>45126</v>
      </c>
      <c r="J669" s="283">
        <v>5.27</v>
      </c>
      <c r="L669" s="282">
        <v>44462</v>
      </c>
      <c r="M669" s="283">
        <v>0.89</v>
      </c>
    </row>
    <row r="670" spans="1:13" x14ac:dyDescent="0.35">
      <c r="A670" s="282">
        <v>45127</v>
      </c>
      <c r="B670" s="283">
        <v>4.92</v>
      </c>
      <c r="I670" s="282">
        <v>45127</v>
      </c>
      <c r="J670" s="283">
        <v>5.36</v>
      </c>
      <c r="L670" s="282">
        <v>44463</v>
      </c>
      <c r="M670" s="283">
        <v>0.87</v>
      </c>
    </row>
    <row r="671" spans="1:13" x14ac:dyDescent="0.35">
      <c r="A671" s="282">
        <v>45128</v>
      </c>
      <c r="B671" s="283">
        <v>4.91</v>
      </c>
      <c r="I671" s="282">
        <v>45128</v>
      </c>
      <c r="J671" s="283">
        <v>5.35</v>
      </c>
      <c r="L671" s="282">
        <v>44466</v>
      </c>
      <c r="M671" s="283">
        <v>0.86</v>
      </c>
    </row>
    <row r="672" spans="1:13" x14ac:dyDescent="0.35">
      <c r="A672" s="282">
        <v>45131</v>
      </c>
      <c r="B672" s="283">
        <v>4.9400000000000004</v>
      </c>
      <c r="I672" s="282">
        <v>45131</v>
      </c>
      <c r="J672" s="283">
        <v>5.37</v>
      </c>
      <c r="L672" s="282">
        <v>44467</v>
      </c>
      <c r="M672" s="283">
        <v>0.87</v>
      </c>
    </row>
    <row r="673" spans="1:13" x14ac:dyDescent="0.35">
      <c r="A673" s="282">
        <v>45132</v>
      </c>
      <c r="B673" s="283">
        <v>4.96</v>
      </c>
      <c r="I673" s="282">
        <v>45132</v>
      </c>
      <c r="J673" s="283">
        <v>5.38</v>
      </c>
      <c r="L673" s="282">
        <v>44468</v>
      </c>
      <c r="M673" s="283">
        <v>0.87</v>
      </c>
    </row>
    <row r="674" spans="1:13" x14ac:dyDescent="0.35">
      <c r="A674" s="282">
        <v>45133</v>
      </c>
      <c r="B674" s="283">
        <v>4.92</v>
      </c>
      <c r="I674" s="282">
        <v>45133</v>
      </c>
      <c r="J674" s="283">
        <v>5.33</v>
      </c>
      <c r="L674" s="282">
        <v>44469</v>
      </c>
      <c r="M674" s="283">
        <v>0.89</v>
      </c>
    </row>
    <row r="675" spans="1:13" x14ac:dyDescent="0.35">
      <c r="A675" s="282">
        <v>45134</v>
      </c>
      <c r="B675" s="283">
        <v>5.0199999999999996</v>
      </c>
      <c r="I675" s="282">
        <v>45134</v>
      </c>
      <c r="J675" s="283">
        <v>5.42</v>
      </c>
      <c r="L675" s="282">
        <v>44470</v>
      </c>
      <c r="M675" s="283">
        <v>0.89</v>
      </c>
    </row>
    <row r="676" spans="1:13" x14ac:dyDescent="0.35">
      <c r="A676" s="282">
        <v>45135</v>
      </c>
      <c r="B676" s="283">
        <v>4.9800000000000004</v>
      </c>
      <c r="I676" s="282">
        <v>45135</v>
      </c>
      <c r="J676" s="283">
        <v>5.38</v>
      </c>
      <c r="L676" s="282">
        <v>44473</v>
      </c>
      <c r="M676" s="283">
        <v>0.89</v>
      </c>
    </row>
    <row r="677" spans="1:13" x14ac:dyDescent="0.35">
      <c r="A677" s="282">
        <v>45138</v>
      </c>
      <c r="B677" s="283">
        <v>4.97</v>
      </c>
      <c r="I677" s="282">
        <v>45138</v>
      </c>
      <c r="J677" s="283">
        <v>5.36</v>
      </c>
      <c r="L677" s="282">
        <v>44474</v>
      </c>
      <c r="M677" s="283">
        <v>0.89</v>
      </c>
    </row>
    <row r="678" spans="1:13" x14ac:dyDescent="0.35">
      <c r="A678" s="282">
        <v>45139</v>
      </c>
      <c r="B678" s="283">
        <v>5.04</v>
      </c>
      <c r="I678" s="282">
        <v>45139</v>
      </c>
      <c r="J678" s="283">
        <v>5.44</v>
      </c>
      <c r="L678" s="282">
        <v>44475</v>
      </c>
      <c r="M678" s="283">
        <v>0.9</v>
      </c>
    </row>
    <row r="679" spans="1:13" x14ac:dyDescent="0.35">
      <c r="A679" s="282">
        <v>45140</v>
      </c>
      <c r="B679" s="283">
        <v>5.08</v>
      </c>
      <c r="I679" s="282">
        <v>45140</v>
      </c>
      <c r="J679" s="283">
        <v>5.48</v>
      </c>
      <c r="L679" s="282">
        <v>44476</v>
      </c>
      <c r="M679" s="283">
        <v>0.9</v>
      </c>
    </row>
    <row r="680" spans="1:13" x14ac:dyDescent="0.35">
      <c r="A680" s="282">
        <v>45141</v>
      </c>
      <c r="B680" s="283">
        <v>5.16</v>
      </c>
      <c r="I680" s="282">
        <v>45141</v>
      </c>
      <c r="J680" s="283">
        <v>5.56</v>
      </c>
      <c r="L680" s="282">
        <v>44477</v>
      </c>
      <c r="M680" s="283">
        <v>0.9</v>
      </c>
    </row>
    <row r="681" spans="1:13" x14ac:dyDescent="0.35">
      <c r="A681" s="282">
        <v>45142</v>
      </c>
      <c r="B681" s="283">
        <v>5.05</v>
      </c>
      <c r="I681" s="282">
        <v>45142</v>
      </c>
      <c r="J681" s="283">
        <v>5.44</v>
      </c>
      <c r="L681" s="282">
        <v>44480</v>
      </c>
      <c r="M681" s="283">
        <v>0.9</v>
      </c>
    </row>
    <row r="682" spans="1:13" x14ac:dyDescent="0.35">
      <c r="A682" s="282">
        <v>45145</v>
      </c>
      <c r="B682" s="283">
        <v>5.07</v>
      </c>
      <c r="I682" s="282">
        <v>45145</v>
      </c>
      <c r="J682" s="283">
        <v>5.46</v>
      </c>
      <c r="L682" s="282">
        <v>44481</v>
      </c>
      <c r="M682" s="283">
        <v>0.91</v>
      </c>
    </row>
    <row r="683" spans="1:13" x14ac:dyDescent="0.35">
      <c r="A683" s="282">
        <v>45146</v>
      </c>
      <c r="B683" s="283">
        <v>5.0199999999999996</v>
      </c>
      <c r="I683" s="282">
        <v>45146</v>
      </c>
      <c r="J683" s="283">
        <v>5.42</v>
      </c>
      <c r="L683" s="282">
        <v>44482</v>
      </c>
      <c r="M683" s="283">
        <v>0.91</v>
      </c>
    </row>
    <row r="684" spans="1:13" x14ac:dyDescent="0.35">
      <c r="A684" s="282">
        <v>45147</v>
      </c>
      <c r="B684" s="283">
        <v>5.03</v>
      </c>
      <c r="I684" s="282">
        <v>45147</v>
      </c>
      <c r="J684" s="283">
        <v>5.43</v>
      </c>
      <c r="L684" s="282">
        <v>44483</v>
      </c>
      <c r="M684" s="283">
        <v>0.9</v>
      </c>
    </row>
    <row r="685" spans="1:13" x14ac:dyDescent="0.35">
      <c r="A685" s="282">
        <v>45148</v>
      </c>
      <c r="B685" s="283">
        <v>5.1100000000000003</v>
      </c>
      <c r="I685" s="282">
        <v>45148</v>
      </c>
      <c r="J685" s="283">
        <v>5.51</v>
      </c>
      <c r="L685" s="282">
        <v>44484</v>
      </c>
      <c r="M685" s="283">
        <v>0.89</v>
      </c>
    </row>
    <row r="686" spans="1:13" x14ac:dyDescent="0.35">
      <c r="A686" s="282">
        <v>45149</v>
      </c>
      <c r="B686" s="283">
        <v>5.16</v>
      </c>
      <c r="I686" s="282">
        <v>45149</v>
      </c>
      <c r="J686" s="283">
        <v>5.56</v>
      </c>
      <c r="L686" s="282">
        <v>44487</v>
      </c>
      <c r="M686" s="283">
        <v>0.89</v>
      </c>
    </row>
    <row r="687" spans="1:13" x14ac:dyDescent="0.35">
      <c r="A687" s="282">
        <v>45152</v>
      </c>
      <c r="B687" s="283">
        <v>5.19</v>
      </c>
      <c r="I687" s="282">
        <v>45152</v>
      </c>
      <c r="J687" s="283">
        <v>5.59</v>
      </c>
      <c r="L687" s="282">
        <v>44488</v>
      </c>
      <c r="M687" s="283">
        <v>0.89</v>
      </c>
    </row>
    <row r="688" spans="1:13" x14ac:dyDescent="0.35">
      <c r="A688" s="282">
        <v>45153</v>
      </c>
      <c r="B688" s="283">
        <v>5.21</v>
      </c>
      <c r="I688" s="282">
        <v>45153</v>
      </c>
      <c r="J688" s="283">
        <v>5.62</v>
      </c>
      <c r="L688" s="282">
        <v>44489</v>
      </c>
      <c r="M688" s="283">
        <v>0.89</v>
      </c>
    </row>
    <row r="689" spans="1:13" x14ac:dyDescent="0.35">
      <c r="A689" s="282">
        <v>45154</v>
      </c>
      <c r="B689" s="283">
        <v>5.26</v>
      </c>
      <c r="I689" s="282">
        <v>45154</v>
      </c>
      <c r="J689" s="283">
        <v>5.67</v>
      </c>
      <c r="L689" s="282">
        <v>44490</v>
      </c>
      <c r="M689" s="283">
        <v>0.89</v>
      </c>
    </row>
    <row r="690" spans="1:13" x14ac:dyDescent="0.35">
      <c r="A690" s="282">
        <v>45155</v>
      </c>
      <c r="B690" s="283">
        <v>5.27</v>
      </c>
      <c r="I690" s="282">
        <v>45155</v>
      </c>
      <c r="J690" s="283">
        <v>5.68</v>
      </c>
      <c r="L690" s="282">
        <v>44491</v>
      </c>
      <c r="M690" s="283">
        <v>0.89</v>
      </c>
    </row>
    <row r="691" spans="1:13" x14ac:dyDescent="0.35">
      <c r="A691" s="282">
        <v>45156</v>
      </c>
      <c r="B691" s="283">
        <v>5.25</v>
      </c>
      <c r="I691" s="282">
        <v>45156</v>
      </c>
      <c r="J691" s="283">
        <v>5.66</v>
      </c>
      <c r="L691" s="282">
        <v>44494</v>
      </c>
      <c r="M691" s="283">
        <v>0.89</v>
      </c>
    </row>
    <row r="692" spans="1:13" x14ac:dyDescent="0.35">
      <c r="A692" s="282">
        <v>45159</v>
      </c>
      <c r="B692" s="283">
        <v>5.33</v>
      </c>
      <c r="I692" s="282">
        <v>45159</v>
      </c>
      <c r="J692" s="283">
        <v>5.74</v>
      </c>
      <c r="L692" s="282">
        <v>44495</v>
      </c>
      <c r="M692" s="283">
        <v>0.89</v>
      </c>
    </row>
    <row r="693" spans="1:13" x14ac:dyDescent="0.35">
      <c r="A693" s="282">
        <v>45160</v>
      </c>
      <c r="B693" s="283">
        <v>5.32</v>
      </c>
      <c r="I693" s="282">
        <v>45160</v>
      </c>
      <c r="J693" s="283">
        <v>5.73</v>
      </c>
      <c r="L693" s="282">
        <v>44496</v>
      </c>
      <c r="M693" s="283">
        <v>0.89</v>
      </c>
    </row>
    <row r="694" spans="1:13" x14ac:dyDescent="0.35">
      <c r="A694" s="282">
        <v>45161</v>
      </c>
      <c r="B694" s="283">
        <v>5.19</v>
      </c>
      <c r="I694" s="282">
        <v>45161</v>
      </c>
      <c r="J694" s="283">
        <v>5.61</v>
      </c>
      <c r="L694" s="282">
        <v>44497</v>
      </c>
      <c r="M694" s="283">
        <v>0.89</v>
      </c>
    </row>
    <row r="695" spans="1:13" x14ac:dyDescent="0.35">
      <c r="A695" s="282">
        <v>45162</v>
      </c>
      <c r="B695" s="283">
        <v>5.22</v>
      </c>
      <c r="I695" s="282">
        <v>45162</v>
      </c>
      <c r="J695" s="283">
        <v>5.63</v>
      </c>
      <c r="L695" s="282">
        <v>44498</v>
      </c>
      <c r="M695" s="283">
        <v>0.89</v>
      </c>
    </row>
    <row r="696" spans="1:13" x14ac:dyDescent="0.35">
      <c r="A696" s="282">
        <v>45163</v>
      </c>
      <c r="B696" s="283">
        <v>5.23</v>
      </c>
      <c r="I696" s="282">
        <v>45163</v>
      </c>
      <c r="J696" s="283">
        <v>5.65</v>
      </c>
      <c r="L696" s="282">
        <v>44500</v>
      </c>
      <c r="M696" s="283">
        <v>0.89</v>
      </c>
    </row>
    <row r="697" spans="1:13" x14ac:dyDescent="0.35">
      <c r="A697" s="282">
        <v>45166</v>
      </c>
      <c r="B697" s="283">
        <v>5.2</v>
      </c>
      <c r="I697" s="282">
        <v>45166</v>
      </c>
      <c r="J697" s="283">
        <v>5.62</v>
      </c>
      <c r="L697" s="282">
        <v>44501</v>
      </c>
      <c r="M697" s="283">
        <v>0.9</v>
      </c>
    </row>
    <row r="698" spans="1:13" x14ac:dyDescent="0.35">
      <c r="A698" s="282">
        <v>45167</v>
      </c>
      <c r="B698" s="283">
        <v>5.1100000000000003</v>
      </c>
      <c r="I698" s="282">
        <v>45167</v>
      </c>
      <c r="J698" s="283">
        <v>5.53</v>
      </c>
      <c r="L698" s="282">
        <v>44502</v>
      </c>
      <c r="M698" s="283">
        <v>0.91</v>
      </c>
    </row>
    <row r="699" spans="1:13" x14ac:dyDescent="0.35">
      <c r="A699" s="282">
        <v>45168</v>
      </c>
      <c r="B699" s="283">
        <v>5.1100000000000003</v>
      </c>
      <c r="I699" s="282">
        <v>45168</v>
      </c>
      <c r="J699" s="283">
        <v>5.53</v>
      </c>
      <c r="L699" s="282">
        <v>44503</v>
      </c>
      <c r="M699" s="283">
        <v>0.91</v>
      </c>
    </row>
    <row r="700" spans="1:13" x14ac:dyDescent="0.35">
      <c r="A700" s="282">
        <v>45169</v>
      </c>
      <c r="B700" s="283">
        <v>5.09</v>
      </c>
      <c r="I700" s="282">
        <v>45169</v>
      </c>
      <c r="J700" s="283">
        <v>5.5</v>
      </c>
      <c r="L700" s="282">
        <v>44504</v>
      </c>
      <c r="M700" s="283">
        <v>0.9</v>
      </c>
    </row>
    <row r="701" spans="1:13" x14ac:dyDescent="0.35">
      <c r="A701" s="282">
        <v>45170</v>
      </c>
      <c r="B701" s="283">
        <v>5.16</v>
      </c>
      <c r="I701" s="282">
        <v>45170</v>
      </c>
      <c r="J701" s="283">
        <v>5.57</v>
      </c>
      <c r="L701" s="282">
        <v>44505</v>
      </c>
      <c r="M701" s="283">
        <v>0.9</v>
      </c>
    </row>
    <row r="702" spans="1:13" x14ac:dyDescent="0.35">
      <c r="A702" s="282">
        <v>45173</v>
      </c>
      <c r="B702" s="283">
        <v>5.16</v>
      </c>
      <c r="I702" s="282">
        <v>45173</v>
      </c>
      <c r="J702" s="283">
        <v>5.57</v>
      </c>
      <c r="L702" s="282">
        <v>44508</v>
      </c>
      <c r="M702" s="283">
        <v>0.89</v>
      </c>
    </row>
    <row r="703" spans="1:13" x14ac:dyDescent="0.35">
      <c r="A703" s="282">
        <v>45174</v>
      </c>
      <c r="B703" s="283">
        <v>5.23</v>
      </c>
      <c r="I703" s="282">
        <v>45174</v>
      </c>
      <c r="J703" s="283">
        <v>5.65</v>
      </c>
      <c r="L703" s="282">
        <v>44509</v>
      </c>
      <c r="M703" s="283">
        <v>0.9</v>
      </c>
    </row>
    <row r="704" spans="1:13" x14ac:dyDescent="0.35">
      <c r="A704" s="282">
        <v>45175</v>
      </c>
      <c r="B704" s="283">
        <v>5.28</v>
      </c>
      <c r="I704" s="282">
        <v>45175</v>
      </c>
      <c r="J704" s="283">
        <v>5.7</v>
      </c>
      <c r="L704" s="282">
        <v>44510</v>
      </c>
      <c r="M704" s="283">
        <v>0.9</v>
      </c>
    </row>
    <row r="705" spans="1:13" x14ac:dyDescent="0.35">
      <c r="A705" s="282">
        <v>45176</v>
      </c>
      <c r="B705" s="283">
        <v>5.23</v>
      </c>
      <c r="I705" s="282">
        <v>45176</v>
      </c>
      <c r="J705" s="283">
        <v>5.65</v>
      </c>
      <c r="L705" s="282">
        <v>44511</v>
      </c>
      <c r="M705" s="283">
        <v>0.9</v>
      </c>
    </row>
    <row r="706" spans="1:13" x14ac:dyDescent="0.35">
      <c r="A706" s="282">
        <v>45177</v>
      </c>
      <c r="B706" s="283">
        <v>5.23</v>
      </c>
      <c r="I706" s="282">
        <v>45177</v>
      </c>
      <c r="J706" s="283">
        <v>5.64</v>
      </c>
      <c r="L706" s="282">
        <v>44512</v>
      </c>
      <c r="M706" s="283">
        <v>0.91</v>
      </c>
    </row>
    <row r="707" spans="1:13" x14ac:dyDescent="0.35">
      <c r="A707" s="282">
        <v>45180</v>
      </c>
      <c r="B707" s="283">
        <v>5.25</v>
      </c>
      <c r="I707" s="282">
        <v>45180</v>
      </c>
      <c r="J707" s="283">
        <v>5.66</v>
      </c>
      <c r="L707" s="282">
        <v>44515</v>
      </c>
      <c r="M707" s="283">
        <v>0.91</v>
      </c>
    </row>
    <row r="708" spans="1:13" x14ac:dyDescent="0.35">
      <c r="A708" s="282">
        <v>45181</v>
      </c>
      <c r="B708" s="283">
        <v>5.25</v>
      </c>
      <c r="I708" s="282">
        <v>45181</v>
      </c>
      <c r="J708" s="283">
        <v>5.66</v>
      </c>
      <c r="L708" s="282">
        <v>44516</v>
      </c>
      <c r="M708" s="283">
        <v>0.93</v>
      </c>
    </row>
    <row r="709" spans="1:13" x14ac:dyDescent="0.35">
      <c r="A709" s="282">
        <v>45182</v>
      </c>
      <c r="B709" s="283">
        <v>5.25</v>
      </c>
      <c r="I709" s="282">
        <v>45182</v>
      </c>
      <c r="J709" s="283">
        <v>5.65</v>
      </c>
      <c r="L709" s="282">
        <v>44517</v>
      </c>
      <c r="M709" s="283">
        <v>0.94</v>
      </c>
    </row>
    <row r="710" spans="1:13" x14ac:dyDescent="0.35">
      <c r="A710" s="282">
        <v>45183</v>
      </c>
      <c r="B710" s="283">
        <v>5.27</v>
      </c>
      <c r="I710" s="282">
        <v>45183</v>
      </c>
      <c r="J710" s="283">
        <v>5.67</v>
      </c>
      <c r="L710" s="282">
        <v>44518</v>
      </c>
      <c r="M710" s="283">
        <v>0.94</v>
      </c>
    </row>
    <row r="711" spans="1:13" x14ac:dyDescent="0.35">
      <c r="A711" s="282">
        <v>45184</v>
      </c>
      <c r="B711" s="283">
        <v>5.3</v>
      </c>
      <c r="I711" s="282">
        <v>45184</v>
      </c>
      <c r="J711" s="283">
        <v>5.7</v>
      </c>
      <c r="L711" s="282">
        <v>44519</v>
      </c>
      <c r="M711" s="283">
        <v>0.94</v>
      </c>
    </row>
    <row r="712" spans="1:13" x14ac:dyDescent="0.35">
      <c r="A712" s="282">
        <v>45187</v>
      </c>
      <c r="B712" s="283">
        <v>5.3</v>
      </c>
      <c r="I712" s="282">
        <v>45187</v>
      </c>
      <c r="J712" s="283">
        <v>5.7</v>
      </c>
      <c r="L712" s="282">
        <v>44522</v>
      </c>
      <c r="M712" s="283">
        <v>0.94</v>
      </c>
    </row>
    <row r="713" spans="1:13" x14ac:dyDescent="0.35">
      <c r="A713" s="282">
        <v>45188</v>
      </c>
      <c r="B713" s="283">
        <v>5.33</v>
      </c>
      <c r="I713" s="282">
        <v>45188</v>
      </c>
      <c r="J713" s="283">
        <v>5.73</v>
      </c>
      <c r="L713" s="282">
        <v>44523</v>
      </c>
      <c r="M713" s="283">
        <v>0.96</v>
      </c>
    </row>
    <row r="714" spans="1:13" x14ac:dyDescent="0.35">
      <c r="A714" s="282">
        <v>45189</v>
      </c>
      <c r="B714" s="283">
        <v>5.34</v>
      </c>
      <c r="I714" s="282">
        <v>45189</v>
      </c>
      <c r="J714" s="283">
        <v>5.74</v>
      </c>
      <c r="L714" s="282">
        <v>44524</v>
      </c>
      <c r="M714" s="283">
        <v>0.96</v>
      </c>
    </row>
    <row r="715" spans="1:13" x14ac:dyDescent="0.35">
      <c r="A715" s="282">
        <v>45190</v>
      </c>
      <c r="B715" s="283">
        <v>5.42</v>
      </c>
      <c r="I715" s="282">
        <v>45190</v>
      </c>
      <c r="J715" s="283">
        <v>5.82</v>
      </c>
      <c r="L715" s="282">
        <v>44525</v>
      </c>
      <c r="M715" s="283">
        <v>0.96</v>
      </c>
    </row>
    <row r="716" spans="1:13" x14ac:dyDescent="0.35">
      <c r="A716" s="282">
        <v>45191</v>
      </c>
      <c r="B716" s="283">
        <v>5.36</v>
      </c>
      <c r="I716" s="282">
        <v>45191</v>
      </c>
      <c r="J716" s="283">
        <v>5.77</v>
      </c>
      <c r="L716" s="282">
        <v>44526</v>
      </c>
      <c r="M716" s="283">
        <v>1.01</v>
      </c>
    </row>
    <row r="717" spans="1:13" x14ac:dyDescent="0.35">
      <c r="A717" s="282">
        <v>45194</v>
      </c>
      <c r="B717" s="283">
        <v>5.44</v>
      </c>
      <c r="I717" s="282">
        <v>45194</v>
      </c>
      <c r="J717" s="283">
        <v>5.84</v>
      </c>
      <c r="L717" s="282">
        <v>44529</v>
      </c>
      <c r="M717" s="283">
        <v>1.02</v>
      </c>
    </row>
    <row r="718" spans="1:13" x14ac:dyDescent="0.35">
      <c r="A718" s="282">
        <v>45195</v>
      </c>
      <c r="B718" s="283">
        <v>5.46</v>
      </c>
      <c r="I718" s="282">
        <v>45195</v>
      </c>
      <c r="J718" s="283">
        <v>5.86</v>
      </c>
      <c r="L718" s="282">
        <v>44530</v>
      </c>
      <c r="M718" s="283">
        <v>1.03</v>
      </c>
    </row>
    <row r="719" spans="1:13" x14ac:dyDescent="0.35">
      <c r="A719" s="282">
        <v>45196</v>
      </c>
      <c r="B719" s="283">
        <v>5.51</v>
      </c>
      <c r="I719" s="282">
        <v>45196</v>
      </c>
      <c r="J719" s="283">
        <v>5.93</v>
      </c>
      <c r="L719" s="282">
        <v>44531</v>
      </c>
      <c r="M719" s="283">
        <v>1.03</v>
      </c>
    </row>
    <row r="720" spans="1:13" x14ac:dyDescent="0.35">
      <c r="A720" s="282">
        <v>45197</v>
      </c>
      <c r="B720" s="283">
        <v>5.48</v>
      </c>
      <c r="I720" s="282">
        <v>45197</v>
      </c>
      <c r="J720" s="283">
        <v>5.9</v>
      </c>
      <c r="L720" s="282">
        <v>44532</v>
      </c>
      <c r="M720" s="283">
        <v>1.04</v>
      </c>
    </row>
    <row r="721" spans="1:13" x14ac:dyDescent="0.35">
      <c r="A721" s="282">
        <v>45198</v>
      </c>
      <c r="B721" s="283">
        <v>5.47</v>
      </c>
      <c r="I721" s="282">
        <v>45198</v>
      </c>
      <c r="J721" s="283">
        <v>5.9</v>
      </c>
      <c r="L721" s="282">
        <v>44533</v>
      </c>
      <c r="M721" s="283">
        <v>1.03</v>
      </c>
    </row>
    <row r="722" spans="1:13" x14ac:dyDescent="0.35">
      <c r="A722" s="282">
        <v>45199</v>
      </c>
      <c r="B722" s="283">
        <v>5.49</v>
      </c>
      <c r="I722" s="282">
        <v>45199</v>
      </c>
      <c r="J722" s="283">
        <v>5.92</v>
      </c>
      <c r="L722" s="282">
        <v>44536</v>
      </c>
      <c r="M722" s="283">
        <v>1.02</v>
      </c>
    </row>
    <row r="723" spans="1:13" x14ac:dyDescent="0.35">
      <c r="A723" s="282">
        <v>45201</v>
      </c>
      <c r="B723" s="283">
        <v>5.59</v>
      </c>
      <c r="I723" s="282">
        <v>45201</v>
      </c>
      <c r="J723" s="283">
        <v>6.02</v>
      </c>
      <c r="L723" s="282">
        <v>44537</v>
      </c>
      <c r="M723" s="283">
        <v>1</v>
      </c>
    </row>
    <row r="724" spans="1:13" x14ac:dyDescent="0.35">
      <c r="A724" s="282">
        <v>45202</v>
      </c>
      <c r="B724" s="283">
        <v>5.69</v>
      </c>
      <c r="I724" s="282">
        <v>45202</v>
      </c>
      <c r="J724" s="283">
        <v>6.14</v>
      </c>
      <c r="L724" s="282">
        <v>44538</v>
      </c>
      <c r="M724" s="283">
        <v>0.99</v>
      </c>
    </row>
    <row r="725" spans="1:13" x14ac:dyDescent="0.35">
      <c r="A725" s="282">
        <v>45203</v>
      </c>
      <c r="B725" s="283">
        <v>5.62</v>
      </c>
      <c r="I725" s="282">
        <v>45203</v>
      </c>
      <c r="J725" s="283">
        <v>6.06</v>
      </c>
      <c r="L725" s="282">
        <v>44539</v>
      </c>
      <c r="M725" s="283">
        <v>0.99</v>
      </c>
    </row>
    <row r="726" spans="1:13" x14ac:dyDescent="0.35">
      <c r="A726" s="282">
        <v>45204</v>
      </c>
      <c r="B726" s="283">
        <v>5.6</v>
      </c>
      <c r="I726" s="282">
        <v>45204</v>
      </c>
      <c r="J726" s="283">
        <v>6.05</v>
      </c>
      <c r="L726" s="282">
        <v>44540</v>
      </c>
      <c r="M726" s="283">
        <v>1</v>
      </c>
    </row>
    <row r="727" spans="1:13" x14ac:dyDescent="0.35">
      <c r="A727" s="282">
        <v>45205</v>
      </c>
      <c r="B727" s="283">
        <v>5.67</v>
      </c>
      <c r="I727" s="282">
        <v>45205</v>
      </c>
      <c r="J727" s="283">
        <v>6.11</v>
      </c>
      <c r="L727" s="282">
        <v>44543</v>
      </c>
      <c r="M727" s="283">
        <v>1</v>
      </c>
    </row>
    <row r="728" spans="1:13" x14ac:dyDescent="0.35">
      <c r="A728" s="282">
        <v>45208</v>
      </c>
      <c r="B728" s="283">
        <v>5.67</v>
      </c>
      <c r="I728" s="282">
        <v>45208</v>
      </c>
      <c r="J728" s="283">
        <v>6.11</v>
      </c>
      <c r="L728" s="282">
        <v>44544</v>
      </c>
      <c r="M728" s="283">
        <v>1.01</v>
      </c>
    </row>
    <row r="729" spans="1:13" x14ac:dyDescent="0.35">
      <c r="A729" s="282">
        <v>45209</v>
      </c>
      <c r="B729" s="283">
        <v>5.53</v>
      </c>
      <c r="I729" s="282">
        <v>45209</v>
      </c>
      <c r="J729" s="283">
        <v>5.97</v>
      </c>
      <c r="L729" s="282">
        <v>44545</v>
      </c>
      <c r="M729" s="283">
        <v>1.01</v>
      </c>
    </row>
    <row r="730" spans="1:13" x14ac:dyDescent="0.35">
      <c r="A730" s="282">
        <v>45210</v>
      </c>
      <c r="B730" s="283">
        <v>5.48</v>
      </c>
      <c r="I730" s="282">
        <v>45210</v>
      </c>
      <c r="J730" s="283">
        <v>5.92</v>
      </c>
      <c r="L730" s="282">
        <v>44546</v>
      </c>
      <c r="M730" s="283">
        <v>1.01</v>
      </c>
    </row>
    <row r="731" spans="1:13" x14ac:dyDescent="0.35">
      <c r="A731" s="282">
        <v>45211</v>
      </c>
      <c r="B731" s="283">
        <v>5.59</v>
      </c>
      <c r="I731" s="282">
        <v>45211</v>
      </c>
      <c r="J731" s="283">
        <v>6.03</v>
      </c>
      <c r="L731" s="282">
        <v>44547</v>
      </c>
      <c r="M731" s="283">
        <v>1.01</v>
      </c>
    </row>
    <row r="732" spans="1:13" x14ac:dyDescent="0.35">
      <c r="A732" s="282">
        <v>45212</v>
      </c>
      <c r="B732" s="283">
        <v>5.53</v>
      </c>
      <c r="I732" s="282">
        <v>45212</v>
      </c>
      <c r="J732" s="283">
        <v>5.97</v>
      </c>
      <c r="L732" s="282">
        <v>44550</v>
      </c>
      <c r="M732" s="283">
        <v>1.03</v>
      </c>
    </row>
    <row r="733" spans="1:13" x14ac:dyDescent="0.35">
      <c r="A733" s="282">
        <v>45215</v>
      </c>
      <c r="B733" s="283">
        <v>5.6</v>
      </c>
      <c r="I733" s="282">
        <v>45215</v>
      </c>
      <c r="J733" s="283">
        <v>6.04</v>
      </c>
      <c r="L733" s="282">
        <v>44551</v>
      </c>
      <c r="M733" s="283">
        <v>1.02</v>
      </c>
    </row>
    <row r="734" spans="1:13" x14ac:dyDescent="0.35">
      <c r="A734" s="282">
        <v>45216</v>
      </c>
      <c r="B734" s="283">
        <v>5.72</v>
      </c>
      <c r="I734" s="282">
        <v>45216</v>
      </c>
      <c r="J734" s="283">
        <v>6.16</v>
      </c>
      <c r="L734" s="282">
        <v>44552</v>
      </c>
      <c r="M734" s="283">
        <v>1.01</v>
      </c>
    </row>
    <row r="735" spans="1:13" x14ac:dyDescent="0.35">
      <c r="A735" s="282">
        <v>45217</v>
      </c>
      <c r="B735" s="283">
        <v>5.78</v>
      </c>
      <c r="I735" s="282">
        <v>45217</v>
      </c>
      <c r="J735" s="283">
        <v>6.22</v>
      </c>
      <c r="L735" s="282">
        <v>44553</v>
      </c>
      <c r="M735" s="283">
        <v>1</v>
      </c>
    </row>
    <row r="736" spans="1:13" x14ac:dyDescent="0.35">
      <c r="A736" s="282">
        <v>45218</v>
      </c>
      <c r="B736" s="283">
        <v>5.82</v>
      </c>
      <c r="I736" s="282">
        <v>45218</v>
      </c>
      <c r="J736" s="283">
        <v>6.27</v>
      </c>
      <c r="L736" s="282">
        <v>44557</v>
      </c>
      <c r="M736" s="283">
        <v>0.99</v>
      </c>
    </row>
    <row r="737" spans="1:13" x14ac:dyDescent="0.35">
      <c r="A737" s="282">
        <v>45219</v>
      </c>
      <c r="B737" s="283">
        <v>5.76</v>
      </c>
      <c r="I737" s="282">
        <v>45219</v>
      </c>
      <c r="J737" s="283">
        <v>6.22</v>
      </c>
      <c r="L737" s="282">
        <v>44558</v>
      </c>
      <c r="M737" s="283">
        <v>0.98</v>
      </c>
    </row>
    <row r="738" spans="1:13" x14ac:dyDescent="0.35">
      <c r="A738" s="282">
        <v>45222</v>
      </c>
      <c r="B738" s="283">
        <v>5.72</v>
      </c>
      <c r="I738" s="282">
        <v>45222</v>
      </c>
      <c r="J738" s="283">
        <v>6.17</v>
      </c>
      <c r="L738" s="282">
        <v>44559</v>
      </c>
      <c r="M738" s="283">
        <v>0.97</v>
      </c>
    </row>
    <row r="739" spans="1:13" x14ac:dyDescent="0.35">
      <c r="A739" s="282">
        <v>45223</v>
      </c>
      <c r="B739" s="283">
        <v>5.68</v>
      </c>
      <c r="I739" s="282">
        <v>45223</v>
      </c>
      <c r="J739" s="283">
        <v>6.13</v>
      </c>
      <c r="L739" s="282">
        <v>44560</v>
      </c>
      <c r="M739" s="283">
        <v>0.97</v>
      </c>
    </row>
    <row r="740" spans="1:13" x14ac:dyDescent="0.35">
      <c r="A740" s="282">
        <v>45224</v>
      </c>
      <c r="B740" s="283">
        <v>5.77</v>
      </c>
      <c r="I740" s="282">
        <v>45224</v>
      </c>
      <c r="J740" s="283">
        <v>6.22</v>
      </c>
      <c r="L740" s="282">
        <v>44561</v>
      </c>
      <c r="M740" s="283">
        <v>0.98</v>
      </c>
    </row>
    <row r="741" spans="1:13" x14ac:dyDescent="0.35">
      <c r="A741" s="282">
        <v>45225</v>
      </c>
      <c r="B741" s="283">
        <v>5.68</v>
      </c>
      <c r="I741" s="282">
        <v>45225</v>
      </c>
      <c r="J741" s="283">
        <v>6.13</v>
      </c>
      <c r="L741" s="282">
        <v>44564</v>
      </c>
      <c r="M741" s="283">
        <v>0.97</v>
      </c>
    </row>
    <row r="742" spans="1:13" x14ac:dyDescent="0.35">
      <c r="A742" s="282">
        <v>45226</v>
      </c>
      <c r="B742" s="283">
        <v>5.67</v>
      </c>
      <c r="I742" s="282">
        <v>45226</v>
      </c>
      <c r="J742" s="283">
        <v>6.12</v>
      </c>
      <c r="L742" s="282">
        <v>44565</v>
      </c>
      <c r="M742" s="283">
        <v>0.96</v>
      </c>
    </row>
    <row r="743" spans="1:13" x14ac:dyDescent="0.35">
      <c r="A743" s="282">
        <v>45229</v>
      </c>
      <c r="B743" s="283">
        <v>5.71</v>
      </c>
      <c r="I743" s="282">
        <v>45229</v>
      </c>
      <c r="J743" s="283">
        <v>6.16</v>
      </c>
      <c r="L743" s="282">
        <v>44566</v>
      </c>
      <c r="M743" s="283">
        <v>0.95</v>
      </c>
    </row>
    <row r="744" spans="1:13" x14ac:dyDescent="0.35">
      <c r="A744" s="282">
        <v>45230</v>
      </c>
      <c r="B744" s="283">
        <v>5.75</v>
      </c>
      <c r="I744" s="282">
        <v>45230</v>
      </c>
      <c r="J744" s="283">
        <v>6.21</v>
      </c>
      <c r="L744" s="282">
        <v>44567</v>
      </c>
      <c r="M744" s="283">
        <v>0.95</v>
      </c>
    </row>
    <row r="745" spans="1:13" x14ac:dyDescent="0.35">
      <c r="A745" s="282">
        <v>45231</v>
      </c>
      <c r="B745" s="283">
        <v>5.62</v>
      </c>
      <c r="I745" s="282">
        <v>45231</v>
      </c>
      <c r="J745" s="283">
        <v>6.08</v>
      </c>
      <c r="L745" s="282">
        <v>44568</v>
      </c>
      <c r="M745" s="283">
        <v>0.95</v>
      </c>
    </row>
    <row r="746" spans="1:13" x14ac:dyDescent="0.35">
      <c r="A746" s="282">
        <v>45232</v>
      </c>
      <c r="B746" s="283">
        <v>5.54</v>
      </c>
      <c r="I746" s="282">
        <v>45232</v>
      </c>
      <c r="J746" s="283">
        <v>6</v>
      </c>
      <c r="L746" s="282">
        <v>44571</v>
      </c>
      <c r="M746" s="283">
        <v>0.96</v>
      </c>
    </row>
    <row r="747" spans="1:13" x14ac:dyDescent="0.35">
      <c r="A747" s="282">
        <v>45233</v>
      </c>
      <c r="B747" s="283">
        <v>5.43</v>
      </c>
      <c r="I747" s="282">
        <v>45233</v>
      </c>
      <c r="J747" s="283">
        <v>5.88</v>
      </c>
      <c r="L747" s="282">
        <v>44572</v>
      </c>
      <c r="M747" s="283">
        <v>0.96</v>
      </c>
    </row>
    <row r="748" spans="1:13" x14ac:dyDescent="0.35">
      <c r="A748" s="282">
        <v>45236</v>
      </c>
      <c r="B748" s="283">
        <v>5.51</v>
      </c>
      <c r="I748" s="282">
        <v>45236</v>
      </c>
      <c r="J748" s="283">
        <v>5.95</v>
      </c>
      <c r="L748" s="282">
        <v>44573</v>
      </c>
      <c r="M748" s="283">
        <v>0.96</v>
      </c>
    </row>
    <row r="749" spans="1:13" x14ac:dyDescent="0.35">
      <c r="A749" s="282">
        <v>45237</v>
      </c>
      <c r="B749" s="283">
        <v>5.45</v>
      </c>
      <c r="I749" s="282">
        <v>45237</v>
      </c>
      <c r="J749" s="283">
        <v>5.9</v>
      </c>
      <c r="L749" s="282">
        <v>44574</v>
      </c>
      <c r="M749" s="283">
        <v>0.97</v>
      </c>
    </row>
    <row r="750" spans="1:13" x14ac:dyDescent="0.35">
      <c r="A750" s="282">
        <v>45238</v>
      </c>
      <c r="B750" s="283">
        <v>5.41</v>
      </c>
      <c r="I750" s="282">
        <v>45238</v>
      </c>
      <c r="J750" s="283">
        <v>5.86</v>
      </c>
      <c r="L750" s="282">
        <v>44575</v>
      </c>
      <c r="M750" s="283">
        <v>0.97</v>
      </c>
    </row>
    <row r="751" spans="1:13" x14ac:dyDescent="0.35">
      <c r="A751" s="282">
        <v>45239</v>
      </c>
      <c r="B751" s="283">
        <v>5.53</v>
      </c>
      <c r="I751" s="282">
        <v>45239</v>
      </c>
      <c r="J751" s="283">
        <v>5.97</v>
      </c>
      <c r="L751" s="282">
        <v>44578</v>
      </c>
      <c r="M751" s="283">
        <v>0.97</v>
      </c>
    </row>
    <row r="752" spans="1:13" x14ac:dyDescent="0.35">
      <c r="A752" s="282">
        <v>45240</v>
      </c>
      <c r="B752" s="283">
        <v>5.51</v>
      </c>
      <c r="I752" s="282">
        <v>45240</v>
      </c>
      <c r="J752" s="283">
        <v>5.96</v>
      </c>
      <c r="L752" s="282">
        <v>44579</v>
      </c>
      <c r="M752" s="283">
        <v>0.98</v>
      </c>
    </row>
    <row r="753" spans="1:13" x14ac:dyDescent="0.35">
      <c r="A753" s="282">
        <v>45243</v>
      </c>
      <c r="B753" s="283">
        <v>5.5</v>
      </c>
      <c r="I753" s="282">
        <v>45243</v>
      </c>
      <c r="J753" s="283">
        <v>5.94</v>
      </c>
      <c r="L753" s="282">
        <v>44580</v>
      </c>
      <c r="M753" s="283">
        <v>0.99</v>
      </c>
    </row>
    <row r="754" spans="1:13" x14ac:dyDescent="0.35">
      <c r="A754" s="282">
        <v>45244</v>
      </c>
      <c r="B754" s="283">
        <v>5.3</v>
      </c>
      <c r="I754" s="282">
        <v>45244</v>
      </c>
      <c r="J754" s="283">
        <v>5.73</v>
      </c>
      <c r="L754" s="282">
        <v>44581</v>
      </c>
      <c r="M754" s="283">
        <v>1</v>
      </c>
    </row>
    <row r="755" spans="1:13" x14ac:dyDescent="0.35">
      <c r="A755" s="282">
        <v>45245</v>
      </c>
      <c r="B755" s="283">
        <v>5.39</v>
      </c>
      <c r="I755" s="282">
        <v>45245</v>
      </c>
      <c r="J755" s="283">
        <v>5.81</v>
      </c>
      <c r="L755" s="282">
        <v>44582</v>
      </c>
      <c r="M755" s="283">
        <v>1.03</v>
      </c>
    </row>
    <row r="756" spans="1:13" x14ac:dyDescent="0.35">
      <c r="A756" s="282">
        <v>45246</v>
      </c>
      <c r="B756" s="283">
        <v>5.3</v>
      </c>
      <c r="I756" s="282">
        <v>45246</v>
      </c>
      <c r="J756" s="283">
        <v>5.73</v>
      </c>
      <c r="L756" s="282">
        <v>44585</v>
      </c>
      <c r="M756" s="283">
        <v>1.05</v>
      </c>
    </row>
    <row r="757" spans="1:13" x14ac:dyDescent="0.35">
      <c r="A757" s="282">
        <v>45247</v>
      </c>
      <c r="B757" s="283">
        <v>5.3</v>
      </c>
      <c r="I757" s="282">
        <v>45247</v>
      </c>
      <c r="J757" s="283">
        <v>5.71</v>
      </c>
      <c r="L757" s="282">
        <v>44586</v>
      </c>
      <c r="M757" s="283">
        <v>1.05</v>
      </c>
    </row>
    <row r="758" spans="1:13" x14ac:dyDescent="0.35">
      <c r="A758" s="282">
        <v>45250</v>
      </c>
      <c r="B758" s="283">
        <v>5.28</v>
      </c>
      <c r="I758" s="282">
        <v>45250</v>
      </c>
      <c r="J758" s="283">
        <v>5.69</v>
      </c>
      <c r="L758" s="282">
        <v>44587</v>
      </c>
      <c r="M758" s="283">
        <v>1.03</v>
      </c>
    </row>
    <row r="759" spans="1:13" x14ac:dyDescent="0.35">
      <c r="A759" s="282">
        <v>45251</v>
      </c>
      <c r="B759" s="283">
        <v>5.26</v>
      </c>
      <c r="I759" s="282">
        <v>45251</v>
      </c>
      <c r="J759" s="283">
        <v>5.67</v>
      </c>
      <c r="L759" s="282">
        <v>44588</v>
      </c>
      <c r="M759" s="283">
        <v>1.07</v>
      </c>
    </row>
    <row r="760" spans="1:13" x14ac:dyDescent="0.35">
      <c r="A760" s="282">
        <v>45252</v>
      </c>
      <c r="B760" s="283">
        <v>5.25</v>
      </c>
      <c r="I760" s="282">
        <v>45252</v>
      </c>
      <c r="J760" s="283">
        <v>5.65</v>
      </c>
      <c r="L760" s="282">
        <v>44589</v>
      </c>
      <c r="M760" s="283">
        <v>1.0900000000000001</v>
      </c>
    </row>
    <row r="761" spans="1:13" x14ac:dyDescent="0.35">
      <c r="A761" s="282">
        <v>45253</v>
      </c>
      <c r="B761" s="283">
        <v>5.25</v>
      </c>
      <c r="I761" s="282">
        <v>45253</v>
      </c>
      <c r="J761" s="283">
        <v>5.65</v>
      </c>
      <c r="L761" s="282">
        <v>44592</v>
      </c>
      <c r="M761" s="283">
        <v>1.1000000000000001</v>
      </c>
    </row>
    <row r="762" spans="1:13" x14ac:dyDescent="0.35">
      <c r="A762" s="282">
        <v>45254</v>
      </c>
      <c r="B762" s="283">
        <v>5.3</v>
      </c>
      <c r="I762" s="282">
        <v>45254</v>
      </c>
      <c r="J762" s="283">
        <v>5.71</v>
      </c>
      <c r="L762" s="282">
        <v>44593</v>
      </c>
      <c r="M762" s="283">
        <v>1.08</v>
      </c>
    </row>
    <row r="763" spans="1:13" x14ac:dyDescent="0.35">
      <c r="A763" s="282">
        <v>45257</v>
      </c>
      <c r="B763" s="283">
        <v>5.21</v>
      </c>
      <c r="I763" s="282">
        <v>45257</v>
      </c>
      <c r="J763" s="283">
        <v>5.62</v>
      </c>
      <c r="L763" s="282">
        <v>44594</v>
      </c>
      <c r="M763" s="283">
        <v>1.08</v>
      </c>
    </row>
    <row r="764" spans="1:13" x14ac:dyDescent="0.35">
      <c r="A764" s="282">
        <v>45258</v>
      </c>
      <c r="B764" s="283">
        <v>5.16</v>
      </c>
      <c r="I764" s="282">
        <v>45258</v>
      </c>
      <c r="J764" s="283">
        <v>5.56</v>
      </c>
      <c r="L764" s="282">
        <v>44595</v>
      </c>
      <c r="M764" s="283">
        <v>1.08</v>
      </c>
    </row>
    <row r="765" spans="1:13" x14ac:dyDescent="0.35">
      <c r="A765" s="282">
        <v>45259</v>
      </c>
      <c r="B765" s="283">
        <v>5.0599999999999996</v>
      </c>
      <c r="I765" s="282">
        <v>45259</v>
      </c>
      <c r="J765" s="283">
        <v>5.46</v>
      </c>
      <c r="L765" s="282">
        <v>44596</v>
      </c>
      <c r="M765" s="283">
        <v>1.0900000000000001</v>
      </c>
    </row>
    <row r="766" spans="1:13" x14ac:dyDescent="0.35">
      <c r="A766" s="282">
        <v>45260</v>
      </c>
      <c r="B766" s="283">
        <v>5.12</v>
      </c>
      <c r="I766" s="282">
        <v>45260</v>
      </c>
      <c r="J766" s="283">
        <v>5.52</v>
      </c>
      <c r="L766" s="282">
        <v>44599</v>
      </c>
      <c r="M766" s="283">
        <v>1.1000000000000001</v>
      </c>
    </row>
    <row r="767" spans="1:13" x14ac:dyDescent="0.35">
      <c r="A767" s="282">
        <v>45261</v>
      </c>
      <c r="B767" s="283">
        <v>4.99</v>
      </c>
      <c r="I767" s="282">
        <v>45261</v>
      </c>
      <c r="J767" s="283">
        <v>5.4</v>
      </c>
      <c r="L767" s="282">
        <v>44600</v>
      </c>
      <c r="M767" s="283">
        <v>1.1000000000000001</v>
      </c>
    </row>
    <row r="768" spans="1:13" x14ac:dyDescent="0.35">
      <c r="A768" s="282">
        <v>45264</v>
      </c>
      <c r="B768" s="283">
        <v>5.04</v>
      </c>
      <c r="I768" s="282">
        <v>45264</v>
      </c>
      <c r="J768" s="283">
        <v>5.44</v>
      </c>
      <c r="L768" s="282">
        <v>44601</v>
      </c>
      <c r="M768" s="283">
        <v>1.0900000000000001</v>
      </c>
    </row>
    <row r="769" spans="1:13" x14ac:dyDescent="0.35">
      <c r="A769" s="282">
        <v>45265</v>
      </c>
      <c r="B769" s="283">
        <v>4.96</v>
      </c>
      <c r="I769" s="282">
        <v>45265</v>
      </c>
      <c r="J769" s="283">
        <v>5.36</v>
      </c>
      <c r="L769" s="282">
        <v>44602</v>
      </c>
      <c r="M769" s="283">
        <v>1.08</v>
      </c>
    </row>
    <row r="770" spans="1:13" x14ac:dyDescent="0.35">
      <c r="A770" s="282">
        <v>45266</v>
      </c>
      <c r="B770" s="283">
        <v>4.93</v>
      </c>
      <c r="I770" s="282">
        <v>45266</v>
      </c>
      <c r="J770" s="283">
        <v>5.33</v>
      </c>
      <c r="L770" s="282">
        <v>44603</v>
      </c>
      <c r="M770" s="283">
        <v>1.1000000000000001</v>
      </c>
    </row>
    <row r="771" spans="1:13" x14ac:dyDescent="0.35">
      <c r="A771" s="282">
        <v>45267</v>
      </c>
      <c r="B771" s="283">
        <v>4.9400000000000004</v>
      </c>
      <c r="I771" s="282">
        <v>45267</v>
      </c>
      <c r="J771" s="283">
        <v>5.34</v>
      </c>
      <c r="L771" s="282">
        <v>44606</v>
      </c>
      <c r="M771" s="283">
        <v>1.1100000000000001</v>
      </c>
    </row>
    <row r="772" spans="1:13" x14ac:dyDescent="0.35">
      <c r="A772" s="282">
        <v>45268</v>
      </c>
      <c r="B772" s="283">
        <v>5.03</v>
      </c>
      <c r="I772" s="282">
        <v>45268</v>
      </c>
      <c r="J772" s="283">
        <v>5.42</v>
      </c>
      <c r="L772" s="282">
        <v>44607</v>
      </c>
      <c r="M772" s="283">
        <v>1.1100000000000001</v>
      </c>
    </row>
    <row r="773" spans="1:13" x14ac:dyDescent="0.35">
      <c r="A773" s="282">
        <v>45271</v>
      </c>
      <c r="B773" s="283">
        <v>5.04</v>
      </c>
      <c r="I773" s="282">
        <v>45271</v>
      </c>
      <c r="J773" s="283">
        <v>5.43</v>
      </c>
      <c r="L773" s="282">
        <v>44608</v>
      </c>
      <c r="M773" s="283">
        <v>1.1399999999999999</v>
      </c>
    </row>
    <row r="774" spans="1:13" x14ac:dyDescent="0.35">
      <c r="A774" s="282">
        <v>45272</v>
      </c>
      <c r="B774" s="283">
        <v>5.01</v>
      </c>
      <c r="I774" s="282">
        <v>45272</v>
      </c>
      <c r="J774" s="283">
        <v>5.39</v>
      </c>
      <c r="L774" s="282">
        <v>44609</v>
      </c>
      <c r="M774" s="283">
        <v>1.18</v>
      </c>
    </row>
    <row r="775" spans="1:13" x14ac:dyDescent="0.35">
      <c r="A775" s="282">
        <v>45273</v>
      </c>
      <c r="B775" s="283">
        <v>4.8</v>
      </c>
      <c r="I775" s="282">
        <v>45273</v>
      </c>
      <c r="J775" s="283">
        <v>5.18</v>
      </c>
      <c r="L775" s="282">
        <v>44610</v>
      </c>
      <c r="M775" s="283">
        <v>1.2</v>
      </c>
    </row>
    <row r="776" spans="1:13" x14ac:dyDescent="0.35">
      <c r="A776" s="282">
        <v>45274</v>
      </c>
      <c r="B776" s="283">
        <v>4.67</v>
      </c>
      <c r="I776" s="282">
        <v>45274</v>
      </c>
      <c r="J776" s="283">
        <v>5.04</v>
      </c>
      <c r="L776" s="282">
        <v>44613</v>
      </c>
      <c r="M776" s="283">
        <v>1.2</v>
      </c>
    </row>
    <row r="777" spans="1:13" x14ac:dyDescent="0.35">
      <c r="A777" s="282">
        <v>45275</v>
      </c>
      <c r="B777" s="283">
        <v>4.7</v>
      </c>
      <c r="I777" s="282">
        <v>45275</v>
      </c>
      <c r="J777" s="283">
        <v>5.0599999999999996</v>
      </c>
      <c r="L777" s="282">
        <v>44614</v>
      </c>
      <c r="M777" s="283">
        <v>1.23</v>
      </c>
    </row>
    <row r="778" spans="1:13" x14ac:dyDescent="0.35">
      <c r="A778" s="282">
        <v>45278</v>
      </c>
      <c r="B778" s="283">
        <v>4.74</v>
      </c>
      <c r="I778" s="282">
        <v>45278</v>
      </c>
      <c r="J778" s="283">
        <v>5.0999999999999996</v>
      </c>
      <c r="L778" s="282">
        <v>44615</v>
      </c>
      <c r="M778" s="283">
        <v>1.24</v>
      </c>
    </row>
    <row r="779" spans="1:13" x14ac:dyDescent="0.35">
      <c r="A779" s="282">
        <v>45279</v>
      </c>
      <c r="B779" s="283">
        <v>4.72</v>
      </c>
      <c r="I779" s="282">
        <v>45279</v>
      </c>
      <c r="J779" s="283">
        <v>5.09</v>
      </c>
      <c r="L779" s="282">
        <v>44616</v>
      </c>
      <c r="M779" s="283">
        <v>1.32</v>
      </c>
    </row>
    <row r="780" spans="1:13" x14ac:dyDescent="0.35">
      <c r="A780" s="282">
        <v>45280</v>
      </c>
      <c r="B780" s="283">
        <v>4.67</v>
      </c>
      <c r="I780" s="282">
        <v>45280</v>
      </c>
      <c r="J780" s="283">
        <v>5.04</v>
      </c>
      <c r="L780" s="282">
        <v>44617</v>
      </c>
      <c r="M780" s="283">
        <v>1.27</v>
      </c>
    </row>
    <row r="781" spans="1:13" x14ac:dyDescent="0.35">
      <c r="A781" s="282">
        <v>45281</v>
      </c>
      <c r="B781" s="283">
        <v>4.6900000000000004</v>
      </c>
      <c r="I781" s="282">
        <v>45281</v>
      </c>
      <c r="J781" s="283">
        <v>5.0599999999999996</v>
      </c>
      <c r="L781" s="282">
        <v>44620</v>
      </c>
      <c r="M781" s="283">
        <v>1.3</v>
      </c>
    </row>
    <row r="782" spans="1:13" x14ac:dyDescent="0.35">
      <c r="A782" s="282">
        <v>45282</v>
      </c>
      <c r="B782" s="283">
        <v>4.6900000000000004</v>
      </c>
      <c r="I782" s="282">
        <v>45282</v>
      </c>
      <c r="J782" s="283">
        <v>5.07</v>
      </c>
      <c r="L782" s="282">
        <v>44621</v>
      </c>
      <c r="M782" s="283">
        <v>1.33</v>
      </c>
    </row>
    <row r="783" spans="1:13" x14ac:dyDescent="0.35">
      <c r="A783" s="282">
        <v>45286</v>
      </c>
      <c r="B783" s="283">
        <v>4.6900000000000004</v>
      </c>
      <c r="I783" s="282">
        <v>45286</v>
      </c>
      <c r="J783" s="283">
        <v>5.07</v>
      </c>
      <c r="L783" s="282">
        <v>44622</v>
      </c>
      <c r="M783" s="283">
        <v>1.33</v>
      </c>
    </row>
    <row r="784" spans="1:13" x14ac:dyDescent="0.35">
      <c r="A784" s="282">
        <v>45287</v>
      </c>
      <c r="B784" s="283">
        <v>4.5999999999999996</v>
      </c>
      <c r="I784" s="282">
        <v>45287</v>
      </c>
      <c r="J784" s="283">
        <v>4.97</v>
      </c>
      <c r="L784" s="282">
        <v>44623</v>
      </c>
      <c r="M784" s="283">
        <v>1.33</v>
      </c>
    </row>
    <row r="785" spans="1:13" x14ac:dyDescent="0.35">
      <c r="A785" s="282">
        <v>45288</v>
      </c>
      <c r="B785" s="283">
        <v>4.6399999999999997</v>
      </c>
      <c r="I785" s="282">
        <v>45288</v>
      </c>
      <c r="J785" s="283">
        <v>5</v>
      </c>
      <c r="L785" s="282">
        <v>44624</v>
      </c>
      <c r="M785" s="283">
        <v>1.38</v>
      </c>
    </row>
    <row r="786" spans="1:13" x14ac:dyDescent="0.35">
      <c r="A786" s="282">
        <v>45289</v>
      </c>
      <c r="B786" s="283">
        <v>4.66</v>
      </c>
      <c r="I786" s="282">
        <v>45289</v>
      </c>
      <c r="J786" s="283">
        <v>5.0199999999999996</v>
      </c>
      <c r="L786" s="282">
        <v>44627</v>
      </c>
      <c r="M786" s="283">
        <v>1.43</v>
      </c>
    </row>
    <row r="787" spans="1:13" x14ac:dyDescent="0.35">
      <c r="A787" s="282">
        <v>45291</v>
      </c>
      <c r="B787" s="283">
        <v>4.67</v>
      </c>
      <c r="I787" s="282">
        <v>45291</v>
      </c>
      <c r="J787" s="283">
        <v>5.01</v>
      </c>
      <c r="L787" s="282">
        <v>44628</v>
      </c>
      <c r="M787" s="283">
        <v>1.49</v>
      </c>
    </row>
    <row r="788" spans="1:13" x14ac:dyDescent="0.35">
      <c r="L788" s="282">
        <v>44629</v>
      </c>
      <c r="M788" s="283">
        <v>1.47</v>
      </c>
    </row>
    <row r="789" spans="1:13" x14ac:dyDescent="0.35">
      <c r="L789" s="282">
        <v>44630</v>
      </c>
      <c r="M789" s="283">
        <v>1.48</v>
      </c>
    </row>
    <row r="790" spans="1:13" x14ac:dyDescent="0.35">
      <c r="L790" s="282">
        <v>44631</v>
      </c>
      <c r="M790" s="283">
        <v>1.5</v>
      </c>
    </row>
    <row r="791" spans="1:13" x14ac:dyDescent="0.35">
      <c r="L791" s="282">
        <v>44634</v>
      </c>
      <c r="M791" s="283">
        <v>1.51</v>
      </c>
    </row>
    <row r="792" spans="1:13" x14ac:dyDescent="0.35">
      <c r="L792" s="282">
        <v>44635</v>
      </c>
      <c r="M792" s="283">
        <v>1.52</v>
      </c>
    </row>
    <row r="793" spans="1:13" x14ac:dyDescent="0.35">
      <c r="L793" s="282">
        <v>44636</v>
      </c>
      <c r="M793" s="283">
        <v>1.46</v>
      </c>
    </row>
    <row r="794" spans="1:13" x14ac:dyDescent="0.35">
      <c r="L794" s="282">
        <v>44637</v>
      </c>
      <c r="M794" s="283">
        <v>1.39</v>
      </c>
    </row>
    <row r="795" spans="1:13" x14ac:dyDescent="0.35">
      <c r="L795" s="282">
        <v>44638</v>
      </c>
      <c r="M795" s="283">
        <v>1.37</v>
      </c>
    </row>
    <row r="796" spans="1:13" x14ac:dyDescent="0.35">
      <c r="L796" s="282">
        <v>44641</v>
      </c>
      <c r="M796" s="283">
        <v>1.33</v>
      </c>
    </row>
    <row r="797" spans="1:13" x14ac:dyDescent="0.35">
      <c r="L797" s="282">
        <v>44642</v>
      </c>
      <c r="M797" s="283">
        <v>1.31</v>
      </c>
    </row>
    <row r="798" spans="1:13" x14ac:dyDescent="0.35">
      <c r="L798" s="282">
        <v>44643</v>
      </c>
      <c r="M798" s="283">
        <v>1.31</v>
      </c>
    </row>
    <row r="799" spans="1:13" x14ac:dyDescent="0.35">
      <c r="L799" s="282">
        <v>44644</v>
      </c>
      <c r="M799" s="283">
        <v>1.32</v>
      </c>
    </row>
    <row r="800" spans="1:13" x14ac:dyDescent="0.35">
      <c r="L800" s="282">
        <v>44645</v>
      </c>
      <c r="M800" s="283">
        <v>1.29</v>
      </c>
    </row>
    <row r="801" spans="12:13" x14ac:dyDescent="0.35">
      <c r="L801" s="282">
        <v>44648</v>
      </c>
      <c r="M801" s="283">
        <v>1.29</v>
      </c>
    </row>
    <row r="802" spans="12:13" x14ac:dyDescent="0.35">
      <c r="L802" s="282">
        <v>44649</v>
      </c>
      <c r="M802" s="283">
        <v>1.26</v>
      </c>
    </row>
    <row r="803" spans="12:13" x14ac:dyDescent="0.35">
      <c r="L803" s="282">
        <v>44650</v>
      </c>
      <c r="M803" s="283">
        <v>1.25</v>
      </c>
    </row>
    <row r="804" spans="12:13" x14ac:dyDescent="0.35">
      <c r="L804" s="282">
        <v>44651</v>
      </c>
      <c r="M804" s="283">
        <v>1.22</v>
      </c>
    </row>
    <row r="805" spans="12:13" x14ac:dyDescent="0.35">
      <c r="L805" s="282">
        <v>44652</v>
      </c>
      <c r="M805" s="283">
        <v>1.2</v>
      </c>
    </row>
    <row r="806" spans="12:13" x14ac:dyDescent="0.35">
      <c r="L806" s="282">
        <v>44655</v>
      </c>
      <c r="M806" s="283">
        <v>1.18</v>
      </c>
    </row>
    <row r="807" spans="12:13" x14ac:dyDescent="0.35">
      <c r="L807" s="282">
        <v>44656</v>
      </c>
      <c r="M807" s="283">
        <v>1.1499999999999999</v>
      </c>
    </row>
    <row r="808" spans="12:13" x14ac:dyDescent="0.35">
      <c r="L808" s="282">
        <v>44657</v>
      </c>
      <c r="M808" s="283">
        <v>1.18</v>
      </c>
    </row>
    <row r="809" spans="12:13" x14ac:dyDescent="0.35">
      <c r="L809" s="282">
        <v>44658</v>
      </c>
      <c r="M809" s="283">
        <v>1.18</v>
      </c>
    </row>
    <row r="810" spans="12:13" x14ac:dyDescent="0.35">
      <c r="L810" s="282">
        <v>44659</v>
      </c>
      <c r="M810" s="283">
        <v>1.2</v>
      </c>
    </row>
    <row r="811" spans="12:13" x14ac:dyDescent="0.35">
      <c r="L811" s="282">
        <v>44662</v>
      </c>
      <c r="M811" s="283">
        <v>1.22</v>
      </c>
    </row>
    <row r="812" spans="12:13" x14ac:dyDescent="0.35">
      <c r="L812" s="282">
        <v>44663</v>
      </c>
      <c r="M812" s="283">
        <v>1.25</v>
      </c>
    </row>
    <row r="813" spans="12:13" x14ac:dyDescent="0.35">
      <c r="L813" s="282">
        <v>44664</v>
      </c>
      <c r="M813" s="283">
        <v>1.28</v>
      </c>
    </row>
    <row r="814" spans="12:13" x14ac:dyDescent="0.35">
      <c r="L814" s="282">
        <v>44665</v>
      </c>
      <c r="M814" s="283">
        <v>1.26</v>
      </c>
    </row>
    <row r="815" spans="12:13" x14ac:dyDescent="0.35">
      <c r="L815" s="282">
        <v>44669</v>
      </c>
      <c r="M815" s="283">
        <v>1.27</v>
      </c>
    </row>
    <row r="816" spans="12:13" x14ac:dyDescent="0.35">
      <c r="L816" s="282">
        <v>44670</v>
      </c>
      <c r="M816" s="283">
        <v>1.28</v>
      </c>
    </row>
    <row r="817" spans="12:13" x14ac:dyDescent="0.35">
      <c r="L817" s="282">
        <v>44671</v>
      </c>
      <c r="M817" s="283">
        <v>1.29</v>
      </c>
    </row>
    <row r="818" spans="12:13" x14ac:dyDescent="0.35">
      <c r="L818" s="282">
        <v>44672</v>
      </c>
      <c r="M818" s="283">
        <v>1.3</v>
      </c>
    </row>
    <row r="819" spans="12:13" x14ac:dyDescent="0.35">
      <c r="L819" s="282">
        <v>44673</v>
      </c>
      <c r="M819" s="283">
        <v>1.33</v>
      </c>
    </row>
    <row r="820" spans="12:13" x14ac:dyDescent="0.35">
      <c r="L820" s="282">
        <v>44676</v>
      </c>
      <c r="M820" s="283">
        <v>1.35</v>
      </c>
    </row>
    <row r="821" spans="12:13" x14ac:dyDescent="0.35">
      <c r="L821" s="282">
        <v>44677</v>
      </c>
      <c r="M821" s="283">
        <v>1.36</v>
      </c>
    </row>
    <row r="822" spans="12:13" x14ac:dyDescent="0.35">
      <c r="L822" s="282">
        <v>44678</v>
      </c>
      <c r="M822" s="283">
        <v>1.38</v>
      </c>
    </row>
    <row r="823" spans="12:13" x14ac:dyDescent="0.35">
      <c r="L823" s="282">
        <v>44679</v>
      </c>
      <c r="M823" s="283">
        <v>1.38</v>
      </c>
    </row>
    <row r="824" spans="12:13" x14ac:dyDescent="0.35">
      <c r="L824" s="282">
        <v>44680</v>
      </c>
      <c r="M824" s="283">
        <v>1.39</v>
      </c>
    </row>
    <row r="825" spans="12:13" x14ac:dyDescent="0.35">
      <c r="L825" s="282">
        <v>44681</v>
      </c>
      <c r="M825" s="283">
        <v>1.41</v>
      </c>
    </row>
    <row r="826" spans="12:13" x14ac:dyDescent="0.35">
      <c r="L826" s="282">
        <v>44683</v>
      </c>
      <c r="M826" s="283">
        <v>1.41</v>
      </c>
    </row>
    <row r="827" spans="12:13" x14ac:dyDescent="0.35">
      <c r="L827" s="282">
        <v>44684</v>
      </c>
      <c r="M827" s="283">
        <v>1.4</v>
      </c>
    </row>
    <row r="828" spans="12:13" x14ac:dyDescent="0.35">
      <c r="L828" s="282">
        <v>44685</v>
      </c>
      <c r="M828" s="283">
        <v>1.41</v>
      </c>
    </row>
    <row r="829" spans="12:13" x14ac:dyDescent="0.35">
      <c r="L829" s="282">
        <v>44686</v>
      </c>
      <c r="M829" s="283">
        <v>1.39</v>
      </c>
    </row>
    <row r="830" spans="12:13" x14ac:dyDescent="0.35">
      <c r="L830" s="282">
        <v>44687</v>
      </c>
      <c r="M830" s="283">
        <v>1.4</v>
      </c>
    </row>
    <row r="831" spans="12:13" x14ac:dyDescent="0.35">
      <c r="L831" s="282">
        <v>44690</v>
      </c>
      <c r="M831" s="283">
        <v>1.44</v>
      </c>
    </row>
    <row r="832" spans="12:13" x14ac:dyDescent="0.35">
      <c r="L832" s="282">
        <v>44691</v>
      </c>
      <c r="M832" s="283">
        <v>1.45</v>
      </c>
    </row>
    <row r="833" spans="12:13" x14ac:dyDescent="0.35">
      <c r="L833" s="282">
        <v>44692</v>
      </c>
      <c r="M833" s="283">
        <v>1.45</v>
      </c>
    </row>
    <row r="834" spans="12:13" x14ac:dyDescent="0.35">
      <c r="L834" s="282">
        <v>44693</v>
      </c>
      <c r="M834" s="283">
        <v>1.48</v>
      </c>
    </row>
    <row r="835" spans="12:13" x14ac:dyDescent="0.35">
      <c r="L835" s="282">
        <v>44694</v>
      </c>
      <c r="M835" s="283">
        <v>1.47</v>
      </c>
    </row>
    <row r="836" spans="12:13" x14ac:dyDescent="0.35">
      <c r="L836" s="282">
        <v>44697</v>
      </c>
      <c r="M836" s="283">
        <v>1.49</v>
      </c>
    </row>
    <row r="837" spans="12:13" x14ac:dyDescent="0.35">
      <c r="L837" s="282">
        <v>44698</v>
      </c>
      <c r="M837" s="283">
        <v>1.49</v>
      </c>
    </row>
    <row r="838" spans="12:13" x14ac:dyDescent="0.35">
      <c r="L838" s="282">
        <v>44699</v>
      </c>
      <c r="M838" s="283">
        <v>1.52</v>
      </c>
    </row>
    <row r="839" spans="12:13" x14ac:dyDescent="0.35">
      <c r="L839" s="282">
        <v>44700</v>
      </c>
      <c r="M839" s="283">
        <v>1.54</v>
      </c>
    </row>
    <row r="840" spans="12:13" x14ac:dyDescent="0.35">
      <c r="L840" s="282">
        <v>44701</v>
      </c>
      <c r="M840" s="283">
        <v>1.55</v>
      </c>
    </row>
    <row r="841" spans="12:13" x14ac:dyDescent="0.35">
      <c r="L841" s="282">
        <v>44704</v>
      </c>
      <c r="M841" s="283">
        <v>1.53</v>
      </c>
    </row>
    <row r="842" spans="12:13" x14ac:dyDescent="0.35">
      <c r="L842" s="282">
        <v>44705</v>
      </c>
      <c r="M842" s="283">
        <v>1.54</v>
      </c>
    </row>
    <row r="843" spans="12:13" x14ac:dyDescent="0.35">
      <c r="L843" s="282">
        <v>44706</v>
      </c>
      <c r="M843" s="283">
        <v>1.49</v>
      </c>
    </row>
    <row r="844" spans="12:13" x14ac:dyDescent="0.35">
      <c r="L844" s="282">
        <v>44707</v>
      </c>
      <c r="M844" s="283">
        <v>1.44</v>
      </c>
    </row>
    <row r="845" spans="12:13" x14ac:dyDescent="0.35">
      <c r="L845" s="282">
        <v>44708</v>
      </c>
      <c r="M845" s="283">
        <v>1.41</v>
      </c>
    </row>
    <row r="846" spans="12:13" x14ac:dyDescent="0.35">
      <c r="L846" s="282">
        <v>44711</v>
      </c>
      <c r="M846" s="283">
        <v>1.41</v>
      </c>
    </row>
    <row r="847" spans="12:13" x14ac:dyDescent="0.35">
      <c r="L847" s="282">
        <v>44712</v>
      </c>
      <c r="M847" s="283">
        <v>1.4</v>
      </c>
    </row>
    <row r="848" spans="12:13" x14ac:dyDescent="0.35">
      <c r="L848" s="282">
        <v>44713</v>
      </c>
      <c r="M848" s="283">
        <v>1.37</v>
      </c>
    </row>
    <row r="849" spans="12:13" x14ac:dyDescent="0.35">
      <c r="L849" s="282">
        <v>44714</v>
      </c>
      <c r="M849" s="283">
        <v>1.38</v>
      </c>
    </row>
    <row r="850" spans="12:13" x14ac:dyDescent="0.35">
      <c r="L850" s="282">
        <v>44715</v>
      </c>
      <c r="M850" s="283">
        <v>1.38</v>
      </c>
    </row>
    <row r="851" spans="12:13" x14ac:dyDescent="0.35">
      <c r="L851" s="282">
        <v>44718</v>
      </c>
      <c r="M851" s="283">
        <v>1.37</v>
      </c>
    </row>
    <row r="852" spans="12:13" x14ac:dyDescent="0.35">
      <c r="L852" s="282">
        <v>44719</v>
      </c>
      <c r="M852" s="283">
        <v>1.38</v>
      </c>
    </row>
    <row r="853" spans="12:13" x14ac:dyDescent="0.35">
      <c r="L853" s="282">
        <v>44720</v>
      </c>
      <c r="M853" s="283">
        <v>1.37</v>
      </c>
    </row>
    <row r="854" spans="12:13" x14ac:dyDescent="0.35">
      <c r="L854" s="282">
        <v>44721</v>
      </c>
      <c r="M854" s="283">
        <v>1.38</v>
      </c>
    </row>
    <row r="855" spans="12:13" x14ac:dyDescent="0.35">
      <c r="L855" s="282">
        <v>44722</v>
      </c>
      <c r="M855" s="283">
        <v>1.41</v>
      </c>
    </row>
    <row r="856" spans="12:13" x14ac:dyDescent="0.35">
      <c r="L856" s="282">
        <v>44725</v>
      </c>
      <c r="M856" s="283">
        <v>1.46</v>
      </c>
    </row>
    <row r="857" spans="12:13" x14ac:dyDescent="0.35">
      <c r="L857" s="282">
        <v>44726</v>
      </c>
      <c r="M857" s="283">
        <v>1.46</v>
      </c>
    </row>
    <row r="858" spans="12:13" x14ac:dyDescent="0.35">
      <c r="L858" s="282">
        <v>44727</v>
      </c>
      <c r="M858" s="283">
        <v>1.45</v>
      </c>
    </row>
    <row r="859" spans="12:13" x14ac:dyDescent="0.35">
      <c r="L859" s="282">
        <v>44728</v>
      </c>
      <c r="M859" s="283">
        <v>1.49</v>
      </c>
    </row>
    <row r="860" spans="12:13" x14ac:dyDescent="0.35">
      <c r="L860" s="282">
        <v>44729</v>
      </c>
      <c r="M860" s="283">
        <v>1.5</v>
      </c>
    </row>
    <row r="861" spans="12:13" x14ac:dyDescent="0.35">
      <c r="L861" s="282">
        <v>44732</v>
      </c>
      <c r="M861" s="283">
        <v>1.5</v>
      </c>
    </row>
    <row r="862" spans="12:13" x14ac:dyDescent="0.35">
      <c r="L862" s="282">
        <v>44733</v>
      </c>
      <c r="M862" s="283">
        <v>1.49</v>
      </c>
    </row>
    <row r="863" spans="12:13" x14ac:dyDescent="0.35">
      <c r="L863" s="282">
        <v>44734</v>
      </c>
      <c r="M863" s="283">
        <v>1.54</v>
      </c>
    </row>
    <row r="864" spans="12:13" x14ac:dyDescent="0.35">
      <c r="L864" s="282">
        <v>44735</v>
      </c>
      <c r="M864" s="283">
        <v>1.56</v>
      </c>
    </row>
    <row r="865" spans="12:13" x14ac:dyDescent="0.35">
      <c r="L865" s="282">
        <v>44736</v>
      </c>
      <c r="M865" s="283">
        <v>1.55</v>
      </c>
    </row>
    <row r="866" spans="12:13" x14ac:dyDescent="0.35">
      <c r="L866" s="282">
        <v>44739</v>
      </c>
      <c r="M866" s="283">
        <v>1.54</v>
      </c>
    </row>
    <row r="867" spans="12:13" x14ac:dyDescent="0.35">
      <c r="L867" s="282">
        <v>44740</v>
      </c>
      <c r="M867" s="283">
        <v>1.56</v>
      </c>
    </row>
    <row r="868" spans="12:13" x14ac:dyDescent="0.35">
      <c r="L868" s="282">
        <v>44741</v>
      </c>
      <c r="M868" s="283">
        <v>1.58</v>
      </c>
    </row>
    <row r="869" spans="12:13" x14ac:dyDescent="0.35">
      <c r="L869" s="282">
        <v>44742</v>
      </c>
      <c r="M869" s="283">
        <v>1.64</v>
      </c>
    </row>
    <row r="870" spans="12:13" x14ac:dyDescent="0.35">
      <c r="L870" s="282">
        <v>44743</v>
      </c>
      <c r="M870" s="283">
        <v>1.65</v>
      </c>
    </row>
    <row r="871" spans="12:13" x14ac:dyDescent="0.35">
      <c r="L871" s="282">
        <v>44746</v>
      </c>
      <c r="M871" s="283">
        <v>1.65</v>
      </c>
    </row>
    <row r="872" spans="12:13" x14ac:dyDescent="0.35">
      <c r="L872" s="282">
        <v>44747</v>
      </c>
      <c r="M872" s="283">
        <v>1.67</v>
      </c>
    </row>
    <row r="873" spans="12:13" x14ac:dyDescent="0.35">
      <c r="L873" s="282">
        <v>44748</v>
      </c>
      <c r="M873" s="283">
        <v>1.65</v>
      </c>
    </row>
    <row r="874" spans="12:13" x14ac:dyDescent="0.35">
      <c r="L874" s="282">
        <v>44749</v>
      </c>
      <c r="M874" s="283">
        <v>1.6</v>
      </c>
    </row>
    <row r="875" spans="12:13" x14ac:dyDescent="0.35">
      <c r="L875" s="282">
        <v>44750</v>
      </c>
      <c r="M875" s="283">
        <v>1.57</v>
      </c>
    </row>
    <row r="876" spans="12:13" x14ac:dyDescent="0.35">
      <c r="L876" s="282">
        <v>44753</v>
      </c>
      <c r="M876" s="283">
        <v>1.58</v>
      </c>
    </row>
    <row r="877" spans="12:13" x14ac:dyDescent="0.35">
      <c r="L877" s="282">
        <v>44754</v>
      </c>
      <c r="M877" s="283">
        <v>1.59</v>
      </c>
    </row>
    <row r="878" spans="12:13" x14ac:dyDescent="0.35">
      <c r="L878" s="282">
        <v>44755</v>
      </c>
      <c r="M878" s="283">
        <v>1.59</v>
      </c>
    </row>
    <row r="879" spans="12:13" x14ac:dyDescent="0.35">
      <c r="L879" s="282">
        <v>44756</v>
      </c>
      <c r="M879" s="283">
        <v>1.6</v>
      </c>
    </row>
    <row r="880" spans="12:13" x14ac:dyDescent="0.35">
      <c r="L880" s="282">
        <v>44757</v>
      </c>
      <c r="M880" s="283">
        <v>1.58</v>
      </c>
    </row>
    <row r="881" spans="12:13" x14ac:dyDescent="0.35">
      <c r="L881" s="282">
        <v>44760</v>
      </c>
      <c r="M881" s="283">
        <v>1.55</v>
      </c>
    </row>
    <row r="882" spans="12:13" x14ac:dyDescent="0.35">
      <c r="L882" s="282">
        <v>44761</v>
      </c>
      <c r="M882" s="283">
        <v>1.54</v>
      </c>
    </row>
    <row r="883" spans="12:13" x14ac:dyDescent="0.35">
      <c r="L883" s="282">
        <v>44762</v>
      </c>
      <c r="M883" s="283">
        <v>1.52</v>
      </c>
    </row>
    <row r="884" spans="12:13" x14ac:dyDescent="0.35">
      <c r="L884" s="282">
        <v>44763</v>
      </c>
      <c r="M884" s="283">
        <v>1.52</v>
      </c>
    </row>
    <row r="885" spans="12:13" x14ac:dyDescent="0.35">
      <c r="L885" s="282">
        <v>44764</v>
      </c>
      <c r="M885" s="283">
        <v>1.52</v>
      </c>
    </row>
    <row r="886" spans="12:13" x14ac:dyDescent="0.35">
      <c r="L886" s="282">
        <v>44767</v>
      </c>
      <c r="M886" s="283">
        <v>1.54</v>
      </c>
    </row>
    <row r="887" spans="12:13" x14ac:dyDescent="0.35">
      <c r="L887" s="282">
        <v>44768</v>
      </c>
      <c r="M887" s="283">
        <v>1.56</v>
      </c>
    </row>
    <row r="888" spans="12:13" x14ac:dyDescent="0.35">
      <c r="L888" s="282">
        <v>44769</v>
      </c>
      <c r="M888" s="283">
        <v>1.55</v>
      </c>
    </row>
    <row r="889" spans="12:13" x14ac:dyDescent="0.35">
      <c r="L889" s="282">
        <v>44770</v>
      </c>
      <c r="M889" s="283">
        <v>1.54</v>
      </c>
    </row>
    <row r="890" spans="12:13" x14ac:dyDescent="0.35">
      <c r="L890" s="282">
        <v>44771</v>
      </c>
      <c r="M890" s="283">
        <v>1.51</v>
      </c>
    </row>
    <row r="891" spans="12:13" x14ac:dyDescent="0.35">
      <c r="L891" s="282">
        <v>44773</v>
      </c>
      <c r="M891" s="283">
        <v>1.53</v>
      </c>
    </row>
    <row r="892" spans="12:13" x14ac:dyDescent="0.35">
      <c r="L892" s="282">
        <v>44774</v>
      </c>
      <c r="M892" s="283">
        <v>1.52</v>
      </c>
    </row>
    <row r="893" spans="12:13" x14ac:dyDescent="0.35">
      <c r="L893" s="282">
        <v>44775</v>
      </c>
      <c r="M893" s="283">
        <v>1.51</v>
      </c>
    </row>
    <row r="894" spans="12:13" x14ac:dyDescent="0.35">
      <c r="L894" s="282">
        <v>44776</v>
      </c>
      <c r="M894" s="283">
        <v>1.5</v>
      </c>
    </row>
    <row r="895" spans="12:13" x14ac:dyDescent="0.35">
      <c r="L895" s="282">
        <v>44777</v>
      </c>
      <c r="M895" s="283">
        <v>1.5</v>
      </c>
    </row>
    <row r="896" spans="12:13" x14ac:dyDescent="0.35">
      <c r="L896" s="282">
        <v>44778</v>
      </c>
      <c r="M896" s="283">
        <v>1.49</v>
      </c>
    </row>
    <row r="897" spans="12:13" x14ac:dyDescent="0.35">
      <c r="L897" s="282">
        <v>44781</v>
      </c>
      <c r="M897" s="283">
        <v>1.49</v>
      </c>
    </row>
    <row r="898" spans="12:13" x14ac:dyDescent="0.35">
      <c r="L898" s="282">
        <v>44782</v>
      </c>
      <c r="M898" s="283">
        <v>1.5</v>
      </c>
    </row>
    <row r="899" spans="12:13" x14ac:dyDescent="0.35">
      <c r="L899" s="282">
        <v>44783</v>
      </c>
      <c r="M899" s="283">
        <v>1.47</v>
      </c>
    </row>
    <row r="900" spans="12:13" x14ac:dyDescent="0.35">
      <c r="L900" s="282">
        <v>44784</v>
      </c>
      <c r="M900" s="283">
        <v>1.42</v>
      </c>
    </row>
    <row r="901" spans="12:13" x14ac:dyDescent="0.35">
      <c r="L901" s="282">
        <v>44785</v>
      </c>
      <c r="M901" s="283">
        <v>1.41</v>
      </c>
    </row>
    <row r="902" spans="12:13" x14ac:dyDescent="0.35">
      <c r="L902" s="282">
        <v>44788</v>
      </c>
      <c r="M902" s="283">
        <v>1.4</v>
      </c>
    </row>
    <row r="903" spans="12:13" x14ac:dyDescent="0.35">
      <c r="L903" s="282">
        <v>44789</v>
      </c>
      <c r="M903" s="283">
        <v>1.39</v>
      </c>
    </row>
    <row r="904" spans="12:13" x14ac:dyDescent="0.35">
      <c r="L904" s="282">
        <v>44790</v>
      </c>
      <c r="M904" s="283">
        <v>1.41</v>
      </c>
    </row>
    <row r="905" spans="12:13" x14ac:dyDescent="0.35">
      <c r="L905" s="282">
        <v>44791</v>
      </c>
      <c r="M905" s="283">
        <v>1.41</v>
      </c>
    </row>
    <row r="906" spans="12:13" x14ac:dyDescent="0.35">
      <c r="L906" s="282">
        <v>44792</v>
      </c>
      <c r="M906" s="283">
        <v>1.42</v>
      </c>
    </row>
    <row r="907" spans="12:13" x14ac:dyDescent="0.35">
      <c r="L907" s="282">
        <v>44795</v>
      </c>
      <c r="M907" s="283">
        <v>1.44</v>
      </c>
    </row>
    <row r="908" spans="12:13" x14ac:dyDescent="0.35">
      <c r="L908" s="282">
        <v>44796</v>
      </c>
      <c r="M908" s="283">
        <v>1.45</v>
      </c>
    </row>
    <row r="909" spans="12:13" x14ac:dyDescent="0.35">
      <c r="L909" s="282">
        <v>44797</v>
      </c>
      <c r="M909" s="283">
        <v>1.43</v>
      </c>
    </row>
    <row r="910" spans="12:13" x14ac:dyDescent="0.35">
      <c r="L910" s="282">
        <v>44798</v>
      </c>
      <c r="M910" s="283">
        <v>1.42</v>
      </c>
    </row>
    <row r="911" spans="12:13" x14ac:dyDescent="0.35">
      <c r="L911" s="282">
        <v>44799</v>
      </c>
      <c r="M911" s="283">
        <v>1.42</v>
      </c>
    </row>
    <row r="912" spans="12:13" x14ac:dyDescent="0.35">
      <c r="L912" s="282">
        <v>44802</v>
      </c>
      <c r="M912" s="283">
        <v>1.44</v>
      </c>
    </row>
    <row r="913" spans="12:13" x14ac:dyDescent="0.35">
      <c r="L913" s="282">
        <v>44803</v>
      </c>
      <c r="M913" s="283">
        <v>1.45</v>
      </c>
    </row>
    <row r="914" spans="12:13" x14ac:dyDescent="0.35">
      <c r="L914" s="282">
        <v>44804</v>
      </c>
      <c r="M914" s="283">
        <v>1.48</v>
      </c>
    </row>
    <row r="915" spans="12:13" x14ac:dyDescent="0.35">
      <c r="L915" s="282">
        <v>44805</v>
      </c>
      <c r="M915" s="283">
        <v>1.5</v>
      </c>
    </row>
    <row r="916" spans="12:13" x14ac:dyDescent="0.35">
      <c r="L916" s="282">
        <v>44806</v>
      </c>
      <c r="M916" s="283">
        <v>1.5</v>
      </c>
    </row>
    <row r="917" spans="12:13" x14ac:dyDescent="0.35">
      <c r="L917" s="282">
        <v>44809</v>
      </c>
      <c r="M917" s="283">
        <v>1.51</v>
      </c>
    </row>
    <row r="918" spans="12:13" x14ac:dyDescent="0.35">
      <c r="L918" s="282">
        <v>44810</v>
      </c>
      <c r="M918" s="283">
        <v>1.51</v>
      </c>
    </row>
    <row r="919" spans="12:13" x14ac:dyDescent="0.35">
      <c r="L919" s="282">
        <v>44811</v>
      </c>
      <c r="M919" s="283">
        <v>1.51</v>
      </c>
    </row>
    <row r="920" spans="12:13" x14ac:dyDescent="0.35">
      <c r="L920" s="282">
        <v>44812</v>
      </c>
      <c r="M920" s="283">
        <v>1.49</v>
      </c>
    </row>
    <row r="921" spans="12:13" x14ac:dyDescent="0.35">
      <c r="L921" s="282">
        <v>44813</v>
      </c>
      <c r="M921" s="283">
        <v>1.47</v>
      </c>
    </row>
    <row r="922" spans="12:13" x14ac:dyDescent="0.35">
      <c r="L922" s="282">
        <v>44816</v>
      </c>
      <c r="M922" s="283">
        <v>1.46</v>
      </c>
    </row>
    <row r="923" spans="12:13" x14ac:dyDescent="0.35">
      <c r="L923" s="282">
        <v>44817</v>
      </c>
      <c r="M923" s="283">
        <v>1.46</v>
      </c>
    </row>
    <row r="924" spans="12:13" x14ac:dyDescent="0.35">
      <c r="L924" s="282">
        <v>44818</v>
      </c>
      <c r="M924" s="283">
        <v>1.46</v>
      </c>
    </row>
    <row r="925" spans="12:13" x14ac:dyDescent="0.35">
      <c r="L925" s="282">
        <v>44819</v>
      </c>
      <c r="M925" s="283">
        <v>1.45</v>
      </c>
    </row>
    <row r="926" spans="12:13" x14ac:dyDescent="0.35">
      <c r="L926" s="282">
        <v>44820</v>
      </c>
      <c r="M926" s="283">
        <v>1.48</v>
      </c>
    </row>
    <row r="927" spans="12:13" x14ac:dyDescent="0.35">
      <c r="L927" s="282">
        <v>44823</v>
      </c>
      <c r="M927" s="283">
        <v>1.47</v>
      </c>
    </row>
    <row r="928" spans="12:13" x14ac:dyDescent="0.35">
      <c r="L928" s="282">
        <v>44824</v>
      </c>
      <c r="M928" s="283">
        <v>1.47</v>
      </c>
    </row>
    <row r="929" spans="12:13" x14ac:dyDescent="0.35">
      <c r="L929" s="282">
        <v>44825</v>
      </c>
      <c r="M929" s="283">
        <v>1.47</v>
      </c>
    </row>
    <row r="930" spans="12:13" x14ac:dyDescent="0.35">
      <c r="L930" s="282">
        <v>44826</v>
      </c>
      <c r="M930" s="283">
        <v>1.48</v>
      </c>
    </row>
    <row r="931" spans="12:13" x14ac:dyDescent="0.35">
      <c r="L931" s="282">
        <v>44827</v>
      </c>
      <c r="M931" s="283">
        <v>1.51</v>
      </c>
    </row>
    <row r="932" spans="12:13" x14ac:dyDescent="0.35">
      <c r="L932" s="282">
        <v>44830</v>
      </c>
      <c r="M932" s="283">
        <v>1.54</v>
      </c>
    </row>
    <row r="933" spans="12:13" x14ac:dyDescent="0.35">
      <c r="L933" s="282">
        <v>44831</v>
      </c>
      <c r="M933" s="283">
        <v>1.58</v>
      </c>
    </row>
    <row r="934" spans="12:13" x14ac:dyDescent="0.35">
      <c r="L934" s="282">
        <v>44832</v>
      </c>
      <c r="M934" s="283">
        <v>1.67</v>
      </c>
    </row>
    <row r="935" spans="12:13" x14ac:dyDescent="0.35">
      <c r="L935" s="282">
        <v>44833</v>
      </c>
      <c r="M935" s="283">
        <v>1.68</v>
      </c>
    </row>
    <row r="936" spans="12:13" x14ac:dyDescent="0.35">
      <c r="L936" s="282">
        <v>44834</v>
      </c>
      <c r="M936" s="283">
        <v>1.67</v>
      </c>
    </row>
    <row r="937" spans="12:13" x14ac:dyDescent="0.35">
      <c r="L937" s="282">
        <v>44837</v>
      </c>
      <c r="M937" s="283">
        <v>1.65</v>
      </c>
    </row>
    <row r="938" spans="12:13" x14ac:dyDescent="0.35">
      <c r="L938" s="282">
        <v>44838</v>
      </c>
      <c r="M938" s="283">
        <v>1.6</v>
      </c>
    </row>
    <row r="939" spans="12:13" x14ac:dyDescent="0.35">
      <c r="L939" s="282">
        <v>44839</v>
      </c>
      <c r="M939" s="283">
        <v>1.61</v>
      </c>
    </row>
    <row r="940" spans="12:13" x14ac:dyDescent="0.35">
      <c r="L940" s="282">
        <v>44840</v>
      </c>
      <c r="M940" s="283">
        <v>1.58</v>
      </c>
    </row>
    <row r="941" spans="12:13" x14ac:dyDescent="0.35">
      <c r="L941" s="282">
        <v>44841</v>
      </c>
      <c r="M941" s="283">
        <v>1.6</v>
      </c>
    </row>
    <row r="942" spans="12:13" x14ac:dyDescent="0.35">
      <c r="L942" s="282">
        <v>44844</v>
      </c>
      <c r="M942" s="283">
        <v>1.6</v>
      </c>
    </row>
    <row r="943" spans="12:13" x14ac:dyDescent="0.35">
      <c r="L943" s="282">
        <v>44845</v>
      </c>
      <c r="M943" s="283">
        <v>1.67</v>
      </c>
    </row>
    <row r="944" spans="12:13" x14ac:dyDescent="0.35">
      <c r="L944" s="282">
        <v>44846</v>
      </c>
      <c r="M944" s="283">
        <v>1.71</v>
      </c>
    </row>
    <row r="945" spans="12:13" x14ac:dyDescent="0.35">
      <c r="L945" s="282">
        <v>44847</v>
      </c>
      <c r="M945" s="283">
        <v>1.71</v>
      </c>
    </row>
    <row r="946" spans="12:13" x14ac:dyDescent="0.35">
      <c r="L946" s="282">
        <v>44848</v>
      </c>
      <c r="M946" s="283">
        <v>1.7</v>
      </c>
    </row>
    <row r="947" spans="12:13" x14ac:dyDescent="0.35">
      <c r="L947" s="282">
        <v>44851</v>
      </c>
      <c r="M947" s="283">
        <v>1.7</v>
      </c>
    </row>
    <row r="948" spans="12:13" x14ac:dyDescent="0.35">
      <c r="L948" s="282">
        <v>44852</v>
      </c>
      <c r="M948" s="283">
        <v>1.69</v>
      </c>
    </row>
    <row r="949" spans="12:13" x14ac:dyDescent="0.35">
      <c r="L949" s="282">
        <v>44853</v>
      </c>
      <c r="M949" s="283">
        <v>1.7</v>
      </c>
    </row>
    <row r="950" spans="12:13" x14ac:dyDescent="0.35">
      <c r="L950" s="282">
        <v>44854</v>
      </c>
      <c r="M950" s="283">
        <v>1.69</v>
      </c>
    </row>
    <row r="951" spans="12:13" x14ac:dyDescent="0.35">
      <c r="L951" s="282">
        <v>44855</v>
      </c>
      <c r="M951" s="283">
        <v>1.71</v>
      </c>
    </row>
    <row r="952" spans="12:13" x14ac:dyDescent="0.35">
      <c r="L952" s="282">
        <v>44858</v>
      </c>
      <c r="M952" s="283">
        <v>1.68</v>
      </c>
    </row>
    <row r="953" spans="12:13" x14ac:dyDescent="0.35">
      <c r="L953" s="282">
        <v>44859</v>
      </c>
      <c r="M953" s="283">
        <v>1.69</v>
      </c>
    </row>
    <row r="954" spans="12:13" x14ac:dyDescent="0.35">
      <c r="L954" s="282">
        <v>44860</v>
      </c>
      <c r="M954" s="283">
        <v>1.67</v>
      </c>
    </row>
    <row r="955" spans="12:13" x14ac:dyDescent="0.35">
      <c r="L955" s="282">
        <v>44861</v>
      </c>
      <c r="M955" s="283">
        <v>1.68</v>
      </c>
    </row>
    <row r="956" spans="12:13" x14ac:dyDescent="0.35">
      <c r="L956" s="282">
        <v>44862</v>
      </c>
      <c r="M956" s="283">
        <v>1.66</v>
      </c>
    </row>
    <row r="957" spans="12:13" x14ac:dyDescent="0.35">
      <c r="L957" s="282">
        <v>44865</v>
      </c>
      <c r="M957" s="283">
        <v>1.66</v>
      </c>
    </row>
    <row r="958" spans="12:13" x14ac:dyDescent="0.35">
      <c r="L958" s="282">
        <v>44866</v>
      </c>
      <c r="M958" s="283">
        <v>1.64</v>
      </c>
    </row>
    <row r="959" spans="12:13" x14ac:dyDescent="0.35">
      <c r="L959" s="282">
        <v>44867</v>
      </c>
      <c r="M959" s="283">
        <v>1.62</v>
      </c>
    </row>
    <row r="960" spans="12:13" x14ac:dyDescent="0.35">
      <c r="L960" s="282">
        <v>44868</v>
      </c>
      <c r="M960" s="283">
        <v>1.64</v>
      </c>
    </row>
    <row r="961" spans="12:13" x14ac:dyDescent="0.35">
      <c r="L961" s="282">
        <v>44869</v>
      </c>
      <c r="M961" s="283">
        <v>1.61</v>
      </c>
    </row>
    <row r="962" spans="12:13" x14ac:dyDescent="0.35">
      <c r="L962" s="282">
        <v>44872</v>
      </c>
      <c r="M962" s="283">
        <v>1.59</v>
      </c>
    </row>
    <row r="963" spans="12:13" x14ac:dyDescent="0.35">
      <c r="L963" s="282">
        <v>44873</v>
      </c>
      <c r="M963" s="283">
        <v>1.6</v>
      </c>
    </row>
    <row r="964" spans="12:13" x14ac:dyDescent="0.35">
      <c r="L964" s="282">
        <v>44874</v>
      </c>
      <c r="M964" s="283">
        <v>1.6</v>
      </c>
    </row>
    <row r="965" spans="12:13" x14ac:dyDescent="0.35">
      <c r="L965" s="282">
        <v>44875</v>
      </c>
      <c r="M965" s="283">
        <v>1.58</v>
      </c>
    </row>
    <row r="966" spans="12:13" x14ac:dyDescent="0.35">
      <c r="L966" s="282">
        <v>44876</v>
      </c>
      <c r="M966" s="283">
        <v>1.58</v>
      </c>
    </row>
    <row r="967" spans="12:13" x14ac:dyDescent="0.35">
      <c r="L967" s="282">
        <v>44879</v>
      </c>
      <c r="M967" s="283">
        <v>1.52</v>
      </c>
    </row>
    <row r="968" spans="12:13" x14ac:dyDescent="0.35">
      <c r="L968" s="282">
        <v>44880</v>
      </c>
      <c r="M968" s="283">
        <v>1.48</v>
      </c>
    </row>
    <row r="969" spans="12:13" x14ac:dyDescent="0.35">
      <c r="L969" s="282">
        <v>44881</v>
      </c>
      <c r="M969" s="283">
        <v>1.48</v>
      </c>
    </row>
    <row r="970" spans="12:13" x14ac:dyDescent="0.35">
      <c r="L970" s="282">
        <v>44882</v>
      </c>
      <c r="M970" s="283">
        <v>1.47</v>
      </c>
    </row>
    <row r="971" spans="12:13" x14ac:dyDescent="0.35">
      <c r="L971" s="282">
        <v>44883</v>
      </c>
      <c r="M971" s="283">
        <v>1.45</v>
      </c>
    </row>
    <row r="972" spans="12:13" x14ac:dyDescent="0.35">
      <c r="L972" s="282">
        <v>44886</v>
      </c>
      <c r="M972" s="283">
        <v>1.44</v>
      </c>
    </row>
    <row r="973" spans="12:13" x14ac:dyDescent="0.35">
      <c r="L973" s="282">
        <v>44887</v>
      </c>
      <c r="M973" s="283">
        <v>1.43</v>
      </c>
    </row>
    <row r="974" spans="12:13" x14ac:dyDescent="0.35">
      <c r="L974" s="282">
        <v>44888</v>
      </c>
      <c r="M974" s="283">
        <v>1.42</v>
      </c>
    </row>
    <row r="975" spans="12:13" x14ac:dyDescent="0.35">
      <c r="L975" s="282">
        <v>44889</v>
      </c>
      <c r="M975" s="283">
        <v>1.42</v>
      </c>
    </row>
    <row r="976" spans="12:13" x14ac:dyDescent="0.35">
      <c r="L976" s="282">
        <v>44890</v>
      </c>
      <c r="M976" s="283">
        <v>1.4</v>
      </c>
    </row>
    <row r="977" spans="12:13" x14ac:dyDescent="0.35">
      <c r="L977" s="282">
        <v>44893</v>
      </c>
      <c r="M977" s="283">
        <v>1.4</v>
      </c>
    </row>
    <row r="978" spans="12:13" x14ac:dyDescent="0.35">
      <c r="L978" s="282">
        <v>44894</v>
      </c>
      <c r="M978" s="283">
        <v>1.42</v>
      </c>
    </row>
    <row r="979" spans="12:13" x14ac:dyDescent="0.35">
      <c r="L979" s="282">
        <v>44895</v>
      </c>
      <c r="M979" s="283">
        <v>1.42</v>
      </c>
    </row>
    <row r="980" spans="12:13" x14ac:dyDescent="0.35">
      <c r="L980" s="282">
        <v>44896</v>
      </c>
      <c r="M980" s="283">
        <v>1.41</v>
      </c>
    </row>
    <row r="981" spans="12:13" x14ac:dyDescent="0.35">
      <c r="L981" s="282">
        <v>44897</v>
      </c>
      <c r="M981" s="283">
        <v>1.4</v>
      </c>
    </row>
    <row r="982" spans="12:13" x14ac:dyDescent="0.35">
      <c r="L982" s="282">
        <v>44900</v>
      </c>
      <c r="M982" s="283">
        <v>1.39</v>
      </c>
    </row>
    <row r="983" spans="12:13" x14ac:dyDescent="0.35">
      <c r="L983" s="282">
        <v>44901</v>
      </c>
      <c r="M983" s="283">
        <v>1.39</v>
      </c>
    </row>
    <row r="984" spans="12:13" x14ac:dyDescent="0.35">
      <c r="L984" s="282">
        <v>44902</v>
      </c>
      <c r="M984" s="283">
        <v>1.4</v>
      </c>
    </row>
    <row r="985" spans="12:13" x14ac:dyDescent="0.35">
      <c r="L985" s="282">
        <v>44903</v>
      </c>
      <c r="M985" s="283">
        <v>1.38</v>
      </c>
    </row>
    <row r="986" spans="12:13" x14ac:dyDescent="0.35">
      <c r="L986" s="282">
        <v>44904</v>
      </c>
      <c r="M986" s="283">
        <v>1.37</v>
      </c>
    </row>
    <row r="987" spans="12:13" x14ac:dyDescent="0.35">
      <c r="L987" s="282">
        <v>44907</v>
      </c>
      <c r="M987" s="283">
        <v>1.37</v>
      </c>
    </row>
    <row r="988" spans="12:13" x14ac:dyDescent="0.35">
      <c r="L988" s="282">
        <v>44908</v>
      </c>
      <c r="M988" s="283">
        <v>1.36</v>
      </c>
    </row>
    <row r="989" spans="12:13" x14ac:dyDescent="0.35">
      <c r="L989" s="282">
        <v>44909</v>
      </c>
      <c r="M989" s="283">
        <v>1.37</v>
      </c>
    </row>
    <row r="990" spans="12:13" x14ac:dyDescent="0.35">
      <c r="L990" s="282">
        <v>44910</v>
      </c>
      <c r="M990" s="283">
        <v>1.38</v>
      </c>
    </row>
    <row r="991" spans="12:13" x14ac:dyDescent="0.35">
      <c r="L991" s="282">
        <v>44911</v>
      </c>
      <c r="M991" s="283">
        <v>1.39</v>
      </c>
    </row>
    <row r="992" spans="12:13" x14ac:dyDescent="0.35">
      <c r="L992" s="282">
        <v>44914</v>
      </c>
      <c r="M992" s="283">
        <v>1.4</v>
      </c>
    </row>
    <row r="993" spans="12:13" x14ac:dyDescent="0.35">
      <c r="L993" s="282">
        <v>44915</v>
      </c>
      <c r="M993" s="283">
        <v>1.41</v>
      </c>
    </row>
    <row r="994" spans="12:13" x14ac:dyDescent="0.35">
      <c r="L994" s="282">
        <v>44916</v>
      </c>
      <c r="M994" s="283">
        <v>1.4</v>
      </c>
    </row>
    <row r="995" spans="12:13" x14ac:dyDescent="0.35">
      <c r="L995" s="282">
        <v>44917</v>
      </c>
      <c r="M995" s="283">
        <v>1.39</v>
      </c>
    </row>
    <row r="996" spans="12:13" x14ac:dyDescent="0.35">
      <c r="L996" s="282">
        <v>44918</v>
      </c>
      <c r="M996" s="283">
        <v>1.38</v>
      </c>
    </row>
    <row r="997" spans="12:13" x14ac:dyDescent="0.35">
      <c r="L997" s="282">
        <v>44922</v>
      </c>
      <c r="M997" s="283">
        <v>1.38</v>
      </c>
    </row>
    <row r="998" spans="12:13" x14ac:dyDescent="0.35">
      <c r="L998" s="282">
        <v>44923</v>
      </c>
      <c r="M998" s="283">
        <v>1.4</v>
      </c>
    </row>
    <row r="999" spans="12:13" x14ac:dyDescent="0.35">
      <c r="L999" s="282">
        <v>44924</v>
      </c>
      <c r="M999" s="283">
        <v>1.38</v>
      </c>
    </row>
    <row r="1000" spans="12:13" x14ac:dyDescent="0.35">
      <c r="L1000" s="282">
        <v>44925</v>
      </c>
      <c r="M1000" s="283">
        <v>1.38</v>
      </c>
    </row>
    <row r="1001" spans="12:13" x14ac:dyDescent="0.35">
      <c r="L1001" s="282">
        <v>44926</v>
      </c>
      <c r="M1001" s="283">
        <v>1.38</v>
      </c>
    </row>
    <row r="1002" spans="12:13" x14ac:dyDescent="0.35">
      <c r="L1002" s="282">
        <v>44929</v>
      </c>
      <c r="M1002" s="283">
        <v>1.4</v>
      </c>
    </row>
    <row r="1003" spans="12:13" x14ac:dyDescent="0.35">
      <c r="L1003" s="282">
        <v>44930</v>
      </c>
      <c r="M1003" s="283">
        <v>1.4</v>
      </c>
    </row>
    <row r="1004" spans="12:13" x14ac:dyDescent="0.35">
      <c r="L1004" s="282">
        <v>44931</v>
      </c>
      <c r="M1004" s="283">
        <v>1.4</v>
      </c>
    </row>
    <row r="1005" spans="12:13" x14ac:dyDescent="0.35">
      <c r="L1005" s="282">
        <v>44932</v>
      </c>
      <c r="M1005" s="283">
        <v>1.4</v>
      </c>
    </row>
    <row r="1006" spans="12:13" x14ac:dyDescent="0.35">
      <c r="L1006" s="282">
        <v>44935</v>
      </c>
      <c r="M1006" s="283">
        <v>1.37</v>
      </c>
    </row>
    <row r="1007" spans="12:13" x14ac:dyDescent="0.35">
      <c r="L1007" s="282">
        <v>44936</v>
      </c>
      <c r="M1007" s="283">
        <v>1.35</v>
      </c>
    </row>
    <row r="1008" spans="12:13" x14ac:dyDescent="0.35">
      <c r="L1008" s="282">
        <v>44937</v>
      </c>
      <c r="M1008" s="283">
        <v>1.34</v>
      </c>
    </row>
    <row r="1009" spans="12:13" x14ac:dyDescent="0.35">
      <c r="L1009" s="282">
        <v>44938</v>
      </c>
      <c r="M1009" s="283">
        <v>1.33</v>
      </c>
    </row>
    <row r="1010" spans="12:13" x14ac:dyDescent="0.35">
      <c r="L1010" s="282">
        <v>44939</v>
      </c>
      <c r="M1010" s="283">
        <v>1.32</v>
      </c>
    </row>
    <row r="1011" spans="12:13" x14ac:dyDescent="0.35">
      <c r="L1011" s="282">
        <v>44942</v>
      </c>
      <c r="M1011" s="283">
        <v>1.32</v>
      </c>
    </row>
    <row r="1012" spans="12:13" x14ac:dyDescent="0.35">
      <c r="L1012" s="282">
        <v>44943</v>
      </c>
      <c r="M1012" s="283">
        <v>1.3</v>
      </c>
    </row>
    <row r="1013" spans="12:13" x14ac:dyDescent="0.35">
      <c r="L1013" s="282">
        <v>44944</v>
      </c>
      <c r="M1013" s="283">
        <v>1.29</v>
      </c>
    </row>
    <row r="1014" spans="12:13" x14ac:dyDescent="0.35">
      <c r="L1014" s="282">
        <v>44945</v>
      </c>
      <c r="M1014" s="283">
        <v>1.3</v>
      </c>
    </row>
    <row r="1015" spans="12:13" x14ac:dyDescent="0.35">
      <c r="L1015" s="282">
        <v>44946</v>
      </c>
      <c r="M1015" s="283">
        <v>1.29</v>
      </c>
    </row>
    <row r="1016" spans="12:13" x14ac:dyDescent="0.35">
      <c r="L1016" s="282">
        <v>44949</v>
      </c>
      <c r="M1016" s="283">
        <v>1.28</v>
      </c>
    </row>
    <row r="1017" spans="12:13" x14ac:dyDescent="0.35">
      <c r="L1017" s="282">
        <v>44950</v>
      </c>
      <c r="M1017" s="283">
        <v>1.29</v>
      </c>
    </row>
    <row r="1018" spans="12:13" x14ac:dyDescent="0.35">
      <c r="L1018" s="282">
        <v>44951</v>
      </c>
      <c r="M1018" s="283">
        <v>1.28</v>
      </c>
    </row>
    <row r="1019" spans="12:13" x14ac:dyDescent="0.35">
      <c r="L1019" s="282">
        <v>44952</v>
      </c>
      <c r="M1019" s="283">
        <v>1.26</v>
      </c>
    </row>
    <row r="1020" spans="12:13" x14ac:dyDescent="0.35">
      <c r="L1020" s="282">
        <v>44953</v>
      </c>
      <c r="M1020" s="283">
        <v>1.25</v>
      </c>
    </row>
    <row r="1021" spans="12:13" x14ac:dyDescent="0.35">
      <c r="L1021" s="282">
        <v>44956</v>
      </c>
      <c r="M1021" s="283">
        <v>1.25</v>
      </c>
    </row>
    <row r="1022" spans="12:13" x14ac:dyDescent="0.35">
      <c r="L1022" s="282">
        <v>44957</v>
      </c>
      <c r="M1022" s="283">
        <v>1.25</v>
      </c>
    </row>
    <row r="1023" spans="12:13" x14ac:dyDescent="0.35">
      <c r="L1023" s="282">
        <v>44958</v>
      </c>
      <c r="M1023" s="283">
        <v>1.25</v>
      </c>
    </row>
    <row r="1024" spans="12:13" x14ac:dyDescent="0.35">
      <c r="L1024" s="282">
        <v>44959</v>
      </c>
      <c r="M1024" s="283">
        <v>1.21</v>
      </c>
    </row>
    <row r="1025" spans="12:13" x14ac:dyDescent="0.35">
      <c r="L1025" s="282">
        <v>44960</v>
      </c>
      <c r="M1025" s="283">
        <v>1.2</v>
      </c>
    </row>
    <row r="1026" spans="12:13" x14ac:dyDescent="0.35">
      <c r="L1026" s="282">
        <v>44963</v>
      </c>
      <c r="M1026" s="283">
        <v>1.2</v>
      </c>
    </row>
    <row r="1027" spans="12:13" x14ac:dyDescent="0.35">
      <c r="L1027" s="282">
        <v>44964</v>
      </c>
      <c r="M1027" s="283">
        <v>1.2</v>
      </c>
    </row>
    <row r="1028" spans="12:13" x14ac:dyDescent="0.35">
      <c r="L1028" s="282">
        <v>44965</v>
      </c>
      <c r="M1028" s="283">
        <v>1.2</v>
      </c>
    </row>
    <row r="1029" spans="12:13" x14ac:dyDescent="0.35">
      <c r="L1029" s="282">
        <v>44966</v>
      </c>
      <c r="M1029" s="283">
        <v>1.2</v>
      </c>
    </row>
    <row r="1030" spans="12:13" x14ac:dyDescent="0.35">
      <c r="L1030" s="282">
        <v>44967</v>
      </c>
      <c r="M1030" s="283">
        <v>1.23</v>
      </c>
    </row>
    <row r="1031" spans="12:13" x14ac:dyDescent="0.35">
      <c r="L1031" s="282">
        <v>44970</v>
      </c>
      <c r="M1031" s="283">
        <v>1.24</v>
      </c>
    </row>
    <row r="1032" spans="12:13" x14ac:dyDescent="0.35">
      <c r="L1032" s="282">
        <v>44971</v>
      </c>
      <c r="M1032" s="283">
        <v>1.23</v>
      </c>
    </row>
    <row r="1033" spans="12:13" x14ac:dyDescent="0.35">
      <c r="L1033" s="282">
        <v>44972</v>
      </c>
      <c r="M1033" s="283">
        <v>1.23</v>
      </c>
    </row>
    <row r="1034" spans="12:13" x14ac:dyDescent="0.35">
      <c r="L1034" s="282">
        <v>44973</v>
      </c>
      <c r="M1034" s="283">
        <v>1.23</v>
      </c>
    </row>
    <row r="1035" spans="12:13" x14ac:dyDescent="0.35">
      <c r="L1035" s="282">
        <v>44974</v>
      </c>
      <c r="M1035" s="283">
        <v>1.26</v>
      </c>
    </row>
    <row r="1036" spans="12:13" x14ac:dyDescent="0.35">
      <c r="L1036" s="282">
        <v>44977</v>
      </c>
      <c r="M1036" s="283">
        <v>1.26</v>
      </c>
    </row>
    <row r="1037" spans="12:13" x14ac:dyDescent="0.35">
      <c r="L1037" s="282">
        <v>44978</v>
      </c>
      <c r="M1037" s="283">
        <v>1.28</v>
      </c>
    </row>
    <row r="1038" spans="12:13" x14ac:dyDescent="0.35">
      <c r="L1038" s="282">
        <v>44979</v>
      </c>
      <c r="M1038" s="283">
        <v>1.28</v>
      </c>
    </row>
    <row r="1039" spans="12:13" x14ac:dyDescent="0.35">
      <c r="L1039" s="282">
        <v>44980</v>
      </c>
      <c r="M1039" s="283">
        <v>1.28</v>
      </c>
    </row>
    <row r="1040" spans="12:13" x14ac:dyDescent="0.35">
      <c r="L1040" s="282">
        <v>44981</v>
      </c>
      <c r="M1040" s="283">
        <v>1.28</v>
      </c>
    </row>
    <row r="1041" spans="12:13" x14ac:dyDescent="0.35">
      <c r="L1041" s="282">
        <v>44984</v>
      </c>
      <c r="M1041" s="283">
        <v>1.28</v>
      </c>
    </row>
    <row r="1042" spans="12:13" x14ac:dyDescent="0.35">
      <c r="L1042" s="282">
        <v>44985</v>
      </c>
      <c r="M1042" s="283">
        <v>1.3</v>
      </c>
    </row>
    <row r="1043" spans="12:13" x14ac:dyDescent="0.35">
      <c r="L1043" s="282">
        <v>44986</v>
      </c>
      <c r="M1043" s="283">
        <v>1.29</v>
      </c>
    </row>
    <row r="1044" spans="12:13" x14ac:dyDescent="0.35">
      <c r="L1044" s="282">
        <v>44987</v>
      </c>
      <c r="M1044" s="283">
        <v>1.27</v>
      </c>
    </row>
    <row r="1045" spans="12:13" x14ac:dyDescent="0.35">
      <c r="L1045" s="282">
        <v>44988</v>
      </c>
      <c r="M1045" s="283">
        <v>1.25</v>
      </c>
    </row>
    <row r="1046" spans="12:13" x14ac:dyDescent="0.35">
      <c r="L1046" s="282">
        <v>44991</v>
      </c>
      <c r="M1046" s="283">
        <v>1.24</v>
      </c>
    </row>
    <row r="1047" spans="12:13" x14ac:dyDescent="0.35">
      <c r="L1047" s="282">
        <v>44992</v>
      </c>
      <c r="M1047" s="283">
        <v>1.25</v>
      </c>
    </row>
    <row r="1048" spans="12:13" x14ac:dyDescent="0.35">
      <c r="L1048" s="282">
        <v>44993</v>
      </c>
      <c r="M1048" s="283">
        <v>1.27</v>
      </c>
    </row>
    <row r="1049" spans="12:13" x14ac:dyDescent="0.35">
      <c r="L1049" s="282">
        <v>44994</v>
      </c>
      <c r="M1049" s="283">
        <v>1.3</v>
      </c>
    </row>
    <row r="1050" spans="12:13" x14ac:dyDescent="0.35">
      <c r="L1050" s="282">
        <v>44995</v>
      </c>
      <c r="M1050" s="283">
        <v>1.37</v>
      </c>
    </row>
    <row r="1051" spans="12:13" x14ac:dyDescent="0.35">
      <c r="L1051" s="282">
        <v>44998</v>
      </c>
      <c r="M1051" s="283">
        <v>1.51</v>
      </c>
    </row>
    <row r="1052" spans="12:13" x14ac:dyDescent="0.35">
      <c r="L1052" s="282">
        <v>44999</v>
      </c>
      <c r="M1052" s="283">
        <v>1.5</v>
      </c>
    </row>
    <row r="1053" spans="12:13" x14ac:dyDescent="0.35">
      <c r="L1053" s="282">
        <v>45000</v>
      </c>
      <c r="M1053" s="283">
        <v>1.64</v>
      </c>
    </row>
    <row r="1054" spans="12:13" x14ac:dyDescent="0.35">
      <c r="L1054" s="282">
        <v>45001</v>
      </c>
      <c r="M1054" s="283">
        <v>1.61</v>
      </c>
    </row>
    <row r="1055" spans="12:13" x14ac:dyDescent="0.35">
      <c r="L1055" s="282">
        <v>45002</v>
      </c>
      <c r="M1055" s="283">
        <v>1.62</v>
      </c>
    </row>
    <row r="1056" spans="12:13" x14ac:dyDescent="0.35">
      <c r="L1056" s="282">
        <v>45005</v>
      </c>
      <c r="M1056" s="283">
        <v>1.62</v>
      </c>
    </row>
    <row r="1057" spans="12:13" x14ac:dyDescent="0.35">
      <c r="L1057" s="282">
        <v>45006</v>
      </c>
      <c r="M1057" s="283">
        <v>1.52</v>
      </c>
    </row>
    <row r="1058" spans="12:13" x14ac:dyDescent="0.35">
      <c r="L1058" s="282">
        <v>45007</v>
      </c>
      <c r="M1058" s="283">
        <v>1.5</v>
      </c>
    </row>
    <row r="1059" spans="12:13" x14ac:dyDescent="0.35">
      <c r="L1059" s="282">
        <v>45008</v>
      </c>
      <c r="M1059" s="283">
        <v>1.52</v>
      </c>
    </row>
    <row r="1060" spans="12:13" x14ac:dyDescent="0.35">
      <c r="L1060" s="282">
        <v>45009</v>
      </c>
      <c r="M1060" s="283">
        <v>1.54</v>
      </c>
    </row>
    <row r="1061" spans="12:13" x14ac:dyDescent="0.35">
      <c r="L1061" s="282">
        <v>45012</v>
      </c>
      <c r="M1061" s="283">
        <v>1.52</v>
      </c>
    </row>
    <row r="1062" spans="12:13" x14ac:dyDescent="0.35">
      <c r="L1062" s="282">
        <v>45013</v>
      </c>
      <c r="M1062" s="283">
        <v>1.52</v>
      </c>
    </row>
    <row r="1063" spans="12:13" x14ac:dyDescent="0.35">
      <c r="L1063" s="282">
        <v>45014</v>
      </c>
      <c r="M1063" s="283">
        <v>1.5</v>
      </c>
    </row>
    <row r="1064" spans="12:13" x14ac:dyDescent="0.35">
      <c r="L1064" s="282">
        <v>45015</v>
      </c>
      <c r="M1064" s="283">
        <v>1.46</v>
      </c>
    </row>
    <row r="1065" spans="12:13" x14ac:dyDescent="0.35">
      <c r="L1065" s="282">
        <v>45016</v>
      </c>
      <c r="M1065" s="283">
        <v>1.45</v>
      </c>
    </row>
    <row r="1066" spans="12:13" x14ac:dyDescent="0.35">
      <c r="L1066" s="282">
        <v>45019</v>
      </c>
      <c r="M1066" s="283">
        <v>1.43</v>
      </c>
    </row>
    <row r="1067" spans="12:13" x14ac:dyDescent="0.35">
      <c r="L1067" s="282">
        <v>45020</v>
      </c>
      <c r="M1067" s="283">
        <v>1.43</v>
      </c>
    </row>
    <row r="1068" spans="12:13" x14ac:dyDescent="0.35">
      <c r="L1068" s="282">
        <v>45021</v>
      </c>
      <c r="M1068" s="283">
        <v>1.45</v>
      </c>
    </row>
    <row r="1069" spans="12:13" x14ac:dyDescent="0.35">
      <c r="L1069" s="282">
        <v>45022</v>
      </c>
      <c r="M1069" s="283">
        <v>1.46</v>
      </c>
    </row>
    <row r="1070" spans="12:13" x14ac:dyDescent="0.35">
      <c r="L1070" s="282">
        <v>45026</v>
      </c>
      <c r="M1070" s="283">
        <v>1.45</v>
      </c>
    </row>
    <row r="1071" spans="12:13" x14ac:dyDescent="0.35">
      <c r="L1071" s="282">
        <v>45027</v>
      </c>
      <c r="M1071" s="283">
        <v>1.44</v>
      </c>
    </row>
    <row r="1072" spans="12:13" x14ac:dyDescent="0.35">
      <c r="L1072" s="282">
        <v>45028</v>
      </c>
      <c r="M1072" s="283">
        <v>1.43</v>
      </c>
    </row>
    <row r="1073" spans="12:13" x14ac:dyDescent="0.35">
      <c r="L1073" s="282">
        <v>45029</v>
      </c>
      <c r="M1073" s="283">
        <v>1.42</v>
      </c>
    </row>
    <row r="1074" spans="12:13" x14ac:dyDescent="0.35">
      <c r="L1074" s="282">
        <v>45030</v>
      </c>
      <c r="M1074" s="283">
        <v>1.39</v>
      </c>
    </row>
    <row r="1075" spans="12:13" x14ac:dyDescent="0.35">
      <c r="L1075" s="282">
        <v>45033</v>
      </c>
      <c r="M1075" s="283">
        <v>1.38</v>
      </c>
    </row>
    <row r="1076" spans="12:13" x14ac:dyDescent="0.35">
      <c r="L1076" s="282">
        <v>45034</v>
      </c>
      <c r="M1076" s="283">
        <v>1.37</v>
      </c>
    </row>
    <row r="1077" spans="12:13" x14ac:dyDescent="0.35">
      <c r="L1077" s="282">
        <v>45035</v>
      </c>
      <c r="M1077" s="283">
        <v>1.37</v>
      </c>
    </row>
    <row r="1078" spans="12:13" x14ac:dyDescent="0.35">
      <c r="L1078" s="282">
        <v>45036</v>
      </c>
      <c r="M1078" s="283">
        <v>1.38</v>
      </c>
    </row>
    <row r="1079" spans="12:13" x14ac:dyDescent="0.35">
      <c r="L1079" s="282">
        <v>45037</v>
      </c>
      <c r="M1079" s="283">
        <v>1.38</v>
      </c>
    </row>
    <row r="1080" spans="12:13" x14ac:dyDescent="0.35">
      <c r="L1080" s="282">
        <v>45040</v>
      </c>
      <c r="M1080" s="283">
        <v>1.38</v>
      </c>
    </row>
    <row r="1081" spans="12:13" x14ac:dyDescent="0.35">
      <c r="L1081" s="282">
        <v>45041</v>
      </c>
      <c r="M1081" s="283">
        <v>1.4</v>
      </c>
    </row>
    <row r="1082" spans="12:13" x14ac:dyDescent="0.35">
      <c r="L1082" s="282">
        <v>45042</v>
      </c>
      <c r="M1082" s="283">
        <v>1.41</v>
      </c>
    </row>
    <row r="1083" spans="12:13" x14ac:dyDescent="0.35">
      <c r="L1083" s="282">
        <v>45043</v>
      </c>
      <c r="M1083" s="283">
        <v>1.39</v>
      </c>
    </row>
    <row r="1084" spans="12:13" x14ac:dyDescent="0.35">
      <c r="L1084" s="282">
        <v>45044</v>
      </c>
      <c r="M1084" s="283">
        <v>1.4</v>
      </c>
    </row>
    <row r="1085" spans="12:13" x14ac:dyDescent="0.35">
      <c r="L1085" s="282">
        <v>45046</v>
      </c>
      <c r="M1085" s="283">
        <v>1.41</v>
      </c>
    </row>
    <row r="1086" spans="12:13" x14ac:dyDescent="0.35">
      <c r="L1086" s="282">
        <v>45047</v>
      </c>
      <c r="M1086" s="283">
        <v>1.4</v>
      </c>
    </row>
    <row r="1087" spans="12:13" x14ac:dyDescent="0.35">
      <c r="L1087" s="282">
        <v>45048</v>
      </c>
      <c r="M1087" s="283">
        <v>1.44</v>
      </c>
    </row>
    <row r="1088" spans="12:13" x14ac:dyDescent="0.35">
      <c r="L1088" s="282">
        <v>45049</v>
      </c>
      <c r="M1088" s="283">
        <v>1.45</v>
      </c>
    </row>
    <row r="1089" spans="12:13" x14ac:dyDescent="0.35">
      <c r="L1089" s="282">
        <v>45050</v>
      </c>
      <c r="M1089" s="283">
        <v>1.51</v>
      </c>
    </row>
    <row r="1090" spans="12:13" x14ac:dyDescent="0.35">
      <c r="L1090" s="282">
        <v>45051</v>
      </c>
      <c r="M1090" s="283">
        <v>1.48</v>
      </c>
    </row>
    <row r="1091" spans="12:13" x14ac:dyDescent="0.35">
      <c r="L1091" s="282">
        <v>45054</v>
      </c>
      <c r="M1091" s="283">
        <v>1.49</v>
      </c>
    </row>
    <row r="1092" spans="12:13" x14ac:dyDescent="0.35">
      <c r="L1092" s="282">
        <v>45055</v>
      </c>
      <c r="M1092" s="283">
        <v>1.49</v>
      </c>
    </row>
    <row r="1093" spans="12:13" x14ac:dyDescent="0.35">
      <c r="L1093" s="282">
        <v>45056</v>
      </c>
      <c r="M1093" s="283">
        <v>1.49</v>
      </c>
    </row>
    <row r="1094" spans="12:13" x14ac:dyDescent="0.35">
      <c r="L1094" s="282">
        <v>45057</v>
      </c>
      <c r="M1094" s="283">
        <v>1.49</v>
      </c>
    </row>
    <row r="1095" spans="12:13" x14ac:dyDescent="0.35">
      <c r="L1095" s="282">
        <v>45058</v>
      </c>
      <c r="M1095" s="283">
        <v>1.48</v>
      </c>
    </row>
    <row r="1096" spans="12:13" x14ac:dyDescent="0.35">
      <c r="L1096" s="282">
        <v>45061</v>
      </c>
      <c r="M1096" s="283">
        <v>1.49</v>
      </c>
    </row>
    <row r="1097" spans="12:13" x14ac:dyDescent="0.35">
      <c r="L1097" s="282">
        <v>45062</v>
      </c>
      <c r="M1097" s="283">
        <v>1.49</v>
      </c>
    </row>
    <row r="1098" spans="12:13" x14ac:dyDescent="0.35">
      <c r="L1098" s="282">
        <v>45063</v>
      </c>
      <c r="M1098" s="283">
        <v>1.49</v>
      </c>
    </row>
    <row r="1099" spans="12:13" x14ac:dyDescent="0.35">
      <c r="L1099" s="282">
        <v>45064</v>
      </c>
      <c r="M1099" s="283">
        <v>1.47</v>
      </c>
    </row>
    <row r="1100" spans="12:13" x14ac:dyDescent="0.35">
      <c r="L1100" s="282">
        <v>45065</v>
      </c>
      <c r="M1100" s="283">
        <v>1.45</v>
      </c>
    </row>
    <row r="1101" spans="12:13" x14ac:dyDescent="0.35">
      <c r="L1101" s="282">
        <v>45068</v>
      </c>
      <c r="M1101" s="283">
        <v>1.44</v>
      </c>
    </row>
    <row r="1102" spans="12:13" x14ac:dyDescent="0.35">
      <c r="L1102" s="282">
        <v>45069</v>
      </c>
      <c r="M1102" s="283">
        <v>1.44</v>
      </c>
    </row>
    <row r="1103" spans="12:13" x14ac:dyDescent="0.35">
      <c r="L1103" s="282">
        <v>45070</v>
      </c>
      <c r="M1103" s="283">
        <v>1.44</v>
      </c>
    </row>
    <row r="1104" spans="12:13" x14ac:dyDescent="0.35">
      <c r="L1104" s="282">
        <v>45071</v>
      </c>
      <c r="M1104" s="283">
        <v>1.42</v>
      </c>
    </row>
    <row r="1105" spans="12:13" x14ac:dyDescent="0.35">
      <c r="L1105" s="282">
        <v>45072</v>
      </c>
      <c r="M1105" s="283">
        <v>1.41</v>
      </c>
    </row>
    <row r="1106" spans="12:13" x14ac:dyDescent="0.35">
      <c r="L1106" s="282">
        <v>45075</v>
      </c>
      <c r="M1106" s="283">
        <v>1.41</v>
      </c>
    </row>
    <row r="1107" spans="12:13" x14ac:dyDescent="0.35">
      <c r="L1107" s="282">
        <v>45076</v>
      </c>
      <c r="M1107" s="283">
        <v>1.4</v>
      </c>
    </row>
    <row r="1108" spans="12:13" x14ac:dyDescent="0.35">
      <c r="L1108" s="282">
        <v>45077</v>
      </c>
      <c r="M1108" s="283">
        <v>1.42</v>
      </c>
    </row>
    <row r="1109" spans="12:13" x14ac:dyDescent="0.35">
      <c r="L1109" s="282">
        <v>45078</v>
      </c>
      <c r="M1109" s="283">
        <v>1.42</v>
      </c>
    </row>
    <row r="1110" spans="12:13" x14ac:dyDescent="0.35">
      <c r="L1110" s="282">
        <v>45079</v>
      </c>
      <c r="M1110" s="283">
        <v>1.39</v>
      </c>
    </row>
    <row r="1111" spans="12:13" x14ac:dyDescent="0.35">
      <c r="L1111" s="282">
        <v>45082</v>
      </c>
      <c r="M1111" s="283">
        <v>1.39</v>
      </c>
    </row>
    <row r="1112" spans="12:13" x14ac:dyDescent="0.35">
      <c r="L1112" s="282">
        <v>45083</v>
      </c>
      <c r="M1112" s="283">
        <v>1.39</v>
      </c>
    </row>
    <row r="1113" spans="12:13" x14ac:dyDescent="0.35">
      <c r="L1113" s="282">
        <v>45084</v>
      </c>
      <c r="M1113" s="283">
        <v>1.39</v>
      </c>
    </row>
    <row r="1114" spans="12:13" x14ac:dyDescent="0.35">
      <c r="L1114" s="282">
        <v>45085</v>
      </c>
      <c r="M1114" s="283">
        <v>1.4</v>
      </c>
    </row>
    <row r="1115" spans="12:13" x14ac:dyDescent="0.35">
      <c r="L1115" s="282">
        <v>45086</v>
      </c>
      <c r="M1115" s="283">
        <v>1.4</v>
      </c>
    </row>
    <row r="1116" spans="12:13" x14ac:dyDescent="0.35">
      <c r="L1116" s="282">
        <v>45089</v>
      </c>
      <c r="M1116" s="283">
        <v>1.41</v>
      </c>
    </row>
    <row r="1117" spans="12:13" x14ac:dyDescent="0.35">
      <c r="L1117" s="282">
        <v>45090</v>
      </c>
      <c r="M1117" s="283">
        <v>1.39</v>
      </c>
    </row>
    <row r="1118" spans="12:13" x14ac:dyDescent="0.35">
      <c r="L1118" s="282">
        <v>45091</v>
      </c>
      <c r="M1118" s="283">
        <v>1.38</v>
      </c>
    </row>
    <row r="1119" spans="12:13" x14ac:dyDescent="0.35">
      <c r="L1119" s="282">
        <v>45092</v>
      </c>
      <c r="M1119" s="283">
        <v>1.37</v>
      </c>
    </row>
    <row r="1120" spans="12:13" x14ac:dyDescent="0.35">
      <c r="L1120" s="282">
        <v>45093</v>
      </c>
      <c r="M1120" s="283">
        <v>1.35</v>
      </c>
    </row>
    <row r="1121" spans="12:13" x14ac:dyDescent="0.35">
      <c r="L1121" s="282">
        <v>45096</v>
      </c>
      <c r="M1121" s="283">
        <v>1.35</v>
      </c>
    </row>
    <row r="1122" spans="12:13" x14ac:dyDescent="0.35">
      <c r="L1122" s="282">
        <v>45097</v>
      </c>
      <c r="M1122" s="283">
        <v>1.35</v>
      </c>
    </row>
    <row r="1123" spans="12:13" x14ac:dyDescent="0.35">
      <c r="L1123" s="282">
        <v>45098</v>
      </c>
      <c r="M1123" s="283">
        <v>1.35</v>
      </c>
    </row>
    <row r="1124" spans="12:13" x14ac:dyDescent="0.35">
      <c r="L1124" s="282">
        <v>45099</v>
      </c>
      <c r="M1124" s="283">
        <v>1.34</v>
      </c>
    </row>
    <row r="1125" spans="12:13" x14ac:dyDescent="0.35">
      <c r="L1125" s="282">
        <v>45100</v>
      </c>
      <c r="M1125" s="283">
        <v>1.35</v>
      </c>
    </row>
    <row r="1126" spans="12:13" x14ac:dyDescent="0.35">
      <c r="L1126" s="282">
        <v>45103</v>
      </c>
      <c r="M1126" s="283">
        <v>1.36</v>
      </c>
    </row>
    <row r="1127" spans="12:13" x14ac:dyDescent="0.35">
      <c r="L1127" s="282">
        <v>45104</v>
      </c>
      <c r="M1127" s="283">
        <v>1.34</v>
      </c>
    </row>
    <row r="1128" spans="12:13" x14ac:dyDescent="0.35">
      <c r="L1128" s="282">
        <v>45105</v>
      </c>
      <c r="M1128" s="283">
        <v>1.34</v>
      </c>
    </row>
    <row r="1129" spans="12:13" x14ac:dyDescent="0.35">
      <c r="L1129" s="282">
        <v>45106</v>
      </c>
      <c r="M1129" s="283">
        <v>1.31</v>
      </c>
    </row>
    <row r="1130" spans="12:13" x14ac:dyDescent="0.35">
      <c r="L1130" s="282">
        <v>45107</v>
      </c>
      <c r="M1130" s="283">
        <v>1.3</v>
      </c>
    </row>
    <row r="1131" spans="12:13" x14ac:dyDescent="0.35">
      <c r="L1131" s="282">
        <v>45110</v>
      </c>
      <c r="M1131" s="283">
        <v>1.29</v>
      </c>
    </row>
    <row r="1132" spans="12:13" x14ac:dyDescent="0.35">
      <c r="L1132" s="282">
        <v>45111</v>
      </c>
      <c r="M1132" s="283">
        <v>1.29</v>
      </c>
    </row>
    <row r="1133" spans="12:13" x14ac:dyDescent="0.35">
      <c r="L1133" s="282">
        <v>45112</v>
      </c>
      <c r="M1133" s="283">
        <v>1.28</v>
      </c>
    </row>
    <row r="1134" spans="12:13" x14ac:dyDescent="0.35">
      <c r="L1134" s="282">
        <v>45113</v>
      </c>
      <c r="M1134" s="283">
        <v>1.29</v>
      </c>
    </row>
    <row r="1135" spans="12:13" x14ac:dyDescent="0.35">
      <c r="L1135" s="282">
        <v>45114</v>
      </c>
      <c r="M1135" s="283">
        <v>1.28</v>
      </c>
    </row>
    <row r="1136" spans="12:13" x14ac:dyDescent="0.35">
      <c r="L1136" s="282">
        <v>45117</v>
      </c>
      <c r="M1136" s="283">
        <v>1.29</v>
      </c>
    </row>
    <row r="1137" spans="12:13" x14ac:dyDescent="0.35">
      <c r="L1137" s="282">
        <v>45118</v>
      </c>
      <c r="M1137" s="283">
        <v>1.28</v>
      </c>
    </row>
    <row r="1138" spans="12:13" x14ac:dyDescent="0.35">
      <c r="L1138" s="282">
        <v>45119</v>
      </c>
      <c r="M1138" s="283">
        <v>1.27</v>
      </c>
    </row>
    <row r="1139" spans="12:13" x14ac:dyDescent="0.35">
      <c r="L1139" s="282">
        <v>45120</v>
      </c>
      <c r="M1139" s="283">
        <v>1.27</v>
      </c>
    </row>
    <row r="1140" spans="12:13" x14ac:dyDescent="0.35">
      <c r="L1140" s="282">
        <v>45121</v>
      </c>
      <c r="M1140" s="283">
        <v>1.28</v>
      </c>
    </row>
    <row r="1141" spans="12:13" x14ac:dyDescent="0.35">
      <c r="L1141" s="282">
        <v>45124</v>
      </c>
      <c r="M1141" s="283">
        <v>1.29</v>
      </c>
    </row>
    <row r="1142" spans="12:13" x14ac:dyDescent="0.35">
      <c r="L1142" s="282">
        <v>45125</v>
      </c>
      <c r="M1142" s="283">
        <v>1.28</v>
      </c>
    </row>
    <row r="1143" spans="12:13" x14ac:dyDescent="0.35">
      <c r="L1143" s="282">
        <v>45126</v>
      </c>
      <c r="M1143" s="283">
        <v>1.28</v>
      </c>
    </row>
    <row r="1144" spans="12:13" x14ac:dyDescent="0.35">
      <c r="L1144" s="282">
        <v>45127</v>
      </c>
      <c r="M1144" s="283">
        <v>1.27</v>
      </c>
    </row>
    <row r="1145" spans="12:13" x14ac:dyDescent="0.35">
      <c r="L1145" s="282">
        <v>45128</v>
      </c>
      <c r="M1145" s="283">
        <v>1.26</v>
      </c>
    </row>
    <row r="1146" spans="12:13" x14ac:dyDescent="0.35">
      <c r="L1146" s="282">
        <v>45131</v>
      </c>
      <c r="M1146" s="283">
        <v>1.25</v>
      </c>
    </row>
    <row r="1147" spans="12:13" x14ac:dyDescent="0.35">
      <c r="L1147" s="282">
        <v>45132</v>
      </c>
      <c r="M1147" s="283">
        <v>1.24</v>
      </c>
    </row>
    <row r="1148" spans="12:13" x14ac:dyDescent="0.35">
      <c r="L1148" s="282">
        <v>45133</v>
      </c>
      <c r="M1148" s="283">
        <v>1.23</v>
      </c>
    </row>
    <row r="1149" spans="12:13" x14ac:dyDescent="0.35">
      <c r="L1149" s="282">
        <v>45134</v>
      </c>
      <c r="M1149" s="283">
        <v>1.2</v>
      </c>
    </row>
    <row r="1150" spans="12:13" x14ac:dyDescent="0.35">
      <c r="L1150" s="282">
        <v>45135</v>
      </c>
      <c r="M1150" s="283">
        <v>1.19</v>
      </c>
    </row>
    <row r="1151" spans="12:13" x14ac:dyDescent="0.35">
      <c r="L1151" s="282">
        <v>45138</v>
      </c>
      <c r="M1151" s="283">
        <v>1.19</v>
      </c>
    </row>
    <row r="1152" spans="12:13" x14ac:dyDescent="0.35">
      <c r="L1152" s="282">
        <v>45139</v>
      </c>
      <c r="M1152" s="283">
        <v>1.19</v>
      </c>
    </row>
    <row r="1153" spans="12:13" x14ac:dyDescent="0.35">
      <c r="L1153" s="282">
        <v>45140</v>
      </c>
      <c r="M1153" s="283">
        <v>1.21</v>
      </c>
    </row>
    <row r="1154" spans="12:13" x14ac:dyDescent="0.35">
      <c r="L1154" s="282">
        <v>45141</v>
      </c>
      <c r="M1154" s="283">
        <v>1.22</v>
      </c>
    </row>
    <row r="1155" spans="12:13" x14ac:dyDescent="0.35">
      <c r="L1155" s="282">
        <v>45142</v>
      </c>
      <c r="M1155" s="283">
        <v>1.22</v>
      </c>
    </row>
    <row r="1156" spans="12:13" x14ac:dyDescent="0.35">
      <c r="L1156" s="282">
        <v>45145</v>
      </c>
      <c r="M1156" s="283">
        <v>1.22</v>
      </c>
    </row>
    <row r="1157" spans="12:13" x14ac:dyDescent="0.35">
      <c r="L1157" s="282">
        <v>45146</v>
      </c>
      <c r="M1157" s="283">
        <v>1.23</v>
      </c>
    </row>
    <row r="1158" spans="12:13" x14ac:dyDescent="0.35">
      <c r="L1158" s="282">
        <v>45147</v>
      </c>
      <c r="M1158" s="283">
        <v>1.23</v>
      </c>
    </row>
    <row r="1159" spans="12:13" x14ac:dyDescent="0.35">
      <c r="L1159" s="282">
        <v>45148</v>
      </c>
      <c r="M1159" s="283">
        <v>1.22</v>
      </c>
    </row>
    <row r="1160" spans="12:13" x14ac:dyDescent="0.35">
      <c r="L1160" s="282">
        <v>45149</v>
      </c>
      <c r="M1160" s="283">
        <v>1.22</v>
      </c>
    </row>
    <row r="1161" spans="12:13" x14ac:dyDescent="0.35">
      <c r="L1161" s="282">
        <v>45152</v>
      </c>
      <c r="M1161" s="283">
        <v>1.22</v>
      </c>
    </row>
    <row r="1162" spans="12:13" x14ac:dyDescent="0.35">
      <c r="L1162" s="282">
        <v>45153</v>
      </c>
      <c r="M1162" s="283">
        <v>1.23</v>
      </c>
    </row>
    <row r="1163" spans="12:13" x14ac:dyDescent="0.35">
      <c r="L1163" s="282">
        <v>45154</v>
      </c>
      <c r="M1163" s="283">
        <v>1.25</v>
      </c>
    </row>
    <row r="1164" spans="12:13" x14ac:dyDescent="0.35">
      <c r="L1164" s="282">
        <v>45155</v>
      </c>
      <c r="M1164" s="283">
        <v>1.26</v>
      </c>
    </row>
    <row r="1165" spans="12:13" x14ac:dyDescent="0.35">
      <c r="L1165" s="282">
        <v>45156</v>
      </c>
      <c r="M1165" s="283">
        <v>1.27</v>
      </c>
    </row>
    <row r="1166" spans="12:13" x14ac:dyDescent="0.35">
      <c r="L1166" s="282">
        <v>45159</v>
      </c>
      <c r="M1166" s="283">
        <v>1.26</v>
      </c>
    </row>
    <row r="1167" spans="12:13" x14ac:dyDescent="0.35">
      <c r="L1167" s="282">
        <v>45160</v>
      </c>
      <c r="M1167" s="283">
        <v>1.25</v>
      </c>
    </row>
    <row r="1168" spans="12:13" x14ac:dyDescent="0.35">
      <c r="L1168" s="282">
        <v>45161</v>
      </c>
      <c r="M1168" s="283">
        <v>1.25</v>
      </c>
    </row>
    <row r="1169" spans="12:13" x14ac:dyDescent="0.35">
      <c r="L1169" s="282">
        <v>45162</v>
      </c>
      <c r="M1169" s="283">
        <v>1.23</v>
      </c>
    </row>
    <row r="1170" spans="12:13" x14ac:dyDescent="0.35">
      <c r="L1170" s="282">
        <v>45163</v>
      </c>
      <c r="M1170" s="283">
        <v>1.23</v>
      </c>
    </row>
    <row r="1171" spans="12:13" x14ac:dyDescent="0.35">
      <c r="L1171" s="282">
        <v>45166</v>
      </c>
      <c r="M1171" s="283">
        <v>1.22</v>
      </c>
    </row>
    <row r="1172" spans="12:13" x14ac:dyDescent="0.35">
      <c r="L1172" s="282">
        <v>45167</v>
      </c>
      <c r="M1172" s="283">
        <v>1.22</v>
      </c>
    </row>
    <row r="1173" spans="12:13" x14ac:dyDescent="0.35">
      <c r="L1173" s="282">
        <v>45168</v>
      </c>
      <c r="M1173" s="283">
        <v>1.22</v>
      </c>
    </row>
    <row r="1174" spans="12:13" x14ac:dyDescent="0.35">
      <c r="L1174" s="282">
        <v>45169</v>
      </c>
      <c r="M1174" s="283">
        <v>1.22</v>
      </c>
    </row>
    <row r="1175" spans="12:13" x14ac:dyDescent="0.35">
      <c r="L1175" s="282">
        <v>45170</v>
      </c>
      <c r="M1175" s="283">
        <v>1.22</v>
      </c>
    </row>
    <row r="1176" spans="12:13" x14ac:dyDescent="0.35">
      <c r="L1176" s="282">
        <v>45173</v>
      </c>
      <c r="M1176" s="283">
        <v>1.22</v>
      </c>
    </row>
    <row r="1177" spans="12:13" x14ac:dyDescent="0.35">
      <c r="L1177" s="282">
        <v>45174</v>
      </c>
      <c r="M1177" s="283">
        <v>1.22</v>
      </c>
    </row>
    <row r="1178" spans="12:13" x14ac:dyDescent="0.35">
      <c r="L1178" s="282">
        <v>45175</v>
      </c>
      <c r="M1178" s="283">
        <v>1.23</v>
      </c>
    </row>
    <row r="1179" spans="12:13" x14ac:dyDescent="0.35">
      <c r="L1179" s="282">
        <v>45176</v>
      </c>
      <c r="M1179" s="283">
        <v>1.23</v>
      </c>
    </row>
    <row r="1180" spans="12:13" x14ac:dyDescent="0.35">
      <c r="L1180" s="282">
        <v>45177</v>
      </c>
      <c r="M1180" s="283">
        <v>1.23</v>
      </c>
    </row>
    <row r="1181" spans="12:13" x14ac:dyDescent="0.35">
      <c r="L1181" s="282">
        <v>45180</v>
      </c>
      <c r="M1181" s="283">
        <v>1.23</v>
      </c>
    </row>
    <row r="1182" spans="12:13" x14ac:dyDescent="0.35">
      <c r="L1182" s="282">
        <v>45181</v>
      </c>
      <c r="M1182" s="283">
        <v>1.23</v>
      </c>
    </row>
    <row r="1183" spans="12:13" x14ac:dyDescent="0.35">
      <c r="L1183" s="282">
        <v>45182</v>
      </c>
      <c r="M1183" s="283">
        <v>1.24</v>
      </c>
    </row>
    <row r="1184" spans="12:13" x14ac:dyDescent="0.35">
      <c r="L1184" s="282">
        <v>45183</v>
      </c>
      <c r="M1184" s="283">
        <v>1.23</v>
      </c>
    </row>
    <row r="1185" spans="12:13" x14ac:dyDescent="0.35">
      <c r="L1185" s="282">
        <v>45184</v>
      </c>
      <c r="M1185" s="283">
        <v>1.22</v>
      </c>
    </row>
    <row r="1186" spans="12:13" x14ac:dyDescent="0.35">
      <c r="L1186" s="282">
        <v>45187</v>
      </c>
      <c r="M1186" s="283">
        <v>1.22</v>
      </c>
    </row>
    <row r="1187" spans="12:13" x14ac:dyDescent="0.35">
      <c r="L1187" s="282">
        <v>45188</v>
      </c>
      <c r="M1187" s="283">
        <v>1.21</v>
      </c>
    </row>
    <row r="1188" spans="12:13" x14ac:dyDescent="0.35">
      <c r="L1188" s="282">
        <v>45189</v>
      </c>
      <c r="M1188" s="283">
        <v>1.2</v>
      </c>
    </row>
    <row r="1189" spans="12:13" x14ac:dyDescent="0.35">
      <c r="L1189" s="282">
        <v>45190</v>
      </c>
      <c r="M1189" s="283">
        <v>1.2</v>
      </c>
    </row>
    <row r="1190" spans="12:13" x14ac:dyDescent="0.35">
      <c r="L1190" s="282">
        <v>45191</v>
      </c>
      <c r="M1190" s="283">
        <v>1.2</v>
      </c>
    </row>
    <row r="1191" spans="12:13" x14ac:dyDescent="0.35">
      <c r="L1191" s="282">
        <v>45194</v>
      </c>
      <c r="M1191" s="283">
        <v>1.19</v>
      </c>
    </row>
    <row r="1192" spans="12:13" x14ac:dyDescent="0.35">
      <c r="L1192" s="282">
        <v>45195</v>
      </c>
      <c r="M1192" s="283">
        <v>1.2</v>
      </c>
    </row>
    <row r="1193" spans="12:13" x14ac:dyDescent="0.35">
      <c r="L1193" s="282">
        <v>45196</v>
      </c>
      <c r="M1193" s="283">
        <v>1.21</v>
      </c>
    </row>
    <row r="1194" spans="12:13" x14ac:dyDescent="0.35">
      <c r="L1194" s="282">
        <v>45197</v>
      </c>
      <c r="M1194" s="283">
        <v>1.23</v>
      </c>
    </row>
    <row r="1195" spans="12:13" x14ac:dyDescent="0.35">
      <c r="L1195" s="282">
        <v>45198</v>
      </c>
      <c r="M1195" s="283">
        <v>1.24</v>
      </c>
    </row>
    <row r="1196" spans="12:13" x14ac:dyDescent="0.35">
      <c r="L1196" s="282">
        <v>45199</v>
      </c>
      <c r="M1196" s="283">
        <v>1.25</v>
      </c>
    </row>
    <row r="1197" spans="12:13" x14ac:dyDescent="0.35">
      <c r="L1197" s="282">
        <v>45201</v>
      </c>
      <c r="M1197" s="283">
        <v>1.26</v>
      </c>
    </row>
    <row r="1198" spans="12:13" x14ac:dyDescent="0.35">
      <c r="L1198" s="282">
        <v>45202</v>
      </c>
      <c r="M1198" s="283">
        <v>1.28</v>
      </c>
    </row>
    <row r="1199" spans="12:13" x14ac:dyDescent="0.35">
      <c r="L1199" s="282">
        <v>45203</v>
      </c>
      <c r="M1199" s="283">
        <v>1.29</v>
      </c>
    </row>
    <row r="1200" spans="12:13" x14ac:dyDescent="0.35">
      <c r="L1200" s="282">
        <v>45204</v>
      </c>
      <c r="M1200" s="283">
        <v>1.29</v>
      </c>
    </row>
    <row r="1201" spans="12:13" x14ac:dyDescent="0.35">
      <c r="L1201" s="282">
        <v>45205</v>
      </c>
      <c r="M1201" s="283">
        <v>1.29</v>
      </c>
    </row>
    <row r="1202" spans="12:13" x14ac:dyDescent="0.35">
      <c r="L1202" s="282">
        <v>45208</v>
      </c>
      <c r="M1202" s="283">
        <v>1.29</v>
      </c>
    </row>
    <row r="1203" spans="12:13" x14ac:dyDescent="0.35">
      <c r="L1203" s="282">
        <v>45209</v>
      </c>
      <c r="M1203" s="283">
        <v>1.29</v>
      </c>
    </row>
    <row r="1204" spans="12:13" x14ac:dyDescent="0.35">
      <c r="L1204" s="282">
        <v>45210</v>
      </c>
      <c r="M1204" s="283">
        <v>1.27</v>
      </c>
    </row>
    <row r="1205" spans="12:13" x14ac:dyDescent="0.35">
      <c r="L1205" s="282">
        <v>45211</v>
      </c>
      <c r="M1205" s="283">
        <v>1.26</v>
      </c>
    </row>
    <row r="1206" spans="12:13" x14ac:dyDescent="0.35">
      <c r="L1206" s="282">
        <v>45212</v>
      </c>
      <c r="M1206" s="283">
        <v>1.27</v>
      </c>
    </row>
    <row r="1207" spans="12:13" x14ac:dyDescent="0.35">
      <c r="L1207" s="282">
        <v>45215</v>
      </c>
      <c r="M1207" s="283">
        <v>1.27</v>
      </c>
    </row>
    <row r="1208" spans="12:13" x14ac:dyDescent="0.35">
      <c r="L1208" s="282">
        <v>45216</v>
      </c>
      <c r="M1208" s="283">
        <v>1.27</v>
      </c>
    </row>
    <row r="1209" spans="12:13" x14ac:dyDescent="0.35">
      <c r="L1209" s="282">
        <v>45217</v>
      </c>
      <c r="M1209" s="283">
        <v>1.29</v>
      </c>
    </row>
    <row r="1210" spans="12:13" x14ac:dyDescent="0.35">
      <c r="L1210" s="282">
        <v>45218</v>
      </c>
      <c r="M1210" s="283">
        <v>1.31</v>
      </c>
    </row>
    <row r="1211" spans="12:13" x14ac:dyDescent="0.35">
      <c r="L1211" s="282">
        <v>45219</v>
      </c>
      <c r="M1211" s="283">
        <v>1.33</v>
      </c>
    </row>
    <row r="1212" spans="12:13" x14ac:dyDescent="0.35">
      <c r="L1212" s="282">
        <v>45222</v>
      </c>
      <c r="M1212" s="283">
        <v>1.33</v>
      </c>
    </row>
    <row r="1213" spans="12:13" x14ac:dyDescent="0.35">
      <c r="L1213" s="282">
        <v>45223</v>
      </c>
      <c r="M1213" s="283">
        <v>1.31</v>
      </c>
    </row>
    <row r="1214" spans="12:13" x14ac:dyDescent="0.35">
      <c r="L1214" s="282">
        <v>45224</v>
      </c>
      <c r="M1214" s="283">
        <v>1.3</v>
      </c>
    </row>
    <row r="1215" spans="12:13" x14ac:dyDescent="0.35">
      <c r="L1215" s="282">
        <v>45225</v>
      </c>
      <c r="M1215" s="283">
        <v>1.3</v>
      </c>
    </row>
    <row r="1216" spans="12:13" x14ac:dyDescent="0.35">
      <c r="L1216" s="282">
        <v>45226</v>
      </c>
      <c r="M1216" s="283">
        <v>1.31</v>
      </c>
    </row>
    <row r="1217" spans="12:13" x14ac:dyDescent="0.35">
      <c r="L1217" s="282">
        <v>45229</v>
      </c>
      <c r="M1217" s="283">
        <v>1.32</v>
      </c>
    </row>
    <row r="1218" spans="12:13" x14ac:dyDescent="0.35">
      <c r="L1218" s="282">
        <v>45230</v>
      </c>
      <c r="M1218" s="283">
        <v>1.32</v>
      </c>
    </row>
    <row r="1219" spans="12:13" x14ac:dyDescent="0.35">
      <c r="L1219" s="282">
        <v>45231</v>
      </c>
      <c r="M1219" s="283">
        <v>1.33</v>
      </c>
    </row>
    <row r="1220" spans="12:13" x14ac:dyDescent="0.35">
      <c r="L1220" s="282">
        <v>45232</v>
      </c>
      <c r="M1220" s="283">
        <v>1.29</v>
      </c>
    </row>
    <row r="1221" spans="12:13" x14ac:dyDescent="0.35">
      <c r="L1221" s="282">
        <v>45233</v>
      </c>
      <c r="M1221" s="283">
        <v>1.29</v>
      </c>
    </row>
    <row r="1222" spans="12:13" x14ac:dyDescent="0.35">
      <c r="L1222" s="282">
        <v>45236</v>
      </c>
      <c r="M1222" s="283">
        <v>1.28</v>
      </c>
    </row>
    <row r="1223" spans="12:13" x14ac:dyDescent="0.35">
      <c r="L1223" s="282">
        <v>45237</v>
      </c>
      <c r="M1223" s="283">
        <v>1.29</v>
      </c>
    </row>
    <row r="1224" spans="12:13" x14ac:dyDescent="0.35">
      <c r="L1224" s="282">
        <v>45238</v>
      </c>
      <c r="M1224" s="283">
        <v>1.28</v>
      </c>
    </row>
    <row r="1225" spans="12:13" x14ac:dyDescent="0.35">
      <c r="L1225" s="282">
        <v>45239</v>
      </c>
      <c r="M1225" s="283">
        <v>1.27</v>
      </c>
    </row>
    <row r="1226" spans="12:13" x14ac:dyDescent="0.35">
      <c r="L1226" s="282">
        <v>45240</v>
      </c>
      <c r="M1226" s="283">
        <v>1.26</v>
      </c>
    </row>
    <row r="1227" spans="12:13" x14ac:dyDescent="0.35">
      <c r="L1227" s="282">
        <v>45243</v>
      </c>
      <c r="M1227" s="283">
        <v>1.25</v>
      </c>
    </row>
    <row r="1228" spans="12:13" x14ac:dyDescent="0.35">
      <c r="L1228" s="282">
        <v>45244</v>
      </c>
      <c r="M1228" s="283">
        <v>1.23</v>
      </c>
    </row>
    <row r="1229" spans="12:13" x14ac:dyDescent="0.35">
      <c r="L1229" s="282">
        <v>45245</v>
      </c>
      <c r="M1229" s="283">
        <v>1.22</v>
      </c>
    </row>
    <row r="1230" spans="12:13" x14ac:dyDescent="0.35">
      <c r="L1230" s="282">
        <v>45246</v>
      </c>
      <c r="M1230" s="283">
        <v>1.21</v>
      </c>
    </row>
    <row r="1231" spans="12:13" x14ac:dyDescent="0.35">
      <c r="L1231" s="282">
        <v>45247</v>
      </c>
      <c r="M1231" s="283">
        <v>1.2</v>
      </c>
    </row>
    <row r="1232" spans="12:13" x14ac:dyDescent="0.35">
      <c r="L1232" s="282">
        <v>45250</v>
      </c>
      <c r="M1232" s="283">
        <v>1.18</v>
      </c>
    </row>
    <row r="1233" spans="12:13" x14ac:dyDescent="0.35">
      <c r="L1233" s="282">
        <v>45251</v>
      </c>
      <c r="M1233" s="283">
        <v>1.17</v>
      </c>
    </row>
    <row r="1234" spans="12:13" x14ac:dyDescent="0.35">
      <c r="L1234" s="282">
        <v>45252</v>
      </c>
      <c r="M1234" s="283">
        <v>1.1499999999999999</v>
      </c>
    </row>
    <row r="1235" spans="12:13" x14ac:dyDescent="0.35">
      <c r="L1235" s="282">
        <v>45253</v>
      </c>
      <c r="M1235" s="283">
        <v>1.1499999999999999</v>
      </c>
    </row>
    <row r="1236" spans="12:13" x14ac:dyDescent="0.35">
      <c r="L1236" s="282">
        <v>45254</v>
      </c>
      <c r="M1236" s="283">
        <v>1.1399999999999999</v>
      </c>
    </row>
    <row r="1237" spans="12:13" x14ac:dyDescent="0.35">
      <c r="L1237" s="282">
        <v>45257</v>
      </c>
      <c r="M1237" s="283">
        <v>1.1399999999999999</v>
      </c>
    </row>
    <row r="1238" spans="12:13" x14ac:dyDescent="0.35">
      <c r="L1238" s="282">
        <v>45258</v>
      </c>
      <c r="M1238" s="283">
        <v>1.1399999999999999</v>
      </c>
    </row>
    <row r="1239" spans="12:13" x14ac:dyDescent="0.35">
      <c r="L1239" s="282">
        <v>45259</v>
      </c>
      <c r="M1239" s="283">
        <v>1.1100000000000001</v>
      </c>
    </row>
    <row r="1240" spans="12:13" x14ac:dyDescent="0.35">
      <c r="L1240" s="282">
        <v>45260</v>
      </c>
      <c r="M1240" s="283">
        <v>1.1100000000000001</v>
      </c>
    </row>
    <row r="1241" spans="12:13" x14ac:dyDescent="0.35">
      <c r="L1241" s="282">
        <v>45261</v>
      </c>
      <c r="M1241" s="283">
        <v>1.1100000000000001</v>
      </c>
    </row>
    <row r="1242" spans="12:13" x14ac:dyDescent="0.35">
      <c r="L1242" s="282">
        <v>45264</v>
      </c>
      <c r="M1242" s="283">
        <v>1.1000000000000001</v>
      </c>
    </row>
    <row r="1243" spans="12:13" x14ac:dyDescent="0.35">
      <c r="L1243" s="282">
        <v>45265</v>
      </c>
      <c r="M1243" s="283">
        <v>1.1100000000000001</v>
      </c>
    </row>
    <row r="1244" spans="12:13" x14ac:dyDescent="0.35">
      <c r="L1244" s="282">
        <v>45266</v>
      </c>
      <c r="M1244" s="283">
        <v>1.1200000000000001</v>
      </c>
    </row>
    <row r="1245" spans="12:13" x14ac:dyDescent="0.35">
      <c r="L1245" s="282">
        <v>45267</v>
      </c>
      <c r="M1245" s="283">
        <v>1.1100000000000001</v>
      </c>
    </row>
    <row r="1246" spans="12:13" x14ac:dyDescent="0.35">
      <c r="L1246" s="282">
        <v>45268</v>
      </c>
      <c r="M1246" s="283">
        <v>1.1000000000000001</v>
      </c>
    </row>
    <row r="1247" spans="12:13" x14ac:dyDescent="0.35">
      <c r="L1247" s="282">
        <v>45271</v>
      </c>
      <c r="M1247" s="283">
        <v>1.1000000000000001</v>
      </c>
    </row>
    <row r="1248" spans="12:13" x14ac:dyDescent="0.35">
      <c r="L1248" s="282">
        <v>45272</v>
      </c>
      <c r="M1248" s="283">
        <v>1.0900000000000001</v>
      </c>
    </row>
    <row r="1249" spans="12:13" x14ac:dyDescent="0.35">
      <c r="L1249" s="282">
        <v>45273</v>
      </c>
      <c r="M1249" s="283">
        <v>1.08</v>
      </c>
    </row>
    <row r="1250" spans="12:13" x14ac:dyDescent="0.35">
      <c r="L1250" s="282">
        <v>45274</v>
      </c>
      <c r="M1250" s="283">
        <v>1.04</v>
      </c>
    </row>
    <row r="1251" spans="12:13" x14ac:dyDescent="0.35">
      <c r="L1251" s="282">
        <v>45275</v>
      </c>
      <c r="M1251" s="283">
        <v>1.04</v>
      </c>
    </row>
    <row r="1252" spans="12:13" x14ac:dyDescent="0.35">
      <c r="L1252" s="282">
        <v>45278</v>
      </c>
      <c r="M1252" s="283">
        <v>1.05</v>
      </c>
    </row>
    <row r="1253" spans="12:13" x14ac:dyDescent="0.35">
      <c r="L1253" s="282">
        <v>45279</v>
      </c>
      <c r="M1253" s="283">
        <v>1.05</v>
      </c>
    </row>
    <row r="1254" spans="12:13" x14ac:dyDescent="0.35">
      <c r="L1254" s="282">
        <v>45280</v>
      </c>
      <c r="M1254" s="283">
        <v>1.06</v>
      </c>
    </row>
    <row r="1255" spans="12:13" x14ac:dyDescent="0.35">
      <c r="L1255" s="282">
        <v>45281</v>
      </c>
      <c r="M1255" s="283">
        <v>1.07</v>
      </c>
    </row>
    <row r="1256" spans="12:13" x14ac:dyDescent="0.35">
      <c r="L1256" s="282">
        <v>45282</v>
      </c>
      <c r="M1256" s="283">
        <v>1.07</v>
      </c>
    </row>
    <row r="1257" spans="12:13" x14ac:dyDescent="0.35">
      <c r="L1257" s="282">
        <v>45286</v>
      </c>
      <c r="M1257" s="283">
        <v>1.06</v>
      </c>
    </row>
    <row r="1258" spans="12:13" x14ac:dyDescent="0.35">
      <c r="L1258" s="282">
        <v>45287</v>
      </c>
      <c r="M1258" s="283">
        <v>1.05</v>
      </c>
    </row>
    <row r="1259" spans="12:13" x14ac:dyDescent="0.35">
      <c r="L1259" s="282">
        <v>45288</v>
      </c>
      <c r="M1259" s="283">
        <v>1.04</v>
      </c>
    </row>
    <row r="1260" spans="12:13" x14ac:dyDescent="0.35">
      <c r="L1260" s="282">
        <v>45289</v>
      </c>
      <c r="M1260" s="283">
        <v>1.04</v>
      </c>
    </row>
    <row r="1261" spans="12:13" x14ac:dyDescent="0.35">
      <c r="L1261" s="282">
        <v>45291</v>
      </c>
      <c r="M1261" s="283">
        <v>1.04</v>
      </c>
    </row>
    <row r="1262" spans="12:13" x14ac:dyDescent="0.35">
      <c r="L1262" s="282">
        <v>45293</v>
      </c>
      <c r="M1262" s="283">
        <v>1.06</v>
      </c>
    </row>
    <row r="1263" spans="12:13" x14ac:dyDescent="0.35">
      <c r="L1263" s="282">
        <v>45294</v>
      </c>
      <c r="M1263" s="283">
        <v>1.0900000000000001</v>
      </c>
    </row>
    <row r="1264" spans="12:13" x14ac:dyDescent="0.35">
      <c r="L1264" s="282">
        <v>45295</v>
      </c>
      <c r="M1264" s="283">
        <v>1.0900000000000001</v>
      </c>
    </row>
    <row r="1265" spans="12:13" x14ac:dyDescent="0.35">
      <c r="L1265" s="282">
        <v>45296</v>
      </c>
      <c r="M1265" s="283">
        <v>1.0900000000000001</v>
      </c>
    </row>
    <row r="1266" spans="12:13" x14ac:dyDescent="0.35">
      <c r="L1266" s="282">
        <v>45299</v>
      </c>
      <c r="M1266" s="283">
        <v>1.08</v>
      </c>
    </row>
    <row r="1267" spans="12:13" x14ac:dyDescent="0.35">
      <c r="L1267" s="282">
        <v>45300</v>
      </c>
      <c r="M1267" s="283">
        <v>1.06</v>
      </c>
    </row>
    <row r="1268" spans="12:13" x14ac:dyDescent="0.35">
      <c r="L1268" s="282">
        <v>45301</v>
      </c>
      <c r="M1268" s="283">
        <v>1.04</v>
      </c>
    </row>
    <row r="1269" spans="12:13" x14ac:dyDescent="0.35">
      <c r="L1269" s="282">
        <v>45302</v>
      </c>
      <c r="M1269" s="283">
        <v>1.03</v>
      </c>
    </row>
    <row r="1270" spans="12:13" x14ac:dyDescent="0.35">
      <c r="L1270" s="282">
        <v>45303</v>
      </c>
      <c r="M1270" s="283">
        <v>1.02</v>
      </c>
    </row>
    <row r="1271" spans="12:13" x14ac:dyDescent="0.35">
      <c r="L1271" s="282">
        <v>45306</v>
      </c>
      <c r="M1271" s="283">
        <v>1.02</v>
      </c>
    </row>
    <row r="1272" spans="12:13" x14ac:dyDescent="0.35">
      <c r="L1272" s="282">
        <v>45307</v>
      </c>
      <c r="M1272" s="283">
        <v>1.02</v>
      </c>
    </row>
    <row r="1273" spans="12:13" x14ac:dyDescent="0.35">
      <c r="L1273" s="282">
        <v>45308</v>
      </c>
      <c r="M1273" s="283">
        <v>1.02</v>
      </c>
    </row>
    <row r="1274" spans="12:13" x14ac:dyDescent="0.35">
      <c r="L1274" s="282">
        <v>45309</v>
      </c>
      <c r="M1274" s="283">
        <v>1.01</v>
      </c>
    </row>
    <row r="1275" spans="12:13" x14ac:dyDescent="0.35">
      <c r="L1275" s="282">
        <v>45310</v>
      </c>
      <c r="M1275" s="283">
        <v>1.01</v>
      </c>
    </row>
    <row r="1276" spans="12:13" x14ac:dyDescent="0.35">
      <c r="L1276" s="282">
        <v>45313</v>
      </c>
      <c r="M1276" s="283">
        <v>1.01</v>
      </c>
    </row>
    <row r="1277" spans="12:13" x14ac:dyDescent="0.35">
      <c r="L1277" s="282">
        <v>45314</v>
      </c>
      <c r="M1277" s="283">
        <v>1.01</v>
      </c>
    </row>
    <row r="1278" spans="12:13" x14ac:dyDescent="0.35">
      <c r="L1278" s="282">
        <v>45315</v>
      </c>
      <c r="M1278" s="283">
        <v>0.99</v>
      </c>
    </row>
    <row r="1279" spans="12:13" x14ac:dyDescent="0.35">
      <c r="L1279" s="282">
        <v>45316</v>
      </c>
      <c r="M1279" s="283">
        <v>0.98</v>
      </c>
    </row>
    <row r="1280" spans="12:13" x14ac:dyDescent="0.35">
      <c r="L1280" s="282">
        <v>45317</v>
      </c>
      <c r="M1280" s="283">
        <v>0.97</v>
      </c>
    </row>
    <row r="1281" spans="12:13" x14ac:dyDescent="0.35">
      <c r="L1281" s="282">
        <v>45320</v>
      </c>
      <c r="M1281" s="283">
        <v>0.98</v>
      </c>
    </row>
    <row r="1282" spans="12:13" x14ac:dyDescent="0.35">
      <c r="L1282" s="282">
        <v>45321</v>
      </c>
      <c r="M1282" s="283">
        <v>1</v>
      </c>
    </row>
    <row r="1283" spans="12:13" x14ac:dyDescent="0.35">
      <c r="L1283" s="282">
        <v>45322</v>
      </c>
      <c r="M1283" s="283">
        <v>1.02</v>
      </c>
    </row>
    <row r="1284" spans="12:13" x14ac:dyDescent="0.35">
      <c r="L1284" s="282">
        <v>45323</v>
      </c>
      <c r="M1284" s="283">
        <v>1.04</v>
      </c>
    </row>
    <row r="1285" spans="12:13" x14ac:dyDescent="0.35">
      <c r="L1285" s="282">
        <v>45324</v>
      </c>
      <c r="M1285" s="283">
        <v>1.02</v>
      </c>
    </row>
    <row r="1286" spans="12:13" x14ac:dyDescent="0.35">
      <c r="L1286" s="282">
        <v>45327</v>
      </c>
      <c r="M1286" s="283">
        <v>1</v>
      </c>
    </row>
    <row r="1287" spans="12:13" x14ac:dyDescent="0.35">
      <c r="L1287" s="282">
        <v>45328</v>
      </c>
      <c r="M1287" s="283">
        <v>1</v>
      </c>
    </row>
    <row r="1288" spans="12:13" x14ac:dyDescent="0.35">
      <c r="L1288" s="282">
        <v>45329</v>
      </c>
      <c r="M1288" s="283">
        <v>1</v>
      </c>
    </row>
    <row r="1289" spans="12:13" x14ac:dyDescent="0.35">
      <c r="L1289" s="282">
        <v>45330</v>
      </c>
      <c r="M1289" s="283">
        <v>0.99</v>
      </c>
    </row>
    <row r="1290" spans="12:13" x14ac:dyDescent="0.35">
      <c r="L1290" s="282">
        <v>45331</v>
      </c>
      <c r="M1290" s="283">
        <v>1</v>
      </c>
    </row>
    <row r="1291" spans="12:13" x14ac:dyDescent="0.35">
      <c r="L1291" s="282">
        <v>45334</v>
      </c>
      <c r="M1291" s="283">
        <v>1</v>
      </c>
    </row>
    <row r="1292" spans="12:13" x14ac:dyDescent="0.35">
      <c r="L1292" s="282">
        <v>45335</v>
      </c>
      <c r="M1292" s="283">
        <v>0.99</v>
      </c>
    </row>
    <row r="1293" spans="12:13" x14ac:dyDescent="0.35">
      <c r="L1293" s="282">
        <v>45336</v>
      </c>
      <c r="M1293" s="283">
        <v>0.98</v>
      </c>
    </row>
    <row r="1294" spans="12:13" x14ac:dyDescent="0.35">
      <c r="L1294" s="282">
        <v>45337</v>
      </c>
      <c r="M1294" s="283">
        <v>0.97</v>
      </c>
    </row>
    <row r="1295" spans="12:13" x14ac:dyDescent="0.35">
      <c r="L1295" s="282">
        <v>45338</v>
      </c>
      <c r="M1295" s="283">
        <v>0.96</v>
      </c>
    </row>
    <row r="1296" spans="12:13" x14ac:dyDescent="0.35">
      <c r="L1296" s="282">
        <v>45341</v>
      </c>
      <c r="M1296" s="283">
        <v>0.96</v>
      </c>
    </row>
    <row r="1297" spans="12:13" x14ac:dyDescent="0.35">
      <c r="L1297" s="282">
        <v>45342</v>
      </c>
      <c r="M1297" s="283">
        <v>0.96</v>
      </c>
    </row>
    <row r="1298" spans="12:13" x14ac:dyDescent="0.35">
      <c r="L1298" s="282">
        <v>45343</v>
      </c>
      <c r="M1298" s="283">
        <v>0.94</v>
      </c>
    </row>
    <row r="1299" spans="12:13" x14ac:dyDescent="0.35">
      <c r="L1299" s="282">
        <v>45344</v>
      </c>
      <c r="M1299" s="283">
        <v>0.93</v>
      </c>
    </row>
    <row r="1300" spans="12:13" x14ac:dyDescent="0.35">
      <c r="L1300" s="282">
        <v>45345</v>
      </c>
      <c r="M1300" s="283">
        <v>0.95</v>
      </c>
    </row>
    <row r="1301" spans="12:13" x14ac:dyDescent="0.35">
      <c r="L1301" s="282">
        <v>45348</v>
      </c>
      <c r="M1301" s="283">
        <v>0.96</v>
      </c>
    </row>
    <row r="1302" spans="12:13" x14ac:dyDescent="0.35">
      <c r="L1302" s="282">
        <v>45349</v>
      </c>
      <c r="M1302" s="283">
        <v>0.96</v>
      </c>
    </row>
    <row r="1303" spans="12:13" x14ac:dyDescent="0.35">
      <c r="L1303" s="282">
        <v>45350</v>
      </c>
      <c r="M1303" s="283">
        <v>0.98</v>
      </c>
    </row>
    <row r="1304" spans="12:13" x14ac:dyDescent="0.35">
      <c r="L1304" s="282">
        <v>45351</v>
      </c>
      <c r="M1304" s="283">
        <v>1</v>
      </c>
    </row>
    <row r="1305" spans="12:13" x14ac:dyDescent="0.35">
      <c r="L1305" s="282">
        <v>45352</v>
      </c>
      <c r="M1305" s="283">
        <v>1.01</v>
      </c>
    </row>
    <row r="1306" spans="12:13" x14ac:dyDescent="0.35">
      <c r="L1306" s="282">
        <v>45355</v>
      </c>
      <c r="M1306" s="283">
        <v>1</v>
      </c>
    </row>
    <row r="1307" spans="12:13" x14ac:dyDescent="0.35">
      <c r="L1307" s="282">
        <v>45356</v>
      </c>
      <c r="M1307" s="283">
        <v>1.01</v>
      </c>
    </row>
    <row r="1308" spans="12:13" x14ac:dyDescent="0.35">
      <c r="L1308" s="282">
        <v>45357</v>
      </c>
      <c r="M1308" s="283">
        <v>1.01</v>
      </c>
    </row>
    <row r="1309" spans="12:13" x14ac:dyDescent="0.35">
      <c r="L1309" s="282">
        <v>45358</v>
      </c>
      <c r="M1309" s="283">
        <v>1</v>
      </c>
    </row>
    <row r="1310" spans="12:13" x14ac:dyDescent="0.35">
      <c r="L1310" s="282">
        <v>45359</v>
      </c>
      <c r="M1310" s="283">
        <v>0.99</v>
      </c>
    </row>
    <row r="1311" spans="12:13" x14ac:dyDescent="0.35">
      <c r="L1311" s="282">
        <v>45362</v>
      </c>
      <c r="M1311" s="283">
        <v>0.98</v>
      </c>
    </row>
    <row r="1312" spans="12:13" x14ac:dyDescent="0.35">
      <c r="L1312" s="282">
        <v>45363</v>
      </c>
      <c r="M1312" s="283">
        <v>0.97</v>
      </c>
    </row>
  </sheetData>
  <autoFilter ref="A4:B787" xr:uid="{CC93242A-DF4E-48E3-BE8A-C790F6CC768F}"/>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A862F-560A-494E-A6C1-7B0F724D1E4C}">
  <dimension ref="A1:B1309"/>
  <sheetViews>
    <sheetView workbookViewId="0">
      <selection sqref="A1:B1309"/>
    </sheetView>
  </sheetViews>
  <sheetFormatPr defaultRowHeight="14.5" x14ac:dyDescent="0.35"/>
  <sheetData>
    <row r="1" spans="1:2" x14ac:dyDescent="0.35">
      <c r="A1" s="284" t="s">
        <v>302</v>
      </c>
      <c r="B1" s="284" t="s">
        <v>315</v>
      </c>
    </row>
    <row r="2" spans="1:2" x14ac:dyDescent="0.35">
      <c r="A2" s="282">
        <v>43536</v>
      </c>
      <c r="B2" s="283">
        <v>1.28</v>
      </c>
    </row>
    <row r="3" spans="1:2" x14ac:dyDescent="0.35">
      <c r="A3" s="282">
        <v>43537</v>
      </c>
      <c r="B3" s="283">
        <v>1.28</v>
      </c>
    </row>
    <row r="4" spans="1:2" x14ac:dyDescent="0.35">
      <c r="A4" s="282">
        <v>43538</v>
      </c>
      <c r="B4" s="283">
        <v>1.27</v>
      </c>
    </row>
    <row r="5" spans="1:2" x14ac:dyDescent="0.35">
      <c r="A5" s="282">
        <v>43539</v>
      </c>
      <c r="B5" s="283">
        <v>1.26</v>
      </c>
    </row>
    <row r="6" spans="1:2" x14ac:dyDescent="0.35">
      <c r="A6" s="282">
        <v>43542</v>
      </c>
      <c r="B6" s="283">
        <v>1.26</v>
      </c>
    </row>
    <row r="7" spans="1:2" x14ac:dyDescent="0.35">
      <c r="A7" s="282">
        <v>43543</v>
      </c>
      <c r="B7" s="283">
        <v>1.25</v>
      </c>
    </row>
    <row r="8" spans="1:2" x14ac:dyDescent="0.35">
      <c r="A8" s="282">
        <v>43544</v>
      </c>
      <c r="B8" s="283">
        <v>1.26</v>
      </c>
    </row>
    <row r="9" spans="1:2" x14ac:dyDescent="0.35">
      <c r="A9" s="282">
        <v>43545</v>
      </c>
      <c r="B9" s="283">
        <v>1.25</v>
      </c>
    </row>
    <row r="10" spans="1:2" x14ac:dyDescent="0.35">
      <c r="A10" s="282">
        <v>43546</v>
      </c>
      <c r="B10" s="283">
        <v>1.25</v>
      </c>
    </row>
    <row r="11" spans="1:2" x14ac:dyDescent="0.35">
      <c r="A11" s="282">
        <v>43549</v>
      </c>
      <c r="B11" s="283">
        <v>1.25</v>
      </c>
    </row>
    <row r="12" spans="1:2" x14ac:dyDescent="0.35">
      <c r="A12" s="282">
        <v>43550</v>
      </c>
      <c r="B12" s="283">
        <v>1.25</v>
      </c>
    </row>
    <row r="13" spans="1:2" x14ac:dyDescent="0.35">
      <c r="A13" s="282">
        <v>43551</v>
      </c>
      <c r="B13" s="283">
        <v>1.25</v>
      </c>
    </row>
    <row r="14" spans="1:2" x14ac:dyDescent="0.35">
      <c r="A14" s="282">
        <v>43552</v>
      </c>
      <c r="B14" s="283">
        <v>1.25</v>
      </c>
    </row>
    <row r="15" spans="1:2" x14ac:dyDescent="0.35">
      <c r="A15" s="282">
        <v>43553</v>
      </c>
      <c r="B15" s="283">
        <v>1.25</v>
      </c>
    </row>
    <row r="16" spans="1:2" x14ac:dyDescent="0.35">
      <c r="A16" s="282">
        <v>43555</v>
      </c>
      <c r="B16" s="283">
        <v>1.27</v>
      </c>
    </row>
    <row r="17" spans="1:2" x14ac:dyDescent="0.35">
      <c r="A17" s="282">
        <v>43556</v>
      </c>
      <c r="B17" s="283">
        <v>1.25</v>
      </c>
    </row>
    <row r="18" spans="1:2" x14ac:dyDescent="0.35">
      <c r="A18" s="282">
        <v>43557</v>
      </c>
      <c r="B18" s="283">
        <v>1.25</v>
      </c>
    </row>
    <row r="19" spans="1:2" x14ac:dyDescent="0.35">
      <c r="A19" s="282">
        <v>43558</v>
      </c>
      <c r="B19" s="283">
        <v>1.24</v>
      </c>
    </row>
    <row r="20" spans="1:2" x14ac:dyDescent="0.35">
      <c r="A20" s="282">
        <v>43559</v>
      </c>
      <c r="B20" s="283">
        <v>1.24</v>
      </c>
    </row>
    <row r="21" spans="1:2" x14ac:dyDescent="0.35">
      <c r="A21" s="282">
        <v>43560</v>
      </c>
      <c r="B21" s="283">
        <v>1.23</v>
      </c>
    </row>
    <row r="22" spans="1:2" x14ac:dyDescent="0.35">
      <c r="A22" s="282">
        <v>43563</v>
      </c>
      <c r="B22" s="283">
        <v>1.22</v>
      </c>
    </row>
    <row r="23" spans="1:2" x14ac:dyDescent="0.35">
      <c r="A23" s="282">
        <v>43564</v>
      </c>
      <c r="B23" s="283">
        <v>1.22</v>
      </c>
    </row>
    <row r="24" spans="1:2" x14ac:dyDescent="0.35">
      <c r="A24" s="282">
        <v>43565</v>
      </c>
      <c r="B24" s="283">
        <v>1.21</v>
      </c>
    </row>
    <row r="25" spans="1:2" x14ac:dyDescent="0.35">
      <c r="A25" s="282">
        <v>43566</v>
      </c>
      <c r="B25" s="283">
        <v>1.2</v>
      </c>
    </row>
    <row r="26" spans="1:2" x14ac:dyDescent="0.35">
      <c r="A26" s="282">
        <v>43567</v>
      </c>
      <c r="B26" s="283">
        <v>1.18</v>
      </c>
    </row>
    <row r="27" spans="1:2" x14ac:dyDescent="0.35">
      <c r="A27" s="282">
        <v>43570</v>
      </c>
      <c r="B27" s="283">
        <v>1.17</v>
      </c>
    </row>
    <row r="28" spans="1:2" x14ac:dyDescent="0.35">
      <c r="A28" s="282">
        <v>43571</v>
      </c>
      <c r="B28" s="283">
        <v>1.1599999999999999</v>
      </c>
    </row>
    <row r="29" spans="1:2" x14ac:dyDescent="0.35">
      <c r="A29" s="282">
        <v>43572</v>
      </c>
      <c r="B29" s="283">
        <v>1.1599999999999999</v>
      </c>
    </row>
    <row r="30" spans="1:2" x14ac:dyDescent="0.35">
      <c r="A30" s="282">
        <v>43573</v>
      </c>
      <c r="B30" s="283">
        <v>1.17</v>
      </c>
    </row>
    <row r="31" spans="1:2" x14ac:dyDescent="0.35">
      <c r="A31" s="282">
        <v>43577</v>
      </c>
      <c r="B31" s="283">
        <v>1.17</v>
      </c>
    </row>
    <row r="32" spans="1:2" x14ac:dyDescent="0.35">
      <c r="A32" s="282">
        <v>43578</v>
      </c>
      <c r="B32" s="283">
        <v>1.17</v>
      </c>
    </row>
    <row r="33" spans="1:2" x14ac:dyDescent="0.35">
      <c r="A33" s="282">
        <v>43579</v>
      </c>
      <c r="B33" s="283">
        <v>1.17</v>
      </c>
    </row>
    <row r="34" spans="1:2" x14ac:dyDescent="0.35">
      <c r="A34" s="282">
        <v>43580</v>
      </c>
      <c r="B34" s="283">
        <v>1.17</v>
      </c>
    </row>
    <row r="35" spans="1:2" x14ac:dyDescent="0.35">
      <c r="A35" s="282">
        <v>43581</v>
      </c>
      <c r="B35" s="283">
        <v>1.17</v>
      </c>
    </row>
    <row r="36" spans="1:2" x14ac:dyDescent="0.35">
      <c r="A36" s="282">
        <v>43584</v>
      </c>
      <c r="B36" s="283">
        <v>1.1599999999999999</v>
      </c>
    </row>
    <row r="37" spans="1:2" x14ac:dyDescent="0.35">
      <c r="A37" s="282">
        <v>43585</v>
      </c>
      <c r="B37" s="283">
        <v>1.17</v>
      </c>
    </row>
    <row r="38" spans="1:2" x14ac:dyDescent="0.35">
      <c r="A38" s="282">
        <v>43586</v>
      </c>
      <c r="B38" s="283">
        <v>1.17</v>
      </c>
    </row>
    <row r="39" spans="1:2" x14ac:dyDescent="0.35">
      <c r="A39" s="282">
        <v>43587</v>
      </c>
      <c r="B39" s="283">
        <v>1.18</v>
      </c>
    </row>
    <row r="40" spans="1:2" x14ac:dyDescent="0.35">
      <c r="A40" s="282">
        <v>43588</v>
      </c>
      <c r="B40" s="283">
        <v>1.18</v>
      </c>
    </row>
    <row r="41" spans="1:2" x14ac:dyDescent="0.35">
      <c r="A41" s="282">
        <v>43591</v>
      </c>
      <c r="B41" s="283">
        <v>1.18</v>
      </c>
    </row>
    <row r="42" spans="1:2" x14ac:dyDescent="0.35">
      <c r="A42" s="282">
        <v>43592</v>
      </c>
      <c r="B42" s="283">
        <v>1.19</v>
      </c>
    </row>
    <row r="43" spans="1:2" x14ac:dyDescent="0.35">
      <c r="A43" s="282">
        <v>43593</v>
      </c>
      <c r="B43" s="283">
        <v>1.2</v>
      </c>
    </row>
    <row r="44" spans="1:2" x14ac:dyDescent="0.35">
      <c r="A44" s="282">
        <v>43594</v>
      </c>
      <c r="B44" s="283">
        <v>1.22</v>
      </c>
    </row>
    <row r="45" spans="1:2" x14ac:dyDescent="0.35">
      <c r="A45" s="282">
        <v>43595</v>
      </c>
      <c r="B45" s="283">
        <v>1.22</v>
      </c>
    </row>
    <row r="46" spans="1:2" x14ac:dyDescent="0.35">
      <c r="A46" s="282">
        <v>43598</v>
      </c>
      <c r="B46" s="283">
        <v>1.24</v>
      </c>
    </row>
    <row r="47" spans="1:2" x14ac:dyDescent="0.35">
      <c r="A47" s="282">
        <v>43599</v>
      </c>
      <c r="B47" s="283">
        <v>1.24</v>
      </c>
    </row>
    <row r="48" spans="1:2" x14ac:dyDescent="0.35">
      <c r="A48" s="282">
        <v>43600</v>
      </c>
      <c r="B48" s="283">
        <v>1.24</v>
      </c>
    </row>
    <row r="49" spans="1:2" x14ac:dyDescent="0.35">
      <c r="A49" s="282">
        <v>43601</v>
      </c>
      <c r="B49" s="283">
        <v>1.24</v>
      </c>
    </row>
    <row r="50" spans="1:2" x14ac:dyDescent="0.35">
      <c r="A50" s="282">
        <v>43602</v>
      </c>
      <c r="B50" s="283">
        <v>1.24</v>
      </c>
    </row>
    <row r="51" spans="1:2" x14ac:dyDescent="0.35">
      <c r="A51" s="282">
        <v>43605</v>
      </c>
      <c r="B51" s="283">
        <v>1.24</v>
      </c>
    </row>
    <row r="52" spans="1:2" x14ac:dyDescent="0.35">
      <c r="A52" s="282">
        <v>43606</v>
      </c>
      <c r="B52" s="283">
        <v>1.24</v>
      </c>
    </row>
    <row r="53" spans="1:2" x14ac:dyDescent="0.35">
      <c r="A53" s="282">
        <v>43607</v>
      </c>
      <c r="B53" s="283">
        <v>1.25</v>
      </c>
    </row>
    <row r="54" spans="1:2" x14ac:dyDescent="0.35">
      <c r="A54" s="282">
        <v>43608</v>
      </c>
      <c r="B54" s="283">
        <v>1.28</v>
      </c>
    </row>
    <row r="55" spans="1:2" x14ac:dyDescent="0.35">
      <c r="A55" s="282">
        <v>43609</v>
      </c>
      <c r="B55" s="283">
        <v>1.27</v>
      </c>
    </row>
    <row r="56" spans="1:2" x14ac:dyDescent="0.35">
      <c r="A56" s="282">
        <v>43612</v>
      </c>
      <c r="B56" s="283">
        <v>1.27</v>
      </c>
    </row>
    <row r="57" spans="1:2" x14ac:dyDescent="0.35">
      <c r="A57" s="282">
        <v>43613</v>
      </c>
      <c r="B57" s="283">
        <v>1.29</v>
      </c>
    </row>
    <row r="58" spans="1:2" x14ac:dyDescent="0.35">
      <c r="A58" s="282">
        <v>43614</v>
      </c>
      <c r="B58" s="283">
        <v>1.32</v>
      </c>
    </row>
    <row r="59" spans="1:2" x14ac:dyDescent="0.35">
      <c r="A59" s="282">
        <v>43615</v>
      </c>
      <c r="B59" s="283">
        <v>1.31</v>
      </c>
    </row>
    <row r="60" spans="1:2" x14ac:dyDescent="0.35">
      <c r="A60" s="282">
        <v>43616</v>
      </c>
      <c r="B60" s="283">
        <v>1.35</v>
      </c>
    </row>
    <row r="61" spans="1:2" x14ac:dyDescent="0.35">
      <c r="A61" s="282">
        <v>43619</v>
      </c>
      <c r="B61" s="283">
        <v>1.36</v>
      </c>
    </row>
    <row r="62" spans="1:2" x14ac:dyDescent="0.35">
      <c r="A62" s="282">
        <v>43620</v>
      </c>
      <c r="B62" s="283">
        <v>1.35</v>
      </c>
    </row>
    <row r="63" spans="1:2" x14ac:dyDescent="0.35">
      <c r="A63" s="282">
        <v>43621</v>
      </c>
      <c r="B63" s="283">
        <v>1.34</v>
      </c>
    </row>
    <row r="64" spans="1:2" x14ac:dyDescent="0.35">
      <c r="A64" s="282">
        <v>43622</v>
      </c>
      <c r="B64" s="283">
        <v>1.34</v>
      </c>
    </row>
    <row r="65" spans="1:2" x14ac:dyDescent="0.35">
      <c r="A65" s="282">
        <v>43623</v>
      </c>
      <c r="B65" s="283">
        <v>1.34</v>
      </c>
    </row>
    <row r="66" spans="1:2" x14ac:dyDescent="0.35">
      <c r="A66" s="282">
        <v>43626</v>
      </c>
      <c r="B66" s="283">
        <v>1.32</v>
      </c>
    </row>
    <row r="67" spans="1:2" x14ac:dyDescent="0.35">
      <c r="A67" s="282">
        <v>43627</v>
      </c>
      <c r="B67" s="283">
        <v>1.32</v>
      </c>
    </row>
    <row r="68" spans="1:2" x14ac:dyDescent="0.35">
      <c r="A68" s="282">
        <v>43628</v>
      </c>
      <c r="B68" s="283">
        <v>1.32</v>
      </c>
    </row>
    <row r="69" spans="1:2" x14ac:dyDescent="0.35">
      <c r="A69" s="282">
        <v>43629</v>
      </c>
      <c r="B69" s="283">
        <v>1.32</v>
      </c>
    </row>
    <row r="70" spans="1:2" x14ac:dyDescent="0.35">
      <c r="A70" s="282">
        <v>43630</v>
      </c>
      <c r="B70" s="283">
        <v>1.32</v>
      </c>
    </row>
    <row r="71" spans="1:2" x14ac:dyDescent="0.35">
      <c r="A71" s="282">
        <v>43633</v>
      </c>
      <c r="B71" s="283">
        <v>1.32</v>
      </c>
    </row>
    <row r="72" spans="1:2" x14ac:dyDescent="0.35">
      <c r="A72" s="282">
        <v>43634</v>
      </c>
      <c r="B72" s="283">
        <v>1.3</v>
      </c>
    </row>
    <row r="73" spans="1:2" x14ac:dyDescent="0.35">
      <c r="A73" s="282">
        <v>43635</v>
      </c>
      <c r="B73" s="283">
        <v>1.3</v>
      </c>
    </row>
    <row r="74" spans="1:2" x14ac:dyDescent="0.35">
      <c r="A74" s="282">
        <v>43636</v>
      </c>
      <c r="B74" s="283">
        <v>1.28</v>
      </c>
    </row>
    <row r="75" spans="1:2" x14ac:dyDescent="0.35">
      <c r="A75" s="282">
        <v>43637</v>
      </c>
      <c r="B75" s="283">
        <v>1.25</v>
      </c>
    </row>
    <row r="76" spans="1:2" x14ac:dyDescent="0.35">
      <c r="A76" s="282">
        <v>43640</v>
      </c>
      <c r="B76" s="283">
        <v>1.23</v>
      </c>
    </row>
    <row r="77" spans="1:2" x14ac:dyDescent="0.35">
      <c r="A77" s="282">
        <v>43641</v>
      </c>
      <c r="B77" s="283">
        <v>1.24</v>
      </c>
    </row>
    <row r="78" spans="1:2" x14ac:dyDescent="0.35">
      <c r="A78" s="282">
        <v>43642</v>
      </c>
      <c r="B78" s="283">
        <v>1.23</v>
      </c>
    </row>
    <row r="79" spans="1:2" x14ac:dyDescent="0.35">
      <c r="A79" s="282">
        <v>43643</v>
      </c>
      <c r="B79" s="283">
        <v>1.23</v>
      </c>
    </row>
    <row r="80" spans="1:2" x14ac:dyDescent="0.35">
      <c r="A80" s="282">
        <v>43644</v>
      </c>
      <c r="B80" s="283">
        <v>1.22</v>
      </c>
    </row>
    <row r="81" spans="1:2" x14ac:dyDescent="0.35">
      <c r="A81" s="282">
        <v>43646</v>
      </c>
      <c r="B81" s="283">
        <v>1.22</v>
      </c>
    </row>
    <row r="82" spans="1:2" x14ac:dyDescent="0.35">
      <c r="A82" s="282">
        <v>43647</v>
      </c>
      <c r="B82" s="283">
        <v>1.21</v>
      </c>
    </row>
    <row r="83" spans="1:2" x14ac:dyDescent="0.35">
      <c r="A83" s="282">
        <v>43648</v>
      </c>
      <c r="B83" s="283">
        <v>1.2</v>
      </c>
    </row>
    <row r="84" spans="1:2" x14ac:dyDescent="0.35">
      <c r="A84" s="282">
        <v>43649</v>
      </c>
      <c r="B84" s="283">
        <v>1.2</v>
      </c>
    </row>
    <row r="85" spans="1:2" x14ac:dyDescent="0.35">
      <c r="A85" s="282">
        <v>43650</v>
      </c>
      <c r="B85" s="283">
        <v>1.2</v>
      </c>
    </row>
    <row r="86" spans="1:2" x14ac:dyDescent="0.35">
      <c r="A86" s="282">
        <v>43651</v>
      </c>
      <c r="B86" s="283">
        <v>1.19</v>
      </c>
    </row>
    <row r="87" spans="1:2" x14ac:dyDescent="0.35">
      <c r="A87" s="282">
        <v>43654</v>
      </c>
      <c r="B87" s="283">
        <v>1.19</v>
      </c>
    </row>
    <row r="88" spans="1:2" x14ac:dyDescent="0.35">
      <c r="A88" s="282">
        <v>43655</v>
      </c>
      <c r="B88" s="283">
        <v>1.2</v>
      </c>
    </row>
    <row r="89" spans="1:2" x14ac:dyDescent="0.35">
      <c r="A89" s="282">
        <v>43656</v>
      </c>
      <c r="B89" s="283">
        <v>1.2</v>
      </c>
    </row>
    <row r="90" spans="1:2" x14ac:dyDescent="0.35">
      <c r="A90" s="282">
        <v>43657</v>
      </c>
      <c r="B90" s="283">
        <v>1.19</v>
      </c>
    </row>
    <row r="91" spans="1:2" x14ac:dyDescent="0.35">
      <c r="A91" s="282">
        <v>43658</v>
      </c>
      <c r="B91" s="283">
        <v>1.18</v>
      </c>
    </row>
    <row r="92" spans="1:2" x14ac:dyDescent="0.35">
      <c r="A92" s="282">
        <v>43661</v>
      </c>
      <c r="B92" s="283">
        <v>1.18</v>
      </c>
    </row>
    <row r="93" spans="1:2" x14ac:dyDescent="0.35">
      <c r="A93" s="282">
        <v>43662</v>
      </c>
      <c r="B93" s="283">
        <v>1.18</v>
      </c>
    </row>
    <row r="94" spans="1:2" x14ac:dyDescent="0.35">
      <c r="A94" s="282">
        <v>43663</v>
      </c>
      <c r="B94" s="283">
        <v>1.18</v>
      </c>
    </row>
    <row r="95" spans="1:2" x14ac:dyDescent="0.35">
      <c r="A95" s="282">
        <v>43664</v>
      </c>
      <c r="B95" s="283">
        <v>1.19</v>
      </c>
    </row>
    <row r="96" spans="1:2" x14ac:dyDescent="0.35">
      <c r="A96" s="282">
        <v>43665</v>
      </c>
      <c r="B96" s="283">
        <v>1.18</v>
      </c>
    </row>
    <row r="97" spans="1:2" x14ac:dyDescent="0.35">
      <c r="A97" s="282">
        <v>43668</v>
      </c>
      <c r="B97" s="283">
        <v>1.17</v>
      </c>
    </row>
    <row r="98" spans="1:2" x14ac:dyDescent="0.35">
      <c r="A98" s="282">
        <v>43669</v>
      </c>
      <c r="B98" s="283">
        <v>1.1599999999999999</v>
      </c>
    </row>
    <row r="99" spans="1:2" x14ac:dyDescent="0.35">
      <c r="A99" s="282">
        <v>43670</v>
      </c>
      <c r="B99" s="283">
        <v>1.1599999999999999</v>
      </c>
    </row>
    <row r="100" spans="1:2" x14ac:dyDescent="0.35">
      <c r="A100" s="282">
        <v>43671</v>
      </c>
      <c r="B100" s="283">
        <v>1.1499999999999999</v>
      </c>
    </row>
    <row r="101" spans="1:2" x14ac:dyDescent="0.35">
      <c r="A101" s="282">
        <v>43672</v>
      </c>
      <c r="B101" s="283">
        <v>1.1399999999999999</v>
      </c>
    </row>
    <row r="102" spans="1:2" x14ac:dyDescent="0.35">
      <c r="A102" s="282">
        <v>43675</v>
      </c>
      <c r="B102" s="283">
        <v>1.1299999999999999</v>
      </c>
    </row>
    <row r="103" spans="1:2" x14ac:dyDescent="0.35">
      <c r="A103" s="282">
        <v>43676</v>
      </c>
      <c r="B103" s="283">
        <v>1.1399999999999999</v>
      </c>
    </row>
    <row r="104" spans="1:2" x14ac:dyDescent="0.35">
      <c r="A104" s="282">
        <v>43677</v>
      </c>
      <c r="B104" s="283">
        <v>1.1399999999999999</v>
      </c>
    </row>
    <row r="105" spans="1:2" x14ac:dyDescent="0.35">
      <c r="A105" s="282">
        <v>43678</v>
      </c>
      <c r="B105" s="283">
        <v>1.17</v>
      </c>
    </row>
    <row r="106" spans="1:2" x14ac:dyDescent="0.35">
      <c r="A106" s="282">
        <v>43679</v>
      </c>
      <c r="B106" s="283">
        <v>1.19</v>
      </c>
    </row>
    <row r="107" spans="1:2" x14ac:dyDescent="0.35">
      <c r="A107" s="282">
        <v>43682</v>
      </c>
      <c r="B107" s="283">
        <v>1.24</v>
      </c>
    </row>
    <row r="108" spans="1:2" x14ac:dyDescent="0.35">
      <c r="A108" s="282">
        <v>43683</v>
      </c>
      <c r="B108" s="283">
        <v>1.25</v>
      </c>
    </row>
    <row r="109" spans="1:2" x14ac:dyDescent="0.35">
      <c r="A109" s="282">
        <v>43684</v>
      </c>
      <c r="B109" s="283">
        <v>1.27</v>
      </c>
    </row>
    <row r="110" spans="1:2" x14ac:dyDescent="0.35">
      <c r="A110" s="282">
        <v>43685</v>
      </c>
      <c r="B110" s="283">
        <v>1.26</v>
      </c>
    </row>
    <row r="111" spans="1:2" x14ac:dyDescent="0.35">
      <c r="A111" s="282">
        <v>43686</v>
      </c>
      <c r="B111" s="283">
        <v>1.26</v>
      </c>
    </row>
    <row r="112" spans="1:2" x14ac:dyDescent="0.35">
      <c r="A112" s="282">
        <v>43689</v>
      </c>
      <c r="B112" s="283">
        <v>1.27</v>
      </c>
    </row>
    <row r="113" spans="1:2" x14ac:dyDescent="0.35">
      <c r="A113" s="282">
        <v>43690</v>
      </c>
      <c r="B113" s="283">
        <v>1.26</v>
      </c>
    </row>
    <row r="114" spans="1:2" x14ac:dyDescent="0.35">
      <c r="A114" s="282">
        <v>43691</v>
      </c>
      <c r="B114" s="283">
        <v>1.29</v>
      </c>
    </row>
    <row r="115" spans="1:2" x14ac:dyDescent="0.35">
      <c r="A115" s="282">
        <v>43692</v>
      </c>
      <c r="B115" s="283">
        <v>1.31</v>
      </c>
    </row>
    <row r="116" spans="1:2" x14ac:dyDescent="0.35">
      <c r="A116" s="282">
        <v>43693</v>
      </c>
      <c r="B116" s="283">
        <v>1.31</v>
      </c>
    </row>
    <row r="117" spans="1:2" x14ac:dyDescent="0.35">
      <c r="A117" s="282">
        <v>43696</v>
      </c>
      <c r="B117" s="283">
        <v>1.29</v>
      </c>
    </row>
    <row r="118" spans="1:2" x14ac:dyDescent="0.35">
      <c r="A118" s="282">
        <v>43697</v>
      </c>
      <c r="B118" s="283">
        <v>1.28</v>
      </c>
    </row>
    <row r="119" spans="1:2" x14ac:dyDescent="0.35">
      <c r="A119" s="282">
        <v>43698</v>
      </c>
      <c r="B119" s="283">
        <v>1.26</v>
      </c>
    </row>
    <row r="120" spans="1:2" x14ac:dyDescent="0.35">
      <c r="A120" s="282">
        <v>43699</v>
      </c>
      <c r="B120" s="283">
        <v>1.25</v>
      </c>
    </row>
    <row r="121" spans="1:2" x14ac:dyDescent="0.35">
      <c r="A121" s="282">
        <v>43700</v>
      </c>
      <c r="B121" s="283">
        <v>1.25</v>
      </c>
    </row>
    <row r="122" spans="1:2" x14ac:dyDescent="0.35">
      <c r="A122" s="282">
        <v>43703</v>
      </c>
      <c r="B122" s="283">
        <v>1.25</v>
      </c>
    </row>
    <row r="123" spans="1:2" x14ac:dyDescent="0.35">
      <c r="A123" s="282">
        <v>43704</v>
      </c>
      <c r="B123" s="283">
        <v>1.25</v>
      </c>
    </row>
    <row r="124" spans="1:2" x14ac:dyDescent="0.35">
      <c r="A124" s="282">
        <v>43705</v>
      </c>
      <c r="B124" s="283">
        <v>1.26</v>
      </c>
    </row>
    <row r="125" spans="1:2" x14ac:dyDescent="0.35">
      <c r="A125" s="282">
        <v>43706</v>
      </c>
      <c r="B125" s="283">
        <v>1.26</v>
      </c>
    </row>
    <row r="126" spans="1:2" x14ac:dyDescent="0.35">
      <c r="A126" s="282">
        <v>43707</v>
      </c>
      <c r="B126" s="283">
        <v>1.25</v>
      </c>
    </row>
    <row r="127" spans="1:2" x14ac:dyDescent="0.35">
      <c r="A127" s="282">
        <v>43708</v>
      </c>
      <c r="B127" s="283">
        <v>1.26</v>
      </c>
    </row>
    <row r="128" spans="1:2" x14ac:dyDescent="0.35">
      <c r="A128" s="282">
        <v>43710</v>
      </c>
      <c r="B128" s="283">
        <v>1.26</v>
      </c>
    </row>
    <row r="129" spans="1:2" x14ac:dyDescent="0.35">
      <c r="A129" s="282">
        <v>43711</v>
      </c>
      <c r="B129" s="283">
        <v>1.27</v>
      </c>
    </row>
    <row r="130" spans="1:2" x14ac:dyDescent="0.35">
      <c r="A130" s="282">
        <v>43712</v>
      </c>
      <c r="B130" s="283">
        <v>1.27</v>
      </c>
    </row>
    <row r="131" spans="1:2" x14ac:dyDescent="0.35">
      <c r="A131" s="282">
        <v>43713</v>
      </c>
      <c r="B131" s="283">
        <v>1.26</v>
      </c>
    </row>
    <row r="132" spans="1:2" x14ac:dyDescent="0.35">
      <c r="A132" s="282">
        <v>43714</v>
      </c>
      <c r="B132" s="283">
        <v>1.26</v>
      </c>
    </row>
    <row r="133" spans="1:2" x14ac:dyDescent="0.35">
      <c r="A133" s="282">
        <v>43717</v>
      </c>
      <c r="B133" s="283">
        <v>1.25</v>
      </c>
    </row>
    <row r="134" spans="1:2" x14ac:dyDescent="0.35">
      <c r="A134" s="282">
        <v>43718</v>
      </c>
      <c r="B134" s="283">
        <v>1.25</v>
      </c>
    </row>
    <row r="135" spans="1:2" x14ac:dyDescent="0.35">
      <c r="A135" s="282">
        <v>43719</v>
      </c>
      <c r="B135" s="283">
        <v>1.24</v>
      </c>
    </row>
    <row r="136" spans="1:2" x14ac:dyDescent="0.35">
      <c r="A136" s="282">
        <v>43720</v>
      </c>
      <c r="B136" s="283">
        <v>1.22</v>
      </c>
    </row>
    <row r="137" spans="1:2" x14ac:dyDescent="0.35">
      <c r="A137" s="282">
        <v>43721</v>
      </c>
      <c r="B137" s="283">
        <v>1.21</v>
      </c>
    </row>
    <row r="138" spans="1:2" x14ac:dyDescent="0.35">
      <c r="A138" s="282">
        <v>43724</v>
      </c>
      <c r="B138" s="283">
        <v>1.21</v>
      </c>
    </row>
    <row r="139" spans="1:2" x14ac:dyDescent="0.35">
      <c r="A139" s="282">
        <v>43725</v>
      </c>
      <c r="B139" s="283">
        <v>1.21</v>
      </c>
    </row>
    <row r="140" spans="1:2" x14ac:dyDescent="0.35">
      <c r="A140" s="282">
        <v>43726</v>
      </c>
      <c r="B140" s="283">
        <v>1.2</v>
      </c>
    </row>
    <row r="141" spans="1:2" x14ac:dyDescent="0.35">
      <c r="A141" s="282">
        <v>43727</v>
      </c>
      <c r="B141" s="283">
        <v>1.19</v>
      </c>
    </row>
    <row r="142" spans="1:2" x14ac:dyDescent="0.35">
      <c r="A142" s="282">
        <v>43728</v>
      </c>
      <c r="B142" s="283">
        <v>1.19</v>
      </c>
    </row>
    <row r="143" spans="1:2" x14ac:dyDescent="0.35">
      <c r="A143" s="282">
        <v>43731</v>
      </c>
      <c r="B143" s="283">
        <v>1.19</v>
      </c>
    </row>
    <row r="144" spans="1:2" x14ac:dyDescent="0.35">
      <c r="A144" s="282">
        <v>43732</v>
      </c>
      <c r="B144" s="283">
        <v>1.2</v>
      </c>
    </row>
    <row r="145" spans="1:2" x14ac:dyDescent="0.35">
      <c r="A145" s="282">
        <v>43733</v>
      </c>
      <c r="B145" s="283">
        <v>1.2</v>
      </c>
    </row>
    <row r="146" spans="1:2" x14ac:dyDescent="0.35">
      <c r="A146" s="282">
        <v>43734</v>
      </c>
      <c r="B146" s="283">
        <v>1.2</v>
      </c>
    </row>
    <row r="147" spans="1:2" x14ac:dyDescent="0.35">
      <c r="A147" s="282">
        <v>43735</v>
      </c>
      <c r="B147" s="283">
        <v>1.21</v>
      </c>
    </row>
    <row r="148" spans="1:2" x14ac:dyDescent="0.35">
      <c r="A148" s="282">
        <v>43738</v>
      </c>
      <c r="B148" s="283">
        <v>1.22</v>
      </c>
    </row>
    <row r="149" spans="1:2" x14ac:dyDescent="0.35">
      <c r="A149" s="282">
        <v>43739</v>
      </c>
      <c r="B149" s="283">
        <v>1.22</v>
      </c>
    </row>
    <row r="150" spans="1:2" x14ac:dyDescent="0.35">
      <c r="A150" s="282">
        <v>43740</v>
      </c>
      <c r="B150" s="283">
        <v>1.25</v>
      </c>
    </row>
    <row r="151" spans="1:2" x14ac:dyDescent="0.35">
      <c r="A151" s="282">
        <v>43741</v>
      </c>
      <c r="B151" s="283">
        <v>1.26</v>
      </c>
    </row>
    <row r="152" spans="1:2" x14ac:dyDescent="0.35">
      <c r="A152" s="282">
        <v>43742</v>
      </c>
      <c r="B152" s="283">
        <v>1.26</v>
      </c>
    </row>
    <row r="153" spans="1:2" x14ac:dyDescent="0.35">
      <c r="A153" s="282">
        <v>43745</v>
      </c>
      <c r="B153" s="283">
        <v>1.25</v>
      </c>
    </row>
    <row r="154" spans="1:2" x14ac:dyDescent="0.35">
      <c r="A154" s="282">
        <v>43746</v>
      </c>
      <c r="B154" s="283">
        <v>1.26</v>
      </c>
    </row>
    <row r="155" spans="1:2" x14ac:dyDescent="0.35">
      <c r="A155" s="282">
        <v>43747</v>
      </c>
      <c r="B155" s="283">
        <v>1.25</v>
      </c>
    </row>
    <row r="156" spans="1:2" x14ac:dyDescent="0.35">
      <c r="A156" s="282">
        <v>43748</v>
      </c>
      <c r="B156" s="283">
        <v>1.25</v>
      </c>
    </row>
    <row r="157" spans="1:2" x14ac:dyDescent="0.35">
      <c r="A157" s="282">
        <v>43749</v>
      </c>
      <c r="B157" s="283">
        <v>1.22</v>
      </c>
    </row>
    <row r="158" spans="1:2" x14ac:dyDescent="0.35">
      <c r="A158" s="282">
        <v>43752</v>
      </c>
      <c r="B158" s="283">
        <v>1.22</v>
      </c>
    </row>
    <row r="159" spans="1:2" x14ac:dyDescent="0.35">
      <c r="A159" s="282">
        <v>43753</v>
      </c>
      <c r="B159" s="283">
        <v>1.2</v>
      </c>
    </row>
    <row r="160" spans="1:2" x14ac:dyDescent="0.35">
      <c r="A160" s="282">
        <v>43754</v>
      </c>
      <c r="B160" s="283">
        <v>1.2</v>
      </c>
    </row>
    <row r="161" spans="1:2" x14ac:dyDescent="0.35">
      <c r="A161" s="282">
        <v>43755</v>
      </c>
      <c r="B161" s="283">
        <v>1.19</v>
      </c>
    </row>
    <row r="162" spans="1:2" x14ac:dyDescent="0.35">
      <c r="A162" s="282">
        <v>43756</v>
      </c>
      <c r="B162" s="283">
        <v>1.18</v>
      </c>
    </row>
    <row r="163" spans="1:2" x14ac:dyDescent="0.35">
      <c r="A163" s="282">
        <v>43759</v>
      </c>
      <c r="B163" s="283">
        <v>1.17</v>
      </c>
    </row>
    <row r="164" spans="1:2" x14ac:dyDescent="0.35">
      <c r="A164" s="282">
        <v>43760</v>
      </c>
      <c r="B164" s="283">
        <v>1.1599999999999999</v>
      </c>
    </row>
    <row r="165" spans="1:2" x14ac:dyDescent="0.35">
      <c r="A165" s="282">
        <v>43761</v>
      </c>
      <c r="B165" s="283">
        <v>1.17</v>
      </c>
    </row>
    <row r="166" spans="1:2" x14ac:dyDescent="0.35">
      <c r="A166" s="282">
        <v>43762</v>
      </c>
      <c r="B166" s="283">
        <v>1.1599999999999999</v>
      </c>
    </row>
    <row r="167" spans="1:2" x14ac:dyDescent="0.35">
      <c r="A167" s="282">
        <v>43763</v>
      </c>
      <c r="B167" s="283">
        <v>1.1399999999999999</v>
      </c>
    </row>
    <row r="168" spans="1:2" x14ac:dyDescent="0.35">
      <c r="A168" s="282">
        <v>43766</v>
      </c>
      <c r="B168" s="283">
        <v>1.1299999999999999</v>
      </c>
    </row>
    <row r="169" spans="1:2" x14ac:dyDescent="0.35">
      <c r="A169" s="282">
        <v>43767</v>
      </c>
      <c r="B169" s="283">
        <v>1.1299999999999999</v>
      </c>
    </row>
    <row r="170" spans="1:2" x14ac:dyDescent="0.35">
      <c r="A170" s="282">
        <v>43768</v>
      </c>
      <c r="B170" s="283">
        <v>1.1399999999999999</v>
      </c>
    </row>
    <row r="171" spans="1:2" x14ac:dyDescent="0.35">
      <c r="A171" s="282">
        <v>43769</v>
      </c>
      <c r="B171" s="283">
        <v>1.17</v>
      </c>
    </row>
    <row r="172" spans="1:2" x14ac:dyDescent="0.35">
      <c r="A172" s="282">
        <v>43770</v>
      </c>
      <c r="B172" s="283">
        <v>1.1599999999999999</v>
      </c>
    </row>
    <row r="173" spans="1:2" x14ac:dyDescent="0.35">
      <c r="A173" s="282">
        <v>43773</v>
      </c>
      <c r="B173" s="283">
        <v>1.1499999999999999</v>
      </c>
    </row>
    <row r="174" spans="1:2" x14ac:dyDescent="0.35">
      <c r="A174" s="282">
        <v>43774</v>
      </c>
      <c r="B174" s="283">
        <v>1.1299999999999999</v>
      </c>
    </row>
    <row r="175" spans="1:2" x14ac:dyDescent="0.35">
      <c r="A175" s="282">
        <v>43775</v>
      </c>
      <c r="B175" s="283">
        <v>1.1299999999999999</v>
      </c>
    </row>
    <row r="176" spans="1:2" x14ac:dyDescent="0.35">
      <c r="A176" s="282">
        <v>43776</v>
      </c>
      <c r="B176" s="283">
        <v>1.1100000000000001</v>
      </c>
    </row>
    <row r="177" spans="1:2" x14ac:dyDescent="0.35">
      <c r="A177" s="282">
        <v>43777</v>
      </c>
      <c r="B177" s="283">
        <v>1.1100000000000001</v>
      </c>
    </row>
    <row r="178" spans="1:2" x14ac:dyDescent="0.35">
      <c r="A178" s="282">
        <v>43780</v>
      </c>
      <c r="B178" s="283">
        <v>1.1100000000000001</v>
      </c>
    </row>
    <row r="179" spans="1:2" x14ac:dyDescent="0.35">
      <c r="A179" s="282">
        <v>43781</v>
      </c>
      <c r="B179" s="283">
        <v>1.1100000000000001</v>
      </c>
    </row>
    <row r="180" spans="1:2" x14ac:dyDescent="0.35">
      <c r="A180" s="282">
        <v>43782</v>
      </c>
      <c r="B180" s="283">
        <v>1.1200000000000001</v>
      </c>
    </row>
    <row r="181" spans="1:2" x14ac:dyDescent="0.35">
      <c r="A181" s="282">
        <v>43783</v>
      </c>
      <c r="B181" s="283">
        <v>1.1299999999999999</v>
      </c>
    </row>
    <row r="182" spans="1:2" x14ac:dyDescent="0.35">
      <c r="A182" s="282">
        <v>43784</v>
      </c>
      <c r="B182" s="283">
        <v>1.1200000000000001</v>
      </c>
    </row>
    <row r="183" spans="1:2" x14ac:dyDescent="0.35">
      <c r="A183" s="282">
        <v>43787</v>
      </c>
      <c r="B183" s="283">
        <v>1.1200000000000001</v>
      </c>
    </row>
    <row r="184" spans="1:2" x14ac:dyDescent="0.35">
      <c r="A184" s="282">
        <v>43788</v>
      </c>
      <c r="B184" s="283">
        <v>1.1200000000000001</v>
      </c>
    </row>
    <row r="185" spans="1:2" x14ac:dyDescent="0.35">
      <c r="A185" s="282">
        <v>43789</v>
      </c>
      <c r="B185" s="283">
        <v>1.1299999999999999</v>
      </c>
    </row>
    <row r="186" spans="1:2" x14ac:dyDescent="0.35">
      <c r="A186" s="282">
        <v>43790</v>
      </c>
      <c r="B186" s="283">
        <v>1.1399999999999999</v>
      </c>
    </row>
    <row r="187" spans="1:2" x14ac:dyDescent="0.35">
      <c r="A187" s="282">
        <v>43791</v>
      </c>
      <c r="B187" s="283">
        <v>1.1299999999999999</v>
      </c>
    </row>
    <row r="188" spans="1:2" x14ac:dyDescent="0.35">
      <c r="A188" s="282">
        <v>43794</v>
      </c>
      <c r="B188" s="283">
        <v>1.1200000000000001</v>
      </c>
    </row>
    <row r="189" spans="1:2" x14ac:dyDescent="0.35">
      <c r="A189" s="282">
        <v>43795</v>
      </c>
      <c r="B189" s="283">
        <v>1.1200000000000001</v>
      </c>
    </row>
    <row r="190" spans="1:2" x14ac:dyDescent="0.35">
      <c r="A190" s="282">
        <v>43796</v>
      </c>
      <c r="B190" s="283">
        <v>1.1100000000000001</v>
      </c>
    </row>
    <row r="191" spans="1:2" x14ac:dyDescent="0.35">
      <c r="A191" s="282">
        <v>43798</v>
      </c>
      <c r="B191" s="283">
        <v>1.1100000000000001</v>
      </c>
    </row>
    <row r="192" spans="1:2" x14ac:dyDescent="0.35">
      <c r="A192" s="282">
        <v>43799</v>
      </c>
      <c r="B192" s="283">
        <v>1.1100000000000001</v>
      </c>
    </row>
    <row r="193" spans="1:2" x14ac:dyDescent="0.35">
      <c r="A193" s="282">
        <v>43801</v>
      </c>
      <c r="B193" s="283">
        <v>1.1100000000000001</v>
      </c>
    </row>
    <row r="194" spans="1:2" x14ac:dyDescent="0.35">
      <c r="A194" s="282">
        <v>43802</v>
      </c>
      <c r="B194" s="283">
        <v>1.1299999999999999</v>
      </c>
    </row>
    <row r="195" spans="1:2" x14ac:dyDescent="0.35">
      <c r="A195" s="282">
        <v>43803</v>
      </c>
      <c r="B195" s="283">
        <v>1.1100000000000001</v>
      </c>
    </row>
    <row r="196" spans="1:2" x14ac:dyDescent="0.35">
      <c r="A196" s="282">
        <v>43804</v>
      </c>
      <c r="B196" s="283">
        <v>1.1000000000000001</v>
      </c>
    </row>
    <row r="197" spans="1:2" x14ac:dyDescent="0.35">
      <c r="A197" s="282">
        <v>43805</v>
      </c>
      <c r="B197" s="283">
        <v>1.0900000000000001</v>
      </c>
    </row>
    <row r="198" spans="1:2" x14ac:dyDescent="0.35">
      <c r="A198" s="282">
        <v>43808</v>
      </c>
      <c r="B198" s="283">
        <v>1.08</v>
      </c>
    </row>
    <row r="199" spans="1:2" x14ac:dyDescent="0.35">
      <c r="A199" s="282">
        <v>43809</v>
      </c>
      <c r="B199" s="283">
        <v>1.07</v>
      </c>
    </row>
    <row r="200" spans="1:2" x14ac:dyDescent="0.35">
      <c r="A200" s="282">
        <v>43810</v>
      </c>
      <c r="B200" s="283">
        <v>1.07</v>
      </c>
    </row>
    <row r="201" spans="1:2" x14ac:dyDescent="0.35">
      <c r="A201" s="282">
        <v>43811</v>
      </c>
      <c r="B201" s="283">
        <v>1.06</v>
      </c>
    </row>
    <row r="202" spans="1:2" x14ac:dyDescent="0.35">
      <c r="A202" s="282">
        <v>43812</v>
      </c>
      <c r="B202" s="283">
        <v>1.05</v>
      </c>
    </row>
    <row r="203" spans="1:2" x14ac:dyDescent="0.35">
      <c r="A203" s="282">
        <v>43815</v>
      </c>
      <c r="B203" s="283">
        <v>1.04</v>
      </c>
    </row>
    <row r="204" spans="1:2" x14ac:dyDescent="0.35">
      <c r="A204" s="282">
        <v>43816</v>
      </c>
      <c r="B204" s="283">
        <v>1.03</v>
      </c>
    </row>
    <row r="205" spans="1:2" x14ac:dyDescent="0.35">
      <c r="A205" s="282">
        <v>43817</v>
      </c>
      <c r="B205" s="283">
        <v>1.02</v>
      </c>
    </row>
    <row r="206" spans="1:2" x14ac:dyDescent="0.35">
      <c r="A206" s="282">
        <v>43818</v>
      </c>
      <c r="B206" s="283">
        <v>1.01</v>
      </c>
    </row>
    <row r="207" spans="1:2" x14ac:dyDescent="0.35">
      <c r="A207" s="282">
        <v>43819</v>
      </c>
      <c r="B207" s="283">
        <v>1.01</v>
      </c>
    </row>
    <row r="208" spans="1:2" x14ac:dyDescent="0.35">
      <c r="A208" s="282">
        <v>43822</v>
      </c>
      <c r="B208" s="283">
        <v>1.01</v>
      </c>
    </row>
    <row r="209" spans="1:2" x14ac:dyDescent="0.35">
      <c r="A209" s="282">
        <v>43823</v>
      </c>
      <c r="B209" s="283">
        <v>1</v>
      </c>
    </row>
    <row r="210" spans="1:2" x14ac:dyDescent="0.35">
      <c r="A210" s="282">
        <v>43825</v>
      </c>
      <c r="B210" s="283">
        <v>1</v>
      </c>
    </row>
    <row r="211" spans="1:2" x14ac:dyDescent="0.35">
      <c r="A211" s="282">
        <v>43826</v>
      </c>
      <c r="B211" s="283">
        <v>1</v>
      </c>
    </row>
    <row r="212" spans="1:2" x14ac:dyDescent="0.35">
      <c r="A212" s="282">
        <v>43829</v>
      </c>
      <c r="B212" s="283">
        <v>1</v>
      </c>
    </row>
    <row r="213" spans="1:2" x14ac:dyDescent="0.35">
      <c r="A213" s="282">
        <v>43830</v>
      </c>
      <c r="B213" s="283">
        <v>1.01</v>
      </c>
    </row>
    <row r="214" spans="1:2" x14ac:dyDescent="0.35">
      <c r="A214" s="282">
        <v>43832</v>
      </c>
      <c r="B214" s="283">
        <v>1.01</v>
      </c>
    </row>
    <row r="215" spans="1:2" x14ac:dyDescent="0.35">
      <c r="A215" s="282">
        <v>43833</v>
      </c>
      <c r="B215" s="283">
        <v>1.03</v>
      </c>
    </row>
    <row r="216" spans="1:2" x14ac:dyDescent="0.35">
      <c r="A216" s="282">
        <v>43836</v>
      </c>
      <c r="B216" s="283">
        <v>1.03</v>
      </c>
    </row>
    <row r="217" spans="1:2" x14ac:dyDescent="0.35">
      <c r="A217" s="282">
        <v>43837</v>
      </c>
      <c r="B217" s="283">
        <v>1.04</v>
      </c>
    </row>
    <row r="218" spans="1:2" x14ac:dyDescent="0.35">
      <c r="A218" s="282">
        <v>43838</v>
      </c>
      <c r="B218" s="283">
        <v>1.03</v>
      </c>
    </row>
    <row r="219" spans="1:2" x14ac:dyDescent="0.35">
      <c r="A219" s="282">
        <v>43839</v>
      </c>
      <c r="B219" s="283">
        <v>1.02</v>
      </c>
    </row>
    <row r="220" spans="1:2" x14ac:dyDescent="0.35">
      <c r="A220" s="282">
        <v>43840</v>
      </c>
      <c r="B220" s="283">
        <v>1.01</v>
      </c>
    </row>
    <row r="221" spans="1:2" x14ac:dyDescent="0.35">
      <c r="A221" s="282">
        <v>43843</v>
      </c>
      <c r="B221" s="283">
        <v>1.01</v>
      </c>
    </row>
    <row r="222" spans="1:2" x14ac:dyDescent="0.35">
      <c r="A222" s="282">
        <v>43844</v>
      </c>
      <c r="B222" s="283">
        <v>1.02</v>
      </c>
    </row>
    <row r="223" spans="1:2" x14ac:dyDescent="0.35">
      <c r="A223" s="282">
        <v>43845</v>
      </c>
      <c r="B223" s="283">
        <v>1.02</v>
      </c>
    </row>
    <row r="224" spans="1:2" x14ac:dyDescent="0.35">
      <c r="A224" s="282">
        <v>43846</v>
      </c>
      <c r="B224" s="283">
        <v>1.01</v>
      </c>
    </row>
    <row r="225" spans="1:2" x14ac:dyDescent="0.35">
      <c r="A225" s="282">
        <v>43847</v>
      </c>
      <c r="B225" s="283">
        <v>0.99</v>
      </c>
    </row>
    <row r="226" spans="1:2" x14ac:dyDescent="0.35">
      <c r="A226" s="282">
        <v>43850</v>
      </c>
      <c r="B226" s="283">
        <v>0.99</v>
      </c>
    </row>
    <row r="227" spans="1:2" x14ac:dyDescent="0.35">
      <c r="A227" s="282">
        <v>43851</v>
      </c>
      <c r="B227" s="283">
        <v>0.99</v>
      </c>
    </row>
    <row r="228" spans="1:2" x14ac:dyDescent="0.35">
      <c r="A228" s="282">
        <v>43852</v>
      </c>
      <c r="B228" s="283">
        <v>0.99</v>
      </c>
    </row>
    <row r="229" spans="1:2" x14ac:dyDescent="0.35">
      <c r="A229" s="282">
        <v>43853</v>
      </c>
      <c r="B229" s="283">
        <v>1</v>
      </c>
    </row>
    <row r="230" spans="1:2" x14ac:dyDescent="0.35">
      <c r="A230" s="282">
        <v>43854</v>
      </c>
      <c r="B230" s="283">
        <v>1.01</v>
      </c>
    </row>
    <row r="231" spans="1:2" x14ac:dyDescent="0.35">
      <c r="A231" s="282">
        <v>43857</v>
      </c>
      <c r="B231" s="283">
        <v>1.04</v>
      </c>
    </row>
    <row r="232" spans="1:2" x14ac:dyDescent="0.35">
      <c r="A232" s="282">
        <v>43858</v>
      </c>
      <c r="B232" s="283">
        <v>1.04</v>
      </c>
    </row>
    <row r="233" spans="1:2" x14ac:dyDescent="0.35">
      <c r="A233" s="282">
        <v>43859</v>
      </c>
      <c r="B233" s="283">
        <v>1.04</v>
      </c>
    </row>
    <row r="234" spans="1:2" x14ac:dyDescent="0.35">
      <c r="A234" s="282">
        <v>43860</v>
      </c>
      <c r="B234" s="283">
        <v>1.06</v>
      </c>
    </row>
    <row r="235" spans="1:2" x14ac:dyDescent="0.35">
      <c r="A235" s="282">
        <v>43861</v>
      </c>
      <c r="B235" s="283">
        <v>1.0900000000000001</v>
      </c>
    </row>
    <row r="236" spans="1:2" x14ac:dyDescent="0.35">
      <c r="A236" s="282">
        <v>43864</v>
      </c>
      <c r="B236" s="283">
        <v>1.08</v>
      </c>
    </row>
    <row r="237" spans="1:2" x14ac:dyDescent="0.35">
      <c r="A237" s="282">
        <v>43865</v>
      </c>
      <c r="B237" s="283">
        <v>1.06</v>
      </c>
    </row>
    <row r="238" spans="1:2" x14ac:dyDescent="0.35">
      <c r="A238" s="282">
        <v>43866</v>
      </c>
      <c r="B238" s="283">
        <v>1.05</v>
      </c>
    </row>
    <row r="239" spans="1:2" x14ac:dyDescent="0.35">
      <c r="A239" s="282">
        <v>43867</v>
      </c>
      <c r="B239" s="283">
        <v>1.03</v>
      </c>
    </row>
    <row r="240" spans="1:2" x14ac:dyDescent="0.35">
      <c r="A240" s="282">
        <v>43868</v>
      </c>
      <c r="B240" s="283">
        <v>1.04</v>
      </c>
    </row>
    <row r="241" spans="1:2" x14ac:dyDescent="0.35">
      <c r="A241" s="282">
        <v>43871</v>
      </c>
      <c r="B241" s="283">
        <v>1.04</v>
      </c>
    </row>
    <row r="242" spans="1:2" x14ac:dyDescent="0.35">
      <c r="A242" s="282">
        <v>43872</v>
      </c>
      <c r="B242" s="283">
        <v>1.04</v>
      </c>
    </row>
    <row r="243" spans="1:2" x14ac:dyDescent="0.35">
      <c r="A243" s="282">
        <v>43873</v>
      </c>
      <c r="B243" s="283">
        <v>1.02</v>
      </c>
    </row>
    <row r="244" spans="1:2" x14ac:dyDescent="0.35">
      <c r="A244" s="282">
        <v>43874</v>
      </c>
      <c r="B244" s="283">
        <v>1.02</v>
      </c>
    </row>
    <row r="245" spans="1:2" x14ac:dyDescent="0.35">
      <c r="A245" s="282">
        <v>43875</v>
      </c>
      <c r="B245" s="283">
        <v>1.02</v>
      </c>
    </row>
    <row r="246" spans="1:2" x14ac:dyDescent="0.35">
      <c r="A246" s="282">
        <v>43878</v>
      </c>
      <c r="B246" s="283">
        <v>1.02</v>
      </c>
    </row>
    <row r="247" spans="1:2" x14ac:dyDescent="0.35">
      <c r="A247" s="282">
        <v>43879</v>
      </c>
      <c r="B247" s="283">
        <v>1.02</v>
      </c>
    </row>
    <row r="248" spans="1:2" x14ac:dyDescent="0.35">
      <c r="A248" s="282">
        <v>43880</v>
      </c>
      <c r="B248" s="283">
        <v>1.02</v>
      </c>
    </row>
    <row r="249" spans="1:2" x14ac:dyDescent="0.35">
      <c r="A249" s="282">
        <v>43881</v>
      </c>
      <c r="B249" s="283">
        <v>1.04</v>
      </c>
    </row>
    <row r="250" spans="1:2" x14ac:dyDescent="0.35">
      <c r="A250" s="282">
        <v>43882</v>
      </c>
      <c r="B250" s="283">
        <v>1.05</v>
      </c>
    </row>
    <row r="251" spans="1:2" x14ac:dyDescent="0.35">
      <c r="A251" s="282">
        <v>43885</v>
      </c>
      <c r="B251" s="283">
        <v>1.1000000000000001</v>
      </c>
    </row>
    <row r="252" spans="1:2" x14ac:dyDescent="0.35">
      <c r="A252" s="282">
        <v>43886</v>
      </c>
      <c r="B252" s="283">
        <v>1.1299999999999999</v>
      </c>
    </row>
    <row r="253" spans="1:2" x14ac:dyDescent="0.35">
      <c r="A253" s="282">
        <v>43887</v>
      </c>
      <c r="B253" s="283">
        <v>1.1499999999999999</v>
      </c>
    </row>
    <row r="254" spans="1:2" x14ac:dyDescent="0.35">
      <c r="A254" s="282">
        <v>43888</v>
      </c>
      <c r="B254" s="283">
        <v>1.21</v>
      </c>
    </row>
    <row r="255" spans="1:2" x14ac:dyDescent="0.35">
      <c r="A255" s="282">
        <v>43889</v>
      </c>
      <c r="B255" s="283">
        <v>1.31</v>
      </c>
    </row>
    <row r="256" spans="1:2" x14ac:dyDescent="0.35">
      <c r="A256" s="282">
        <v>43890</v>
      </c>
      <c r="B256" s="283">
        <v>1.3</v>
      </c>
    </row>
    <row r="257" spans="1:2" x14ac:dyDescent="0.35">
      <c r="A257" s="282">
        <v>43892</v>
      </c>
      <c r="B257" s="283">
        <v>1.33</v>
      </c>
    </row>
    <row r="258" spans="1:2" x14ac:dyDescent="0.35">
      <c r="A258" s="282">
        <v>43893</v>
      </c>
      <c r="B258" s="283">
        <v>1.32</v>
      </c>
    </row>
    <row r="259" spans="1:2" x14ac:dyDescent="0.35">
      <c r="A259" s="282">
        <v>43894</v>
      </c>
      <c r="B259" s="283">
        <v>1.32</v>
      </c>
    </row>
    <row r="260" spans="1:2" x14ac:dyDescent="0.35">
      <c r="A260" s="282">
        <v>43895</v>
      </c>
      <c r="B260" s="283">
        <v>1.35</v>
      </c>
    </row>
    <row r="261" spans="1:2" x14ac:dyDescent="0.35">
      <c r="A261" s="282">
        <v>43896</v>
      </c>
      <c r="B261" s="283">
        <v>1.49</v>
      </c>
    </row>
    <row r="262" spans="1:2" x14ac:dyDescent="0.35">
      <c r="A262" s="282">
        <v>43899</v>
      </c>
      <c r="B262" s="283">
        <v>1.88</v>
      </c>
    </row>
    <row r="263" spans="1:2" x14ac:dyDescent="0.35">
      <c r="A263" s="282">
        <v>43900</v>
      </c>
      <c r="B263" s="283">
        <v>1.87</v>
      </c>
    </row>
    <row r="264" spans="1:2" x14ac:dyDescent="0.35">
      <c r="A264" s="282">
        <v>43901</v>
      </c>
      <c r="B264" s="283">
        <v>1.96</v>
      </c>
    </row>
    <row r="265" spans="1:2" x14ac:dyDescent="0.35">
      <c r="A265" s="282">
        <v>43902</v>
      </c>
      <c r="B265" s="283">
        <v>2.2200000000000002</v>
      </c>
    </row>
    <row r="266" spans="1:2" x14ac:dyDescent="0.35">
      <c r="A266" s="282">
        <v>43903</v>
      </c>
      <c r="B266" s="283">
        <v>2.29</v>
      </c>
    </row>
    <row r="267" spans="1:2" x14ac:dyDescent="0.35">
      <c r="A267" s="282">
        <v>43906</v>
      </c>
      <c r="B267" s="283">
        <v>2.5499999999999998</v>
      </c>
    </row>
    <row r="268" spans="1:2" x14ac:dyDescent="0.35">
      <c r="A268" s="282">
        <v>43907</v>
      </c>
      <c r="B268" s="283">
        <v>2.72</v>
      </c>
    </row>
    <row r="269" spans="1:2" x14ac:dyDescent="0.35">
      <c r="A269" s="282">
        <v>43908</v>
      </c>
      <c r="B269" s="283">
        <v>3.03</v>
      </c>
    </row>
    <row r="270" spans="1:2" x14ac:dyDescent="0.35">
      <c r="A270" s="282">
        <v>43909</v>
      </c>
      <c r="B270" s="283">
        <v>3.51</v>
      </c>
    </row>
    <row r="271" spans="1:2" x14ac:dyDescent="0.35">
      <c r="A271" s="282">
        <v>43910</v>
      </c>
      <c r="B271" s="283">
        <v>3.87</v>
      </c>
    </row>
    <row r="272" spans="1:2" x14ac:dyDescent="0.35">
      <c r="A272" s="282">
        <v>43913</v>
      </c>
      <c r="B272" s="283">
        <v>4.01</v>
      </c>
    </row>
    <row r="273" spans="1:2" x14ac:dyDescent="0.35">
      <c r="A273" s="282">
        <v>43914</v>
      </c>
      <c r="B273" s="283">
        <v>3.82</v>
      </c>
    </row>
    <row r="274" spans="1:2" x14ac:dyDescent="0.35">
      <c r="A274" s="282">
        <v>43915</v>
      </c>
      <c r="B274" s="283">
        <v>3.54</v>
      </c>
    </row>
    <row r="275" spans="1:2" x14ac:dyDescent="0.35">
      <c r="A275" s="282">
        <v>43916</v>
      </c>
      <c r="B275" s="283">
        <v>3.33</v>
      </c>
    </row>
    <row r="276" spans="1:2" x14ac:dyDescent="0.35">
      <c r="A276" s="282">
        <v>43917</v>
      </c>
      <c r="B276" s="283">
        <v>3.24</v>
      </c>
    </row>
    <row r="277" spans="1:2" x14ac:dyDescent="0.35">
      <c r="A277" s="282">
        <v>43920</v>
      </c>
      <c r="B277" s="283">
        <v>3.15</v>
      </c>
    </row>
    <row r="278" spans="1:2" x14ac:dyDescent="0.35">
      <c r="A278" s="282">
        <v>43921</v>
      </c>
      <c r="B278" s="283">
        <v>3.05</v>
      </c>
    </row>
    <row r="279" spans="1:2" x14ac:dyDescent="0.35">
      <c r="A279" s="282">
        <v>43922</v>
      </c>
      <c r="B279" s="283">
        <v>3.05</v>
      </c>
    </row>
    <row r="280" spans="1:2" x14ac:dyDescent="0.35">
      <c r="A280" s="282">
        <v>43923</v>
      </c>
      <c r="B280" s="283">
        <v>3.06</v>
      </c>
    </row>
    <row r="281" spans="1:2" x14ac:dyDescent="0.35">
      <c r="A281" s="282">
        <v>43924</v>
      </c>
      <c r="B281" s="283">
        <v>3.08</v>
      </c>
    </row>
    <row r="282" spans="1:2" x14ac:dyDescent="0.35">
      <c r="A282" s="282">
        <v>43927</v>
      </c>
      <c r="B282" s="283">
        <v>3.03</v>
      </c>
    </row>
    <row r="283" spans="1:2" x14ac:dyDescent="0.35">
      <c r="A283" s="282">
        <v>43928</v>
      </c>
      <c r="B283" s="283">
        <v>2.92</v>
      </c>
    </row>
    <row r="284" spans="1:2" x14ac:dyDescent="0.35">
      <c r="A284" s="282">
        <v>43929</v>
      </c>
      <c r="B284" s="283">
        <v>2.83</v>
      </c>
    </row>
    <row r="285" spans="1:2" x14ac:dyDescent="0.35">
      <c r="A285" s="282">
        <v>43930</v>
      </c>
      <c r="B285" s="283">
        <v>2.61</v>
      </c>
    </row>
    <row r="286" spans="1:2" x14ac:dyDescent="0.35">
      <c r="A286" s="282">
        <v>43934</v>
      </c>
      <c r="B286" s="283">
        <v>2.46</v>
      </c>
    </row>
    <row r="287" spans="1:2" x14ac:dyDescent="0.35">
      <c r="A287" s="282">
        <v>43935</v>
      </c>
      <c r="B287" s="283">
        <v>2.35</v>
      </c>
    </row>
    <row r="288" spans="1:2" x14ac:dyDescent="0.35">
      <c r="A288" s="282">
        <v>43936</v>
      </c>
      <c r="B288" s="283">
        <v>2.38</v>
      </c>
    </row>
    <row r="289" spans="1:2" x14ac:dyDescent="0.35">
      <c r="A289" s="282">
        <v>43937</v>
      </c>
      <c r="B289" s="283">
        <v>2.36</v>
      </c>
    </row>
    <row r="290" spans="1:2" x14ac:dyDescent="0.35">
      <c r="A290" s="282">
        <v>43938</v>
      </c>
      <c r="B290" s="283">
        <v>2.34</v>
      </c>
    </row>
    <row r="291" spans="1:2" x14ac:dyDescent="0.35">
      <c r="A291" s="282">
        <v>43941</v>
      </c>
      <c r="B291" s="283">
        <v>2.36</v>
      </c>
    </row>
    <row r="292" spans="1:2" x14ac:dyDescent="0.35">
      <c r="A292" s="282">
        <v>43942</v>
      </c>
      <c r="B292" s="283">
        <v>2.41</v>
      </c>
    </row>
    <row r="293" spans="1:2" x14ac:dyDescent="0.35">
      <c r="A293" s="282">
        <v>43943</v>
      </c>
      <c r="B293" s="283">
        <v>2.39</v>
      </c>
    </row>
    <row r="294" spans="1:2" x14ac:dyDescent="0.35">
      <c r="A294" s="282">
        <v>43944</v>
      </c>
      <c r="B294" s="283">
        <v>2.36</v>
      </c>
    </row>
    <row r="295" spans="1:2" x14ac:dyDescent="0.35">
      <c r="A295" s="282">
        <v>43945</v>
      </c>
      <c r="B295" s="283">
        <v>2.36</v>
      </c>
    </row>
    <row r="296" spans="1:2" x14ac:dyDescent="0.35">
      <c r="A296" s="282">
        <v>43948</v>
      </c>
      <c r="B296" s="283">
        <v>2.34</v>
      </c>
    </row>
    <row r="297" spans="1:2" x14ac:dyDescent="0.35">
      <c r="A297" s="282">
        <v>43949</v>
      </c>
      <c r="B297" s="283">
        <v>2.34</v>
      </c>
    </row>
    <row r="298" spans="1:2" x14ac:dyDescent="0.35">
      <c r="A298" s="282">
        <v>43950</v>
      </c>
      <c r="B298" s="283">
        <v>2.31</v>
      </c>
    </row>
    <row r="299" spans="1:2" x14ac:dyDescent="0.35">
      <c r="A299" s="282">
        <v>43951</v>
      </c>
      <c r="B299" s="283">
        <v>2.17</v>
      </c>
    </row>
    <row r="300" spans="1:2" x14ac:dyDescent="0.35">
      <c r="A300" s="282">
        <v>43952</v>
      </c>
      <c r="B300" s="283">
        <v>2.1800000000000002</v>
      </c>
    </row>
    <row r="301" spans="1:2" x14ac:dyDescent="0.35">
      <c r="A301" s="282">
        <v>43955</v>
      </c>
      <c r="B301" s="283">
        <v>2.2000000000000002</v>
      </c>
    </row>
    <row r="302" spans="1:2" x14ac:dyDescent="0.35">
      <c r="A302" s="282">
        <v>43956</v>
      </c>
      <c r="B302" s="283">
        <v>2.1800000000000002</v>
      </c>
    </row>
    <row r="303" spans="1:2" x14ac:dyDescent="0.35">
      <c r="A303" s="282">
        <v>43957</v>
      </c>
      <c r="B303" s="283">
        <v>2.1800000000000002</v>
      </c>
    </row>
    <row r="304" spans="1:2" x14ac:dyDescent="0.35">
      <c r="A304" s="282">
        <v>43958</v>
      </c>
      <c r="B304" s="283">
        <v>2.21</v>
      </c>
    </row>
    <row r="305" spans="1:2" x14ac:dyDescent="0.35">
      <c r="A305" s="282">
        <v>43959</v>
      </c>
      <c r="B305" s="283">
        <v>2.2200000000000002</v>
      </c>
    </row>
    <row r="306" spans="1:2" x14ac:dyDescent="0.35">
      <c r="A306" s="282">
        <v>43962</v>
      </c>
      <c r="B306" s="283">
        <v>2.23</v>
      </c>
    </row>
    <row r="307" spans="1:2" x14ac:dyDescent="0.35">
      <c r="A307" s="282">
        <v>43963</v>
      </c>
      <c r="B307" s="283">
        <v>2.2200000000000002</v>
      </c>
    </row>
    <row r="308" spans="1:2" x14ac:dyDescent="0.35">
      <c r="A308" s="282">
        <v>43964</v>
      </c>
      <c r="B308" s="283">
        <v>2.21</v>
      </c>
    </row>
    <row r="309" spans="1:2" x14ac:dyDescent="0.35">
      <c r="A309" s="282">
        <v>43965</v>
      </c>
      <c r="B309" s="283">
        <v>2.21</v>
      </c>
    </row>
    <row r="310" spans="1:2" x14ac:dyDescent="0.35">
      <c r="A310" s="282">
        <v>43966</v>
      </c>
      <c r="B310" s="283">
        <v>2.2000000000000002</v>
      </c>
    </row>
    <row r="311" spans="1:2" x14ac:dyDescent="0.35">
      <c r="A311" s="282">
        <v>43969</v>
      </c>
      <c r="B311" s="283">
        <v>2.12</v>
      </c>
    </row>
    <row r="312" spans="1:2" x14ac:dyDescent="0.35">
      <c r="A312" s="282">
        <v>43970</v>
      </c>
      <c r="B312" s="283">
        <v>2.06</v>
      </c>
    </row>
    <row r="313" spans="1:2" x14ac:dyDescent="0.35">
      <c r="A313" s="282">
        <v>43971</v>
      </c>
      <c r="B313" s="283">
        <v>2.0099999999999998</v>
      </c>
    </row>
    <row r="314" spans="1:2" x14ac:dyDescent="0.35">
      <c r="A314" s="282">
        <v>43972</v>
      </c>
      <c r="B314" s="283">
        <v>1.98</v>
      </c>
    </row>
    <row r="315" spans="1:2" x14ac:dyDescent="0.35">
      <c r="A315" s="282">
        <v>43973</v>
      </c>
      <c r="B315" s="283">
        <v>1.97</v>
      </c>
    </row>
    <row r="316" spans="1:2" x14ac:dyDescent="0.35">
      <c r="A316" s="282">
        <v>43976</v>
      </c>
      <c r="B316" s="283">
        <v>1.96</v>
      </c>
    </row>
    <row r="317" spans="1:2" x14ac:dyDescent="0.35">
      <c r="A317" s="282">
        <v>43977</v>
      </c>
      <c r="B317" s="283">
        <v>1.92</v>
      </c>
    </row>
    <row r="318" spans="1:2" x14ac:dyDescent="0.35">
      <c r="A318" s="282">
        <v>43978</v>
      </c>
      <c r="B318" s="283">
        <v>1.9</v>
      </c>
    </row>
    <row r="319" spans="1:2" x14ac:dyDescent="0.35">
      <c r="A319" s="282">
        <v>43979</v>
      </c>
      <c r="B319" s="283">
        <v>1.87</v>
      </c>
    </row>
    <row r="320" spans="1:2" x14ac:dyDescent="0.35">
      <c r="A320" s="282">
        <v>43980</v>
      </c>
      <c r="B320" s="283">
        <v>1.85</v>
      </c>
    </row>
    <row r="321" spans="1:2" x14ac:dyDescent="0.35">
      <c r="A321" s="282">
        <v>43982</v>
      </c>
      <c r="B321" s="283">
        <v>1.87</v>
      </c>
    </row>
    <row r="322" spans="1:2" x14ac:dyDescent="0.35">
      <c r="A322" s="282">
        <v>43983</v>
      </c>
      <c r="B322" s="283">
        <v>1.85</v>
      </c>
    </row>
    <row r="323" spans="1:2" x14ac:dyDescent="0.35">
      <c r="A323" s="282">
        <v>43984</v>
      </c>
      <c r="B323" s="283">
        <v>1.81</v>
      </c>
    </row>
    <row r="324" spans="1:2" x14ac:dyDescent="0.35">
      <c r="A324" s="282">
        <v>43985</v>
      </c>
      <c r="B324" s="283">
        <v>1.74</v>
      </c>
    </row>
    <row r="325" spans="1:2" x14ac:dyDescent="0.35">
      <c r="A325" s="282">
        <v>43986</v>
      </c>
      <c r="B325" s="283">
        <v>1.7</v>
      </c>
    </row>
    <row r="326" spans="1:2" x14ac:dyDescent="0.35">
      <c r="A326" s="282">
        <v>43987</v>
      </c>
      <c r="B326" s="283">
        <v>1.6</v>
      </c>
    </row>
    <row r="327" spans="1:2" x14ac:dyDescent="0.35">
      <c r="A327" s="282">
        <v>43990</v>
      </c>
      <c r="B327" s="283">
        <v>1.56</v>
      </c>
    </row>
    <row r="328" spans="1:2" x14ac:dyDescent="0.35">
      <c r="A328" s="282">
        <v>43991</v>
      </c>
      <c r="B328" s="283">
        <v>1.59</v>
      </c>
    </row>
    <row r="329" spans="1:2" x14ac:dyDescent="0.35">
      <c r="A329" s="282">
        <v>43992</v>
      </c>
      <c r="B329" s="283">
        <v>1.61</v>
      </c>
    </row>
    <row r="330" spans="1:2" x14ac:dyDescent="0.35">
      <c r="A330" s="282">
        <v>43993</v>
      </c>
      <c r="B330" s="283">
        <v>1.7</v>
      </c>
    </row>
    <row r="331" spans="1:2" x14ac:dyDescent="0.35">
      <c r="A331" s="282">
        <v>43994</v>
      </c>
      <c r="B331" s="283">
        <v>1.69</v>
      </c>
    </row>
    <row r="332" spans="1:2" x14ac:dyDescent="0.35">
      <c r="A332" s="282">
        <v>43997</v>
      </c>
      <c r="B332" s="283">
        <v>1.7</v>
      </c>
    </row>
    <row r="333" spans="1:2" x14ac:dyDescent="0.35">
      <c r="A333" s="282">
        <v>43998</v>
      </c>
      <c r="B333" s="283">
        <v>1.58</v>
      </c>
    </row>
    <row r="334" spans="1:2" x14ac:dyDescent="0.35">
      <c r="A334" s="282">
        <v>43999</v>
      </c>
      <c r="B334" s="283">
        <v>1.57</v>
      </c>
    </row>
    <row r="335" spans="1:2" x14ac:dyDescent="0.35">
      <c r="A335" s="282">
        <v>44000</v>
      </c>
      <c r="B335" s="283">
        <v>1.58</v>
      </c>
    </row>
    <row r="336" spans="1:2" x14ac:dyDescent="0.35">
      <c r="A336" s="282">
        <v>44001</v>
      </c>
      <c r="B336" s="283">
        <v>1.57</v>
      </c>
    </row>
    <row r="337" spans="1:2" x14ac:dyDescent="0.35">
      <c r="A337" s="282">
        <v>44004</v>
      </c>
      <c r="B337" s="283">
        <v>1.57</v>
      </c>
    </row>
    <row r="338" spans="1:2" x14ac:dyDescent="0.35">
      <c r="A338" s="282">
        <v>44005</v>
      </c>
      <c r="B338" s="283">
        <v>1.56</v>
      </c>
    </row>
    <row r="339" spans="1:2" x14ac:dyDescent="0.35">
      <c r="A339" s="282">
        <v>44006</v>
      </c>
      <c r="B339" s="283">
        <v>1.6</v>
      </c>
    </row>
    <row r="340" spans="1:2" x14ac:dyDescent="0.35">
      <c r="A340" s="282">
        <v>44007</v>
      </c>
      <c r="B340" s="283">
        <v>1.61</v>
      </c>
    </row>
    <row r="341" spans="1:2" x14ac:dyDescent="0.35">
      <c r="A341" s="282">
        <v>44008</v>
      </c>
      <c r="B341" s="283">
        <v>1.62</v>
      </c>
    </row>
    <row r="342" spans="1:2" x14ac:dyDescent="0.35">
      <c r="A342" s="282">
        <v>44011</v>
      </c>
      <c r="B342" s="283">
        <v>1.62</v>
      </c>
    </row>
    <row r="343" spans="1:2" x14ac:dyDescent="0.35">
      <c r="A343" s="282">
        <v>44012</v>
      </c>
      <c r="B343" s="283">
        <v>1.6</v>
      </c>
    </row>
    <row r="344" spans="1:2" x14ac:dyDescent="0.35">
      <c r="A344" s="282">
        <v>44013</v>
      </c>
      <c r="B344" s="283">
        <v>1.58</v>
      </c>
    </row>
    <row r="345" spans="1:2" x14ac:dyDescent="0.35">
      <c r="A345" s="282">
        <v>44014</v>
      </c>
      <c r="B345" s="283">
        <v>1.54</v>
      </c>
    </row>
    <row r="346" spans="1:2" x14ac:dyDescent="0.35">
      <c r="A346" s="282">
        <v>44015</v>
      </c>
      <c r="B346" s="283">
        <v>1.54</v>
      </c>
    </row>
    <row r="347" spans="1:2" x14ac:dyDescent="0.35">
      <c r="A347" s="282">
        <v>44018</v>
      </c>
      <c r="B347" s="283">
        <v>1.51</v>
      </c>
    </row>
    <row r="348" spans="1:2" x14ac:dyDescent="0.35">
      <c r="A348" s="282">
        <v>44019</v>
      </c>
      <c r="B348" s="283">
        <v>1.51</v>
      </c>
    </row>
    <row r="349" spans="1:2" x14ac:dyDescent="0.35">
      <c r="A349" s="282">
        <v>44020</v>
      </c>
      <c r="B349" s="283">
        <v>1.51</v>
      </c>
    </row>
    <row r="350" spans="1:2" x14ac:dyDescent="0.35">
      <c r="A350" s="282">
        <v>44021</v>
      </c>
      <c r="B350" s="283">
        <v>1.52</v>
      </c>
    </row>
    <row r="351" spans="1:2" x14ac:dyDescent="0.35">
      <c r="A351" s="282">
        <v>44022</v>
      </c>
      <c r="B351" s="283">
        <v>1.52</v>
      </c>
    </row>
    <row r="352" spans="1:2" x14ac:dyDescent="0.35">
      <c r="A352" s="282">
        <v>44025</v>
      </c>
      <c r="B352" s="283">
        <v>1.5</v>
      </c>
    </row>
    <row r="353" spans="1:2" x14ac:dyDescent="0.35">
      <c r="A353" s="282">
        <v>44026</v>
      </c>
      <c r="B353" s="283">
        <v>1.5</v>
      </c>
    </row>
    <row r="354" spans="1:2" x14ac:dyDescent="0.35">
      <c r="A354" s="282">
        <v>44027</v>
      </c>
      <c r="B354" s="283">
        <v>1.48</v>
      </c>
    </row>
    <row r="355" spans="1:2" x14ac:dyDescent="0.35">
      <c r="A355" s="282">
        <v>44028</v>
      </c>
      <c r="B355" s="283">
        <v>1.47</v>
      </c>
    </row>
    <row r="356" spans="1:2" x14ac:dyDescent="0.35">
      <c r="A356" s="282">
        <v>44029</v>
      </c>
      <c r="B356" s="283">
        <v>1.46</v>
      </c>
    </row>
    <row r="357" spans="1:2" x14ac:dyDescent="0.35">
      <c r="A357" s="282">
        <v>44032</v>
      </c>
      <c r="B357" s="283">
        <v>1.44</v>
      </c>
    </row>
    <row r="358" spans="1:2" x14ac:dyDescent="0.35">
      <c r="A358" s="282">
        <v>44033</v>
      </c>
      <c r="B358" s="283">
        <v>1.41</v>
      </c>
    </row>
    <row r="359" spans="1:2" x14ac:dyDescent="0.35">
      <c r="A359" s="282">
        <v>44034</v>
      </c>
      <c r="B359" s="283">
        <v>1.39</v>
      </c>
    </row>
    <row r="360" spans="1:2" x14ac:dyDescent="0.35">
      <c r="A360" s="282">
        <v>44035</v>
      </c>
      <c r="B360" s="283">
        <v>1.39</v>
      </c>
    </row>
    <row r="361" spans="1:2" x14ac:dyDescent="0.35">
      <c r="A361" s="282">
        <v>44036</v>
      </c>
      <c r="B361" s="283">
        <v>1.39</v>
      </c>
    </row>
    <row r="362" spans="1:2" x14ac:dyDescent="0.35">
      <c r="A362" s="282">
        <v>44039</v>
      </c>
      <c r="B362" s="283">
        <v>1.39</v>
      </c>
    </row>
    <row r="363" spans="1:2" x14ac:dyDescent="0.35">
      <c r="A363" s="282">
        <v>44040</v>
      </c>
      <c r="B363" s="283">
        <v>1.4</v>
      </c>
    </row>
    <row r="364" spans="1:2" x14ac:dyDescent="0.35">
      <c r="A364" s="282">
        <v>44041</v>
      </c>
      <c r="B364" s="283">
        <v>1.4</v>
      </c>
    </row>
    <row r="365" spans="1:2" x14ac:dyDescent="0.35">
      <c r="A365" s="282">
        <v>44042</v>
      </c>
      <c r="B365" s="283">
        <v>1.41</v>
      </c>
    </row>
    <row r="366" spans="1:2" x14ac:dyDescent="0.35">
      <c r="A366" s="282">
        <v>44043</v>
      </c>
      <c r="B366" s="283">
        <v>1.41</v>
      </c>
    </row>
    <row r="367" spans="1:2" x14ac:dyDescent="0.35">
      <c r="A367" s="282">
        <v>44046</v>
      </c>
      <c r="B367" s="283">
        <v>1.4</v>
      </c>
    </row>
    <row r="368" spans="1:2" x14ac:dyDescent="0.35">
      <c r="A368" s="282">
        <v>44047</v>
      </c>
      <c r="B368" s="283">
        <v>1.4</v>
      </c>
    </row>
    <row r="369" spans="1:2" x14ac:dyDescent="0.35">
      <c r="A369" s="282">
        <v>44048</v>
      </c>
      <c r="B369" s="283">
        <v>1.37</v>
      </c>
    </row>
    <row r="370" spans="1:2" x14ac:dyDescent="0.35">
      <c r="A370" s="282">
        <v>44049</v>
      </c>
      <c r="B370" s="283">
        <v>1.36</v>
      </c>
    </row>
    <row r="371" spans="1:2" x14ac:dyDescent="0.35">
      <c r="A371" s="282">
        <v>44050</v>
      </c>
      <c r="B371" s="283">
        <v>1.35</v>
      </c>
    </row>
    <row r="372" spans="1:2" x14ac:dyDescent="0.35">
      <c r="A372" s="282">
        <v>44053</v>
      </c>
      <c r="B372" s="283">
        <v>1.34</v>
      </c>
    </row>
    <row r="373" spans="1:2" x14ac:dyDescent="0.35">
      <c r="A373" s="282">
        <v>44054</v>
      </c>
      <c r="B373" s="283">
        <v>1.33</v>
      </c>
    </row>
    <row r="374" spans="1:2" x14ac:dyDescent="0.35">
      <c r="A374" s="282">
        <v>44055</v>
      </c>
      <c r="B374" s="283">
        <v>1.33</v>
      </c>
    </row>
    <row r="375" spans="1:2" x14ac:dyDescent="0.35">
      <c r="A375" s="282">
        <v>44056</v>
      </c>
      <c r="B375" s="283">
        <v>1.34</v>
      </c>
    </row>
    <row r="376" spans="1:2" x14ac:dyDescent="0.35">
      <c r="A376" s="282">
        <v>44057</v>
      </c>
      <c r="B376" s="283">
        <v>1.35</v>
      </c>
    </row>
    <row r="377" spans="1:2" x14ac:dyDescent="0.35">
      <c r="A377" s="282">
        <v>44060</v>
      </c>
      <c r="B377" s="283">
        <v>1.36</v>
      </c>
    </row>
    <row r="378" spans="1:2" x14ac:dyDescent="0.35">
      <c r="A378" s="282">
        <v>44061</v>
      </c>
      <c r="B378" s="283">
        <v>1.37</v>
      </c>
    </row>
    <row r="379" spans="1:2" x14ac:dyDescent="0.35">
      <c r="A379" s="282">
        <v>44062</v>
      </c>
      <c r="B379" s="283">
        <v>1.37</v>
      </c>
    </row>
    <row r="380" spans="1:2" x14ac:dyDescent="0.35">
      <c r="A380" s="282">
        <v>44063</v>
      </c>
      <c r="B380" s="283">
        <v>1.38</v>
      </c>
    </row>
    <row r="381" spans="1:2" x14ac:dyDescent="0.35">
      <c r="A381" s="282">
        <v>44064</v>
      </c>
      <c r="B381" s="283">
        <v>1.38</v>
      </c>
    </row>
    <row r="382" spans="1:2" x14ac:dyDescent="0.35">
      <c r="A382" s="282">
        <v>44067</v>
      </c>
      <c r="B382" s="283">
        <v>1.37</v>
      </c>
    </row>
    <row r="383" spans="1:2" x14ac:dyDescent="0.35">
      <c r="A383" s="282">
        <v>44068</v>
      </c>
      <c r="B383" s="283">
        <v>1.37</v>
      </c>
    </row>
    <row r="384" spans="1:2" x14ac:dyDescent="0.35">
      <c r="A384" s="282">
        <v>44069</v>
      </c>
      <c r="B384" s="283">
        <v>1.37</v>
      </c>
    </row>
    <row r="385" spans="1:2" x14ac:dyDescent="0.35">
      <c r="A385" s="282">
        <v>44070</v>
      </c>
      <c r="B385" s="283">
        <v>1.38</v>
      </c>
    </row>
    <row r="386" spans="1:2" x14ac:dyDescent="0.35">
      <c r="A386" s="282">
        <v>44071</v>
      </c>
      <c r="B386" s="283">
        <v>1.37</v>
      </c>
    </row>
    <row r="387" spans="1:2" x14ac:dyDescent="0.35">
      <c r="A387" s="282">
        <v>44074</v>
      </c>
      <c r="B387" s="283">
        <v>1.36</v>
      </c>
    </row>
    <row r="388" spans="1:2" x14ac:dyDescent="0.35">
      <c r="A388" s="282">
        <v>44075</v>
      </c>
      <c r="B388" s="283">
        <v>1.35</v>
      </c>
    </row>
    <row r="389" spans="1:2" x14ac:dyDescent="0.35">
      <c r="A389" s="282">
        <v>44076</v>
      </c>
      <c r="B389" s="283">
        <v>1.34</v>
      </c>
    </row>
    <row r="390" spans="1:2" x14ac:dyDescent="0.35">
      <c r="A390" s="282">
        <v>44077</v>
      </c>
      <c r="B390" s="283">
        <v>1.35</v>
      </c>
    </row>
    <row r="391" spans="1:2" x14ac:dyDescent="0.35">
      <c r="A391" s="282">
        <v>44078</v>
      </c>
      <c r="B391" s="283">
        <v>1.35</v>
      </c>
    </row>
    <row r="392" spans="1:2" x14ac:dyDescent="0.35">
      <c r="A392" s="282">
        <v>44081</v>
      </c>
      <c r="B392" s="283">
        <v>1.35</v>
      </c>
    </row>
    <row r="393" spans="1:2" x14ac:dyDescent="0.35">
      <c r="A393" s="282">
        <v>44082</v>
      </c>
      <c r="B393" s="283">
        <v>1.37</v>
      </c>
    </row>
    <row r="394" spans="1:2" x14ac:dyDescent="0.35">
      <c r="A394" s="282">
        <v>44083</v>
      </c>
      <c r="B394" s="283">
        <v>1.37</v>
      </c>
    </row>
    <row r="395" spans="1:2" x14ac:dyDescent="0.35">
      <c r="A395" s="282">
        <v>44084</v>
      </c>
      <c r="B395" s="283">
        <v>1.37</v>
      </c>
    </row>
    <row r="396" spans="1:2" x14ac:dyDescent="0.35">
      <c r="A396" s="282">
        <v>44085</v>
      </c>
      <c r="B396" s="283">
        <v>1.37</v>
      </c>
    </row>
    <row r="397" spans="1:2" x14ac:dyDescent="0.35">
      <c r="A397" s="282">
        <v>44088</v>
      </c>
      <c r="B397" s="283">
        <v>1.36</v>
      </c>
    </row>
    <row r="398" spans="1:2" x14ac:dyDescent="0.35">
      <c r="A398" s="282">
        <v>44089</v>
      </c>
      <c r="B398" s="283">
        <v>1.36</v>
      </c>
    </row>
    <row r="399" spans="1:2" x14ac:dyDescent="0.35">
      <c r="A399" s="282">
        <v>44090</v>
      </c>
      <c r="B399" s="283">
        <v>1.35</v>
      </c>
    </row>
    <row r="400" spans="1:2" x14ac:dyDescent="0.35">
      <c r="A400" s="282">
        <v>44091</v>
      </c>
      <c r="B400" s="283">
        <v>1.35</v>
      </c>
    </row>
    <row r="401" spans="1:2" x14ac:dyDescent="0.35">
      <c r="A401" s="282">
        <v>44092</v>
      </c>
      <c r="B401" s="283">
        <v>1.35</v>
      </c>
    </row>
    <row r="402" spans="1:2" x14ac:dyDescent="0.35">
      <c r="A402" s="282">
        <v>44095</v>
      </c>
      <c r="B402" s="283">
        <v>1.37</v>
      </c>
    </row>
    <row r="403" spans="1:2" x14ac:dyDescent="0.35">
      <c r="A403" s="282">
        <v>44096</v>
      </c>
      <c r="B403" s="283">
        <v>1.37</v>
      </c>
    </row>
    <row r="404" spans="1:2" x14ac:dyDescent="0.35">
      <c r="A404" s="282">
        <v>44097</v>
      </c>
      <c r="B404" s="283">
        <v>1.39</v>
      </c>
    </row>
    <row r="405" spans="1:2" x14ac:dyDescent="0.35">
      <c r="A405" s="282">
        <v>44098</v>
      </c>
      <c r="B405" s="283">
        <v>1.43</v>
      </c>
    </row>
    <row r="406" spans="1:2" x14ac:dyDescent="0.35">
      <c r="A406" s="282">
        <v>44099</v>
      </c>
      <c r="B406" s="283">
        <v>1.46</v>
      </c>
    </row>
    <row r="407" spans="1:2" x14ac:dyDescent="0.35">
      <c r="A407" s="282">
        <v>44102</v>
      </c>
      <c r="B407" s="283">
        <v>1.45</v>
      </c>
    </row>
    <row r="408" spans="1:2" x14ac:dyDescent="0.35">
      <c r="A408" s="282">
        <v>44103</v>
      </c>
      <c r="B408" s="283">
        <v>1.44</v>
      </c>
    </row>
    <row r="409" spans="1:2" x14ac:dyDescent="0.35">
      <c r="A409" s="282">
        <v>44104</v>
      </c>
      <c r="B409" s="283">
        <v>1.44</v>
      </c>
    </row>
    <row r="410" spans="1:2" x14ac:dyDescent="0.35">
      <c r="A410" s="282">
        <v>44105</v>
      </c>
      <c r="B410" s="283">
        <v>1.43</v>
      </c>
    </row>
    <row r="411" spans="1:2" x14ac:dyDescent="0.35">
      <c r="A411" s="282">
        <v>44106</v>
      </c>
      <c r="B411" s="283">
        <v>1.43</v>
      </c>
    </row>
    <row r="412" spans="1:2" x14ac:dyDescent="0.35">
      <c r="A412" s="282">
        <v>44109</v>
      </c>
      <c r="B412" s="283">
        <v>1.4</v>
      </c>
    </row>
    <row r="413" spans="1:2" x14ac:dyDescent="0.35">
      <c r="A413" s="282">
        <v>44110</v>
      </c>
      <c r="B413" s="283">
        <v>1.38</v>
      </c>
    </row>
    <row r="414" spans="1:2" x14ac:dyDescent="0.35">
      <c r="A414" s="282">
        <v>44111</v>
      </c>
      <c r="B414" s="283">
        <v>1.36</v>
      </c>
    </row>
    <row r="415" spans="1:2" x14ac:dyDescent="0.35">
      <c r="A415" s="282">
        <v>44112</v>
      </c>
      <c r="B415" s="283">
        <v>1.36</v>
      </c>
    </row>
    <row r="416" spans="1:2" x14ac:dyDescent="0.35">
      <c r="A416" s="282">
        <v>44113</v>
      </c>
      <c r="B416" s="283">
        <v>1.35</v>
      </c>
    </row>
    <row r="417" spans="1:2" x14ac:dyDescent="0.35">
      <c r="A417" s="282">
        <v>44116</v>
      </c>
      <c r="B417" s="283">
        <v>1.34</v>
      </c>
    </row>
    <row r="418" spans="1:2" x14ac:dyDescent="0.35">
      <c r="A418" s="282">
        <v>44117</v>
      </c>
      <c r="B418" s="283">
        <v>1.33</v>
      </c>
    </row>
    <row r="419" spans="1:2" x14ac:dyDescent="0.35">
      <c r="A419" s="282">
        <v>44118</v>
      </c>
      <c r="B419" s="283">
        <v>1.33</v>
      </c>
    </row>
    <row r="420" spans="1:2" x14ac:dyDescent="0.35">
      <c r="A420" s="282">
        <v>44119</v>
      </c>
      <c r="B420" s="283">
        <v>1.34</v>
      </c>
    </row>
    <row r="421" spans="1:2" x14ac:dyDescent="0.35">
      <c r="A421" s="282">
        <v>44120</v>
      </c>
      <c r="B421" s="283">
        <v>1.33</v>
      </c>
    </row>
    <row r="422" spans="1:2" x14ac:dyDescent="0.35">
      <c r="A422" s="282">
        <v>44123</v>
      </c>
      <c r="B422" s="283">
        <v>1.32</v>
      </c>
    </row>
    <row r="423" spans="1:2" x14ac:dyDescent="0.35">
      <c r="A423" s="282">
        <v>44124</v>
      </c>
      <c r="B423" s="283">
        <v>1.32</v>
      </c>
    </row>
    <row r="424" spans="1:2" x14ac:dyDescent="0.35">
      <c r="A424" s="282">
        <v>44125</v>
      </c>
      <c r="B424" s="283">
        <v>1.31</v>
      </c>
    </row>
    <row r="425" spans="1:2" x14ac:dyDescent="0.35">
      <c r="A425" s="282">
        <v>44126</v>
      </c>
      <c r="B425" s="283">
        <v>1.31</v>
      </c>
    </row>
    <row r="426" spans="1:2" x14ac:dyDescent="0.35">
      <c r="A426" s="282">
        <v>44127</v>
      </c>
      <c r="B426" s="283">
        <v>1.3</v>
      </c>
    </row>
    <row r="427" spans="1:2" x14ac:dyDescent="0.35">
      <c r="A427" s="282">
        <v>44130</v>
      </c>
      <c r="B427" s="283">
        <v>1.3</v>
      </c>
    </row>
    <row r="428" spans="1:2" x14ac:dyDescent="0.35">
      <c r="A428" s="282">
        <v>44131</v>
      </c>
      <c r="B428" s="283">
        <v>1.3</v>
      </c>
    </row>
    <row r="429" spans="1:2" x14ac:dyDescent="0.35">
      <c r="A429" s="282">
        <v>44132</v>
      </c>
      <c r="B429" s="283">
        <v>1.32</v>
      </c>
    </row>
    <row r="430" spans="1:2" x14ac:dyDescent="0.35">
      <c r="A430" s="282">
        <v>44133</v>
      </c>
      <c r="B430" s="283">
        <v>1.33</v>
      </c>
    </row>
    <row r="431" spans="1:2" x14ac:dyDescent="0.35">
      <c r="A431" s="282">
        <v>44134</v>
      </c>
      <c r="B431" s="283">
        <v>1.33</v>
      </c>
    </row>
    <row r="432" spans="1:2" x14ac:dyDescent="0.35">
      <c r="A432" s="282">
        <v>44135</v>
      </c>
      <c r="B432" s="283">
        <v>1.34</v>
      </c>
    </row>
    <row r="433" spans="1:2" x14ac:dyDescent="0.35">
      <c r="A433" s="282">
        <v>44137</v>
      </c>
      <c r="B433" s="283">
        <v>1.33</v>
      </c>
    </row>
    <row r="434" spans="1:2" x14ac:dyDescent="0.35">
      <c r="A434" s="282">
        <v>44138</v>
      </c>
      <c r="B434" s="283">
        <v>1.32</v>
      </c>
    </row>
    <row r="435" spans="1:2" x14ac:dyDescent="0.35">
      <c r="A435" s="282">
        <v>44139</v>
      </c>
      <c r="B435" s="283">
        <v>1.3</v>
      </c>
    </row>
    <row r="436" spans="1:2" x14ac:dyDescent="0.35">
      <c r="A436" s="282">
        <v>44140</v>
      </c>
      <c r="B436" s="283">
        <v>1.27</v>
      </c>
    </row>
    <row r="437" spans="1:2" x14ac:dyDescent="0.35">
      <c r="A437" s="282">
        <v>44141</v>
      </c>
      <c r="B437" s="283">
        <v>1.25</v>
      </c>
    </row>
    <row r="438" spans="1:2" x14ac:dyDescent="0.35">
      <c r="A438" s="282">
        <v>44144</v>
      </c>
      <c r="B438" s="283">
        <v>1.19</v>
      </c>
    </row>
    <row r="439" spans="1:2" x14ac:dyDescent="0.35">
      <c r="A439" s="282">
        <v>44145</v>
      </c>
      <c r="B439" s="283">
        <v>1.19</v>
      </c>
    </row>
    <row r="440" spans="1:2" x14ac:dyDescent="0.35">
      <c r="A440" s="282">
        <v>44146</v>
      </c>
      <c r="B440" s="283">
        <v>1.18</v>
      </c>
    </row>
    <row r="441" spans="1:2" x14ac:dyDescent="0.35">
      <c r="A441" s="282">
        <v>44147</v>
      </c>
      <c r="B441" s="283">
        <v>1.21</v>
      </c>
    </row>
    <row r="442" spans="1:2" x14ac:dyDescent="0.35">
      <c r="A442" s="282">
        <v>44148</v>
      </c>
      <c r="B442" s="283">
        <v>1.21</v>
      </c>
    </row>
    <row r="443" spans="1:2" x14ac:dyDescent="0.35">
      <c r="A443" s="282">
        <v>44151</v>
      </c>
      <c r="B443" s="283">
        <v>1.19</v>
      </c>
    </row>
    <row r="444" spans="1:2" x14ac:dyDescent="0.35">
      <c r="A444" s="282">
        <v>44152</v>
      </c>
      <c r="B444" s="283">
        <v>1.19</v>
      </c>
    </row>
    <row r="445" spans="1:2" x14ac:dyDescent="0.35">
      <c r="A445" s="282">
        <v>44153</v>
      </c>
      <c r="B445" s="283">
        <v>1.17</v>
      </c>
    </row>
    <row r="446" spans="1:2" x14ac:dyDescent="0.35">
      <c r="A446" s="282">
        <v>44154</v>
      </c>
      <c r="B446" s="283">
        <v>1.1599999999999999</v>
      </c>
    </row>
    <row r="447" spans="1:2" x14ac:dyDescent="0.35">
      <c r="A447" s="282">
        <v>44155</v>
      </c>
      <c r="B447" s="283">
        <v>1.1599999999999999</v>
      </c>
    </row>
    <row r="448" spans="1:2" x14ac:dyDescent="0.35">
      <c r="A448" s="282">
        <v>44158</v>
      </c>
      <c r="B448" s="283">
        <v>1.1599999999999999</v>
      </c>
    </row>
    <row r="449" spans="1:2" x14ac:dyDescent="0.35">
      <c r="A449" s="282">
        <v>44159</v>
      </c>
      <c r="B449" s="283">
        <v>1.1499999999999999</v>
      </c>
    </row>
    <row r="450" spans="1:2" x14ac:dyDescent="0.35">
      <c r="A450" s="282">
        <v>44160</v>
      </c>
      <c r="B450" s="283">
        <v>1.1399999999999999</v>
      </c>
    </row>
    <row r="451" spans="1:2" x14ac:dyDescent="0.35">
      <c r="A451" s="282">
        <v>44161</v>
      </c>
      <c r="B451" s="283">
        <v>1.1399999999999999</v>
      </c>
    </row>
    <row r="452" spans="1:2" x14ac:dyDescent="0.35">
      <c r="A452" s="282">
        <v>44162</v>
      </c>
      <c r="B452" s="283">
        <v>1.1299999999999999</v>
      </c>
    </row>
    <row r="453" spans="1:2" x14ac:dyDescent="0.35">
      <c r="A453" s="282">
        <v>44165</v>
      </c>
      <c r="B453" s="283">
        <v>1.1200000000000001</v>
      </c>
    </row>
    <row r="454" spans="1:2" x14ac:dyDescent="0.35">
      <c r="A454" s="282">
        <v>44166</v>
      </c>
      <c r="B454" s="283">
        <v>1.0900000000000001</v>
      </c>
    </row>
    <row r="455" spans="1:2" x14ac:dyDescent="0.35">
      <c r="A455" s="282">
        <v>44167</v>
      </c>
      <c r="B455" s="283">
        <v>1.08</v>
      </c>
    </row>
    <row r="456" spans="1:2" x14ac:dyDescent="0.35">
      <c r="A456" s="282">
        <v>44168</v>
      </c>
      <c r="B456" s="283">
        <v>1.07</v>
      </c>
    </row>
    <row r="457" spans="1:2" x14ac:dyDescent="0.35">
      <c r="A457" s="282">
        <v>44169</v>
      </c>
      <c r="B457" s="283">
        <v>1.07</v>
      </c>
    </row>
    <row r="458" spans="1:2" x14ac:dyDescent="0.35">
      <c r="A458" s="282">
        <v>44172</v>
      </c>
      <c r="B458" s="283">
        <v>1.07</v>
      </c>
    </row>
    <row r="459" spans="1:2" x14ac:dyDescent="0.35">
      <c r="A459" s="282">
        <v>44173</v>
      </c>
      <c r="B459" s="283">
        <v>1.08</v>
      </c>
    </row>
    <row r="460" spans="1:2" x14ac:dyDescent="0.35">
      <c r="A460" s="282">
        <v>44174</v>
      </c>
      <c r="B460" s="283">
        <v>1.1000000000000001</v>
      </c>
    </row>
    <row r="461" spans="1:2" x14ac:dyDescent="0.35">
      <c r="A461" s="282">
        <v>44175</v>
      </c>
      <c r="B461" s="283">
        <v>1.1100000000000001</v>
      </c>
    </row>
    <row r="462" spans="1:2" x14ac:dyDescent="0.35">
      <c r="A462" s="282">
        <v>44176</v>
      </c>
      <c r="B462" s="283">
        <v>1.1100000000000001</v>
      </c>
    </row>
    <row r="463" spans="1:2" x14ac:dyDescent="0.35">
      <c r="A463" s="282">
        <v>44179</v>
      </c>
      <c r="B463" s="283">
        <v>1.1100000000000001</v>
      </c>
    </row>
    <row r="464" spans="1:2" x14ac:dyDescent="0.35">
      <c r="A464" s="282">
        <v>44180</v>
      </c>
      <c r="B464" s="283">
        <v>1.1000000000000001</v>
      </c>
    </row>
    <row r="465" spans="1:2" x14ac:dyDescent="0.35">
      <c r="A465" s="282">
        <v>44181</v>
      </c>
      <c r="B465" s="283">
        <v>1.08</v>
      </c>
    </row>
    <row r="466" spans="1:2" x14ac:dyDescent="0.35">
      <c r="A466" s="282">
        <v>44182</v>
      </c>
      <c r="B466" s="283">
        <v>1.07</v>
      </c>
    </row>
    <row r="467" spans="1:2" x14ac:dyDescent="0.35">
      <c r="A467" s="282">
        <v>44183</v>
      </c>
      <c r="B467" s="283">
        <v>1.07</v>
      </c>
    </row>
    <row r="468" spans="1:2" x14ac:dyDescent="0.35">
      <c r="A468" s="282">
        <v>44186</v>
      </c>
      <c r="B468" s="283">
        <v>1.07</v>
      </c>
    </row>
    <row r="469" spans="1:2" x14ac:dyDescent="0.35">
      <c r="A469" s="282">
        <v>44187</v>
      </c>
      <c r="B469" s="283">
        <v>1.07</v>
      </c>
    </row>
    <row r="470" spans="1:2" x14ac:dyDescent="0.35">
      <c r="A470" s="282">
        <v>44188</v>
      </c>
      <c r="B470" s="283">
        <v>1.07</v>
      </c>
    </row>
    <row r="471" spans="1:2" x14ac:dyDescent="0.35">
      <c r="A471" s="282">
        <v>44189</v>
      </c>
      <c r="B471" s="283">
        <v>1.06</v>
      </c>
    </row>
    <row r="472" spans="1:2" x14ac:dyDescent="0.35">
      <c r="A472" s="282">
        <v>44193</v>
      </c>
      <c r="B472" s="283">
        <v>1.05</v>
      </c>
    </row>
    <row r="473" spans="1:2" x14ac:dyDescent="0.35">
      <c r="A473" s="282">
        <v>44194</v>
      </c>
      <c r="B473" s="283">
        <v>1.05</v>
      </c>
    </row>
    <row r="474" spans="1:2" x14ac:dyDescent="0.35">
      <c r="A474" s="282">
        <v>44195</v>
      </c>
      <c r="B474" s="283">
        <v>1.03</v>
      </c>
    </row>
    <row r="475" spans="1:2" x14ac:dyDescent="0.35">
      <c r="A475" s="282">
        <v>44196</v>
      </c>
      <c r="B475" s="283">
        <v>1.03</v>
      </c>
    </row>
    <row r="476" spans="1:2" x14ac:dyDescent="0.35">
      <c r="A476" s="282">
        <v>44200</v>
      </c>
      <c r="B476" s="283">
        <v>1.04</v>
      </c>
    </row>
    <row r="477" spans="1:2" x14ac:dyDescent="0.35">
      <c r="A477" s="282">
        <v>44201</v>
      </c>
      <c r="B477" s="283">
        <v>1.05</v>
      </c>
    </row>
    <row r="478" spans="1:2" x14ac:dyDescent="0.35">
      <c r="A478" s="282">
        <v>44202</v>
      </c>
      <c r="B478" s="283">
        <v>1.04</v>
      </c>
    </row>
    <row r="479" spans="1:2" x14ac:dyDescent="0.35">
      <c r="A479" s="282">
        <v>44203</v>
      </c>
      <c r="B479" s="283">
        <v>1.03</v>
      </c>
    </row>
    <row r="480" spans="1:2" x14ac:dyDescent="0.35">
      <c r="A480" s="282">
        <v>44204</v>
      </c>
      <c r="B480" s="283">
        <v>1.02</v>
      </c>
    </row>
    <row r="481" spans="1:2" x14ac:dyDescent="0.35">
      <c r="A481" s="282">
        <v>44207</v>
      </c>
      <c r="B481" s="283">
        <v>1.01</v>
      </c>
    </row>
    <row r="482" spans="1:2" x14ac:dyDescent="0.35">
      <c r="A482" s="282">
        <v>44208</v>
      </c>
      <c r="B482" s="283">
        <v>1.01</v>
      </c>
    </row>
    <row r="483" spans="1:2" x14ac:dyDescent="0.35">
      <c r="A483" s="282">
        <v>44209</v>
      </c>
      <c r="B483" s="283">
        <v>1</v>
      </c>
    </row>
    <row r="484" spans="1:2" x14ac:dyDescent="0.35">
      <c r="A484" s="282">
        <v>44210</v>
      </c>
      <c r="B484" s="283">
        <v>0.99</v>
      </c>
    </row>
    <row r="485" spans="1:2" x14ac:dyDescent="0.35">
      <c r="A485" s="282">
        <v>44211</v>
      </c>
      <c r="B485" s="283">
        <v>1</v>
      </c>
    </row>
    <row r="486" spans="1:2" x14ac:dyDescent="0.35">
      <c r="A486" s="282">
        <v>44214</v>
      </c>
      <c r="B486" s="283">
        <v>0.99</v>
      </c>
    </row>
    <row r="487" spans="1:2" x14ac:dyDescent="0.35">
      <c r="A487" s="282">
        <v>44215</v>
      </c>
      <c r="B487" s="283">
        <v>0.99</v>
      </c>
    </row>
    <row r="488" spans="1:2" x14ac:dyDescent="0.35">
      <c r="A488" s="282">
        <v>44216</v>
      </c>
      <c r="B488" s="283">
        <v>0.99</v>
      </c>
    </row>
    <row r="489" spans="1:2" x14ac:dyDescent="0.35">
      <c r="A489" s="282">
        <v>44217</v>
      </c>
      <c r="B489" s="283">
        <v>1</v>
      </c>
    </row>
    <row r="490" spans="1:2" x14ac:dyDescent="0.35">
      <c r="A490" s="282">
        <v>44218</v>
      </c>
      <c r="B490" s="283">
        <v>1.01</v>
      </c>
    </row>
    <row r="491" spans="1:2" x14ac:dyDescent="0.35">
      <c r="A491" s="282">
        <v>44221</v>
      </c>
      <c r="B491" s="283">
        <v>1.02</v>
      </c>
    </row>
    <row r="492" spans="1:2" x14ac:dyDescent="0.35">
      <c r="A492" s="282">
        <v>44222</v>
      </c>
      <c r="B492" s="283">
        <v>1.02</v>
      </c>
    </row>
    <row r="493" spans="1:2" x14ac:dyDescent="0.35">
      <c r="A493" s="282">
        <v>44223</v>
      </c>
      <c r="B493" s="283">
        <v>1.03</v>
      </c>
    </row>
    <row r="494" spans="1:2" x14ac:dyDescent="0.35">
      <c r="A494" s="282">
        <v>44224</v>
      </c>
      <c r="B494" s="283">
        <v>1.02</v>
      </c>
    </row>
    <row r="495" spans="1:2" x14ac:dyDescent="0.35">
      <c r="A495" s="282">
        <v>44225</v>
      </c>
      <c r="B495" s="283">
        <v>1.02</v>
      </c>
    </row>
    <row r="496" spans="1:2" x14ac:dyDescent="0.35">
      <c r="A496" s="282">
        <v>44227</v>
      </c>
      <c r="B496" s="283">
        <v>1.03</v>
      </c>
    </row>
    <row r="497" spans="1:2" x14ac:dyDescent="0.35">
      <c r="A497" s="282">
        <v>44228</v>
      </c>
      <c r="B497" s="283">
        <v>1.03</v>
      </c>
    </row>
    <row r="498" spans="1:2" x14ac:dyDescent="0.35">
      <c r="A498" s="282">
        <v>44229</v>
      </c>
      <c r="B498" s="283">
        <v>1.02</v>
      </c>
    </row>
    <row r="499" spans="1:2" x14ac:dyDescent="0.35">
      <c r="A499" s="282">
        <v>44230</v>
      </c>
      <c r="B499" s="283">
        <v>1.01</v>
      </c>
    </row>
    <row r="500" spans="1:2" x14ac:dyDescent="0.35">
      <c r="A500" s="282">
        <v>44231</v>
      </c>
      <c r="B500" s="283">
        <v>1</v>
      </c>
    </row>
    <row r="501" spans="1:2" x14ac:dyDescent="0.35">
      <c r="A501" s="282">
        <v>44232</v>
      </c>
      <c r="B501" s="283">
        <v>0.99</v>
      </c>
    </row>
    <row r="502" spans="1:2" x14ac:dyDescent="0.35">
      <c r="A502" s="282">
        <v>44235</v>
      </c>
      <c r="B502" s="283">
        <v>0.98</v>
      </c>
    </row>
    <row r="503" spans="1:2" x14ac:dyDescent="0.35">
      <c r="A503" s="282">
        <v>44236</v>
      </c>
      <c r="B503" s="283">
        <v>0.98</v>
      </c>
    </row>
    <row r="504" spans="1:2" x14ac:dyDescent="0.35">
      <c r="A504" s="282">
        <v>44237</v>
      </c>
      <c r="B504" s="283">
        <v>0.98</v>
      </c>
    </row>
    <row r="505" spans="1:2" x14ac:dyDescent="0.35">
      <c r="A505" s="282">
        <v>44238</v>
      </c>
      <c r="B505" s="283">
        <v>0.98</v>
      </c>
    </row>
    <row r="506" spans="1:2" x14ac:dyDescent="0.35">
      <c r="A506" s="282">
        <v>44239</v>
      </c>
      <c r="B506" s="283">
        <v>0.97</v>
      </c>
    </row>
    <row r="507" spans="1:2" x14ac:dyDescent="0.35">
      <c r="A507" s="282">
        <v>44242</v>
      </c>
      <c r="B507" s="283">
        <v>0.97</v>
      </c>
    </row>
    <row r="508" spans="1:2" x14ac:dyDescent="0.35">
      <c r="A508" s="282">
        <v>44243</v>
      </c>
      <c r="B508" s="283">
        <v>0.95</v>
      </c>
    </row>
    <row r="509" spans="1:2" x14ac:dyDescent="0.35">
      <c r="A509" s="282">
        <v>44244</v>
      </c>
      <c r="B509" s="283">
        <v>0.94</v>
      </c>
    </row>
    <row r="510" spans="1:2" x14ac:dyDescent="0.35">
      <c r="A510" s="282">
        <v>44245</v>
      </c>
      <c r="B510" s="283">
        <v>0.94</v>
      </c>
    </row>
    <row r="511" spans="1:2" x14ac:dyDescent="0.35">
      <c r="A511" s="282">
        <v>44246</v>
      </c>
      <c r="B511" s="283">
        <v>0.94</v>
      </c>
    </row>
    <row r="512" spans="1:2" x14ac:dyDescent="0.35">
      <c r="A512" s="282">
        <v>44249</v>
      </c>
      <c r="B512" s="283">
        <v>0.95</v>
      </c>
    </row>
    <row r="513" spans="1:2" x14ac:dyDescent="0.35">
      <c r="A513" s="282">
        <v>44250</v>
      </c>
      <c r="B513" s="283">
        <v>0.97</v>
      </c>
    </row>
    <row r="514" spans="1:2" x14ac:dyDescent="0.35">
      <c r="A514" s="282">
        <v>44251</v>
      </c>
      <c r="B514" s="283">
        <v>0.96</v>
      </c>
    </row>
    <row r="515" spans="1:2" x14ac:dyDescent="0.35">
      <c r="A515" s="282">
        <v>44252</v>
      </c>
      <c r="B515" s="283">
        <v>0.95</v>
      </c>
    </row>
    <row r="516" spans="1:2" x14ac:dyDescent="0.35">
      <c r="A516" s="282">
        <v>44253</v>
      </c>
      <c r="B516" s="283">
        <v>0.95</v>
      </c>
    </row>
    <row r="517" spans="1:2" x14ac:dyDescent="0.35">
      <c r="A517" s="282">
        <v>44255</v>
      </c>
      <c r="B517" s="283">
        <v>0.95</v>
      </c>
    </row>
    <row r="518" spans="1:2" x14ac:dyDescent="0.35">
      <c r="A518" s="282">
        <v>44256</v>
      </c>
      <c r="B518" s="283">
        <v>0.96</v>
      </c>
    </row>
    <row r="519" spans="1:2" x14ac:dyDescent="0.35">
      <c r="A519" s="282">
        <v>44257</v>
      </c>
      <c r="B519" s="283">
        <v>0.96</v>
      </c>
    </row>
    <row r="520" spans="1:2" x14ac:dyDescent="0.35">
      <c r="A520" s="282">
        <v>44258</v>
      </c>
      <c r="B520" s="283">
        <v>0.95</v>
      </c>
    </row>
    <row r="521" spans="1:2" x14ac:dyDescent="0.35">
      <c r="A521" s="282">
        <v>44259</v>
      </c>
      <c r="B521" s="283">
        <v>0.97</v>
      </c>
    </row>
    <row r="522" spans="1:2" x14ac:dyDescent="0.35">
      <c r="A522" s="282">
        <v>44260</v>
      </c>
      <c r="B522" s="283">
        <v>1</v>
      </c>
    </row>
    <row r="523" spans="1:2" x14ac:dyDescent="0.35">
      <c r="A523" s="282">
        <v>44263</v>
      </c>
      <c r="B523" s="283">
        <v>1.02</v>
      </c>
    </row>
    <row r="524" spans="1:2" x14ac:dyDescent="0.35">
      <c r="A524" s="282">
        <v>44264</v>
      </c>
      <c r="B524" s="283">
        <v>1.04</v>
      </c>
    </row>
    <row r="525" spans="1:2" x14ac:dyDescent="0.35">
      <c r="A525" s="282">
        <v>44265</v>
      </c>
      <c r="B525" s="283">
        <v>1.04</v>
      </c>
    </row>
    <row r="526" spans="1:2" x14ac:dyDescent="0.35">
      <c r="A526" s="282">
        <v>44266</v>
      </c>
      <c r="B526" s="283">
        <v>1.02</v>
      </c>
    </row>
    <row r="527" spans="1:2" x14ac:dyDescent="0.35">
      <c r="A527" s="282">
        <v>44267</v>
      </c>
      <c r="B527" s="283">
        <v>1.02</v>
      </c>
    </row>
    <row r="528" spans="1:2" x14ac:dyDescent="0.35">
      <c r="A528" s="282">
        <v>44270</v>
      </c>
      <c r="B528" s="283">
        <v>1.02</v>
      </c>
    </row>
    <row r="529" spans="1:2" x14ac:dyDescent="0.35">
      <c r="A529" s="282">
        <v>44271</v>
      </c>
      <c r="B529" s="283">
        <v>1.01</v>
      </c>
    </row>
    <row r="530" spans="1:2" x14ac:dyDescent="0.35">
      <c r="A530" s="282">
        <v>44272</v>
      </c>
      <c r="B530" s="283">
        <v>1.02</v>
      </c>
    </row>
    <row r="531" spans="1:2" x14ac:dyDescent="0.35">
      <c r="A531" s="282">
        <v>44273</v>
      </c>
      <c r="B531" s="283">
        <v>1</v>
      </c>
    </row>
    <row r="532" spans="1:2" x14ac:dyDescent="0.35">
      <c r="A532" s="282">
        <v>44274</v>
      </c>
      <c r="B532" s="283">
        <v>1</v>
      </c>
    </row>
    <row r="533" spans="1:2" x14ac:dyDescent="0.35">
      <c r="A533" s="282">
        <v>44277</v>
      </c>
      <c r="B533" s="283">
        <v>1</v>
      </c>
    </row>
    <row r="534" spans="1:2" x14ac:dyDescent="0.35">
      <c r="A534" s="282">
        <v>44278</v>
      </c>
      <c r="B534" s="283">
        <v>1.01</v>
      </c>
    </row>
    <row r="535" spans="1:2" x14ac:dyDescent="0.35">
      <c r="A535" s="282">
        <v>44279</v>
      </c>
      <c r="B535" s="283">
        <v>1.01</v>
      </c>
    </row>
    <row r="536" spans="1:2" x14ac:dyDescent="0.35">
      <c r="A536" s="282">
        <v>44280</v>
      </c>
      <c r="B536" s="283">
        <v>1.02</v>
      </c>
    </row>
    <row r="537" spans="1:2" x14ac:dyDescent="0.35">
      <c r="A537" s="282">
        <v>44281</v>
      </c>
      <c r="B537" s="283">
        <v>1.01</v>
      </c>
    </row>
    <row r="538" spans="1:2" x14ac:dyDescent="0.35">
      <c r="A538" s="282">
        <v>44284</v>
      </c>
      <c r="B538" s="283">
        <v>1</v>
      </c>
    </row>
    <row r="539" spans="1:2" x14ac:dyDescent="0.35">
      <c r="A539" s="282">
        <v>44285</v>
      </c>
      <c r="B539" s="283">
        <v>0.99</v>
      </c>
    </row>
    <row r="540" spans="1:2" x14ac:dyDescent="0.35">
      <c r="A540" s="282">
        <v>44286</v>
      </c>
      <c r="B540" s="283">
        <v>0.97</v>
      </c>
    </row>
    <row r="541" spans="1:2" x14ac:dyDescent="0.35">
      <c r="A541" s="282">
        <v>44287</v>
      </c>
      <c r="B541" s="283">
        <v>0.95</v>
      </c>
    </row>
    <row r="542" spans="1:2" x14ac:dyDescent="0.35">
      <c r="A542" s="282">
        <v>44291</v>
      </c>
      <c r="B542" s="283">
        <v>0.94</v>
      </c>
    </row>
    <row r="543" spans="1:2" x14ac:dyDescent="0.35">
      <c r="A543" s="282">
        <v>44292</v>
      </c>
      <c r="B543" s="283">
        <v>0.95</v>
      </c>
    </row>
    <row r="544" spans="1:2" x14ac:dyDescent="0.35">
      <c r="A544" s="282">
        <v>44293</v>
      </c>
      <c r="B544" s="283">
        <v>0.95</v>
      </c>
    </row>
    <row r="545" spans="1:2" x14ac:dyDescent="0.35">
      <c r="A545" s="282">
        <v>44294</v>
      </c>
      <c r="B545" s="283">
        <v>0.95</v>
      </c>
    </row>
    <row r="546" spans="1:2" x14ac:dyDescent="0.35">
      <c r="A546" s="282">
        <v>44295</v>
      </c>
      <c r="B546" s="283">
        <v>0.94</v>
      </c>
    </row>
    <row r="547" spans="1:2" x14ac:dyDescent="0.35">
      <c r="A547" s="282">
        <v>44298</v>
      </c>
      <c r="B547" s="283">
        <v>0.94</v>
      </c>
    </row>
    <row r="548" spans="1:2" x14ac:dyDescent="0.35">
      <c r="A548" s="282">
        <v>44299</v>
      </c>
      <c r="B548" s="283">
        <v>0.94</v>
      </c>
    </row>
    <row r="549" spans="1:2" x14ac:dyDescent="0.35">
      <c r="A549" s="282">
        <v>44300</v>
      </c>
      <c r="B549" s="283">
        <v>0.93</v>
      </c>
    </row>
    <row r="550" spans="1:2" x14ac:dyDescent="0.35">
      <c r="A550" s="282">
        <v>44301</v>
      </c>
      <c r="B550" s="283">
        <v>0.94</v>
      </c>
    </row>
    <row r="551" spans="1:2" x14ac:dyDescent="0.35">
      <c r="A551" s="282">
        <v>44302</v>
      </c>
      <c r="B551" s="283">
        <v>0.94</v>
      </c>
    </row>
    <row r="552" spans="1:2" x14ac:dyDescent="0.35">
      <c r="A552" s="282">
        <v>44305</v>
      </c>
      <c r="B552" s="283">
        <v>0.95</v>
      </c>
    </row>
    <row r="553" spans="1:2" x14ac:dyDescent="0.35">
      <c r="A553" s="282">
        <v>44306</v>
      </c>
      <c r="B553" s="283">
        <v>0.96</v>
      </c>
    </row>
    <row r="554" spans="1:2" x14ac:dyDescent="0.35">
      <c r="A554" s="282">
        <v>44307</v>
      </c>
      <c r="B554" s="283">
        <v>0.96</v>
      </c>
    </row>
    <row r="555" spans="1:2" x14ac:dyDescent="0.35">
      <c r="A555" s="282">
        <v>44308</v>
      </c>
      <c r="B555" s="283">
        <v>0.96</v>
      </c>
    </row>
    <row r="556" spans="1:2" x14ac:dyDescent="0.35">
      <c r="A556" s="282">
        <v>44309</v>
      </c>
      <c r="B556" s="283">
        <v>0.95</v>
      </c>
    </row>
    <row r="557" spans="1:2" x14ac:dyDescent="0.35">
      <c r="A557" s="282">
        <v>44312</v>
      </c>
      <c r="B557" s="283">
        <v>0.95</v>
      </c>
    </row>
    <row r="558" spans="1:2" x14ac:dyDescent="0.35">
      <c r="A558" s="282">
        <v>44313</v>
      </c>
      <c r="B558" s="283">
        <v>0.94</v>
      </c>
    </row>
    <row r="559" spans="1:2" x14ac:dyDescent="0.35">
      <c r="A559" s="282">
        <v>44314</v>
      </c>
      <c r="B559" s="283">
        <v>0.94</v>
      </c>
    </row>
    <row r="560" spans="1:2" x14ac:dyDescent="0.35">
      <c r="A560" s="282">
        <v>44315</v>
      </c>
      <c r="B560" s="283">
        <v>0.94</v>
      </c>
    </row>
    <row r="561" spans="1:2" x14ac:dyDescent="0.35">
      <c r="A561" s="282">
        <v>44316</v>
      </c>
      <c r="B561" s="283">
        <v>0.94</v>
      </c>
    </row>
    <row r="562" spans="1:2" x14ac:dyDescent="0.35">
      <c r="A562" s="282">
        <v>44319</v>
      </c>
      <c r="B562" s="283">
        <v>0.94</v>
      </c>
    </row>
    <row r="563" spans="1:2" x14ac:dyDescent="0.35">
      <c r="A563" s="282">
        <v>44320</v>
      </c>
      <c r="B563" s="283">
        <v>0.94</v>
      </c>
    </row>
    <row r="564" spans="1:2" x14ac:dyDescent="0.35">
      <c r="A564" s="282">
        <v>44321</v>
      </c>
      <c r="B564" s="283">
        <v>0.94</v>
      </c>
    </row>
    <row r="565" spans="1:2" x14ac:dyDescent="0.35">
      <c r="A565" s="282">
        <v>44322</v>
      </c>
      <c r="B565" s="283">
        <v>0.94</v>
      </c>
    </row>
    <row r="566" spans="1:2" x14ac:dyDescent="0.35">
      <c r="A566" s="282">
        <v>44323</v>
      </c>
      <c r="B566" s="283">
        <v>0.93</v>
      </c>
    </row>
    <row r="567" spans="1:2" x14ac:dyDescent="0.35">
      <c r="A567" s="282">
        <v>44326</v>
      </c>
      <c r="B567" s="283">
        <v>0.93</v>
      </c>
    </row>
    <row r="568" spans="1:2" x14ac:dyDescent="0.35">
      <c r="A568" s="282">
        <v>44327</v>
      </c>
      <c r="B568" s="283">
        <v>0.93</v>
      </c>
    </row>
    <row r="569" spans="1:2" x14ac:dyDescent="0.35">
      <c r="A569" s="282">
        <v>44328</v>
      </c>
      <c r="B569" s="283">
        <v>0.93</v>
      </c>
    </row>
    <row r="570" spans="1:2" x14ac:dyDescent="0.35">
      <c r="A570" s="282">
        <v>44329</v>
      </c>
      <c r="B570" s="283">
        <v>0.93</v>
      </c>
    </row>
    <row r="571" spans="1:2" x14ac:dyDescent="0.35">
      <c r="A571" s="282">
        <v>44330</v>
      </c>
      <c r="B571" s="283">
        <v>0.92</v>
      </c>
    </row>
    <row r="572" spans="1:2" x14ac:dyDescent="0.35">
      <c r="A572" s="282">
        <v>44333</v>
      </c>
      <c r="B572" s="283">
        <v>0.91</v>
      </c>
    </row>
    <row r="573" spans="1:2" x14ac:dyDescent="0.35">
      <c r="A573" s="282">
        <v>44334</v>
      </c>
      <c r="B573" s="283">
        <v>0.91</v>
      </c>
    </row>
    <row r="574" spans="1:2" x14ac:dyDescent="0.35">
      <c r="A574" s="282">
        <v>44335</v>
      </c>
      <c r="B574" s="283">
        <v>0.92</v>
      </c>
    </row>
    <row r="575" spans="1:2" x14ac:dyDescent="0.35">
      <c r="A575" s="282">
        <v>44336</v>
      </c>
      <c r="B575" s="283">
        <v>0.92</v>
      </c>
    </row>
    <row r="576" spans="1:2" x14ac:dyDescent="0.35">
      <c r="A576" s="282">
        <v>44337</v>
      </c>
      <c r="B576" s="283">
        <v>0.91</v>
      </c>
    </row>
    <row r="577" spans="1:2" x14ac:dyDescent="0.35">
      <c r="A577" s="282">
        <v>44340</v>
      </c>
      <c r="B577" s="283">
        <v>0.91</v>
      </c>
    </row>
    <row r="578" spans="1:2" x14ac:dyDescent="0.35">
      <c r="A578" s="282">
        <v>44341</v>
      </c>
      <c r="B578" s="283">
        <v>0.9</v>
      </c>
    </row>
    <row r="579" spans="1:2" x14ac:dyDescent="0.35">
      <c r="A579" s="282">
        <v>44342</v>
      </c>
      <c r="B579" s="283">
        <v>0.9</v>
      </c>
    </row>
    <row r="580" spans="1:2" x14ac:dyDescent="0.35">
      <c r="A580" s="282">
        <v>44343</v>
      </c>
      <c r="B580" s="283">
        <v>0.9</v>
      </c>
    </row>
    <row r="581" spans="1:2" x14ac:dyDescent="0.35">
      <c r="A581" s="282">
        <v>44344</v>
      </c>
      <c r="B581" s="283">
        <v>0.9</v>
      </c>
    </row>
    <row r="582" spans="1:2" x14ac:dyDescent="0.35">
      <c r="A582" s="282">
        <v>44347</v>
      </c>
      <c r="B582" s="283">
        <v>0.91</v>
      </c>
    </row>
    <row r="583" spans="1:2" x14ac:dyDescent="0.35">
      <c r="A583" s="282">
        <v>44348</v>
      </c>
      <c r="B583" s="283">
        <v>0.91</v>
      </c>
    </row>
    <row r="584" spans="1:2" x14ac:dyDescent="0.35">
      <c r="A584" s="282">
        <v>44349</v>
      </c>
      <c r="B584" s="283">
        <v>0.9</v>
      </c>
    </row>
    <row r="585" spans="1:2" x14ac:dyDescent="0.35">
      <c r="A585" s="282">
        <v>44350</v>
      </c>
      <c r="B585" s="283">
        <v>0.9</v>
      </c>
    </row>
    <row r="586" spans="1:2" x14ac:dyDescent="0.35">
      <c r="A586" s="282">
        <v>44351</v>
      </c>
      <c r="B586" s="283">
        <v>0.91</v>
      </c>
    </row>
    <row r="587" spans="1:2" x14ac:dyDescent="0.35">
      <c r="A587" s="282">
        <v>44354</v>
      </c>
      <c r="B587" s="283">
        <v>0.91</v>
      </c>
    </row>
    <row r="588" spans="1:2" x14ac:dyDescent="0.35">
      <c r="A588" s="282">
        <v>44355</v>
      </c>
      <c r="B588" s="283">
        <v>0.91</v>
      </c>
    </row>
    <row r="589" spans="1:2" x14ac:dyDescent="0.35">
      <c r="A589" s="282">
        <v>44356</v>
      </c>
      <c r="B589" s="283">
        <v>0.91</v>
      </c>
    </row>
    <row r="590" spans="1:2" x14ac:dyDescent="0.35">
      <c r="A590" s="282">
        <v>44357</v>
      </c>
      <c r="B590" s="283">
        <v>0.91</v>
      </c>
    </row>
    <row r="591" spans="1:2" x14ac:dyDescent="0.35">
      <c r="A591" s="282">
        <v>44358</v>
      </c>
      <c r="B591" s="283">
        <v>0.9</v>
      </c>
    </row>
    <row r="592" spans="1:2" x14ac:dyDescent="0.35">
      <c r="A592" s="282">
        <v>44361</v>
      </c>
      <c r="B592" s="283">
        <v>0.89</v>
      </c>
    </row>
    <row r="593" spans="1:2" x14ac:dyDescent="0.35">
      <c r="A593" s="282">
        <v>44362</v>
      </c>
      <c r="B593" s="283">
        <v>0.89</v>
      </c>
    </row>
    <row r="594" spans="1:2" x14ac:dyDescent="0.35">
      <c r="A594" s="282">
        <v>44363</v>
      </c>
      <c r="B594" s="283">
        <v>0.87</v>
      </c>
    </row>
    <row r="595" spans="1:2" x14ac:dyDescent="0.35">
      <c r="A595" s="282">
        <v>44364</v>
      </c>
      <c r="B595" s="283">
        <v>0.87</v>
      </c>
    </row>
    <row r="596" spans="1:2" x14ac:dyDescent="0.35">
      <c r="A596" s="282">
        <v>44365</v>
      </c>
      <c r="B596" s="283">
        <v>0.87</v>
      </c>
    </row>
    <row r="597" spans="1:2" x14ac:dyDescent="0.35">
      <c r="A597" s="282">
        <v>44368</v>
      </c>
      <c r="B597" s="283">
        <v>0.87</v>
      </c>
    </row>
    <row r="598" spans="1:2" x14ac:dyDescent="0.35">
      <c r="A598" s="282">
        <v>44369</v>
      </c>
      <c r="B598" s="283">
        <v>0.88</v>
      </c>
    </row>
    <row r="599" spans="1:2" x14ac:dyDescent="0.35">
      <c r="A599" s="282">
        <v>44370</v>
      </c>
      <c r="B599" s="283">
        <v>0.88</v>
      </c>
    </row>
    <row r="600" spans="1:2" x14ac:dyDescent="0.35">
      <c r="A600" s="282">
        <v>44371</v>
      </c>
      <c r="B600" s="283">
        <v>0.87</v>
      </c>
    </row>
    <row r="601" spans="1:2" x14ac:dyDescent="0.35">
      <c r="A601" s="282">
        <v>44372</v>
      </c>
      <c r="B601" s="283">
        <v>0.86</v>
      </c>
    </row>
    <row r="602" spans="1:2" x14ac:dyDescent="0.35">
      <c r="A602" s="282">
        <v>44375</v>
      </c>
      <c r="B602" s="283">
        <v>0.86</v>
      </c>
    </row>
    <row r="603" spans="1:2" x14ac:dyDescent="0.35">
      <c r="A603" s="282">
        <v>44376</v>
      </c>
      <c r="B603" s="283">
        <v>0.86</v>
      </c>
    </row>
    <row r="604" spans="1:2" x14ac:dyDescent="0.35">
      <c r="A604" s="282">
        <v>44377</v>
      </c>
      <c r="B604" s="283">
        <v>0.86</v>
      </c>
    </row>
    <row r="605" spans="1:2" x14ac:dyDescent="0.35">
      <c r="A605" s="282">
        <v>44378</v>
      </c>
      <c r="B605" s="283">
        <v>0.87</v>
      </c>
    </row>
    <row r="606" spans="1:2" x14ac:dyDescent="0.35">
      <c r="A606" s="282">
        <v>44379</v>
      </c>
      <c r="B606" s="283">
        <v>0.87</v>
      </c>
    </row>
    <row r="607" spans="1:2" x14ac:dyDescent="0.35">
      <c r="A607" s="282">
        <v>44382</v>
      </c>
      <c r="B607" s="283">
        <v>0.87</v>
      </c>
    </row>
    <row r="608" spans="1:2" x14ac:dyDescent="0.35">
      <c r="A608" s="282">
        <v>44383</v>
      </c>
      <c r="B608" s="283">
        <v>0.87</v>
      </c>
    </row>
    <row r="609" spans="1:2" x14ac:dyDescent="0.35">
      <c r="A609" s="282">
        <v>44384</v>
      </c>
      <c r="B609" s="283">
        <v>0.88</v>
      </c>
    </row>
    <row r="610" spans="1:2" x14ac:dyDescent="0.35">
      <c r="A610" s="282">
        <v>44385</v>
      </c>
      <c r="B610" s="283">
        <v>0.9</v>
      </c>
    </row>
    <row r="611" spans="1:2" x14ac:dyDescent="0.35">
      <c r="A611" s="282">
        <v>44386</v>
      </c>
      <c r="B611" s="283">
        <v>0.9</v>
      </c>
    </row>
    <row r="612" spans="1:2" x14ac:dyDescent="0.35">
      <c r="A612" s="282">
        <v>44389</v>
      </c>
      <c r="B612" s="283">
        <v>0.9</v>
      </c>
    </row>
    <row r="613" spans="1:2" x14ac:dyDescent="0.35">
      <c r="A613" s="282">
        <v>44390</v>
      </c>
      <c r="B613" s="283">
        <v>0.89</v>
      </c>
    </row>
    <row r="614" spans="1:2" x14ac:dyDescent="0.35">
      <c r="A614" s="282">
        <v>44391</v>
      </c>
      <c r="B614" s="283">
        <v>0.89</v>
      </c>
    </row>
    <row r="615" spans="1:2" x14ac:dyDescent="0.35">
      <c r="A615" s="282">
        <v>44392</v>
      </c>
      <c r="B615" s="283">
        <v>0.9</v>
      </c>
    </row>
    <row r="616" spans="1:2" x14ac:dyDescent="0.35">
      <c r="A616" s="282">
        <v>44393</v>
      </c>
      <c r="B616" s="283">
        <v>0.91</v>
      </c>
    </row>
    <row r="617" spans="1:2" x14ac:dyDescent="0.35">
      <c r="A617" s="282">
        <v>44396</v>
      </c>
      <c r="B617" s="283">
        <v>0.93</v>
      </c>
    </row>
    <row r="618" spans="1:2" x14ac:dyDescent="0.35">
      <c r="A618" s="282">
        <v>44397</v>
      </c>
      <c r="B618" s="283">
        <v>0.94</v>
      </c>
    </row>
    <row r="619" spans="1:2" x14ac:dyDescent="0.35">
      <c r="A619" s="282">
        <v>44398</v>
      </c>
      <c r="B619" s="283">
        <v>0.93</v>
      </c>
    </row>
    <row r="620" spans="1:2" x14ac:dyDescent="0.35">
      <c r="A620" s="282">
        <v>44399</v>
      </c>
      <c r="B620" s="283">
        <v>0.93</v>
      </c>
    </row>
    <row r="621" spans="1:2" x14ac:dyDescent="0.35">
      <c r="A621" s="282">
        <v>44400</v>
      </c>
      <c r="B621" s="283">
        <v>0.92</v>
      </c>
    </row>
    <row r="622" spans="1:2" x14ac:dyDescent="0.35">
      <c r="A622" s="282">
        <v>44403</v>
      </c>
      <c r="B622" s="283">
        <v>0.92</v>
      </c>
    </row>
    <row r="623" spans="1:2" x14ac:dyDescent="0.35">
      <c r="A623" s="282">
        <v>44404</v>
      </c>
      <c r="B623" s="283">
        <v>0.92</v>
      </c>
    </row>
    <row r="624" spans="1:2" x14ac:dyDescent="0.35">
      <c r="A624" s="282">
        <v>44405</v>
      </c>
      <c r="B624" s="283">
        <v>0.92</v>
      </c>
    </row>
    <row r="625" spans="1:2" x14ac:dyDescent="0.35">
      <c r="A625" s="282">
        <v>44406</v>
      </c>
      <c r="B625" s="283">
        <v>0.91</v>
      </c>
    </row>
    <row r="626" spans="1:2" x14ac:dyDescent="0.35">
      <c r="A626" s="282">
        <v>44407</v>
      </c>
      <c r="B626" s="283">
        <v>0.91</v>
      </c>
    </row>
    <row r="627" spans="1:2" x14ac:dyDescent="0.35">
      <c r="A627" s="282">
        <v>44408</v>
      </c>
      <c r="B627" s="283">
        <v>0.92</v>
      </c>
    </row>
    <row r="628" spans="1:2" x14ac:dyDescent="0.35">
      <c r="A628" s="282">
        <v>44410</v>
      </c>
      <c r="B628" s="283">
        <v>0.93</v>
      </c>
    </row>
    <row r="629" spans="1:2" x14ac:dyDescent="0.35">
      <c r="A629" s="282">
        <v>44411</v>
      </c>
      <c r="B629" s="283">
        <v>0.93</v>
      </c>
    </row>
    <row r="630" spans="1:2" x14ac:dyDescent="0.35">
      <c r="A630" s="282">
        <v>44412</v>
      </c>
      <c r="B630" s="283">
        <v>0.93</v>
      </c>
    </row>
    <row r="631" spans="1:2" x14ac:dyDescent="0.35">
      <c r="A631" s="282">
        <v>44413</v>
      </c>
      <c r="B631" s="283">
        <v>0.93</v>
      </c>
    </row>
    <row r="632" spans="1:2" x14ac:dyDescent="0.35">
      <c r="A632" s="282">
        <v>44414</v>
      </c>
      <c r="B632" s="283">
        <v>0.93</v>
      </c>
    </row>
    <row r="633" spans="1:2" x14ac:dyDescent="0.35">
      <c r="A633" s="282">
        <v>44417</v>
      </c>
      <c r="B633" s="283">
        <v>0.93</v>
      </c>
    </row>
    <row r="634" spans="1:2" x14ac:dyDescent="0.35">
      <c r="A634" s="282">
        <v>44418</v>
      </c>
      <c r="B634" s="283">
        <v>0.93</v>
      </c>
    </row>
    <row r="635" spans="1:2" x14ac:dyDescent="0.35">
      <c r="A635" s="282">
        <v>44419</v>
      </c>
      <c r="B635" s="283">
        <v>0.93</v>
      </c>
    </row>
    <row r="636" spans="1:2" x14ac:dyDescent="0.35">
      <c r="A636" s="282">
        <v>44420</v>
      </c>
      <c r="B636" s="283">
        <v>0.93</v>
      </c>
    </row>
    <row r="637" spans="1:2" x14ac:dyDescent="0.35">
      <c r="A637" s="282">
        <v>44421</v>
      </c>
      <c r="B637" s="283">
        <v>0.93</v>
      </c>
    </row>
    <row r="638" spans="1:2" x14ac:dyDescent="0.35">
      <c r="A638" s="282">
        <v>44424</v>
      </c>
      <c r="B638" s="283">
        <v>0.93</v>
      </c>
    </row>
    <row r="639" spans="1:2" x14ac:dyDescent="0.35">
      <c r="A639" s="282">
        <v>44425</v>
      </c>
      <c r="B639" s="283">
        <v>0.93</v>
      </c>
    </row>
    <row r="640" spans="1:2" x14ac:dyDescent="0.35">
      <c r="A640" s="282">
        <v>44426</v>
      </c>
      <c r="B640" s="283">
        <v>0.94</v>
      </c>
    </row>
    <row r="641" spans="1:2" x14ac:dyDescent="0.35">
      <c r="A641" s="282">
        <v>44427</v>
      </c>
      <c r="B641" s="283">
        <v>0.95</v>
      </c>
    </row>
    <row r="642" spans="1:2" x14ac:dyDescent="0.35">
      <c r="A642" s="282">
        <v>44428</v>
      </c>
      <c r="B642" s="283">
        <v>0.95</v>
      </c>
    </row>
    <row r="643" spans="1:2" x14ac:dyDescent="0.35">
      <c r="A643" s="282">
        <v>44431</v>
      </c>
      <c r="B643" s="283">
        <v>0.95</v>
      </c>
    </row>
    <row r="644" spans="1:2" x14ac:dyDescent="0.35">
      <c r="A644" s="282">
        <v>44432</v>
      </c>
      <c r="B644" s="283">
        <v>0.94</v>
      </c>
    </row>
    <row r="645" spans="1:2" x14ac:dyDescent="0.35">
      <c r="A645" s="282">
        <v>44433</v>
      </c>
      <c r="B645" s="283">
        <v>0.93</v>
      </c>
    </row>
    <row r="646" spans="1:2" x14ac:dyDescent="0.35">
      <c r="A646" s="282">
        <v>44434</v>
      </c>
      <c r="B646" s="283">
        <v>0.93</v>
      </c>
    </row>
    <row r="647" spans="1:2" x14ac:dyDescent="0.35">
      <c r="A647" s="282">
        <v>44435</v>
      </c>
      <c r="B647" s="283">
        <v>0.92</v>
      </c>
    </row>
    <row r="648" spans="1:2" x14ac:dyDescent="0.35">
      <c r="A648" s="282">
        <v>44438</v>
      </c>
      <c r="B648" s="283">
        <v>0.92</v>
      </c>
    </row>
    <row r="649" spans="1:2" x14ac:dyDescent="0.35">
      <c r="A649" s="282">
        <v>44439</v>
      </c>
      <c r="B649" s="283">
        <v>0.92</v>
      </c>
    </row>
    <row r="650" spans="1:2" x14ac:dyDescent="0.35">
      <c r="A650" s="282">
        <v>44440</v>
      </c>
      <c r="B650" s="283">
        <v>0.92</v>
      </c>
    </row>
    <row r="651" spans="1:2" x14ac:dyDescent="0.35">
      <c r="A651" s="282">
        <v>44441</v>
      </c>
      <c r="B651" s="283">
        <v>0.92</v>
      </c>
    </row>
    <row r="652" spans="1:2" x14ac:dyDescent="0.35">
      <c r="A652" s="282">
        <v>44442</v>
      </c>
      <c r="B652" s="283">
        <v>0.92</v>
      </c>
    </row>
    <row r="653" spans="1:2" x14ac:dyDescent="0.35">
      <c r="A653" s="282">
        <v>44445</v>
      </c>
      <c r="B653" s="283">
        <v>0.92</v>
      </c>
    </row>
    <row r="654" spans="1:2" x14ac:dyDescent="0.35">
      <c r="A654" s="282">
        <v>44446</v>
      </c>
      <c r="B654" s="283">
        <v>0.92</v>
      </c>
    </row>
    <row r="655" spans="1:2" x14ac:dyDescent="0.35">
      <c r="A655" s="282">
        <v>44447</v>
      </c>
      <c r="B655" s="283">
        <v>0.92</v>
      </c>
    </row>
    <row r="656" spans="1:2" x14ac:dyDescent="0.35">
      <c r="A656" s="282">
        <v>44448</v>
      </c>
      <c r="B656" s="283">
        <v>0.92</v>
      </c>
    </row>
    <row r="657" spans="1:2" x14ac:dyDescent="0.35">
      <c r="A657" s="282">
        <v>44449</v>
      </c>
      <c r="B657" s="283">
        <v>0.91</v>
      </c>
    </row>
    <row r="658" spans="1:2" x14ac:dyDescent="0.35">
      <c r="A658" s="282">
        <v>44452</v>
      </c>
      <c r="B658" s="283">
        <v>0.9</v>
      </c>
    </row>
    <row r="659" spans="1:2" x14ac:dyDescent="0.35">
      <c r="A659" s="282">
        <v>44453</v>
      </c>
      <c r="B659" s="283">
        <v>0.9</v>
      </c>
    </row>
    <row r="660" spans="1:2" x14ac:dyDescent="0.35">
      <c r="A660" s="282">
        <v>44454</v>
      </c>
      <c r="B660" s="283">
        <v>0.9</v>
      </c>
    </row>
    <row r="661" spans="1:2" x14ac:dyDescent="0.35">
      <c r="A661" s="282">
        <v>44455</v>
      </c>
      <c r="B661" s="283">
        <v>0.9</v>
      </c>
    </row>
    <row r="662" spans="1:2" x14ac:dyDescent="0.35">
      <c r="A662" s="282">
        <v>44456</v>
      </c>
      <c r="B662" s="283">
        <v>0.9</v>
      </c>
    </row>
    <row r="663" spans="1:2" x14ac:dyDescent="0.35">
      <c r="A663" s="282">
        <v>44459</v>
      </c>
      <c r="B663" s="283">
        <v>0.91</v>
      </c>
    </row>
    <row r="664" spans="1:2" x14ac:dyDescent="0.35">
      <c r="A664" s="282">
        <v>44460</v>
      </c>
      <c r="B664" s="283">
        <v>0.91</v>
      </c>
    </row>
    <row r="665" spans="1:2" x14ac:dyDescent="0.35">
      <c r="A665" s="282">
        <v>44461</v>
      </c>
      <c r="B665" s="283">
        <v>0.9</v>
      </c>
    </row>
    <row r="666" spans="1:2" x14ac:dyDescent="0.35">
      <c r="A666" s="282">
        <v>44462</v>
      </c>
      <c r="B666" s="283">
        <v>0.89</v>
      </c>
    </row>
    <row r="667" spans="1:2" x14ac:dyDescent="0.35">
      <c r="A667" s="282">
        <v>44463</v>
      </c>
      <c r="B667" s="283">
        <v>0.87</v>
      </c>
    </row>
    <row r="668" spans="1:2" x14ac:dyDescent="0.35">
      <c r="A668" s="282">
        <v>44466</v>
      </c>
      <c r="B668" s="283">
        <v>0.86</v>
      </c>
    </row>
    <row r="669" spans="1:2" x14ac:dyDescent="0.35">
      <c r="A669" s="282">
        <v>44467</v>
      </c>
      <c r="B669" s="283">
        <v>0.87</v>
      </c>
    </row>
    <row r="670" spans="1:2" x14ac:dyDescent="0.35">
      <c r="A670" s="282">
        <v>44468</v>
      </c>
      <c r="B670" s="283">
        <v>0.87</v>
      </c>
    </row>
    <row r="671" spans="1:2" x14ac:dyDescent="0.35">
      <c r="A671" s="282">
        <v>44469</v>
      </c>
      <c r="B671" s="283">
        <v>0.89</v>
      </c>
    </row>
    <row r="672" spans="1:2" x14ac:dyDescent="0.35">
      <c r="A672" s="282">
        <v>44470</v>
      </c>
      <c r="B672" s="283">
        <v>0.89</v>
      </c>
    </row>
    <row r="673" spans="1:2" x14ac:dyDescent="0.35">
      <c r="A673" s="282">
        <v>44473</v>
      </c>
      <c r="B673" s="283">
        <v>0.89</v>
      </c>
    </row>
    <row r="674" spans="1:2" x14ac:dyDescent="0.35">
      <c r="A674" s="282">
        <v>44474</v>
      </c>
      <c r="B674" s="283">
        <v>0.89</v>
      </c>
    </row>
    <row r="675" spans="1:2" x14ac:dyDescent="0.35">
      <c r="A675" s="282">
        <v>44475</v>
      </c>
      <c r="B675" s="283">
        <v>0.9</v>
      </c>
    </row>
    <row r="676" spans="1:2" x14ac:dyDescent="0.35">
      <c r="A676" s="282">
        <v>44476</v>
      </c>
      <c r="B676" s="283">
        <v>0.9</v>
      </c>
    </row>
    <row r="677" spans="1:2" x14ac:dyDescent="0.35">
      <c r="A677" s="282">
        <v>44477</v>
      </c>
      <c r="B677" s="283">
        <v>0.9</v>
      </c>
    </row>
    <row r="678" spans="1:2" x14ac:dyDescent="0.35">
      <c r="A678" s="282">
        <v>44480</v>
      </c>
      <c r="B678" s="283">
        <v>0.9</v>
      </c>
    </row>
    <row r="679" spans="1:2" x14ac:dyDescent="0.35">
      <c r="A679" s="282">
        <v>44481</v>
      </c>
      <c r="B679" s="283">
        <v>0.91</v>
      </c>
    </row>
    <row r="680" spans="1:2" x14ac:dyDescent="0.35">
      <c r="A680" s="282">
        <v>44482</v>
      </c>
      <c r="B680" s="283">
        <v>0.91</v>
      </c>
    </row>
    <row r="681" spans="1:2" x14ac:dyDescent="0.35">
      <c r="A681" s="282">
        <v>44483</v>
      </c>
      <c r="B681" s="283">
        <v>0.9</v>
      </c>
    </row>
    <row r="682" spans="1:2" x14ac:dyDescent="0.35">
      <c r="A682" s="282">
        <v>44484</v>
      </c>
      <c r="B682" s="283">
        <v>0.89</v>
      </c>
    </row>
    <row r="683" spans="1:2" x14ac:dyDescent="0.35">
      <c r="A683" s="282">
        <v>44487</v>
      </c>
      <c r="B683" s="283">
        <v>0.89</v>
      </c>
    </row>
    <row r="684" spans="1:2" x14ac:dyDescent="0.35">
      <c r="A684" s="282">
        <v>44488</v>
      </c>
      <c r="B684" s="283">
        <v>0.89</v>
      </c>
    </row>
    <row r="685" spans="1:2" x14ac:dyDescent="0.35">
      <c r="A685" s="282">
        <v>44489</v>
      </c>
      <c r="B685" s="283">
        <v>0.89</v>
      </c>
    </row>
    <row r="686" spans="1:2" x14ac:dyDescent="0.35">
      <c r="A686" s="282">
        <v>44490</v>
      </c>
      <c r="B686" s="283">
        <v>0.89</v>
      </c>
    </row>
    <row r="687" spans="1:2" x14ac:dyDescent="0.35">
      <c r="A687" s="282">
        <v>44491</v>
      </c>
      <c r="B687" s="283">
        <v>0.89</v>
      </c>
    </row>
    <row r="688" spans="1:2" x14ac:dyDescent="0.35">
      <c r="A688" s="282">
        <v>44494</v>
      </c>
      <c r="B688" s="283">
        <v>0.89</v>
      </c>
    </row>
    <row r="689" spans="1:2" x14ac:dyDescent="0.35">
      <c r="A689" s="282">
        <v>44495</v>
      </c>
      <c r="B689" s="283">
        <v>0.89</v>
      </c>
    </row>
    <row r="690" spans="1:2" x14ac:dyDescent="0.35">
      <c r="A690" s="282">
        <v>44496</v>
      </c>
      <c r="B690" s="283">
        <v>0.89</v>
      </c>
    </row>
    <row r="691" spans="1:2" x14ac:dyDescent="0.35">
      <c r="A691" s="282">
        <v>44497</v>
      </c>
      <c r="B691" s="283">
        <v>0.89</v>
      </c>
    </row>
    <row r="692" spans="1:2" x14ac:dyDescent="0.35">
      <c r="A692" s="282">
        <v>44498</v>
      </c>
      <c r="B692" s="283">
        <v>0.89</v>
      </c>
    </row>
    <row r="693" spans="1:2" x14ac:dyDescent="0.35">
      <c r="A693" s="282">
        <v>44500</v>
      </c>
      <c r="B693" s="283">
        <v>0.89</v>
      </c>
    </row>
    <row r="694" spans="1:2" x14ac:dyDescent="0.35">
      <c r="A694" s="282">
        <v>44501</v>
      </c>
      <c r="B694" s="283">
        <v>0.9</v>
      </c>
    </row>
    <row r="695" spans="1:2" x14ac:dyDescent="0.35">
      <c r="A695" s="282">
        <v>44502</v>
      </c>
      <c r="B695" s="283">
        <v>0.91</v>
      </c>
    </row>
    <row r="696" spans="1:2" x14ac:dyDescent="0.35">
      <c r="A696" s="282">
        <v>44503</v>
      </c>
      <c r="B696" s="283">
        <v>0.91</v>
      </c>
    </row>
    <row r="697" spans="1:2" x14ac:dyDescent="0.35">
      <c r="A697" s="282">
        <v>44504</v>
      </c>
      <c r="B697" s="283">
        <v>0.9</v>
      </c>
    </row>
    <row r="698" spans="1:2" x14ac:dyDescent="0.35">
      <c r="A698" s="282">
        <v>44505</v>
      </c>
      <c r="B698" s="283">
        <v>0.9</v>
      </c>
    </row>
    <row r="699" spans="1:2" x14ac:dyDescent="0.35">
      <c r="A699" s="282">
        <v>44508</v>
      </c>
      <c r="B699" s="283">
        <v>0.89</v>
      </c>
    </row>
    <row r="700" spans="1:2" x14ac:dyDescent="0.35">
      <c r="A700" s="282">
        <v>44509</v>
      </c>
      <c r="B700" s="283">
        <v>0.9</v>
      </c>
    </row>
    <row r="701" spans="1:2" x14ac:dyDescent="0.35">
      <c r="A701" s="282">
        <v>44510</v>
      </c>
      <c r="B701" s="283">
        <v>0.9</v>
      </c>
    </row>
    <row r="702" spans="1:2" x14ac:dyDescent="0.35">
      <c r="A702" s="282">
        <v>44511</v>
      </c>
      <c r="B702" s="283">
        <v>0.9</v>
      </c>
    </row>
    <row r="703" spans="1:2" x14ac:dyDescent="0.35">
      <c r="A703" s="282">
        <v>44512</v>
      </c>
      <c r="B703" s="283">
        <v>0.91</v>
      </c>
    </row>
    <row r="704" spans="1:2" x14ac:dyDescent="0.35">
      <c r="A704" s="282">
        <v>44515</v>
      </c>
      <c r="B704" s="283">
        <v>0.91</v>
      </c>
    </row>
    <row r="705" spans="1:2" x14ac:dyDescent="0.35">
      <c r="A705" s="282">
        <v>44516</v>
      </c>
      <c r="B705" s="283">
        <v>0.93</v>
      </c>
    </row>
    <row r="706" spans="1:2" x14ac:dyDescent="0.35">
      <c r="A706" s="282">
        <v>44517</v>
      </c>
      <c r="B706" s="283">
        <v>0.94</v>
      </c>
    </row>
    <row r="707" spans="1:2" x14ac:dyDescent="0.35">
      <c r="A707" s="282">
        <v>44518</v>
      </c>
      <c r="B707" s="283">
        <v>0.94</v>
      </c>
    </row>
    <row r="708" spans="1:2" x14ac:dyDescent="0.35">
      <c r="A708" s="282">
        <v>44519</v>
      </c>
      <c r="B708" s="283">
        <v>0.94</v>
      </c>
    </row>
    <row r="709" spans="1:2" x14ac:dyDescent="0.35">
      <c r="A709" s="282">
        <v>44522</v>
      </c>
      <c r="B709" s="283">
        <v>0.94</v>
      </c>
    </row>
    <row r="710" spans="1:2" x14ac:dyDescent="0.35">
      <c r="A710" s="282">
        <v>44523</v>
      </c>
      <c r="B710" s="283">
        <v>0.96</v>
      </c>
    </row>
    <row r="711" spans="1:2" x14ac:dyDescent="0.35">
      <c r="A711" s="282">
        <v>44524</v>
      </c>
      <c r="B711" s="283">
        <v>0.96</v>
      </c>
    </row>
    <row r="712" spans="1:2" x14ac:dyDescent="0.35">
      <c r="A712" s="282">
        <v>44525</v>
      </c>
      <c r="B712" s="283">
        <v>0.96</v>
      </c>
    </row>
    <row r="713" spans="1:2" x14ac:dyDescent="0.35">
      <c r="A713" s="282">
        <v>44526</v>
      </c>
      <c r="B713" s="283">
        <v>1.01</v>
      </c>
    </row>
    <row r="714" spans="1:2" x14ac:dyDescent="0.35">
      <c r="A714" s="282">
        <v>44529</v>
      </c>
      <c r="B714" s="283">
        <v>1.02</v>
      </c>
    </row>
    <row r="715" spans="1:2" x14ac:dyDescent="0.35">
      <c r="A715" s="282">
        <v>44530</v>
      </c>
      <c r="B715" s="283">
        <v>1.03</v>
      </c>
    </row>
    <row r="716" spans="1:2" x14ac:dyDescent="0.35">
      <c r="A716" s="282">
        <v>44531</v>
      </c>
      <c r="B716" s="283">
        <v>1.03</v>
      </c>
    </row>
    <row r="717" spans="1:2" x14ac:dyDescent="0.35">
      <c r="A717" s="282">
        <v>44532</v>
      </c>
      <c r="B717" s="283">
        <v>1.04</v>
      </c>
    </row>
    <row r="718" spans="1:2" x14ac:dyDescent="0.35">
      <c r="A718" s="282">
        <v>44533</v>
      </c>
      <c r="B718" s="283">
        <v>1.03</v>
      </c>
    </row>
    <row r="719" spans="1:2" x14ac:dyDescent="0.35">
      <c r="A719" s="282">
        <v>44536</v>
      </c>
      <c r="B719" s="283">
        <v>1.02</v>
      </c>
    </row>
    <row r="720" spans="1:2" x14ac:dyDescent="0.35">
      <c r="A720" s="282">
        <v>44537</v>
      </c>
      <c r="B720" s="283">
        <v>1</v>
      </c>
    </row>
    <row r="721" spans="1:2" x14ac:dyDescent="0.35">
      <c r="A721" s="282">
        <v>44538</v>
      </c>
      <c r="B721" s="283">
        <v>0.99</v>
      </c>
    </row>
    <row r="722" spans="1:2" x14ac:dyDescent="0.35">
      <c r="A722" s="282">
        <v>44539</v>
      </c>
      <c r="B722" s="283">
        <v>0.99</v>
      </c>
    </row>
    <row r="723" spans="1:2" x14ac:dyDescent="0.35">
      <c r="A723" s="282">
        <v>44540</v>
      </c>
      <c r="B723" s="283">
        <v>1</v>
      </c>
    </row>
    <row r="724" spans="1:2" x14ac:dyDescent="0.35">
      <c r="A724" s="282">
        <v>44543</v>
      </c>
      <c r="B724" s="283">
        <v>1</v>
      </c>
    </row>
    <row r="725" spans="1:2" x14ac:dyDescent="0.35">
      <c r="A725" s="282">
        <v>44544</v>
      </c>
      <c r="B725" s="283">
        <v>1.01</v>
      </c>
    </row>
    <row r="726" spans="1:2" x14ac:dyDescent="0.35">
      <c r="A726" s="282">
        <v>44545</v>
      </c>
      <c r="B726" s="283">
        <v>1.01</v>
      </c>
    </row>
    <row r="727" spans="1:2" x14ac:dyDescent="0.35">
      <c r="A727" s="282">
        <v>44546</v>
      </c>
      <c r="B727" s="283">
        <v>1.01</v>
      </c>
    </row>
    <row r="728" spans="1:2" x14ac:dyDescent="0.35">
      <c r="A728" s="282">
        <v>44547</v>
      </c>
      <c r="B728" s="283">
        <v>1.01</v>
      </c>
    </row>
    <row r="729" spans="1:2" x14ac:dyDescent="0.35">
      <c r="A729" s="282">
        <v>44550</v>
      </c>
      <c r="B729" s="283">
        <v>1.03</v>
      </c>
    </row>
    <row r="730" spans="1:2" x14ac:dyDescent="0.35">
      <c r="A730" s="282">
        <v>44551</v>
      </c>
      <c r="B730" s="283">
        <v>1.02</v>
      </c>
    </row>
    <row r="731" spans="1:2" x14ac:dyDescent="0.35">
      <c r="A731" s="282">
        <v>44552</v>
      </c>
      <c r="B731" s="283">
        <v>1.01</v>
      </c>
    </row>
    <row r="732" spans="1:2" x14ac:dyDescent="0.35">
      <c r="A732" s="282">
        <v>44553</v>
      </c>
      <c r="B732" s="283">
        <v>1</v>
      </c>
    </row>
    <row r="733" spans="1:2" x14ac:dyDescent="0.35">
      <c r="A733" s="282">
        <v>44557</v>
      </c>
      <c r="B733" s="283">
        <v>0.99</v>
      </c>
    </row>
    <row r="734" spans="1:2" x14ac:dyDescent="0.35">
      <c r="A734" s="282">
        <v>44558</v>
      </c>
      <c r="B734" s="283">
        <v>0.98</v>
      </c>
    </row>
    <row r="735" spans="1:2" x14ac:dyDescent="0.35">
      <c r="A735" s="282">
        <v>44559</v>
      </c>
      <c r="B735" s="283">
        <v>0.97</v>
      </c>
    </row>
    <row r="736" spans="1:2" x14ac:dyDescent="0.35">
      <c r="A736" s="282">
        <v>44560</v>
      </c>
      <c r="B736" s="283">
        <v>0.97</v>
      </c>
    </row>
    <row r="737" spans="1:2" x14ac:dyDescent="0.35">
      <c r="A737" s="282">
        <v>44561</v>
      </c>
      <c r="B737" s="283">
        <v>0.98</v>
      </c>
    </row>
    <row r="738" spans="1:2" x14ac:dyDescent="0.35">
      <c r="A738" s="282">
        <v>44564</v>
      </c>
      <c r="B738" s="283">
        <v>0.97</v>
      </c>
    </row>
    <row r="739" spans="1:2" x14ac:dyDescent="0.35">
      <c r="A739" s="282">
        <v>44565</v>
      </c>
      <c r="B739" s="283">
        <v>0.96</v>
      </c>
    </row>
    <row r="740" spans="1:2" x14ac:dyDescent="0.35">
      <c r="A740" s="282">
        <v>44566</v>
      </c>
      <c r="B740" s="283">
        <v>0.95</v>
      </c>
    </row>
    <row r="741" spans="1:2" x14ac:dyDescent="0.35">
      <c r="A741" s="282">
        <v>44567</v>
      </c>
      <c r="B741" s="283">
        <v>0.95</v>
      </c>
    </row>
    <row r="742" spans="1:2" x14ac:dyDescent="0.35">
      <c r="A742" s="282">
        <v>44568</v>
      </c>
      <c r="B742" s="283">
        <v>0.95</v>
      </c>
    </row>
    <row r="743" spans="1:2" x14ac:dyDescent="0.35">
      <c r="A743" s="282">
        <v>44571</v>
      </c>
      <c r="B743" s="283">
        <v>0.96</v>
      </c>
    </row>
    <row r="744" spans="1:2" x14ac:dyDescent="0.35">
      <c r="A744" s="282">
        <v>44572</v>
      </c>
      <c r="B744" s="283">
        <v>0.96</v>
      </c>
    </row>
    <row r="745" spans="1:2" x14ac:dyDescent="0.35">
      <c r="A745" s="282">
        <v>44573</v>
      </c>
      <c r="B745" s="283">
        <v>0.96</v>
      </c>
    </row>
    <row r="746" spans="1:2" x14ac:dyDescent="0.35">
      <c r="A746" s="282">
        <v>44574</v>
      </c>
      <c r="B746" s="283">
        <v>0.97</v>
      </c>
    </row>
    <row r="747" spans="1:2" x14ac:dyDescent="0.35">
      <c r="A747" s="282">
        <v>44575</v>
      </c>
      <c r="B747" s="283">
        <v>0.97</v>
      </c>
    </row>
    <row r="748" spans="1:2" x14ac:dyDescent="0.35">
      <c r="A748" s="282">
        <v>44578</v>
      </c>
      <c r="B748" s="283">
        <v>0.97</v>
      </c>
    </row>
    <row r="749" spans="1:2" x14ac:dyDescent="0.35">
      <c r="A749" s="282">
        <v>44579</v>
      </c>
      <c r="B749" s="283">
        <v>0.98</v>
      </c>
    </row>
    <row r="750" spans="1:2" x14ac:dyDescent="0.35">
      <c r="A750" s="282">
        <v>44580</v>
      </c>
      <c r="B750" s="283">
        <v>0.99</v>
      </c>
    </row>
    <row r="751" spans="1:2" x14ac:dyDescent="0.35">
      <c r="A751" s="282">
        <v>44581</v>
      </c>
      <c r="B751" s="283">
        <v>1</v>
      </c>
    </row>
    <row r="752" spans="1:2" x14ac:dyDescent="0.35">
      <c r="A752" s="282">
        <v>44582</v>
      </c>
      <c r="B752" s="283">
        <v>1.03</v>
      </c>
    </row>
    <row r="753" spans="1:2" x14ac:dyDescent="0.35">
      <c r="A753" s="282">
        <v>44585</v>
      </c>
      <c r="B753" s="283">
        <v>1.05</v>
      </c>
    </row>
    <row r="754" spans="1:2" x14ac:dyDescent="0.35">
      <c r="A754" s="282">
        <v>44586</v>
      </c>
      <c r="B754" s="283">
        <v>1.05</v>
      </c>
    </row>
    <row r="755" spans="1:2" x14ac:dyDescent="0.35">
      <c r="A755" s="282">
        <v>44587</v>
      </c>
      <c r="B755" s="283">
        <v>1.03</v>
      </c>
    </row>
    <row r="756" spans="1:2" x14ac:dyDescent="0.35">
      <c r="A756" s="282">
        <v>44588</v>
      </c>
      <c r="B756" s="283">
        <v>1.07</v>
      </c>
    </row>
    <row r="757" spans="1:2" x14ac:dyDescent="0.35">
      <c r="A757" s="282">
        <v>44589</v>
      </c>
      <c r="B757" s="283">
        <v>1.0900000000000001</v>
      </c>
    </row>
    <row r="758" spans="1:2" x14ac:dyDescent="0.35">
      <c r="A758" s="282">
        <v>44592</v>
      </c>
      <c r="B758" s="283">
        <v>1.1000000000000001</v>
      </c>
    </row>
    <row r="759" spans="1:2" x14ac:dyDescent="0.35">
      <c r="A759" s="282">
        <v>44593</v>
      </c>
      <c r="B759" s="283">
        <v>1.08</v>
      </c>
    </row>
    <row r="760" spans="1:2" x14ac:dyDescent="0.35">
      <c r="A760" s="282">
        <v>44594</v>
      </c>
      <c r="B760" s="283">
        <v>1.08</v>
      </c>
    </row>
    <row r="761" spans="1:2" x14ac:dyDescent="0.35">
      <c r="A761" s="282">
        <v>44595</v>
      </c>
      <c r="B761" s="283">
        <v>1.08</v>
      </c>
    </row>
    <row r="762" spans="1:2" x14ac:dyDescent="0.35">
      <c r="A762" s="282">
        <v>44596</v>
      </c>
      <c r="B762" s="283">
        <v>1.0900000000000001</v>
      </c>
    </row>
    <row r="763" spans="1:2" x14ac:dyDescent="0.35">
      <c r="A763" s="282">
        <v>44599</v>
      </c>
      <c r="B763" s="283">
        <v>1.1000000000000001</v>
      </c>
    </row>
    <row r="764" spans="1:2" x14ac:dyDescent="0.35">
      <c r="A764" s="282">
        <v>44600</v>
      </c>
      <c r="B764" s="283">
        <v>1.1000000000000001</v>
      </c>
    </row>
    <row r="765" spans="1:2" x14ac:dyDescent="0.35">
      <c r="A765" s="282">
        <v>44601</v>
      </c>
      <c r="B765" s="283">
        <v>1.0900000000000001</v>
      </c>
    </row>
    <row r="766" spans="1:2" x14ac:dyDescent="0.35">
      <c r="A766" s="282">
        <v>44602</v>
      </c>
      <c r="B766" s="283">
        <v>1.08</v>
      </c>
    </row>
    <row r="767" spans="1:2" x14ac:dyDescent="0.35">
      <c r="A767" s="282">
        <v>44603</v>
      </c>
      <c r="B767" s="283">
        <v>1.1000000000000001</v>
      </c>
    </row>
    <row r="768" spans="1:2" x14ac:dyDescent="0.35">
      <c r="A768" s="282">
        <v>44606</v>
      </c>
      <c r="B768" s="283">
        <v>1.1100000000000001</v>
      </c>
    </row>
    <row r="769" spans="1:2" x14ac:dyDescent="0.35">
      <c r="A769" s="282">
        <v>44607</v>
      </c>
      <c r="B769" s="283">
        <v>1.1100000000000001</v>
      </c>
    </row>
    <row r="770" spans="1:2" x14ac:dyDescent="0.35">
      <c r="A770" s="282">
        <v>44608</v>
      </c>
      <c r="B770" s="283">
        <v>1.1399999999999999</v>
      </c>
    </row>
    <row r="771" spans="1:2" x14ac:dyDescent="0.35">
      <c r="A771" s="282">
        <v>44609</v>
      </c>
      <c r="B771" s="283">
        <v>1.18</v>
      </c>
    </row>
    <row r="772" spans="1:2" x14ac:dyDescent="0.35">
      <c r="A772" s="282">
        <v>44610</v>
      </c>
      <c r="B772" s="283">
        <v>1.2</v>
      </c>
    </row>
    <row r="773" spans="1:2" x14ac:dyDescent="0.35">
      <c r="A773" s="282">
        <v>44613</v>
      </c>
      <c r="B773" s="283">
        <v>1.2</v>
      </c>
    </row>
    <row r="774" spans="1:2" x14ac:dyDescent="0.35">
      <c r="A774" s="282">
        <v>44614</v>
      </c>
      <c r="B774" s="283">
        <v>1.23</v>
      </c>
    </row>
    <row r="775" spans="1:2" x14ac:dyDescent="0.35">
      <c r="A775" s="282">
        <v>44615</v>
      </c>
      <c r="B775" s="283">
        <v>1.24</v>
      </c>
    </row>
    <row r="776" spans="1:2" x14ac:dyDescent="0.35">
      <c r="A776" s="282">
        <v>44616</v>
      </c>
      <c r="B776" s="283">
        <v>1.32</v>
      </c>
    </row>
    <row r="777" spans="1:2" x14ac:dyDescent="0.35">
      <c r="A777" s="282">
        <v>44617</v>
      </c>
      <c r="B777" s="283">
        <v>1.27</v>
      </c>
    </row>
    <row r="778" spans="1:2" x14ac:dyDescent="0.35">
      <c r="A778" s="282">
        <v>44620</v>
      </c>
      <c r="B778" s="283">
        <v>1.3</v>
      </c>
    </row>
    <row r="779" spans="1:2" x14ac:dyDescent="0.35">
      <c r="A779" s="282">
        <v>44621</v>
      </c>
      <c r="B779" s="283">
        <v>1.33</v>
      </c>
    </row>
    <row r="780" spans="1:2" x14ac:dyDescent="0.35">
      <c r="A780" s="282">
        <v>44622</v>
      </c>
      <c r="B780" s="283">
        <v>1.33</v>
      </c>
    </row>
    <row r="781" spans="1:2" x14ac:dyDescent="0.35">
      <c r="A781" s="282">
        <v>44623</v>
      </c>
      <c r="B781" s="283">
        <v>1.33</v>
      </c>
    </row>
    <row r="782" spans="1:2" x14ac:dyDescent="0.35">
      <c r="A782" s="282">
        <v>44624</v>
      </c>
      <c r="B782" s="283">
        <v>1.38</v>
      </c>
    </row>
    <row r="783" spans="1:2" x14ac:dyDescent="0.35">
      <c r="A783" s="282">
        <v>44627</v>
      </c>
      <c r="B783" s="283">
        <v>1.43</v>
      </c>
    </row>
    <row r="784" spans="1:2" x14ac:dyDescent="0.35">
      <c r="A784" s="282">
        <v>44628</v>
      </c>
      <c r="B784" s="283">
        <v>1.49</v>
      </c>
    </row>
    <row r="785" spans="1:2" x14ac:dyDescent="0.35">
      <c r="A785" s="282">
        <v>44629</v>
      </c>
      <c r="B785" s="283">
        <v>1.47</v>
      </c>
    </row>
    <row r="786" spans="1:2" x14ac:dyDescent="0.35">
      <c r="A786" s="282">
        <v>44630</v>
      </c>
      <c r="B786" s="283">
        <v>1.48</v>
      </c>
    </row>
    <row r="787" spans="1:2" x14ac:dyDescent="0.35">
      <c r="A787" s="282">
        <v>44631</v>
      </c>
      <c r="B787" s="283">
        <v>1.5</v>
      </c>
    </row>
    <row r="788" spans="1:2" x14ac:dyDescent="0.35">
      <c r="A788" s="282">
        <v>44634</v>
      </c>
      <c r="B788" s="283">
        <v>1.51</v>
      </c>
    </row>
    <row r="789" spans="1:2" x14ac:dyDescent="0.35">
      <c r="A789" s="282">
        <v>44635</v>
      </c>
      <c r="B789" s="283">
        <v>1.52</v>
      </c>
    </row>
    <row r="790" spans="1:2" x14ac:dyDescent="0.35">
      <c r="A790" s="282">
        <v>44636</v>
      </c>
      <c r="B790" s="283">
        <v>1.46</v>
      </c>
    </row>
    <row r="791" spans="1:2" x14ac:dyDescent="0.35">
      <c r="A791" s="282">
        <v>44637</v>
      </c>
      <c r="B791" s="283">
        <v>1.39</v>
      </c>
    </row>
    <row r="792" spans="1:2" x14ac:dyDescent="0.35">
      <c r="A792" s="282">
        <v>44638</v>
      </c>
      <c r="B792" s="283">
        <v>1.37</v>
      </c>
    </row>
    <row r="793" spans="1:2" x14ac:dyDescent="0.35">
      <c r="A793" s="282">
        <v>44641</v>
      </c>
      <c r="B793" s="283">
        <v>1.33</v>
      </c>
    </row>
    <row r="794" spans="1:2" x14ac:dyDescent="0.35">
      <c r="A794" s="282">
        <v>44642</v>
      </c>
      <c r="B794" s="283">
        <v>1.31</v>
      </c>
    </row>
    <row r="795" spans="1:2" x14ac:dyDescent="0.35">
      <c r="A795" s="282">
        <v>44643</v>
      </c>
      <c r="B795" s="283">
        <v>1.31</v>
      </c>
    </row>
    <row r="796" spans="1:2" x14ac:dyDescent="0.35">
      <c r="A796" s="282">
        <v>44644</v>
      </c>
      <c r="B796" s="283">
        <v>1.32</v>
      </c>
    </row>
    <row r="797" spans="1:2" x14ac:dyDescent="0.35">
      <c r="A797" s="282">
        <v>44645</v>
      </c>
      <c r="B797" s="283">
        <v>1.29</v>
      </c>
    </row>
    <row r="798" spans="1:2" x14ac:dyDescent="0.35">
      <c r="A798" s="282">
        <v>44648</v>
      </c>
      <c r="B798" s="283">
        <v>1.29</v>
      </c>
    </row>
    <row r="799" spans="1:2" x14ac:dyDescent="0.35">
      <c r="A799" s="282">
        <v>44649</v>
      </c>
      <c r="B799" s="283">
        <v>1.26</v>
      </c>
    </row>
    <row r="800" spans="1:2" x14ac:dyDescent="0.35">
      <c r="A800" s="282">
        <v>44650</v>
      </c>
      <c r="B800" s="283">
        <v>1.25</v>
      </c>
    </row>
    <row r="801" spans="1:2" x14ac:dyDescent="0.35">
      <c r="A801" s="282">
        <v>44651</v>
      </c>
      <c r="B801" s="283">
        <v>1.22</v>
      </c>
    </row>
    <row r="802" spans="1:2" x14ac:dyDescent="0.35">
      <c r="A802" s="282">
        <v>44652</v>
      </c>
      <c r="B802" s="283">
        <v>1.2</v>
      </c>
    </row>
    <row r="803" spans="1:2" x14ac:dyDescent="0.35">
      <c r="A803" s="282">
        <v>44655</v>
      </c>
      <c r="B803" s="283">
        <v>1.18</v>
      </c>
    </row>
    <row r="804" spans="1:2" x14ac:dyDescent="0.35">
      <c r="A804" s="282">
        <v>44656</v>
      </c>
      <c r="B804" s="283">
        <v>1.1499999999999999</v>
      </c>
    </row>
    <row r="805" spans="1:2" x14ac:dyDescent="0.35">
      <c r="A805" s="282">
        <v>44657</v>
      </c>
      <c r="B805" s="283">
        <v>1.18</v>
      </c>
    </row>
    <row r="806" spans="1:2" x14ac:dyDescent="0.35">
      <c r="A806" s="282">
        <v>44658</v>
      </c>
      <c r="B806" s="283">
        <v>1.18</v>
      </c>
    </row>
    <row r="807" spans="1:2" x14ac:dyDescent="0.35">
      <c r="A807" s="282">
        <v>44659</v>
      </c>
      <c r="B807" s="283">
        <v>1.2</v>
      </c>
    </row>
    <row r="808" spans="1:2" x14ac:dyDescent="0.35">
      <c r="A808" s="282">
        <v>44662</v>
      </c>
      <c r="B808" s="283">
        <v>1.22</v>
      </c>
    </row>
    <row r="809" spans="1:2" x14ac:dyDescent="0.35">
      <c r="A809" s="282">
        <v>44663</v>
      </c>
      <c r="B809" s="283">
        <v>1.25</v>
      </c>
    </row>
    <row r="810" spans="1:2" x14ac:dyDescent="0.35">
      <c r="A810" s="282">
        <v>44664</v>
      </c>
      <c r="B810" s="283">
        <v>1.28</v>
      </c>
    </row>
    <row r="811" spans="1:2" x14ac:dyDescent="0.35">
      <c r="A811" s="282">
        <v>44665</v>
      </c>
      <c r="B811" s="283">
        <v>1.26</v>
      </c>
    </row>
    <row r="812" spans="1:2" x14ac:dyDescent="0.35">
      <c r="A812" s="282">
        <v>44669</v>
      </c>
      <c r="B812" s="283">
        <v>1.27</v>
      </c>
    </row>
    <row r="813" spans="1:2" x14ac:dyDescent="0.35">
      <c r="A813" s="282">
        <v>44670</v>
      </c>
      <c r="B813" s="283">
        <v>1.28</v>
      </c>
    </row>
    <row r="814" spans="1:2" x14ac:dyDescent="0.35">
      <c r="A814" s="282">
        <v>44671</v>
      </c>
      <c r="B814" s="283">
        <v>1.29</v>
      </c>
    </row>
    <row r="815" spans="1:2" x14ac:dyDescent="0.35">
      <c r="A815" s="282">
        <v>44672</v>
      </c>
      <c r="B815" s="283">
        <v>1.3</v>
      </c>
    </row>
    <row r="816" spans="1:2" x14ac:dyDescent="0.35">
      <c r="A816" s="282">
        <v>44673</v>
      </c>
      <c r="B816" s="283">
        <v>1.33</v>
      </c>
    </row>
    <row r="817" spans="1:2" x14ac:dyDescent="0.35">
      <c r="A817" s="282">
        <v>44676</v>
      </c>
      <c r="B817" s="283">
        <v>1.35</v>
      </c>
    </row>
    <row r="818" spans="1:2" x14ac:dyDescent="0.35">
      <c r="A818" s="282">
        <v>44677</v>
      </c>
      <c r="B818" s="283">
        <v>1.36</v>
      </c>
    </row>
    <row r="819" spans="1:2" x14ac:dyDescent="0.35">
      <c r="A819" s="282">
        <v>44678</v>
      </c>
      <c r="B819" s="283">
        <v>1.38</v>
      </c>
    </row>
    <row r="820" spans="1:2" x14ac:dyDescent="0.35">
      <c r="A820" s="282">
        <v>44679</v>
      </c>
      <c r="B820" s="283">
        <v>1.38</v>
      </c>
    </row>
    <row r="821" spans="1:2" x14ac:dyDescent="0.35">
      <c r="A821" s="282">
        <v>44680</v>
      </c>
      <c r="B821" s="283">
        <v>1.39</v>
      </c>
    </row>
    <row r="822" spans="1:2" x14ac:dyDescent="0.35">
      <c r="A822" s="282">
        <v>44681</v>
      </c>
      <c r="B822" s="283">
        <v>1.41</v>
      </c>
    </row>
    <row r="823" spans="1:2" x14ac:dyDescent="0.35">
      <c r="A823" s="282">
        <v>44683</v>
      </c>
      <c r="B823" s="283">
        <v>1.41</v>
      </c>
    </row>
    <row r="824" spans="1:2" x14ac:dyDescent="0.35">
      <c r="A824" s="282">
        <v>44684</v>
      </c>
      <c r="B824" s="283">
        <v>1.4</v>
      </c>
    </row>
    <row r="825" spans="1:2" x14ac:dyDescent="0.35">
      <c r="A825" s="282">
        <v>44685</v>
      </c>
      <c r="B825" s="283">
        <v>1.41</v>
      </c>
    </row>
    <row r="826" spans="1:2" x14ac:dyDescent="0.35">
      <c r="A826" s="282">
        <v>44686</v>
      </c>
      <c r="B826" s="283">
        <v>1.39</v>
      </c>
    </row>
    <row r="827" spans="1:2" x14ac:dyDescent="0.35">
      <c r="A827" s="282">
        <v>44687</v>
      </c>
      <c r="B827" s="283">
        <v>1.4</v>
      </c>
    </row>
    <row r="828" spans="1:2" x14ac:dyDescent="0.35">
      <c r="A828" s="282">
        <v>44690</v>
      </c>
      <c r="B828" s="283">
        <v>1.44</v>
      </c>
    </row>
    <row r="829" spans="1:2" x14ac:dyDescent="0.35">
      <c r="A829" s="282">
        <v>44691</v>
      </c>
      <c r="B829" s="283">
        <v>1.45</v>
      </c>
    </row>
    <row r="830" spans="1:2" x14ac:dyDescent="0.35">
      <c r="A830" s="282">
        <v>44692</v>
      </c>
      <c r="B830" s="283">
        <v>1.45</v>
      </c>
    </row>
    <row r="831" spans="1:2" x14ac:dyDescent="0.35">
      <c r="A831" s="282">
        <v>44693</v>
      </c>
      <c r="B831" s="283">
        <v>1.48</v>
      </c>
    </row>
    <row r="832" spans="1:2" x14ac:dyDescent="0.35">
      <c r="A832" s="282">
        <v>44694</v>
      </c>
      <c r="B832" s="283">
        <v>1.47</v>
      </c>
    </row>
    <row r="833" spans="1:2" x14ac:dyDescent="0.35">
      <c r="A833" s="282">
        <v>44697</v>
      </c>
      <c r="B833" s="283">
        <v>1.49</v>
      </c>
    </row>
    <row r="834" spans="1:2" x14ac:dyDescent="0.35">
      <c r="A834" s="282">
        <v>44698</v>
      </c>
      <c r="B834" s="283">
        <v>1.49</v>
      </c>
    </row>
    <row r="835" spans="1:2" x14ac:dyDescent="0.35">
      <c r="A835" s="282">
        <v>44699</v>
      </c>
      <c r="B835" s="283">
        <v>1.52</v>
      </c>
    </row>
    <row r="836" spans="1:2" x14ac:dyDescent="0.35">
      <c r="A836" s="282">
        <v>44700</v>
      </c>
      <c r="B836" s="283">
        <v>1.54</v>
      </c>
    </row>
    <row r="837" spans="1:2" x14ac:dyDescent="0.35">
      <c r="A837" s="282">
        <v>44701</v>
      </c>
      <c r="B837" s="283">
        <v>1.55</v>
      </c>
    </row>
    <row r="838" spans="1:2" x14ac:dyDescent="0.35">
      <c r="A838" s="282">
        <v>44704</v>
      </c>
      <c r="B838" s="283">
        <v>1.53</v>
      </c>
    </row>
    <row r="839" spans="1:2" x14ac:dyDescent="0.35">
      <c r="A839" s="282">
        <v>44705</v>
      </c>
      <c r="B839" s="283">
        <v>1.54</v>
      </c>
    </row>
    <row r="840" spans="1:2" x14ac:dyDescent="0.35">
      <c r="A840" s="282">
        <v>44706</v>
      </c>
      <c r="B840" s="283">
        <v>1.49</v>
      </c>
    </row>
    <row r="841" spans="1:2" x14ac:dyDescent="0.35">
      <c r="A841" s="282">
        <v>44707</v>
      </c>
      <c r="B841" s="283">
        <v>1.44</v>
      </c>
    </row>
    <row r="842" spans="1:2" x14ac:dyDescent="0.35">
      <c r="A842" s="282">
        <v>44708</v>
      </c>
      <c r="B842" s="283">
        <v>1.41</v>
      </c>
    </row>
    <row r="843" spans="1:2" x14ac:dyDescent="0.35">
      <c r="A843" s="282">
        <v>44711</v>
      </c>
      <c r="B843" s="283">
        <v>1.41</v>
      </c>
    </row>
    <row r="844" spans="1:2" x14ac:dyDescent="0.35">
      <c r="A844" s="282">
        <v>44712</v>
      </c>
      <c r="B844" s="283">
        <v>1.4</v>
      </c>
    </row>
    <row r="845" spans="1:2" x14ac:dyDescent="0.35">
      <c r="A845" s="282">
        <v>44713</v>
      </c>
      <c r="B845" s="283">
        <v>1.37</v>
      </c>
    </row>
    <row r="846" spans="1:2" x14ac:dyDescent="0.35">
      <c r="A846" s="282">
        <v>44714</v>
      </c>
      <c r="B846" s="283">
        <v>1.38</v>
      </c>
    </row>
    <row r="847" spans="1:2" x14ac:dyDescent="0.35">
      <c r="A847" s="282">
        <v>44715</v>
      </c>
      <c r="B847" s="283">
        <v>1.38</v>
      </c>
    </row>
    <row r="848" spans="1:2" x14ac:dyDescent="0.35">
      <c r="A848" s="282">
        <v>44718</v>
      </c>
      <c r="B848" s="283">
        <v>1.37</v>
      </c>
    </row>
    <row r="849" spans="1:2" x14ac:dyDescent="0.35">
      <c r="A849" s="282">
        <v>44719</v>
      </c>
      <c r="B849" s="283">
        <v>1.38</v>
      </c>
    </row>
    <row r="850" spans="1:2" x14ac:dyDescent="0.35">
      <c r="A850" s="282">
        <v>44720</v>
      </c>
      <c r="B850" s="283">
        <v>1.37</v>
      </c>
    </row>
    <row r="851" spans="1:2" x14ac:dyDescent="0.35">
      <c r="A851" s="282">
        <v>44721</v>
      </c>
      <c r="B851" s="283">
        <v>1.38</v>
      </c>
    </row>
    <row r="852" spans="1:2" x14ac:dyDescent="0.35">
      <c r="A852" s="282">
        <v>44722</v>
      </c>
      <c r="B852" s="283">
        <v>1.41</v>
      </c>
    </row>
    <row r="853" spans="1:2" x14ac:dyDescent="0.35">
      <c r="A853" s="282">
        <v>44725</v>
      </c>
      <c r="B853" s="283">
        <v>1.46</v>
      </c>
    </row>
    <row r="854" spans="1:2" x14ac:dyDescent="0.35">
      <c r="A854" s="282">
        <v>44726</v>
      </c>
      <c r="B854" s="283">
        <v>1.46</v>
      </c>
    </row>
    <row r="855" spans="1:2" x14ac:dyDescent="0.35">
      <c r="A855" s="282">
        <v>44727</v>
      </c>
      <c r="B855" s="283">
        <v>1.45</v>
      </c>
    </row>
    <row r="856" spans="1:2" x14ac:dyDescent="0.35">
      <c r="A856" s="282">
        <v>44728</v>
      </c>
      <c r="B856" s="283">
        <v>1.49</v>
      </c>
    </row>
    <row r="857" spans="1:2" x14ac:dyDescent="0.35">
      <c r="A857" s="282">
        <v>44729</v>
      </c>
      <c r="B857" s="283">
        <v>1.5</v>
      </c>
    </row>
    <row r="858" spans="1:2" x14ac:dyDescent="0.35">
      <c r="A858" s="282">
        <v>44732</v>
      </c>
      <c r="B858" s="283">
        <v>1.5</v>
      </c>
    </row>
    <row r="859" spans="1:2" x14ac:dyDescent="0.35">
      <c r="A859" s="282">
        <v>44733</v>
      </c>
      <c r="B859" s="283">
        <v>1.49</v>
      </c>
    </row>
    <row r="860" spans="1:2" x14ac:dyDescent="0.35">
      <c r="A860" s="282">
        <v>44734</v>
      </c>
      <c r="B860" s="283">
        <v>1.54</v>
      </c>
    </row>
    <row r="861" spans="1:2" x14ac:dyDescent="0.35">
      <c r="A861" s="282">
        <v>44735</v>
      </c>
      <c r="B861" s="283">
        <v>1.56</v>
      </c>
    </row>
    <row r="862" spans="1:2" x14ac:dyDescent="0.35">
      <c r="A862" s="282">
        <v>44736</v>
      </c>
      <c r="B862" s="283">
        <v>1.55</v>
      </c>
    </row>
    <row r="863" spans="1:2" x14ac:dyDescent="0.35">
      <c r="A863" s="282">
        <v>44739</v>
      </c>
      <c r="B863" s="283">
        <v>1.54</v>
      </c>
    </row>
    <row r="864" spans="1:2" x14ac:dyDescent="0.35">
      <c r="A864" s="282">
        <v>44740</v>
      </c>
      <c r="B864" s="283">
        <v>1.56</v>
      </c>
    </row>
    <row r="865" spans="1:2" x14ac:dyDescent="0.35">
      <c r="A865" s="282">
        <v>44741</v>
      </c>
      <c r="B865" s="283">
        <v>1.58</v>
      </c>
    </row>
    <row r="866" spans="1:2" x14ac:dyDescent="0.35">
      <c r="A866" s="282">
        <v>44742</v>
      </c>
      <c r="B866" s="283">
        <v>1.64</v>
      </c>
    </row>
    <row r="867" spans="1:2" x14ac:dyDescent="0.35">
      <c r="A867" s="282">
        <v>44743</v>
      </c>
      <c r="B867" s="283">
        <v>1.65</v>
      </c>
    </row>
    <row r="868" spans="1:2" x14ac:dyDescent="0.35">
      <c r="A868" s="282">
        <v>44746</v>
      </c>
      <c r="B868" s="283">
        <v>1.65</v>
      </c>
    </row>
    <row r="869" spans="1:2" x14ac:dyDescent="0.35">
      <c r="A869" s="282">
        <v>44747</v>
      </c>
      <c r="B869" s="283">
        <v>1.67</v>
      </c>
    </row>
    <row r="870" spans="1:2" x14ac:dyDescent="0.35">
      <c r="A870" s="282">
        <v>44748</v>
      </c>
      <c r="B870" s="283">
        <v>1.65</v>
      </c>
    </row>
    <row r="871" spans="1:2" x14ac:dyDescent="0.35">
      <c r="A871" s="282">
        <v>44749</v>
      </c>
      <c r="B871" s="283">
        <v>1.6</v>
      </c>
    </row>
    <row r="872" spans="1:2" x14ac:dyDescent="0.35">
      <c r="A872" s="282">
        <v>44750</v>
      </c>
      <c r="B872" s="283">
        <v>1.57</v>
      </c>
    </row>
    <row r="873" spans="1:2" x14ac:dyDescent="0.35">
      <c r="A873" s="282">
        <v>44753</v>
      </c>
      <c r="B873" s="283">
        <v>1.58</v>
      </c>
    </row>
    <row r="874" spans="1:2" x14ac:dyDescent="0.35">
      <c r="A874" s="282">
        <v>44754</v>
      </c>
      <c r="B874" s="283">
        <v>1.59</v>
      </c>
    </row>
    <row r="875" spans="1:2" x14ac:dyDescent="0.35">
      <c r="A875" s="282">
        <v>44755</v>
      </c>
      <c r="B875" s="283">
        <v>1.59</v>
      </c>
    </row>
    <row r="876" spans="1:2" x14ac:dyDescent="0.35">
      <c r="A876" s="282">
        <v>44756</v>
      </c>
      <c r="B876" s="283">
        <v>1.6</v>
      </c>
    </row>
    <row r="877" spans="1:2" x14ac:dyDescent="0.35">
      <c r="A877" s="282">
        <v>44757</v>
      </c>
      <c r="B877" s="283">
        <v>1.58</v>
      </c>
    </row>
    <row r="878" spans="1:2" x14ac:dyDescent="0.35">
      <c r="A878" s="282">
        <v>44760</v>
      </c>
      <c r="B878" s="283">
        <v>1.55</v>
      </c>
    </row>
    <row r="879" spans="1:2" x14ac:dyDescent="0.35">
      <c r="A879" s="282">
        <v>44761</v>
      </c>
      <c r="B879" s="283">
        <v>1.54</v>
      </c>
    </row>
    <row r="880" spans="1:2" x14ac:dyDescent="0.35">
      <c r="A880" s="282">
        <v>44762</v>
      </c>
      <c r="B880" s="283">
        <v>1.52</v>
      </c>
    </row>
    <row r="881" spans="1:2" x14ac:dyDescent="0.35">
      <c r="A881" s="282">
        <v>44763</v>
      </c>
      <c r="B881" s="283">
        <v>1.52</v>
      </c>
    </row>
    <row r="882" spans="1:2" x14ac:dyDescent="0.35">
      <c r="A882" s="282">
        <v>44764</v>
      </c>
      <c r="B882" s="283">
        <v>1.52</v>
      </c>
    </row>
    <row r="883" spans="1:2" x14ac:dyDescent="0.35">
      <c r="A883" s="282">
        <v>44767</v>
      </c>
      <c r="B883" s="283">
        <v>1.54</v>
      </c>
    </row>
    <row r="884" spans="1:2" x14ac:dyDescent="0.35">
      <c r="A884" s="282">
        <v>44768</v>
      </c>
      <c r="B884" s="283">
        <v>1.56</v>
      </c>
    </row>
    <row r="885" spans="1:2" x14ac:dyDescent="0.35">
      <c r="A885" s="282">
        <v>44769</v>
      </c>
      <c r="B885" s="283">
        <v>1.55</v>
      </c>
    </row>
    <row r="886" spans="1:2" x14ac:dyDescent="0.35">
      <c r="A886" s="282">
        <v>44770</v>
      </c>
      <c r="B886" s="283">
        <v>1.54</v>
      </c>
    </row>
    <row r="887" spans="1:2" x14ac:dyDescent="0.35">
      <c r="A887" s="282">
        <v>44771</v>
      </c>
      <c r="B887" s="283">
        <v>1.51</v>
      </c>
    </row>
    <row r="888" spans="1:2" x14ac:dyDescent="0.35">
      <c r="A888" s="282">
        <v>44773</v>
      </c>
      <c r="B888" s="283">
        <v>1.53</v>
      </c>
    </row>
    <row r="889" spans="1:2" x14ac:dyDescent="0.35">
      <c r="A889" s="282">
        <v>44774</v>
      </c>
      <c r="B889" s="283">
        <v>1.52</v>
      </c>
    </row>
    <row r="890" spans="1:2" x14ac:dyDescent="0.35">
      <c r="A890" s="282">
        <v>44775</v>
      </c>
      <c r="B890" s="283">
        <v>1.51</v>
      </c>
    </row>
    <row r="891" spans="1:2" x14ac:dyDescent="0.35">
      <c r="A891" s="282">
        <v>44776</v>
      </c>
      <c r="B891" s="283">
        <v>1.5</v>
      </c>
    </row>
    <row r="892" spans="1:2" x14ac:dyDescent="0.35">
      <c r="A892" s="282">
        <v>44777</v>
      </c>
      <c r="B892" s="283">
        <v>1.5</v>
      </c>
    </row>
    <row r="893" spans="1:2" x14ac:dyDescent="0.35">
      <c r="A893" s="282">
        <v>44778</v>
      </c>
      <c r="B893" s="283">
        <v>1.49</v>
      </c>
    </row>
    <row r="894" spans="1:2" x14ac:dyDescent="0.35">
      <c r="A894" s="282">
        <v>44781</v>
      </c>
      <c r="B894" s="283">
        <v>1.49</v>
      </c>
    </row>
    <row r="895" spans="1:2" x14ac:dyDescent="0.35">
      <c r="A895" s="282">
        <v>44782</v>
      </c>
      <c r="B895" s="283">
        <v>1.5</v>
      </c>
    </row>
    <row r="896" spans="1:2" x14ac:dyDescent="0.35">
      <c r="A896" s="282">
        <v>44783</v>
      </c>
      <c r="B896" s="283">
        <v>1.47</v>
      </c>
    </row>
    <row r="897" spans="1:2" x14ac:dyDescent="0.35">
      <c r="A897" s="282">
        <v>44784</v>
      </c>
      <c r="B897" s="283">
        <v>1.42</v>
      </c>
    </row>
    <row r="898" spans="1:2" x14ac:dyDescent="0.35">
      <c r="A898" s="282">
        <v>44785</v>
      </c>
      <c r="B898" s="283">
        <v>1.41</v>
      </c>
    </row>
    <row r="899" spans="1:2" x14ac:dyDescent="0.35">
      <c r="A899" s="282">
        <v>44788</v>
      </c>
      <c r="B899" s="283">
        <v>1.4</v>
      </c>
    </row>
    <row r="900" spans="1:2" x14ac:dyDescent="0.35">
      <c r="A900" s="282">
        <v>44789</v>
      </c>
      <c r="B900" s="283">
        <v>1.39</v>
      </c>
    </row>
    <row r="901" spans="1:2" x14ac:dyDescent="0.35">
      <c r="A901" s="282">
        <v>44790</v>
      </c>
      <c r="B901" s="283">
        <v>1.41</v>
      </c>
    </row>
    <row r="902" spans="1:2" x14ac:dyDescent="0.35">
      <c r="A902" s="282">
        <v>44791</v>
      </c>
      <c r="B902" s="283">
        <v>1.41</v>
      </c>
    </row>
    <row r="903" spans="1:2" x14ac:dyDescent="0.35">
      <c r="A903" s="282">
        <v>44792</v>
      </c>
      <c r="B903" s="283">
        <v>1.42</v>
      </c>
    </row>
    <row r="904" spans="1:2" x14ac:dyDescent="0.35">
      <c r="A904" s="282">
        <v>44795</v>
      </c>
      <c r="B904" s="283">
        <v>1.44</v>
      </c>
    </row>
    <row r="905" spans="1:2" x14ac:dyDescent="0.35">
      <c r="A905" s="282">
        <v>44796</v>
      </c>
      <c r="B905" s="283">
        <v>1.45</v>
      </c>
    </row>
    <row r="906" spans="1:2" x14ac:dyDescent="0.35">
      <c r="A906" s="282">
        <v>44797</v>
      </c>
      <c r="B906" s="283">
        <v>1.43</v>
      </c>
    </row>
    <row r="907" spans="1:2" x14ac:dyDescent="0.35">
      <c r="A907" s="282">
        <v>44798</v>
      </c>
      <c r="B907" s="283">
        <v>1.42</v>
      </c>
    </row>
    <row r="908" spans="1:2" x14ac:dyDescent="0.35">
      <c r="A908" s="282">
        <v>44799</v>
      </c>
      <c r="B908" s="283">
        <v>1.42</v>
      </c>
    </row>
    <row r="909" spans="1:2" x14ac:dyDescent="0.35">
      <c r="A909" s="282">
        <v>44802</v>
      </c>
      <c r="B909" s="283">
        <v>1.44</v>
      </c>
    </row>
    <row r="910" spans="1:2" x14ac:dyDescent="0.35">
      <c r="A910" s="282">
        <v>44803</v>
      </c>
      <c r="B910" s="283">
        <v>1.45</v>
      </c>
    </row>
    <row r="911" spans="1:2" x14ac:dyDescent="0.35">
      <c r="A911" s="282">
        <v>44804</v>
      </c>
      <c r="B911" s="283">
        <v>1.48</v>
      </c>
    </row>
    <row r="912" spans="1:2" x14ac:dyDescent="0.35">
      <c r="A912" s="282">
        <v>44805</v>
      </c>
      <c r="B912" s="283">
        <v>1.5</v>
      </c>
    </row>
    <row r="913" spans="1:2" x14ac:dyDescent="0.35">
      <c r="A913" s="282">
        <v>44806</v>
      </c>
      <c r="B913" s="283">
        <v>1.5</v>
      </c>
    </row>
    <row r="914" spans="1:2" x14ac:dyDescent="0.35">
      <c r="A914" s="282">
        <v>44809</v>
      </c>
      <c r="B914" s="283">
        <v>1.51</v>
      </c>
    </row>
    <row r="915" spans="1:2" x14ac:dyDescent="0.35">
      <c r="A915" s="282">
        <v>44810</v>
      </c>
      <c r="B915" s="283">
        <v>1.51</v>
      </c>
    </row>
    <row r="916" spans="1:2" x14ac:dyDescent="0.35">
      <c r="A916" s="282">
        <v>44811</v>
      </c>
      <c r="B916" s="283">
        <v>1.51</v>
      </c>
    </row>
    <row r="917" spans="1:2" x14ac:dyDescent="0.35">
      <c r="A917" s="282">
        <v>44812</v>
      </c>
      <c r="B917" s="283">
        <v>1.49</v>
      </c>
    </row>
    <row r="918" spans="1:2" x14ac:dyDescent="0.35">
      <c r="A918" s="282">
        <v>44813</v>
      </c>
      <c r="B918" s="283">
        <v>1.47</v>
      </c>
    </row>
    <row r="919" spans="1:2" x14ac:dyDescent="0.35">
      <c r="A919" s="282">
        <v>44816</v>
      </c>
      <c r="B919" s="283">
        <v>1.46</v>
      </c>
    </row>
    <row r="920" spans="1:2" x14ac:dyDescent="0.35">
      <c r="A920" s="282">
        <v>44817</v>
      </c>
      <c r="B920" s="283">
        <v>1.46</v>
      </c>
    </row>
    <row r="921" spans="1:2" x14ac:dyDescent="0.35">
      <c r="A921" s="282">
        <v>44818</v>
      </c>
      <c r="B921" s="283">
        <v>1.46</v>
      </c>
    </row>
    <row r="922" spans="1:2" x14ac:dyDescent="0.35">
      <c r="A922" s="282">
        <v>44819</v>
      </c>
      <c r="B922" s="283">
        <v>1.45</v>
      </c>
    </row>
    <row r="923" spans="1:2" x14ac:dyDescent="0.35">
      <c r="A923" s="282">
        <v>44820</v>
      </c>
      <c r="B923" s="283">
        <v>1.48</v>
      </c>
    </row>
    <row r="924" spans="1:2" x14ac:dyDescent="0.35">
      <c r="A924" s="282">
        <v>44823</v>
      </c>
      <c r="B924" s="283">
        <v>1.47</v>
      </c>
    </row>
    <row r="925" spans="1:2" x14ac:dyDescent="0.35">
      <c r="A925" s="282">
        <v>44824</v>
      </c>
      <c r="B925" s="283">
        <v>1.47</v>
      </c>
    </row>
    <row r="926" spans="1:2" x14ac:dyDescent="0.35">
      <c r="A926" s="282">
        <v>44825</v>
      </c>
      <c r="B926" s="283">
        <v>1.47</v>
      </c>
    </row>
    <row r="927" spans="1:2" x14ac:dyDescent="0.35">
      <c r="A927" s="282">
        <v>44826</v>
      </c>
      <c r="B927" s="283">
        <v>1.48</v>
      </c>
    </row>
    <row r="928" spans="1:2" x14ac:dyDescent="0.35">
      <c r="A928" s="282">
        <v>44827</v>
      </c>
      <c r="B928" s="283">
        <v>1.51</v>
      </c>
    </row>
    <row r="929" spans="1:2" x14ac:dyDescent="0.35">
      <c r="A929" s="282">
        <v>44830</v>
      </c>
      <c r="B929" s="283">
        <v>1.54</v>
      </c>
    </row>
    <row r="930" spans="1:2" x14ac:dyDescent="0.35">
      <c r="A930" s="282">
        <v>44831</v>
      </c>
      <c r="B930" s="283">
        <v>1.58</v>
      </c>
    </row>
    <row r="931" spans="1:2" x14ac:dyDescent="0.35">
      <c r="A931" s="282">
        <v>44832</v>
      </c>
      <c r="B931" s="283">
        <v>1.67</v>
      </c>
    </row>
    <row r="932" spans="1:2" x14ac:dyDescent="0.35">
      <c r="A932" s="282">
        <v>44833</v>
      </c>
      <c r="B932" s="283">
        <v>1.68</v>
      </c>
    </row>
    <row r="933" spans="1:2" x14ac:dyDescent="0.35">
      <c r="A933" s="282">
        <v>44834</v>
      </c>
      <c r="B933" s="283">
        <v>1.67</v>
      </c>
    </row>
    <row r="934" spans="1:2" x14ac:dyDescent="0.35">
      <c r="A934" s="282">
        <v>44837</v>
      </c>
      <c r="B934" s="283">
        <v>1.65</v>
      </c>
    </row>
    <row r="935" spans="1:2" x14ac:dyDescent="0.35">
      <c r="A935" s="282">
        <v>44838</v>
      </c>
      <c r="B935" s="283">
        <v>1.6</v>
      </c>
    </row>
    <row r="936" spans="1:2" x14ac:dyDescent="0.35">
      <c r="A936" s="282">
        <v>44839</v>
      </c>
      <c r="B936" s="283">
        <v>1.61</v>
      </c>
    </row>
    <row r="937" spans="1:2" x14ac:dyDescent="0.35">
      <c r="A937" s="282">
        <v>44840</v>
      </c>
      <c r="B937" s="283">
        <v>1.58</v>
      </c>
    </row>
    <row r="938" spans="1:2" x14ac:dyDescent="0.35">
      <c r="A938" s="282">
        <v>44841</v>
      </c>
      <c r="B938" s="283">
        <v>1.6</v>
      </c>
    </row>
    <row r="939" spans="1:2" x14ac:dyDescent="0.35">
      <c r="A939" s="282">
        <v>44844</v>
      </c>
      <c r="B939" s="283">
        <v>1.6</v>
      </c>
    </row>
    <row r="940" spans="1:2" x14ac:dyDescent="0.35">
      <c r="A940" s="282">
        <v>44845</v>
      </c>
      <c r="B940" s="283">
        <v>1.67</v>
      </c>
    </row>
    <row r="941" spans="1:2" x14ac:dyDescent="0.35">
      <c r="A941" s="282">
        <v>44846</v>
      </c>
      <c r="B941" s="283">
        <v>1.71</v>
      </c>
    </row>
    <row r="942" spans="1:2" x14ac:dyDescent="0.35">
      <c r="A942" s="282">
        <v>44847</v>
      </c>
      <c r="B942" s="283">
        <v>1.71</v>
      </c>
    </row>
    <row r="943" spans="1:2" x14ac:dyDescent="0.35">
      <c r="A943" s="282">
        <v>44848</v>
      </c>
      <c r="B943" s="283">
        <v>1.7</v>
      </c>
    </row>
    <row r="944" spans="1:2" x14ac:dyDescent="0.35">
      <c r="A944" s="282">
        <v>44851</v>
      </c>
      <c r="B944" s="283">
        <v>1.7</v>
      </c>
    </row>
    <row r="945" spans="1:2" x14ac:dyDescent="0.35">
      <c r="A945" s="282">
        <v>44852</v>
      </c>
      <c r="B945" s="283">
        <v>1.69</v>
      </c>
    </row>
    <row r="946" spans="1:2" x14ac:dyDescent="0.35">
      <c r="A946" s="282">
        <v>44853</v>
      </c>
      <c r="B946" s="283">
        <v>1.7</v>
      </c>
    </row>
    <row r="947" spans="1:2" x14ac:dyDescent="0.35">
      <c r="A947" s="282">
        <v>44854</v>
      </c>
      <c r="B947" s="283">
        <v>1.69</v>
      </c>
    </row>
    <row r="948" spans="1:2" x14ac:dyDescent="0.35">
      <c r="A948" s="282">
        <v>44855</v>
      </c>
      <c r="B948" s="283">
        <v>1.71</v>
      </c>
    </row>
    <row r="949" spans="1:2" x14ac:dyDescent="0.35">
      <c r="A949" s="282">
        <v>44858</v>
      </c>
      <c r="B949" s="283">
        <v>1.68</v>
      </c>
    </row>
    <row r="950" spans="1:2" x14ac:dyDescent="0.35">
      <c r="A950" s="282">
        <v>44859</v>
      </c>
      <c r="B950" s="283">
        <v>1.69</v>
      </c>
    </row>
    <row r="951" spans="1:2" x14ac:dyDescent="0.35">
      <c r="A951" s="282">
        <v>44860</v>
      </c>
      <c r="B951" s="283">
        <v>1.67</v>
      </c>
    </row>
    <row r="952" spans="1:2" x14ac:dyDescent="0.35">
      <c r="A952" s="282">
        <v>44861</v>
      </c>
      <c r="B952" s="283">
        <v>1.68</v>
      </c>
    </row>
    <row r="953" spans="1:2" x14ac:dyDescent="0.35">
      <c r="A953" s="282">
        <v>44862</v>
      </c>
      <c r="B953" s="283">
        <v>1.66</v>
      </c>
    </row>
    <row r="954" spans="1:2" x14ac:dyDescent="0.35">
      <c r="A954" s="282">
        <v>44865</v>
      </c>
      <c r="B954" s="283">
        <v>1.66</v>
      </c>
    </row>
    <row r="955" spans="1:2" x14ac:dyDescent="0.35">
      <c r="A955" s="282">
        <v>44866</v>
      </c>
      <c r="B955" s="283">
        <v>1.64</v>
      </c>
    </row>
    <row r="956" spans="1:2" x14ac:dyDescent="0.35">
      <c r="A956" s="282">
        <v>44867</v>
      </c>
      <c r="B956" s="283">
        <v>1.62</v>
      </c>
    </row>
    <row r="957" spans="1:2" x14ac:dyDescent="0.35">
      <c r="A957" s="282">
        <v>44868</v>
      </c>
      <c r="B957" s="283">
        <v>1.64</v>
      </c>
    </row>
    <row r="958" spans="1:2" x14ac:dyDescent="0.35">
      <c r="A958" s="282">
        <v>44869</v>
      </c>
      <c r="B958" s="283">
        <v>1.61</v>
      </c>
    </row>
    <row r="959" spans="1:2" x14ac:dyDescent="0.35">
      <c r="A959" s="282">
        <v>44872</v>
      </c>
      <c r="B959" s="283">
        <v>1.59</v>
      </c>
    </row>
    <row r="960" spans="1:2" x14ac:dyDescent="0.35">
      <c r="A960" s="282">
        <v>44873</v>
      </c>
      <c r="B960" s="283">
        <v>1.6</v>
      </c>
    </row>
    <row r="961" spans="1:2" x14ac:dyDescent="0.35">
      <c r="A961" s="282">
        <v>44874</v>
      </c>
      <c r="B961" s="283">
        <v>1.6</v>
      </c>
    </row>
    <row r="962" spans="1:2" x14ac:dyDescent="0.35">
      <c r="A962" s="282">
        <v>44875</v>
      </c>
      <c r="B962" s="283">
        <v>1.58</v>
      </c>
    </row>
    <row r="963" spans="1:2" x14ac:dyDescent="0.35">
      <c r="A963" s="282">
        <v>44876</v>
      </c>
      <c r="B963" s="283">
        <v>1.58</v>
      </c>
    </row>
    <row r="964" spans="1:2" x14ac:dyDescent="0.35">
      <c r="A964" s="282">
        <v>44879</v>
      </c>
      <c r="B964" s="283">
        <v>1.52</v>
      </c>
    </row>
    <row r="965" spans="1:2" x14ac:dyDescent="0.35">
      <c r="A965" s="282">
        <v>44880</v>
      </c>
      <c r="B965" s="283">
        <v>1.48</v>
      </c>
    </row>
    <row r="966" spans="1:2" x14ac:dyDescent="0.35">
      <c r="A966" s="282">
        <v>44881</v>
      </c>
      <c r="B966" s="283">
        <v>1.48</v>
      </c>
    </row>
    <row r="967" spans="1:2" x14ac:dyDescent="0.35">
      <c r="A967" s="282">
        <v>44882</v>
      </c>
      <c r="B967" s="283">
        <v>1.47</v>
      </c>
    </row>
    <row r="968" spans="1:2" x14ac:dyDescent="0.35">
      <c r="A968" s="282">
        <v>44883</v>
      </c>
      <c r="B968" s="283">
        <v>1.45</v>
      </c>
    </row>
    <row r="969" spans="1:2" x14ac:dyDescent="0.35">
      <c r="A969" s="282">
        <v>44886</v>
      </c>
      <c r="B969" s="283">
        <v>1.44</v>
      </c>
    </row>
    <row r="970" spans="1:2" x14ac:dyDescent="0.35">
      <c r="A970" s="282">
        <v>44887</v>
      </c>
      <c r="B970" s="283">
        <v>1.43</v>
      </c>
    </row>
    <row r="971" spans="1:2" x14ac:dyDescent="0.35">
      <c r="A971" s="282">
        <v>44888</v>
      </c>
      <c r="B971" s="283">
        <v>1.42</v>
      </c>
    </row>
    <row r="972" spans="1:2" x14ac:dyDescent="0.35">
      <c r="A972" s="282">
        <v>44889</v>
      </c>
      <c r="B972" s="283">
        <v>1.42</v>
      </c>
    </row>
    <row r="973" spans="1:2" x14ac:dyDescent="0.35">
      <c r="A973" s="282">
        <v>44890</v>
      </c>
      <c r="B973" s="283">
        <v>1.4</v>
      </c>
    </row>
    <row r="974" spans="1:2" x14ac:dyDescent="0.35">
      <c r="A974" s="282">
        <v>44893</v>
      </c>
      <c r="B974" s="283">
        <v>1.4</v>
      </c>
    </row>
    <row r="975" spans="1:2" x14ac:dyDescent="0.35">
      <c r="A975" s="282">
        <v>44894</v>
      </c>
      <c r="B975" s="283">
        <v>1.42</v>
      </c>
    </row>
    <row r="976" spans="1:2" x14ac:dyDescent="0.35">
      <c r="A976" s="282">
        <v>44895</v>
      </c>
      <c r="B976" s="283">
        <v>1.42</v>
      </c>
    </row>
    <row r="977" spans="1:2" x14ac:dyDescent="0.35">
      <c r="A977" s="282">
        <v>44896</v>
      </c>
      <c r="B977" s="283">
        <v>1.41</v>
      </c>
    </row>
    <row r="978" spans="1:2" x14ac:dyDescent="0.35">
      <c r="A978" s="282">
        <v>44897</v>
      </c>
      <c r="B978" s="283">
        <v>1.4</v>
      </c>
    </row>
    <row r="979" spans="1:2" x14ac:dyDescent="0.35">
      <c r="A979" s="282">
        <v>44900</v>
      </c>
      <c r="B979" s="283">
        <v>1.39</v>
      </c>
    </row>
    <row r="980" spans="1:2" x14ac:dyDescent="0.35">
      <c r="A980" s="282">
        <v>44901</v>
      </c>
      <c r="B980" s="283">
        <v>1.39</v>
      </c>
    </row>
    <row r="981" spans="1:2" x14ac:dyDescent="0.35">
      <c r="A981" s="282">
        <v>44902</v>
      </c>
      <c r="B981" s="283">
        <v>1.4</v>
      </c>
    </row>
    <row r="982" spans="1:2" x14ac:dyDescent="0.35">
      <c r="A982" s="282">
        <v>44903</v>
      </c>
      <c r="B982" s="283">
        <v>1.38</v>
      </c>
    </row>
    <row r="983" spans="1:2" x14ac:dyDescent="0.35">
      <c r="A983" s="282">
        <v>44904</v>
      </c>
      <c r="B983" s="283">
        <v>1.37</v>
      </c>
    </row>
    <row r="984" spans="1:2" x14ac:dyDescent="0.35">
      <c r="A984" s="282">
        <v>44907</v>
      </c>
      <c r="B984" s="283">
        <v>1.37</v>
      </c>
    </row>
    <row r="985" spans="1:2" x14ac:dyDescent="0.35">
      <c r="A985" s="282">
        <v>44908</v>
      </c>
      <c r="B985" s="283">
        <v>1.36</v>
      </c>
    </row>
    <row r="986" spans="1:2" x14ac:dyDescent="0.35">
      <c r="A986" s="282">
        <v>44909</v>
      </c>
      <c r="B986" s="283">
        <v>1.37</v>
      </c>
    </row>
    <row r="987" spans="1:2" x14ac:dyDescent="0.35">
      <c r="A987" s="282">
        <v>44910</v>
      </c>
      <c r="B987" s="283">
        <v>1.38</v>
      </c>
    </row>
    <row r="988" spans="1:2" x14ac:dyDescent="0.35">
      <c r="A988" s="282">
        <v>44911</v>
      </c>
      <c r="B988" s="283">
        <v>1.39</v>
      </c>
    </row>
    <row r="989" spans="1:2" x14ac:dyDescent="0.35">
      <c r="A989" s="282">
        <v>44914</v>
      </c>
      <c r="B989" s="283">
        <v>1.4</v>
      </c>
    </row>
    <row r="990" spans="1:2" x14ac:dyDescent="0.35">
      <c r="A990" s="282">
        <v>44915</v>
      </c>
      <c r="B990" s="283">
        <v>1.41</v>
      </c>
    </row>
    <row r="991" spans="1:2" x14ac:dyDescent="0.35">
      <c r="A991" s="282">
        <v>44916</v>
      </c>
      <c r="B991" s="283">
        <v>1.4</v>
      </c>
    </row>
    <row r="992" spans="1:2" x14ac:dyDescent="0.35">
      <c r="A992" s="282">
        <v>44917</v>
      </c>
      <c r="B992" s="283">
        <v>1.39</v>
      </c>
    </row>
    <row r="993" spans="1:2" x14ac:dyDescent="0.35">
      <c r="A993" s="282">
        <v>44918</v>
      </c>
      <c r="B993" s="283">
        <v>1.38</v>
      </c>
    </row>
    <row r="994" spans="1:2" x14ac:dyDescent="0.35">
      <c r="A994" s="282">
        <v>44922</v>
      </c>
      <c r="B994" s="283">
        <v>1.38</v>
      </c>
    </row>
    <row r="995" spans="1:2" x14ac:dyDescent="0.35">
      <c r="A995" s="282">
        <v>44923</v>
      </c>
      <c r="B995" s="283">
        <v>1.4</v>
      </c>
    </row>
    <row r="996" spans="1:2" x14ac:dyDescent="0.35">
      <c r="A996" s="282">
        <v>44924</v>
      </c>
      <c r="B996" s="283">
        <v>1.38</v>
      </c>
    </row>
    <row r="997" spans="1:2" x14ac:dyDescent="0.35">
      <c r="A997" s="282">
        <v>44925</v>
      </c>
      <c r="B997" s="283">
        <v>1.38</v>
      </c>
    </row>
    <row r="998" spans="1:2" x14ac:dyDescent="0.35">
      <c r="A998" s="282">
        <v>44926</v>
      </c>
      <c r="B998" s="283">
        <v>1.38</v>
      </c>
    </row>
    <row r="999" spans="1:2" x14ac:dyDescent="0.35">
      <c r="A999" s="282">
        <v>44929</v>
      </c>
      <c r="B999" s="283">
        <v>1.4</v>
      </c>
    </row>
    <row r="1000" spans="1:2" x14ac:dyDescent="0.35">
      <c r="A1000" s="282">
        <v>44930</v>
      </c>
      <c r="B1000" s="283">
        <v>1.4</v>
      </c>
    </row>
    <row r="1001" spans="1:2" x14ac:dyDescent="0.35">
      <c r="A1001" s="282">
        <v>44931</v>
      </c>
      <c r="B1001" s="283">
        <v>1.4</v>
      </c>
    </row>
    <row r="1002" spans="1:2" x14ac:dyDescent="0.35">
      <c r="A1002" s="282">
        <v>44932</v>
      </c>
      <c r="B1002" s="283">
        <v>1.4</v>
      </c>
    </row>
    <row r="1003" spans="1:2" x14ac:dyDescent="0.35">
      <c r="A1003" s="282">
        <v>44935</v>
      </c>
      <c r="B1003" s="283">
        <v>1.37</v>
      </c>
    </row>
    <row r="1004" spans="1:2" x14ac:dyDescent="0.35">
      <c r="A1004" s="282">
        <v>44936</v>
      </c>
      <c r="B1004" s="283">
        <v>1.35</v>
      </c>
    </row>
    <row r="1005" spans="1:2" x14ac:dyDescent="0.35">
      <c r="A1005" s="282">
        <v>44937</v>
      </c>
      <c r="B1005" s="283">
        <v>1.34</v>
      </c>
    </row>
    <row r="1006" spans="1:2" x14ac:dyDescent="0.35">
      <c r="A1006" s="282">
        <v>44938</v>
      </c>
      <c r="B1006" s="283">
        <v>1.33</v>
      </c>
    </row>
    <row r="1007" spans="1:2" x14ac:dyDescent="0.35">
      <c r="A1007" s="282">
        <v>44939</v>
      </c>
      <c r="B1007" s="283">
        <v>1.32</v>
      </c>
    </row>
    <row r="1008" spans="1:2" x14ac:dyDescent="0.35">
      <c r="A1008" s="282">
        <v>44942</v>
      </c>
      <c r="B1008" s="283">
        <v>1.32</v>
      </c>
    </row>
    <row r="1009" spans="1:2" x14ac:dyDescent="0.35">
      <c r="A1009" s="282">
        <v>44943</v>
      </c>
      <c r="B1009" s="283">
        <v>1.3</v>
      </c>
    </row>
    <row r="1010" spans="1:2" x14ac:dyDescent="0.35">
      <c r="A1010" s="282">
        <v>44944</v>
      </c>
      <c r="B1010" s="283">
        <v>1.29</v>
      </c>
    </row>
    <row r="1011" spans="1:2" x14ac:dyDescent="0.35">
      <c r="A1011" s="282">
        <v>44945</v>
      </c>
      <c r="B1011" s="283">
        <v>1.3</v>
      </c>
    </row>
    <row r="1012" spans="1:2" x14ac:dyDescent="0.35">
      <c r="A1012" s="282">
        <v>44946</v>
      </c>
      <c r="B1012" s="283">
        <v>1.29</v>
      </c>
    </row>
    <row r="1013" spans="1:2" x14ac:dyDescent="0.35">
      <c r="A1013" s="282">
        <v>44949</v>
      </c>
      <c r="B1013" s="283">
        <v>1.28</v>
      </c>
    </row>
    <row r="1014" spans="1:2" x14ac:dyDescent="0.35">
      <c r="A1014" s="282">
        <v>44950</v>
      </c>
      <c r="B1014" s="283">
        <v>1.29</v>
      </c>
    </row>
    <row r="1015" spans="1:2" x14ac:dyDescent="0.35">
      <c r="A1015" s="282">
        <v>44951</v>
      </c>
      <c r="B1015" s="283">
        <v>1.28</v>
      </c>
    </row>
    <row r="1016" spans="1:2" x14ac:dyDescent="0.35">
      <c r="A1016" s="282">
        <v>44952</v>
      </c>
      <c r="B1016" s="283">
        <v>1.26</v>
      </c>
    </row>
    <row r="1017" spans="1:2" x14ac:dyDescent="0.35">
      <c r="A1017" s="282">
        <v>44953</v>
      </c>
      <c r="B1017" s="283">
        <v>1.25</v>
      </c>
    </row>
    <row r="1018" spans="1:2" x14ac:dyDescent="0.35">
      <c r="A1018" s="282">
        <v>44956</v>
      </c>
      <c r="B1018" s="283">
        <v>1.25</v>
      </c>
    </row>
    <row r="1019" spans="1:2" x14ac:dyDescent="0.35">
      <c r="A1019" s="282">
        <v>44957</v>
      </c>
      <c r="B1019" s="283">
        <v>1.25</v>
      </c>
    </row>
    <row r="1020" spans="1:2" x14ac:dyDescent="0.35">
      <c r="A1020" s="282">
        <v>44958</v>
      </c>
      <c r="B1020" s="283">
        <v>1.25</v>
      </c>
    </row>
    <row r="1021" spans="1:2" x14ac:dyDescent="0.35">
      <c r="A1021" s="282">
        <v>44959</v>
      </c>
      <c r="B1021" s="283">
        <v>1.21</v>
      </c>
    </row>
    <row r="1022" spans="1:2" x14ac:dyDescent="0.35">
      <c r="A1022" s="282">
        <v>44960</v>
      </c>
      <c r="B1022" s="283">
        <v>1.2</v>
      </c>
    </row>
    <row r="1023" spans="1:2" x14ac:dyDescent="0.35">
      <c r="A1023" s="282">
        <v>44963</v>
      </c>
      <c r="B1023" s="283">
        <v>1.2</v>
      </c>
    </row>
    <row r="1024" spans="1:2" x14ac:dyDescent="0.35">
      <c r="A1024" s="282">
        <v>44964</v>
      </c>
      <c r="B1024" s="283">
        <v>1.2</v>
      </c>
    </row>
    <row r="1025" spans="1:2" x14ac:dyDescent="0.35">
      <c r="A1025" s="282">
        <v>44965</v>
      </c>
      <c r="B1025" s="283">
        <v>1.2</v>
      </c>
    </row>
    <row r="1026" spans="1:2" x14ac:dyDescent="0.35">
      <c r="A1026" s="282">
        <v>44966</v>
      </c>
      <c r="B1026" s="283">
        <v>1.2</v>
      </c>
    </row>
    <row r="1027" spans="1:2" x14ac:dyDescent="0.35">
      <c r="A1027" s="282">
        <v>44967</v>
      </c>
      <c r="B1027" s="283">
        <v>1.23</v>
      </c>
    </row>
    <row r="1028" spans="1:2" x14ac:dyDescent="0.35">
      <c r="A1028" s="282">
        <v>44970</v>
      </c>
      <c r="B1028" s="283">
        <v>1.24</v>
      </c>
    </row>
    <row r="1029" spans="1:2" x14ac:dyDescent="0.35">
      <c r="A1029" s="282">
        <v>44971</v>
      </c>
      <c r="B1029" s="283">
        <v>1.23</v>
      </c>
    </row>
    <row r="1030" spans="1:2" x14ac:dyDescent="0.35">
      <c r="A1030" s="282">
        <v>44972</v>
      </c>
      <c r="B1030" s="283">
        <v>1.23</v>
      </c>
    </row>
    <row r="1031" spans="1:2" x14ac:dyDescent="0.35">
      <c r="A1031" s="282">
        <v>44973</v>
      </c>
      <c r="B1031" s="283">
        <v>1.23</v>
      </c>
    </row>
    <row r="1032" spans="1:2" x14ac:dyDescent="0.35">
      <c r="A1032" s="282">
        <v>44974</v>
      </c>
      <c r="B1032" s="283">
        <v>1.26</v>
      </c>
    </row>
    <row r="1033" spans="1:2" x14ac:dyDescent="0.35">
      <c r="A1033" s="282">
        <v>44977</v>
      </c>
      <c r="B1033" s="283">
        <v>1.26</v>
      </c>
    </row>
    <row r="1034" spans="1:2" x14ac:dyDescent="0.35">
      <c r="A1034" s="282">
        <v>44978</v>
      </c>
      <c r="B1034" s="283">
        <v>1.28</v>
      </c>
    </row>
    <row r="1035" spans="1:2" x14ac:dyDescent="0.35">
      <c r="A1035" s="282">
        <v>44979</v>
      </c>
      <c r="B1035" s="283">
        <v>1.28</v>
      </c>
    </row>
    <row r="1036" spans="1:2" x14ac:dyDescent="0.35">
      <c r="A1036" s="282">
        <v>44980</v>
      </c>
      <c r="B1036" s="283">
        <v>1.28</v>
      </c>
    </row>
    <row r="1037" spans="1:2" x14ac:dyDescent="0.35">
      <c r="A1037" s="282">
        <v>44981</v>
      </c>
      <c r="B1037" s="283">
        <v>1.28</v>
      </c>
    </row>
    <row r="1038" spans="1:2" x14ac:dyDescent="0.35">
      <c r="A1038" s="282">
        <v>44984</v>
      </c>
      <c r="B1038" s="283">
        <v>1.28</v>
      </c>
    </row>
    <row r="1039" spans="1:2" x14ac:dyDescent="0.35">
      <c r="A1039" s="282">
        <v>44985</v>
      </c>
      <c r="B1039" s="283">
        <v>1.3</v>
      </c>
    </row>
    <row r="1040" spans="1:2" x14ac:dyDescent="0.35">
      <c r="A1040" s="282">
        <v>44986</v>
      </c>
      <c r="B1040" s="283">
        <v>1.29</v>
      </c>
    </row>
    <row r="1041" spans="1:2" x14ac:dyDescent="0.35">
      <c r="A1041" s="282">
        <v>44987</v>
      </c>
      <c r="B1041" s="283">
        <v>1.27</v>
      </c>
    </row>
    <row r="1042" spans="1:2" x14ac:dyDescent="0.35">
      <c r="A1042" s="282">
        <v>44988</v>
      </c>
      <c r="B1042" s="283">
        <v>1.25</v>
      </c>
    </row>
    <row r="1043" spans="1:2" x14ac:dyDescent="0.35">
      <c r="A1043" s="282">
        <v>44991</v>
      </c>
      <c r="B1043" s="283">
        <v>1.24</v>
      </c>
    </row>
    <row r="1044" spans="1:2" x14ac:dyDescent="0.35">
      <c r="A1044" s="282">
        <v>44992</v>
      </c>
      <c r="B1044" s="283">
        <v>1.25</v>
      </c>
    </row>
    <row r="1045" spans="1:2" x14ac:dyDescent="0.35">
      <c r="A1045" s="282">
        <v>44993</v>
      </c>
      <c r="B1045" s="283">
        <v>1.27</v>
      </c>
    </row>
    <row r="1046" spans="1:2" x14ac:dyDescent="0.35">
      <c r="A1046" s="282">
        <v>44994</v>
      </c>
      <c r="B1046" s="283">
        <v>1.3</v>
      </c>
    </row>
    <row r="1047" spans="1:2" x14ac:dyDescent="0.35">
      <c r="A1047" s="282">
        <v>44995</v>
      </c>
      <c r="B1047" s="283">
        <v>1.37</v>
      </c>
    </row>
    <row r="1048" spans="1:2" x14ac:dyDescent="0.35">
      <c r="A1048" s="282">
        <v>44998</v>
      </c>
      <c r="B1048" s="283">
        <v>1.51</v>
      </c>
    </row>
    <row r="1049" spans="1:2" x14ac:dyDescent="0.35">
      <c r="A1049" s="282">
        <v>44999</v>
      </c>
      <c r="B1049" s="283">
        <v>1.5</v>
      </c>
    </row>
    <row r="1050" spans="1:2" x14ac:dyDescent="0.35">
      <c r="A1050" s="282">
        <v>45000</v>
      </c>
      <c r="B1050" s="283">
        <v>1.64</v>
      </c>
    </row>
    <row r="1051" spans="1:2" x14ac:dyDescent="0.35">
      <c r="A1051" s="282">
        <v>45001</v>
      </c>
      <c r="B1051" s="283">
        <v>1.61</v>
      </c>
    </row>
    <row r="1052" spans="1:2" x14ac:dyDescent="0.35">
      <c r="A1052" s="282">
        <v>45002</v>
      </c>
      <c r="B1052" s="283">
        <v>1.62</v>
      </c>
    </row>
    <row r="1053" spans="1:2" x14ac:dyDescent="0.35">
      <c r="A1053" s="282">
        <v>45005</v>
      </c>
      <c r="B1053" s="283">
        <v>1.62</v>
      </c>
    </row>
    <row r="1054" spans="1:2" x14ac:dyDescent="0.35">
      <c r="A1054" s="282">
        <v>45006</v>
      </c>
      <c r="B1054" s="283">
        <v>1.52</v>
      </c>
    </row>
    <row r="1055" spans="1:2" x14ac:dyDescent="0.35">
      <c r="A1055" s="282">
        <v>45007</v>
      </c>
      <c r="B1055" s="283">
        <v>1.5</v>
      </c>
    </row>
    <row r="1056" spans="1:2" x14ac:dyDescent="0.35">
      <c r="A1056" s="282">
        <v>45008</v>
      </c>
      <c r="B1056" s="283">
        <v>1.52</v>
      </c>
    </row>
    <row r="1057" spans="1:2" x14ac:dyDescent="0.35">
      <c r="A1057" s="282">
        <v>45009</v>
      </c>
      <c r="B1057" s="283">
        <v>1.54</v>
      </c>
    </row>
    <row r="1058" spans="1:2" x14ac:dyDescent="0.35">
      <c r="A1058" s="282">
        <v>45012</v>
      </c>
      <c r="B1058" s="283">
        <v>1.52</v>
      </c>
    </row>
    <row r="1059" spans="1:2" x14ac:dyDescent="0.35">
      <c r="A1059" s="282">
        <v>45013</v>
      </c>
      <c r="B1059" s="283">
        <v>1.52</v>
      </c>
    </row>
    <row r="1060" spans="1:2" x14ac:dyDescent="0.35">
      <c r="A1060" s="282">
        <v>45014</v>
      </c>
      <c r="B1060" s="283">
        <v>1.5</v>
      </c>
    </row>
    <row r="1061" spans="1:2" x14ac:dyDescent="0.35">
      <c r="A1061" s="282">
        <v>45015</v>
      </c>
      <c r="B1061" s="283">
        <v>1.46</v>
      </c>
    </row>
    <row r="1062" spans="1:2" x14ac:dyDescent="0.35">
      <c r="A1062" s="282">
        <v>45016</v>
      </c>
      <c r="B1062" s="283">
        <v>1.45</v>
      </c>
    </row>
    <row r="1063" spans="1:2" x14ac:dyDescent="0.35">
      <c r="A1063" s="282">
        <v>45019</v>
      </c>
      <c r="B1063" s="283">
        <v>1.43</v>
      </c>
    </row>
    <row r="1064" spans="1:2" x14ac:dyDescent="0.35">
      <c r="A1064" s="282">
        <v>45020</v>
      </c>
      <c r="B1064" s="283">
        <v>1.43</v>
      </c>
    </row>
    <row r="1065" spans="1:2" x14ac:dyDescent="0.35">
      <c r="A1065" s="282">
        <v>45021</v>
      </c>
      <c r="B1065" s="283">
        <v>1.45</v>
      </c>
    </row>
    <row r="1066" spans="1:2" x14ac:dyDescent="0.35">
      <c r="A1066" s="282">
        <v>45022</v>
      </c>
      <c r="B1066" s="283">
        <v>1.46</v>
      </c>
    </row>
    <row r="1067" spans="1:2" x14ac:dyDescent="0.35">
      <c r="A1067" s="282">
        <v>45026</v>
      </c>
      <c r="B1067" s="283">
        <v>1.45</v>
      </c>
    </row>
    <row r="1068" spans="1:2" x14ac:dyDescent="0.35">
      <c r="A1068" s="282">
        <v>45027</v>
      </c>
      <c r="B1068" s="283">
        <v>1.44</v>
      </c>
    </row>
    <row r="1069" spans="1:2" x14ac:dyDescent="0.35">
      <c r="A1069" s="282">
        <v>45028</v>
      </c>
      <c r="B1069" s="283">
        <v>1.43</v>
      </c>
    </row>
    <row r="1070" spans="1:2" x14ac:dyDescent="0.35">
      <c r="A1070" s="282">
        <v>45029</v>
      </c>
      <c r="B1070" s="283">
        <v>1.42</v>
      </c>
    </row>
    <row r="1071" spans="1:2" x14ac:dyDescent="0.35">
      <c r="A1071" s="282">
        <v>45030</v>
      </c>
      <c r="B1071" s="283">
        <v>1.39</v>
      </c>
    </row>
    <row r="1072" spans="1:2" x14ac:dyDescent="0.35">
      <c r="A1072" s="282">
        <v>45033</v>
      </c>
      <c r="B1072" s="283">
        <v>1.38</v>
      </c>
    </row>
    <row r="1073" spans="1:2" x14ac:dyDescent="0.35">
      <c r="A1073" s="282">
        <v>45034</v>
      </c>
      <c r="B1073" s="283">
        <v>1.37</v>
      </c>
    </row>
    <row r="1074" spans="1:2" x14ac:dyDescent="0.35">
      <c r="A1074" s="282">
        <v>45035</v>
      </c>
      <c r="B1074" s="283">
        <v>1.37</v>
      </c>
    </row>
    <row r="1075" spans="1:2" x14ac:dyDescent="0.35">
      <c r="A1075" s="282">
        <v>45036</v>
      </c>
      <c r="B1075" s="283">
        <v>1.38</v>
      </c>
    </row>
    <row r="1076" spans="1:2" x14ac:dyDescent="0.35">
      <c r="A1076" s="282">
        <v>45037</v>
      </c>
      <c r="B1076" s="283">
        <v>1.38</v>
      </c>
    </row>
    <row r="1077" spans="1:2" x14ac:dyDescent="0.35">
      <c r="A1077" s="282">
        <v>45040</v>
      </c>
      <c r="B1077" s="283">
        <v>1.38</v>
      </c>
    </row>
    <row r="1078" spans="1:2" x14ac:dyDescent="0.35">
      <c r="A1078" s="282">
        <v>45041</v>
      </c>
      <c r="B1078" s="283">
        <v>1.4</v>
      </c>
    </row>
    <row r="1079" spans="1:2" x14ac:dyDescent="0.35">
      <c r="A1079" s="282">
        <v>45042</v>
      </c>
      <c r="B1079" s="283">
        <v>1.41</v>
      </c>
    </row>
    <row r="1080" spans="1:2" x14ac:dyDescent="0.35">
      <c r="A1080" s="282">
        <v>45043</v>
      </c>
      <c r="B1080" s="283">
        <v>1.39</v>
      </c>
    </row>
    <row r="1081" spans="1:2" x14ac:dyDescent="0.35">
      <c r="A1081" s="282">
        <v>45044</v>
      </c>
      <c r="B1081" s="283">
        <v>1.4</v>
      </c>
    </row>
    <row r="1082" spans="1:2" x14ac:dyDescent="0.35">
      <c r="A1082" s="282">
        <v>45046</v>
      </c>
      <c r="B1082" s="283">
        <v>1.41</v>
      </c>
    </row>
    <row r="1083" spans="1:2" x14ac:dyDescent="0.35">
      <c r="A1083" s="282">
        <v>45047</v>
      </c>
      <c r="B1083" s="283">
        <v>1.4</v>
      </c>
    </row>
    <row r="1084" spans="1:2" x14ac:dyDescent="0.35">
      <c r="A1084" s="282">
        <v>45048</v>
      </c>
      <c r="B1084" s="283">
        <v>1.44</v>
      </c>
    </row>
    <row r="1085" spans="1:2" x14ac:dyDescent="0.35">
      <c r="A1085" s="282">
        <v>45049</v>
      </c>
      <c r="B1085" s="283">
        <v>1.45</v>
      </c>
    </row>
    <row r="1086" spans="1:2" x14ac:dyDescent="0.35">
      <c r="A1086" s="282">
        <v>45050</v>
      </c>
      <c r="B1086" s="283">
        <v>1.51</v>
      </c>
    </row>
    <row r="1087" spans="1:2" x14ac:dyDescent="0.35">
      <c r="A1087" s="282">
        <v>45051</v>
      </c>
      <c r="B1087" s="283">
        <v>1.48</v>
      </c>
    </row>
    <row r="1088" spans="1:2" x14ac:dyDescent="0.35">
      <c r="A1088" s="282">
        <v>45054</v>
      </c>
      <c r="B1088" s="283">
        <v>1.49</v>
      </c>
    </row>
    <row r="1089" spans="1:2" x14ac:dyDescent="0.35">
      <c r="A1089" s="282">
        <v>45055</v>
      </c>
      <c r="B1089" s="283">
        <v>1.49</v>
      </c>
    </row>
    <row r="1090" spans="1:2" x14ac:dyDescent="0.35">
      <c r="A1090" s="282">
        <v>45056</v>
      </c>
      <c r="B1090" s="283">
        <v>1.49</v>
      </c>
    </row>
    <row r="1091" spans="1:2" x14ac:dyDescent="0.35">
      <c r="A1091" s="282">
        <v>45057</v>
      </c>
      <c r="B1091" s="283">
        <v>1.49</v>
      </c>
    </row>
    <row r="1092" spans="1:2" x14ac:dyDescent="0.35">
      <c r="A1092" s="282">
        <v>45058</v>
      </c>
      <c r="B1092" s="283">
        <v>1.48</v>
      </c>
    </row>
    <row r="1093" spans="1:2" x14ac:dyDescent="0.35">
      <c r="A1093" s="282">
        <v>45061</v>
      </c>
      <c r="B1093" s="283">
        <v>1.49</v>
      </c>
    </row>
    <row r="1094" spans="1:2" x14ac:dyDescent="0.35">
      <c r="A1094" s="282">
        <v>45062</v>
      </c>
      <c r="B1094" s="283">
        <v>1.49</v>
      </c>
    </row>
    <row r="1095" spans="1:2" x14ac:dyDescent="0.35">
      <c r="A1095" s="282">
        <v>45063</v>
      </c>
      <c r="B1095" s="283">
        <v>1.49</v>
      </c>
    </row>
    <row r="1096" spans="1:2" x14ac:dyDescent="0.35">
      <c r="A1096" s="282">
        <v>45064</v>
      </c>
      <c r="B1096" s="283">
        <v>1.47</v>
      </c>
    </row>
    <row r="1097" spans="1:2" x14ac:dyDescent="0.35">
      <c r="A1097" s="282">
        <v>45065</v>
      </c>
      <c r="B1097" s="283">
        <v>1.45</v>
      </c>
    </row>
    <row r="1098" spans="1:2" x14ac:dyDescent="0.35">
      <c r="A1098" s="282">
        <v>45068</v>
      </c>
      <c r="B1098" s="283">
        <v>1.44</v>
      </c>
    </row>
    <row r="1099" spans="1:2" x14ac:dyDescent="0.35">
      <c r="A1099" s="282">
        <v>45069</v>
      </c>
      <c r="B1099" s="283">
        <v>1.44</v>
      </c>
    </row>
    <row r="1100" spans="1:2" x14ac:dyDescent="0.35">
      <c r="A1100" s="282">
        <v>45070</v>
      </c>
      <c r="B1100" s="283">
        <v>1.44</v>
      </c>
    </row>
    <row r="1101" spans="1:2" x14ac:dyDescent="0.35">
      <c r="A1101" s="282">
        <v>45071</v>
      </c>
      <c r="B1101" s="283">
        <v>1.42</v>
      </c>
    </row>
    <row r="1102" spans="1:2" x14ac:dyDescent="0.35">
      <c r="A1102" s="282">
        <v>45072</v>
      </c>
      <c r="B1102" s="283">
        <v>1.41</v>
      </c>
    </row>
    <row r="1103" spans="1:2" x14ac:dyDescent="0.35">
      <c r="A1103" s="282">
        <v>45075</v>
      </c>
      <c r="B1103" s="283">
        <v>1.41</v>
      </c>
    </row>
    <row r="1104" spans="1:2" x14ac:dyDescent="0.35">
      <c r="A1104" s="282">
        <v>45076</v>
      </c>
      <c r="B1104" s="283">
        <v>1.4</v>
      </c>
    </row>
    <row r="1105" spans="1:2" x14ac:dyDescent="0.35">
      <c r="A1105" s="282">
        <v>45077</v>
      </c>
      <c r="B1105" s="283">
        <v>1.42</v>
      </c>
    </row>
    <row r="1106" spans="1:2" x14ac:dyDescent="0.35">
      <c r="A1106" s="282">
        <v>45078</v>
      </c>
      <c r="B1106" s="283">
        <v>1.42</v>
      </c>
    </row>
    <row r="1107" spans="1:2" x14ac:dyDescent="0.35">
      <c r="A1107" s="282">
        <v>45079</v>
      </c>
      <c r="B1107" s="283">
        <v>1.39</v>
      </c>
    </row>
    <row r="1108" spans="1:2" x14ac:dyDescent="0.35">
      <c r="A1108" s="282">
        <v>45082</v>
      </c>
      <c r="B1108" s="283">
        <v>1.39</v>
      </c>
    </row>
    <row r="1109" spans="1:2" x14ac:dyDescent="0.35">
      <c r="A1109" s="282">
        <v>45083</v>
      </c>
      <c r="B1109" s="283">
        <v>1.39</v>
      </c>
    </row>
    <row r="1110" spans="1:2" x14ac:dyDescent="0.35">
      <c r="A1110" s="282">
        <v>45084</v>
      </c>
      <c r="B1110" s="283">
        <v>1.39</v>
      </c>
    </row>
    <row r="1111" spans="1:2" x14ac:dyDescent="0.35">
      <c r="A1111" s="282">
        <v>45085</v>
      </c>
      <c r="B1111" s="283">
        <v>1.4</v>
      </c>
    </row>
    <row r="1112" spans="1:2" x14ac:dyDescent="0.35">
      <c r="A1112" s="282">
        <v>45086</v>
      </c>
      <c r="B1112" s="283">
        <v>1.4</v>
      </c>
    </row>
    <row r="1113" spans="1:2" x14ac:dyDescent="0.35">
      <c r="A1113" s="282">
        <v>45089</v>
      </c>
      <c r="B1113" s="283">
        <v>1.41</v>
      </c>
    </row>
    <row r="1114" spans="1:2" x14ac:dyDescent="0.35">
      <c r="A1114" s="282">
        <v>45090</v>
      </c>
      <c r="B1114" s="283">
        <v>1.39</v>
      </c>
    </row>
    <row r="1115" spans="1:2" x14ac:dyDescent="0.35">
      <c r="A1115" s="282">
        <v>45091</v>
      </c>
      <c r="B1115" s="283">
        <v>1.38</v>
      </c>
    </row>
    <row r="1116" spans="1:2" x14ac:dyDescent="0.35">
      <c r="A1116" s="282">
        <v>45092</v>
      </c>
      <c r="B1116" s="283">
        <v>1.37</v>
      </c>
    </row>
    <row r="1117" spans="1:2" x14ac:dyDescent="0.35">
      <c r="A1117" s="282">
        <v>45093</v>
      </c>
      <c r="B1117" s="283">
        <v>1.35</v>
      </c>
    </row>
    <row r="1118" spans="1:2" x14ac:dyDescent="0.35">
      <c r="A1118" s="282">
        <v>45096</v>
      </c>
      <c r="B1118" s="283">
        <v>1.35</v>
      </c>
    </row>
    <row r="1119" spans="1:2" x14ac:dyDescent="0.35">
      <c r="A1119" s="282">
        <v>45097</v>
      </c>
      <c r="B1119" s="283">
        <v>1.35</v>
      </c>
    </row>
    <row r="1120" spans="1:2" x14ac:dyDescent="0.35">
      <c r="A1120" s="282">
        <v>45098</v>
      </c>
      <c r="B1120" s="283">
        <v>1.35</v>
      </c>
    </row>
    <row r="1121" spans="1:2" x14ac:dyDescent="0.35">
      <c r="A1121" s="282">
        <v>45099</v>
      </c>
      <c r="B1121" s="283">
        <v>1.34</v>
      </c>
    </row>
    <row r="1122" spans="1:2" x14ac:dyDescent="0.35">
      <c r="A1122" s="282">
        <v>45100</v>
      </c>
      <c r="B1122" s="283">
        <v>1.35</v>
      </c>
    </row>
    <row r="1123" spans="1:2" x14ac:dyDescent="0.35">
      <c r="A1123" s="282">
        <v>45103</v>
      </c>
      <c r="B1123" s="283">
        <v>1.36</v>
      </c>
    </row>
    <row r="1124" spans="1:2" x14ac:dyDescent="0.35">
      <c r="A1124" s="282">
        <v>45104</v>
      </c>
      <c r="B1124" s="283">
        <v>1.34</v>
      </c>
    </row>
    <row r="1125" spans="1:2" x14ac:dyDescent="0.35">
      <c r="A1125" s="282">
        <v>45105</v>
      </c>
      <c r="B1125" s="283">
        <v>1.34</v>
      </c>
    </row>
    <row r="1126" spans="1:2" x14ac:dyDescent="0.35">
      <c r="A1126" s="282">
        <v>45106</v>
      </c>
      <c r="B1126" s="283">
        <v>1.31</v>
      </c>
    </row>
    <row r="1127" spans="1:2" x14ac:dyDescent="0.35">
      <c r="A1127" s="282">
        <v>45107</v>
      </c>
      <c r="B1127" s="283">
        <v>1.3</v>
      </c>
    </row>
    <row r="1128" spans="1:2" x14ac:dyDescent="0.35">
      <c r="A1128" s="282">
        <v>45110</v>
      </c>
      <c r="B1128" s="283">
        <v>1.29</v>
      </c>
    </row>
    <row r="1129" spans="1:2" x14ac:dyDescent="0.35">
      <c r="A1129" s="282">
        <v>45111</v>
      </c>
      <c r="B1129" s="283">
        <v>1.29</v>
      </c>
    </row>
    <row r="1130" spans="1:2" x14ac:dyDescent="0.35">
      <c r="A1130" s="282">
        <v>45112</v>
      </c>
      <c r="B1130" s="283">
        <v>1.28</v>
      </c>
    </row>
    <row r="1131" spans="1:2" x14ac:dyDescent="0.35">
      <c r="A1131" s="282">
        <v>45113</v>
      </c>
      <c r="B1131" s="283">
        <v>1.29</v>
      </c>
    </row>
    <row r="1132" spans="1:2" x14ac:dyDescent="0.35">
      <c r="A1132" s="282">
        <v>45114</v>
      </c>
      <c r="B1132" s="283">
        <v>1.28</v>
      </c>
    </row>
    <row r="1133" spans="1:2" x14ac:dyDescent="0.35">
      <c r="A1133" s="282">
        <v>45117</v>
      </c>
      <c r="B1133" s="283">
        <v>1.29</v>
      </c>
    </row>
    <row r="1134" spans="1:2" x14ac:dyDescent="0.35">
      <c r="A1134" s="282">
        <v>45118</v>
      </c>
      <c r="B1134" s="283">
        <v>1.28</v>
      </c>
    </row>
    <row r="1135" spans="1:2" x14ac:dyDescent="0.35">
      <c r="A1135" s="282">
        <v>45119</v>
      </c>
      <c r="B1135" s="283">
        <v>1.27</v>
      </c>
    </row>
    <row r="1136" spans="1:2" x14ac:dyDescent="0.35">
      <c r="A1136" s="282">
        <v>45120</v>
      </c>
      <c r="B1136" s="283">
        <v>1.27</v>
      </c>
    </row>
    <row r="1137" spans="1:2" x14ac:dyDescent="0.35">
      <c r="A1137" s="282">
        <v>45121</v>
      </c>
      <c r="B1137" s="283">
        <v>1.28</v>
      </c>
    </row>
    <row r="1138" spans="1:2" x14ac:dyDescent="0.35">
      <c r="A1138" s="282">
        <v>45124</v>
      </c>
      <c r="B1138" s="283">
        <v>1.29</v>
      </c>
    </row>
    <row r="1139" spans="1:2" x14ac:dyDescent="0.35">
      <c r="A1139" s="282">
        <v>45125</v>
      </c>
      <c r="B1139" s="283">
        <v>1.28</v>
      </c>
    </row>
    <row r="1140" spans="1:2" x14ac:dyDescent="0.35">
      <c r="A1140" s="282">
        <v>45126</v>
      </c>
      <c r="B1140" s="283">
        <v>1.28</v>
      </c>
    </row>
    <row r="1141" spans="1:2" x14ac:dyDescent="0.35">
      <c r="A1141" s="282">
        <v>45127</v>
      </c>
      <c r="B1141" s="283">
        <v>1.27</v>
      </c>
    </row>
    <row r="1142" spans="1:2" x14ac:dyDescent="0.35">
      <c r="A1142" s="282">
        <v>45128</v>
      </c>
      <c r="B1142" s="283">
        <v>1.26</v>
      </c>
    </row>
    <row r="1143" spans="1:2" x14ac:dyDescent="0.35">
      <c r="A1143" s="282">
        <v>45131</v>
      </c>
      <c r="B1143" s="283">
        <v>1.25</v>
      </c>
    </row>
    <row r="1144" spans="1:2" x14ac:dyDescent="0.35">
      <c r="A1144" s="282">
        <v>45132</v>
      </c>
      <c r="B1144" s="283">
        <v>1.24</v>
      </c>
    </row>
    <row r="1145" spans="1:2" x14ac:dyDescent="0.35">
      <c r="A1145" s="282">
        <v>45133</v>
      </c>
      <c r="B1145" s="283">
        <v>1.23</v>
      </c>
    </row>
    <row r="1146" spans="1:2" x14ac:dyDescent="0.35">
      <c r="A1146" s="282">
        <v>45134</v>
      </c>
      <c r="B1146" s="283">
        <v>1.2</v>
      </c>
    </row>
    <row r="1147" spans="1:2" x14ac:dyDescent="0.35">
      <c r="A1147" s="282">
        <v>45135</v>
      </c>
      <c r="B1147" s="283">
        <v>1.19</v>
      </c>
    </row>
    <row r="1148" spans="1:2" x14ac:dyDescent="0.35">
      <c r="A1148" s="282">
        <v>45138</v>
      </c>
      <c r="B1148" s="283">
        <v>1.19</v>
      </c>
    </row>
    <row r="1149" spans="1:2" x14ac:dyDescent="0.35">
      <c r="A1149" s="282">
        <v>45139</v>
      </c>
      <c r="B1149" s="283">
        <v>1.19</v>
      </c>
    </row>
    <row r="1150" spans="1:2" x14ac:dyDescent="0.35">
      <c r="A1150" s="282">
        <v>45140</v>
      </c>
      <c r="B1150" s="283">
        <v>1.21</v>
      </c>
    </row>
    <row r="1151" spans="1:2" x14ac:dyDescent="0.35">
      <c r="A1151" s="282">
        <v>45141</v>
      </c>
      <c r="B1151" s="283">
        <v>1.22</v>
      </c>
    </row>
    <row r="1152" spans="1:2" x14ac:dyDescent="0.35">
      <c r="A1152" s="282">
        <v>45142</v>
      </c>
      <c r="B1152" s="283">
        <v>1.22</v>
      </c>
    </row>
    <row r="1153" spans="1:2" x14ac:dyDescent="0.35">
      <c r="A1153" s="282">
        <v>45145</v>
      </c>
      <c r="B1153" s="283">
        <v>1.22</v>
      </c>
    </row>
    <row r="1154" spans="1:2" x14ac:dyDescent="0.35">
      <c r="A1154" s="282">
        <v>45146</v>
      </c>
      <c r="B1154" s="283">
        <v>1.23</v>
      </c>
    </row>
    <row r="1155" spans="1:2" x14ac:dyDescent="0.35">
      <c r="A1155" s="282">
        <v>45147</v>
      </c>
      <c r="B1155" s="283">
        <v>1.23</v>
      </c>
    </row>
    <row r="1156" spans="1:2" x14ac:dyDescent="0.35">
      <c r="A1156" s="282">
        <v>45148</v>
      </c>
      <c r="B1156" s="283">
        <v>1.22</v>
      </c>
    </row>
    <row r="1157" spans="1:2" x14ac:dyDescent="0.35">
      <c r="A1157" s="282">
        <v>45149</v>
      </c>
      <c r="B1157" s="283">
        <v>1.22</v>
      </c>
    </row>
    <row r="1158" spans="1:2" x14ac:dyDescent="0.35">
      <c r="A1158" s="282">
        <v>45152</v>
      </c>
      <c r="B1158" s="283">
        <v>1.22</v>
      </c>
    </row>
    <row r="1159" spans="1:2" x14ac:dyDescent="0.35">
      <c r="A1159" s="282">
        <v>45153</v>
      </c>
      <c r="B1159" s="283">
        <v>1.23</v>
      </c>
    </row>
    <row r="1160" spans="1:2" x14ac:dyDescent="0.35">
      <c r="A1160" s="282">
        <v>45154</v>
      </c>
      <c r="B1160" s="283">
        <v>1.25</v>
      </c>
    </row>
    <row r="1161" spans="1:2" x14ac:dyDescent="0.35">
      <c r="A1161" s="282">
        <v>45155</v>
      </c>
      <c r="B1161" s="283">
        <v>1.26</v>
      </c>
    </row>
    <row r="1162" spans="1:2" x14ac:dyDescent="0.35">
      <c r="A1162" s="282">
        <v>45156</v>
      </c>
      <c r="B1162" s="283">
        <v>1.27</v>
      </c>
    </row>
    <row r="1163" spans="1:2" x14ac:dyDescent="0.35">
      <c r="A1163" s="282">
        <v>45159</v>
      </c>
      <c r="B1163" s="283">
        <v>1.26</v>
      </c>
    </row>
    <row r="1164" spans="1:2" x14ac:dyDescent="0.35">
      <c r="A1164" s="282">
        <v>45160</v>
      </c>
      <c r="B1164" s="283">
        <v>1.25</v>
      </c>
    </row>
    <row r="1165" spans="1:2" x14ac:dyDescent="0.35">
      <c r="A1165" s="282">
        <v>45161</v>
      </c>
      <c r="B1165" s="283">
        <v>1.25</v>
      </c>
    </row>
    <row r="1166" spans="1:2" x14ac:dyDescent="0.35">
      <c r="A1166" s="282">
        <v>45162</v>
      </c>
      <c r="B1166" s="283">
        <v>1.23</v>
      </c>
    </row>
    <row r="1167" spans="1:2" x14ac:dyDescent="0.35">
      <c r="A1167" s="282">
        <v>45163</v>
      </c>
      <c r="B1167" s="283">
        <v>1.23</v>
      </c>
    </row>
    <row r="1168" spans="1:2" x14ac:dyDescent="0.35">
      <c r="A1168" s="282">
        <v>45166</v>
      </c>
      <c r="B1168" s="283">
        <v>1.22</v>
      </c>
    </row>
    <row r="1169" spans="1:2" x14ac:dyDescent="0.35">
      <c r="A1169" s="282">
        <v>45167</v>
      </c>
      <c r="B1169" s="283">
        <v>1.22</v>
      </c>
    </row>
    <row r="1170" spans="1:2" x14ac:dyDescent="0.35">
      <c r="A1170" s="282">
        <v>45168</v>
      </c>
      <c r="B1170" s="283">
        <v>1.22</v>
      </c>
    </row>
    <row r="1171" spans="1:2" x14ac:dyDescent="0.35">
      <c r="A1171" s="282">
        <v>45169</v>
      </c>
      <c r="B1171" s="283">
        <v>1.22</v>
      </c>
    </row>
    <row r="1172" spans="1:2" x14ac:dyDescent="0.35">
      <c r="A1172" s="282">
        <v>45170</v>
      </c>
      <c r="B1172" s="283">
        <v>1.22</v>
      </c>
    </row>
    <row r="1173" spans="1:2" x14ac:dyDescent="0.35">
      <c r="A1173" s="282">
        <v>45173</v>
      </c>
      <c r="B1173" s="283">
        <v>1.22</v>
      </c>
    </row>
    <row r="1174" spans="1:2" x14ac:dyDescent="0.35">
      <c r="A1174" s="282">
        <v>45174</v>
      </c>
      <c r="B1174" s="283">
        <v>1.22</v>
      </c>
    </row>
    <row r="1175" spans="1:2" x14ac:dyDescent="0.35">
      <c r="A1175" s="282">
        <v>45175</v>
      </c>
      <c r="B1175" s="283">
        <v>1.23</v>
      </c>
    </row>
    <row r="1176" spans="1:2" x14ac:dyDescent="0.35">
      <c r="A1176" s="282">
        <v>45176</v>
      </c>
      <c r="B1176" s="283">
        <v>1.23</v>
      </c>
    </row>
    <row r="1177" spans="1:2" x14ac:dyDescent="0.35">
      <c r="A1177" s="282">
        <v>45177</v>
      </c>
      <c r="B1177" s="283">
        <v>1.23</v>
      </c>
    </row>
    <row r="1178" spans="1:2" x14ac:dyDescent="0.35">
      <c r="A1178" s="282">
        <v>45180</v>
      </c>
      <c r="B1178" s="283">
        <v>1.23</v>
      </c>
    </row>
    <row r="1179" spans="1:2" x14ac:dyDescent="0.35">
      <c r="A1179" s="282">
        <v>45181</v>
      </c>
      <c r="B1179" s="283">
        <v>1.23</v>
      </c>
    </row>
    <row r="1180" spans="1:2" x14ac:dyDescent="0.35">
      <c r="A1180" s="282">
        <v>45182</v>
      </c>
      <c r="B1180" s="283">
        <v>1.24</v>
      </c>
    </row>
    <row r="1181" spans="1:2" x14ac:dyDescent="0.35">
      <c r="A1181" s="282">
        <v>45183</v>
      </c>
      <c r="B1181" s="283">
        <v>1.23</v>
      </c>
    </row>
    <row r="1182" spans="1:2" x14ac:dyDescent="0.35">
      <c r="A1182" s="282">
        <v>45184</v>
      </c>
      <c r="B1182" s="283">
        <v>1.22</v>
      </c>
    </row>
    <row r="1183" spans="1:2" x14ac:dyDescent="0.35">
      <c r="A1183" s="282">
        <v>45187</v>
      </c>
      <c r="B1183" s="283">
        <v>1.22</v>
      </c>
    </row>
    <row r="1184" spans="1:2" x14ac:dyDescent="0.35">
      <c r="A1184" s="282">
        <v>45188</v>
      </c>
      <c r="B1184" s="283">
        <v>1.21</v>
      </c>
    </row>
    <row r="1185" spans="1:2" x14ac:dyDescent="0.35">
      <c r="A1185" s="282">
        <v>45189</v>
      </c>
      <c r="B1185" s="283">
        <v>1.2</v>
      </c>
    </row>
    <row r="1186" spans="1:2" x14ac:dyDescent="0.35">
      <c r="A1186" s="282">
        <v>45190</v>
      </c>
      <c r="B1186" s="283">
        <v>1.2</v>
      </c>
    </row>
    <row r="1187" spans="1:2" x14ac:dyDescent="0.35">
      <c r="A1187" s="282">
        <v>45191</v>
      </c>
      <c r="B1187" s="283">
        <v>1.2</v>
      </c>
    </row>
    <row r="1188" spans="1:2" x14ac:dyDescent="0.35">
      <c r="A1188" s="282">
        <v>45194</v>
      </c>
      <c r="B1188" s="283">
        <v>1.19</v>
      </c>
    </row>
    <row r="1189" spans="1:2" x14ac:dyDescent="0.35">
      <c r="A1189" s="282">
        <v>45195</v>
      </c>
      <c r="B1189" s="283">
        <v>1.2</v>
      </c>
    </row>
    <row r="1190" spans="1:2" x14ac:dyDescent="0.35">
      <c r="A1190" s="282">
        <v>45196</v>
      </c>
      <c r="B1190" s="283">
        <v>1.21</v>
      </c>
    </row>
    <row r="1191" spans="1:2" x14ac:dyDescent="0.35">
      <c r="A1191" s="282">
        <v>45197</v>
      </c>
      <c r="B1191" s="283">
        <v>1.23</v>
      </c>
    </row>
    <row r="1192" spans="1:2" x14ac:dyDescent="0.35">
      <c r="A1192" s="282">
        <v>45198</v>
      </c>
      <c r="B1192" s="283">
        <v>1.24</v>
      </c>
    </row>
    <row r="1193" spans="1:2" x14ac:dyDescent="0.35">
      <c r="A1193" s="282">
        <v>45199</v>
      </c>
      <c r="B1193" s="283">
        <v>1.25</v>
      </c>
    </row>
    <row r="1194" spans="1:2" x14ac:dyDescent="0.35">
      <c r="A1194" s="282">
        <v>45201</v>
      </c>
      <c r="B1194" s="283">
        <v>1.26</v>
      </c>
    </row>
    <row r="1195" spans="1:2" x14ac:dyDescent="0.35">
      <c r="A1195" s="282">
        <v>45202</v>
      </c>
      <c r="B1195" s="283">
        <v>1.28</v>
      </c>
    </row>
    <row r="1196" spans="1:2" x14ac:dyDescent="0.35">
      <c r="A1196" s="282">
        <v>45203</v>
      </c>
      <c r="B1196" s="283">
        <v>1.29</v>
      </c>
    </row>
    <row r="1197" spans="1:2" x14ac:dyDescent="0.35">
      <c r="A1197" s="282">
        <v>45204</v>
      </c>
      <c r="B1197" s="283">
        <v>1.29</v>
      </c>
    </row>
    <row r="1198" spans="1:2" x14ac:dyDescent="0.35">
      <c r="A1198" s="282">
        <v>45205</v>
      </c>
      <c r="B1198" s="283">
        <v>1.29</v>
      </c>
    </row>
    <row r="1199" spans="1:2" x14ac:dyDescent="0.35">
      <c r="A1199" s="282">
        <v>45208</v>
      </c>
      <c r="B1199" s="283">
        <v>1.29</v>
      </c>
    </row>
    <row r="1200" spans="1:2" x14ac:dyDescent="0.35">
      <c r="A1200" s="282">
        <v>45209</v>
      </c>
      <c r="B1200" s="283">
        <v>1.29</v>
      </c>
    </row>
    <row r="1201" spans="1:2" x14ac:dyDescent="0.35">
      <c r="A1201" s="282">
        <v>45210</v>
      </c>
      <c r="B1201" s="283">
        <v>1.27</v>
      </c>
    </row>
    <row r="1202" spans="1:2" x14ac:dyDescent="0.35">
      <c r="A1202" s="282">
        <v>45211</v>
      </c>
      <c r="B1202" s="283">
        <v>1.26</v>
      </c>
    </row>
    <row r="1203" spans="1:2" x14ac:dyDescent="0.35">
      <c r="A1203" s="282">
        <v>45212</v>
      </c>
      <c r="B1203" s="283">
        <v>1.27</v>
      </c>
    </row>
    <row r="1204" spans="1:2" x14ac:dyDescent="0.35">
      <c r="A1204" s="282">
        <v>45215</v>
      </c>
      <c r="B1204" s="283">
        <v>1.27</v>
      </c>
    </row>
    <row r="1205" spans="1:2" x14ac:dyDescent="0.35">
      <c r="A1205" s="282">
        <v>45216</v>
      </c>
      <c r="B1205" s="283">
        <v>1.27</v>
      </c>
    </row>
    <row r="1206" spans="1:2" x14ac:dyDescent="0.35">
      <c r="A1206" s="282">
        <v>45217</v>
      </c>
      <c r="B1206" s="283">
        <v>1.29</v>
      </c>
    </row>
    <row r="1207" spans="1:2" x14ac:dyDescent="0.35">
      <c r="A1207" s="282">
        <v>45218</v>
      </c>
      <c r="B1207" s="283">
        <v>1.31</v>
      </c>
    </row>
    <row r="1208" spans="1:2" x14ac:dyDescent="0.35">
      <c r="A1208" s="282">
        <v>45219</v>
      </c>
      <c r="B1208" s="283">
        <v>1.33</v>
      </c>
    </row>
    <row r="1209" spans="1:2" x14ac:dyDescent="0.35">
      <c r="A1209" s="282">
        <v>45222</v>
      </c>
      <c r="B1209" s="283">
        <v>1.33</v>
      </c>
    </row>
    <row r="1210" spans="1:2" x14ac:dyDescent="0.35">
      <c r="A1210" s="282">
        <v>45223</v>
      </c>
      <c r="B1210" s="283">
        <v>1.31</v>
      </c>
    </row>
    <row r="1211" spans="1:2" x14ac:dyDescent="0.35">
      <c r="A1211" s="282">
        <v>45224</v>
      </c>
      <c r="B1211" s="283">
        <v>1.3</v>
      </c>
    </row>
    <row r="1212" spans="1:2" x14ac:dyDescent="0.35">
      <c r="A1212" s="282">
        <v>45225</v>
      </c>
      <c r="B1212" s="283">
        <v>1.3</v>
      </c>
    </row>
    <row r="1213" spans="1:2" x14ac:dyDescent="0.35">
      <c r="A1213" s="282">
        <v>45226</v>
      </c>
      <c r="B1213" s="283">
        <v>1.31</v>
      </c>
    </row>
    <row r="1214" spans="1:2" x14ac:dyDescent="0.35">
      <c r="A1214" s="282">
        <v>45229</v>
      </c>
      <c r="B1214" s="283">
        <v>1.32</v>
      </c>
    </row>
    <row r="1215" spans="1:2" x14ac:dyDescent="0.35">
      <c r="A1215" s="282">
        <v>45230</v>
      </c>
      <c r="B1215" s="283">
        <v>1.32</v>
      </c>
    </row>
    <row r="1216" spans="1:2" x14ac:dyDescent="0.35">
      <c r="A1216" s="282">
        <v>45231</v>
      </c>
      <c r="B1216" s="283">
        <v>1.33</v>
      </c>
    </row>
    <row r="1217" spans="1:2" x14ac:dyDescent="0.35">
      <c r="A1217" s="282">
        <v>45232</v>
      </c>
      <c r="B1217" s="283">
        <v>1.29</v>
      </c>
    </row>
    <row r="1218" spans="1:2" x14ac:dyDescent="0.35">
      <c r="A1218" s="282">
        <v>45233</v>
      </c>
      <c r="B1218" s="283">
        <v>1.29</v>
      </c>
    </row>
    <row r="1219" spans="1:2" x14ac:dyDescent="0.35">
      <c r="A1219" s="282">
        <v>45236</v>
      </c>
      <c r="B1219" s="283">
        <v>1.28</v>
      </c>
    </row>
    <row r="1220" spans="1:2" x14ac:dyDescent="0.35">
      <c r="A1220" s="282">
        <v>45237</v>
      </c>
      <c r="B1220" s="283">
        <v>1.29</v>
      </c>
    </row>
    <row r="1221" spans="1:2" x14ac:dyDescent="0.35">
      <c r="A1221" s="282">
        <v>45238</v>
      </c>
      <c r="B1221" s="283">
        <v>1.28</v>
      </c>
    </row>
    <row r="1222" spans="1:2" x14ac:dyDescent="0.35">
      <c r="A1222" s="282">
        <v>45239</v>
      </c>
      <c r="B1222" s="283">
        <v>1.27</v>
      </c>
    </row>
    <row r="1223" spans="1:2" x14ac:dyDescent="0.35">
      <c r="A1223" s="282">
        <v>45240</v>
      </c>
      <c r="B1223" s="283">
        <v>1.26</v>
      </c>
    </row>
    <row r="1224" spans="1:2" x14ac:dyDescent="0.35">
      <c r="A1224" s="282">
        <v>45243</v>
      </c>
      <c r="B1224" s="283">
        <v>1.25</v>
      </c>
    </row>
    <row r="1225" spans="1:2" x14ac:dyDescent="0.35">
      <c r="A1225" s="282">
        <v>45244</v>
      </c>
      <c r="B1225" s="283">
        <v>1.23</v>
      </c>
    </row>
    <row r="1226" spans="1:2" x14ac:dyDescent="0.35">
      <c r="A1226" s="282">
        <v>45245</v>
      </c>
      <c r="B1226" s="283">
        <v>1.22</v>
      </c>
    </row>
    <row r="1227" spans="1:2" x14ac:dyDescent="0.35">
      <c r="A1227" s="282">
        <v>45246</v>
      </c>
      <c r="B1227" s="283">
        <v>1.21</v>
      </c>
    </row>
    <row r="1228" spans="1:2" x14ac:dyDescent="0.35">
      <c r="A1228" s="282">
        <v>45247</v>
      </c>
      <c r="B1228" s="283">
        <v>1.2</v>
      </c>
    </row>
    <row r="1229" spans="1:2" x14ac:dyDescent="0.35">
      <c r="A1229" s="282">
        <v>45250</v>
      </c>
      <c r="B1229" s="283">
        <v>1.18</v>
      </c>
    </row>
    <row r="1230" spans="1:2" x14ac:dyDescent="0.35">
      <c r="A1230" s="282">
        <v>45251</v>
      </c>
      <c r="B1230" s="283">
        <v>1.17</v>
      </c>
    </row>
    <row r="1231" spans="1:2" x14ac:dyDescent="0.35">
      <c r="A1231" s="282">
        <v>45252</v>
      </c>
      <c r="B1231" s="283">
        <v>1.1499999999999999</v>
      </c>
    </row>
    <row r="1232" spans="1:2" x14ac:dyDescent="0.35">
      <c r="A1232" s="282">
        <v>45253</v>
      </c>
      <c r="B1232" s="283">
        <v>1.1499999999999999</v>
      </c>
    </row>
    <row r="1233" spans="1:2" x14ac:dyDescent="0.35">
      <c r="A1233" s="282">
        <v>45254</v>
      </c>
      <c r="B1233" s="283">
        <v>1.1399999999999999</v>
      </c>
    </row>
    <row r="1234" spans="1:2" x14ac:dyDescent="0.35">
      <c r="A1234" s="282">
        <v>45257</v>
      </c>
      <c r="B1234" s="283">
        <v>1.1399999999999999</v>
      </c>
    </row>
    <row r="1235" spans="1:2" x14ac:dyDescent="0.35">
      <c r="A1235" s="282">
        <v>45258</v>
      </c>
      <c r="B1235" s="283">
        <v>1.1399999999999999</v>
      </c>
    </row>
    <row r="1236" spans="1:2" x14ac:dyDescent="0.35">
      <c r="A1236" s="282">
        <v>45259</v>
      </c>
      <c r="B1236" s="283">
        <v>1.1100000000000001</v>
      </c>
    </row>
    <row r="1237" spans="1:2" x14ac:dyDescent="0.35">
      <c r="A1237" s="282">
        <v>45260</v>
      </c>
      <c r="B1237" s="283">
        <v>1.1100000000000001</v>
      </c>
    </row>
    <row r="1238" spans="1:2" x14ac:dyDescent="0.35">
      <c r="A1238" s="282">
        <v>45261</v>
      </c>
      <c r="B1238" s="283">
        <v>1.1100000000000001</v>
      </c>
    </row>
    <row r="1239" spans="1:2" x14ac:dyDescent="0.35">
      <c r="A1239" s="282">
        <v>45264</v>
      </c>
      <c r="B1239" s="283">
        <v>1.1000000000000001</v>
      </c>
    </row>
    <row r="1240" spans="1:2" x14ac:dyDescent="0.35">
      <c r="A1240" s="282">
        <v>45265</v>
      </c>
      <c r="B1240" s="283">
        <v>1.1100000000000001</v>
      </c>
    </row>
    <row r="1241" spans="1:2" x14ac:dyDescent="0.35">
      <c r="A1241" s="282">
        <v>45266</v>
      </c>
      <c r="B1241" s="283">
        <v>1.1200000000000001</v>
      </c>
    </row>
    <row r="1242" spans="1:2" x14ac:dyDescent="0.35">
      <c r="A1242" s="282">
        <v>45267</v>
      </c>
      <c r="B1242" s="283">
        <v>1.1100000000000001</v>
      </c>
    </row>
    <row r="1243" spans="1:2" x14ac:dyDescent="0.35">
      <c r="A1243" s="282">
        <v>45268</v>
      </c>
      <c r="B1243" s="283">
        <v>1.1000000000000001</v>
      </c>
    </row>
    <row r="1244" spans="1:2" x14ac:dyDescent="0.35">
      <c r="A1244" s="282">
        <v>45271</v>
      </c>
      <c r="B1244" s="283">
        <v>1.1000000000000001</v>
      </c>
    </row>
    <row r="1245" spans="1:2" x14ac:dyDescent="0.35">
      <c r="A1245" s="282">
        <v>45272</v>
      </c>
      <c r="B1245" s="283">
        <v>1.0900000000000001</v>
      </c>
    </row>
    <row r="1246" spans="1:2" x14ac:dyDescent="0.35">
      <c r="A1246" s="282">
        <v>45273</v>
      </c>
      <c r="B1246" s="283">
        <v>1.08</v>
      </c>
    </row>
    <row r="1247" spans="1:2" x14ac:dyDescent="0.35">
      <c r="A1247" s="282">
        <v>45274</v>
      </c>
      <c r="B1247" s="283">
        <v>1.04</v>
      </c>
    </row>
    <row r="1248" spans="1:2" x14ac:dyDescent="0.35">
      <c r="A1248" s="282">
        <v>45275</v>
      </c>
      <c r="B1248" s="283">
        <v>1.04</v>
      </c>
    </row>
    <row r="1249" spans="1:2" x14ac:dyDescent="0.35">
      <c r="A1249" s="282">
        <v>45278</v>
      </c>
      <c r="B1249" s="283">
        <v>1.05</v>
      </c>
    </row>
    <row r="1250" spans="1:2" x14ac:dyDescent="0.35">
      <c r="A1250" s="282">
        <v>45279</v>
      </c>
      <c r="B1250" s="283">
        <v>1.05</v>
      </c>
    </row>
    <row r="1251" spans="1:2" x14ac:dyDescent="0.35">
      <c r="A1251" s="282">
        <v>45280</v>
      </c>
      <c r="B1251" s="283">
        <v>1.06</v>
      </c>
    </row>
    <row r="1252" spans="1:2" x14ac:dyDescent="0.35">
      <c r="A1252" s="282">
        <v>45281</v>
      </c>
      <c r="B1252" s="283">
        <v>1.07</v>
      </c>
    </row>
    <row r="1253" spans="1:2" x14ac:dyDescent="0.35">
      <c r="A1253" s="282">
        <v>45282</v>
      </c>
      <c r="B1253" s="283">
        <v>1.07</v>
      </c>
    </row>
    <row r="1254" spans="1:2" x14ac:dyDescent="0.35">
      <c r="A1254" s="282">
        <v>45286</v>
      </c>
      <c r="B1254" s="283">
        <v>1.06</v>
      </c>
    </row>
    <row r="1255" spans="1:2" x14ac:dyDescent="0.35">
      <c r="A1255" s="282">
        <v>45287</v>
      </c>
      <c r="B1255" s="283">
        <v>1.05</v>
      </c>
    </row>
    <row r="1256" spans="1:2" x14ac:dyDescent="0.35">
      <c r="A1256" s="282">
        <v>45288</v>
      </c>
      <c r="B1256" s="283">
        <v>1.04</v>
      </c>
    </row>
    <row r="1257" spans="1:2" x14ac:dyDescent="0.35">
      <c r="A1257" s="282">
        <v>45289</v>
      </c>
      <c r="B1257" s="283">
        <v>1.04</v>
      </c>
    </row>
    <row r="1258" spans="1:2" x14ac:dyDescent="0.35">
      <c r="A1258" s="282">
        <v>45291</v>
      </c>
      <c r="B1258" s="283">
        <v>1.04</v>
      </c>
    </row>
    <row r="1259" spans="1:2" x14ac:dyDescent="0.35">
      <c r="A1259" s="282">
        <v>45293</v>
      </c>
      <c r="B1259" s="283">
        <v>1.06</v>
      </c>
    </row>
    <row r="1260" spans="1:2" x14ac:dyDescent="0.35">
      <c r="A1260" s="282">
        <v>45294</v>
      </c>
      <c r="B1260" s="283">
        <v>1.0900000000000001</v>
      </c>
    </row>
    <row r="1261" spans="1:2" x14ac:dyDescent="0.35">
      <c r="A1261" s="282">
        <v>45295</v>
      </c>
      <c r="B1261" s="283">
        <v>1.0900000000000001</v>
      </c>
    </row>
    <row r="1262" spans="1:2" x14ac:dyDescent="0.35">
      <c r="A1262" s="282">
        <v>45296</v>
      </c>
      <c r="B1262" s="283">
        <v>1.0900000000000001</v>
      </c>
    </row>
    <row r="1263" spans="1:2" x14ac:dyDescent="0.35">
      <c r="A1263" s="282">
        <v>45299</v>
      </c>
      <c r="B1263" s="283">
        <v>1.08</v>
      </c>
    </row>
    <row r="1264" spans="1:2" x14ac:dyDescent="0.35">
      <c r="A1264" s="282">
        <v>45300</v>
      </c>
      <c r="B1264" s="283">
        <v>1.06</v>
      </c>
    </row>
    <row r="1265" spans="1:2" x14ac:dyDescent="0.35">
      <c r="A1265" s="282">
        <v>45301</v>
      </c>
      <c r="B1265" s="283">
        <v>1.04</v>
      </c>
    </row>
    <row r="1266" spans="1:2" x14ac:dyDescent="0.35">
      <c r="A1266" s="282">
        <v>45302</v>
      </c>
      <c r="B1266" s="283">
        <v>1.03</v>
      </c>
    </row>
    <row r="1267" spans="1:2" x14ac:dyDescent="0.35">
      <c r="A1267" s="282">
        <v>45303</v>
      </c>
      <c r="B1267" s="283">
        <v>1.02</v>
      </c>
    </row>
    <row r="1268" spans="1:2" x14ac:dyDescent="0.35">
      <c r="A1268" s="282">
        <v>45306</v>
      </c>
      <c r="B1268" s="283">
        <v>1.02</v>
      </c>
    </row>
    <row r="1269" spans="1:2" x14ac:dyDescent="0.35">
      <c r="A1269" s="282">
        <v>45307</v>
      </c>
      <c r="B1269" s="283">
        <v>1.02</v>
      </c>
    </row>
    <row r="1270" spans="1:2" x14ac:dyDescent="0.35">
      <c r="A1270" s="282">
        <v>45308</v>
      </c>
      <c r="B1270" s="283">
        <v>1.02</v>
      </c>
    </row>
    <row r="1271" spans="1:2" x14ac:dyDescent="0.35">
      <c r="A1271" s="282">
        <v>45309</v>
      </c>
      <c r="B1271" s="283">
        <v>1.01</v>
      </c>
    </row>
    <row r="1272" spans="1:2" x14ac:dyDescent="0.35">
      <c r="A1272" s="282">
        <v>45310</v>
      </c>
      <c r="B1272" s="283">
        <v>1.01</v>
      </c>
    </row>
    <row r="1273" spans="1:2" x14ac:dyDescent="0.35">
      <c r="A1273" s="282">
        <v>45313</v>
      </c>
      <c r="B1273" s="283">
        <v>1.01</v>
      </c>
    </row>
    <row r="1274" spans="1:2" x14ac:dyDescent="0.35">
      <c r="A1274" s="282">
        <v>45314</v>
      </c>
      <c r="B1274" s="283">
        <v>1.01</v>
      </c>
    </row>
    <row r="1275" spans="1:2" x14ac:dyDescent="0.35">
      <c r="A1275" s="282">
        <v>45315</v>
      </c>
      <c r="B1275" s="283">
        <v>0.99</v>
      </c>
    </row>
    <row r="1276" spans="1:2" x14ac:dyDescent="0.35">
      <c r="A1276" s="282">
        <v>45316</v>
      </c>
      <c r="B1276" s="283">
        <v>0.98</v>
      </c>
    </row>
    <row r="1277" spans="1:2" x14ac:dyDescent="0.35">
      <c r="A1277" s="282">
        <v>45317</v>
      </c>
      <c r="B1277" s="283">
        <v>0.97</v>
      </c>
    </row>
    <row r="1278" spans="1:2" x14ac:dyDescent="0.35">
      <c r="A1278" s="282">
        <v>45320</v>
      </c>
      <c r="B1278" s="283">
        <v>0.98</v>
      </c>
    </row>
    <row r="1279" spans="1:2" x14ac:dyDescent="0.35">
      <c r="A1279" s="282">
        <v>45321</v>
      </c>
      <c r="B1279" s="283">
        <v>1</v>
      </c>
    </row>
    <row r="1280" spans="1:2" x14ac:dyDescent="0.35">
      <c r="A1280" s="282">
        <v>45322</v>
      </c>
      <c r="B1280" s="283">
        <v>1.02</v>
      </c>
    </row>
    <row r="1281" spans="1:2" x14ac:dyDescent="0.35">
      <c r="A1281" s="282">
        <v>45323</v>
      </c>
      <c r="B1281" s="283">
        <v>1.04</v>
      </c>
    </row>
    <row r="1282" spans="1:2" x14ac:dyDescent="0.35">
      <c r="A1282" s="282">
        <v>45324</v>
      </c>
      <c r="B1282" s="283">
        <v>1.02</v>
      </c>
    </row>
    <row r="1283" spans="1:2" x14ac:dyDescent="0.35">
      <c r="A1283" s="282">
        <v>45327</v>
      </c>
      <c r="B1283" s="283">
        <v>1</v>
      </c>
    </row>
    <row r="1284" spans="1:2" x14ac:dyDescent="0.35">
      <c r="A1284" s="282">
        <v>45328</v>
      </c>
      <c r="B1284" s="283">
        <v>1</v>
      </c>
    </row>
    <row r="1285" spans="1:2" x14ac:dyDescent="0.35">
      <c r="A1285" s="282">
        <v>45329</v>
      </c>
      <c r="B1285" s="283">
        <v>1</v>
      </c>
    </row>
    <row r="1286" spans="1:2" x14ac:dyDescent="0.35">
      <c r="A1286" s="282">
        <v>45330</v>
      </c>
      <c r="B1286" s="283">
        <v>0.99</v>
      </c>
    </row>
    <row r="1287" spans="1:2" x14ac:dyDescent="0.35">
      <c r="A1287" s="282">
        <v>45331</v>
      </c>
      <c r="B1287" s="283">
        <v>1</v>
      </c>
    </row>
    <row r="1288" spans="1:2" x14ac:dyDescent="0.35">
      <c r="A1288" s="282">
        <v>45334</v>
      </c>
      <c r="B1288" s="283">
        <v>1</v>
      </c>
    </row>
    <row r="1289" spans="1:2" x14ac:dyDescent="0.35">
      <c r="A1289" s="282">
        <v>45335</v>
      </c>
      <c r="B1289" s="283">
        <v>0.99</v>
      </c>
    </row>
    <row r="1290" spans="1:2" x14ac:dyDescent="0.35">
      <c r="A1290" s="282">
        <v>45336</v>
      </c>
      <c r="B1290" s="283">
        <v>0.98</v>
      </c>
    </row>
    <row r="1291" spans="1:2" x14ac:dyDescent="0.35">
      <c r="A1291" s="282">
        <v>45337</v>
      </c>
      <c r="B1291" s="283">
        <v>0.97</v>
      </c>
    </row>
    <row r="1292" spans="1:2" x14ac:dyDescent="0.35">
      <c r="A1292" s="282">
        <v>45338</v>
      </c>
      <c r="B1292" s="283">
        <v>0.96</v>
      </c>
    </row>
    <row r="1293" spans="1:2" x14ac:dyDescent="0.35">
      <c r="A1293" s="282">
        <v>45341</v>
      </c>
      <c r="B1293" s="283">
        <v>0.96</v>
      </c>
    </row>
    <row r="1294" spans="1:2" x14ac:dyDescent="0.35">
      <c r="A1294" s="282">
        <v>45342</v>
      </c>
      <c r="B1294" s="283">
        <v>0.96</v>
      </c>
    </row>
    <row r="1295" spans="1:2" x14ac:dyDescent="0.35">
      <c r="A1295" s="282">
        <v>45343</v>
      </c>
      <c r="B1295" s="283">
        <v>0.94</v>
      </c>
    </row>
    <row r="1296" spans="1:2" x14ac:dyDescent="0.35">
      <c r="A1296" s="282">
        <v>45344</v>
      </c>
      <c r="B1296" s="283">
        <v>0.93</v>
      </c>
    </row>
    <row r="1297" spans="1:2" x14ac:dyDescent="0.35">
      <c r="A1297" s="282">
        <v>45345</v>
      </c>
      <c r="B1297" s="283">
        <v>0.95</v>
      </c>
    </row>
    <row r="1298" spans="1:2" x14ac:dyDescent="0.35">
      <c r="A1298" s="282">
        <v>45348</v>
      </c>
      <c r="B1298" s="283">
        <v>0.96</v>
      </c>
    </row>
    <row r="1299" spans="1:2" x14ac:dyDescent="0.35">
      <c r="A1299" s="282">
        <v>45349</v>
      </c>
      <c r="B1299" s="283">
        <v>0.96</v>
      </c>
    </row>
    <row r="1300" spans="1:2" x14ac:dyDescent="0.35">
      <c r="A1300" s="282">
        <v>45350</v>
      </c>
      <c r="B1300" s="283">
        <v>0.98</v>
      </c>
    </row>
    <row r="1301" spans="1:2" x14ac:dyDescent="0.35">
      <c r="A1301" s="282">
        <v>45351</v>
      </c>
      <c r="B1301" s="283">
        <v>1</v>
      </c>
    </row>
    <row r="1302" spans="1:2" x14ac:dyDescent="0.35">
      <c r="A1302" s="282">
        <v>45352</v>
      </c>
      <c r="B1302" s="283">
        <v>1.01</v>
      </c>
    </row>
    <row r="1303" spans="1:2" x14ac:dyDescent="0.35">
      <c r="A1303" s="282">
        <v>45355</v>
      </c>
      <c r="B1303" s="283">
        <v>1</v>
      </c>
    </row>
    <row r="1304" spans="1:2" x14ac:dyDescent="0.35">
      <c r="A1304" s="282">
        <v>45356</v>
      </c>
      <c r="B1304" s="283">
        <v>1.01</v>
      </c>
    </row>
    <row r="1305" spans="1:2" x14ac:dyDescent="0.35">
      <c r="A1305" s="282">
        <v>45357</v>
      </c>
      <c r="B1305" s="283">
        <v>1.01</v>
      </c>
    </row>
    <row r="1306" spans="1:2" x14ac:dyDescent="0.35">
      <c r="A1306" s="282">
        <v>45358</v>
      </c>
      <c r="B1306" s="283">
        <v>1</v>
      </c>
    </row>
    <row r="1307" spans="1:2" x14ac:dyDescent="0.35">
      <c r="A1307" s="282">
        <v>45359</v>
      </c>
      <c r="B1307" s="283">
        <v>0.99</v>
      </c>
    </row>
    <row r="1308" spans="1:2" x14ac:dyDescent="0.35">
      <c r="A1308" s="282">
        <v>45362</v>
      </c>
      <c r="B1308" s="283">
        <v>0.98</v>
      </c>
    </row>
    <row r="1309" spans="1:2" x14ac:dyDescent="0.35">
      <c r="A1309" s="282">
        <v>45363</v>
      </c>
      <c r="B1309" s="283">
        <v>0.97</v>
      </c>
    </row>
  </sheetData>
  <autoFilter ref="A1:B1309" xr:uid="{DD0A862F-560A-494E-A6C1-7B0F724D1E4C}"/>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D7162-38CE-4609-9716-49356EBA8439}">
  <dimension ref="A1:J25"/>
  <sheetViews>
    <sheetView zoomScale="130" zoomScaleNormal="130" workbookViewId="0">
      <selection activeCell="I5" sqref="I5:J10"/>
    </sheetView>
  </sheetViews>
  <sheetFormatPr defaultColWidth="8.90625" defaultRowHeight="14.5" x14ac:dyDescent="0.35"/>
  <cols>
    <col min="1" max="1" width="27.08984375" style="1" customWidth="1"/>
    <col min="2" max="2" width="8.90625" style="1"/>
    <col min="3" max="3" width="12.90625" style="1" customWidth="1"/>
    <col min="4" max="4" width="12" style="1" bestFit="1" customWidth="1"/>
    <col min="5" max="6" width="8.90625" style="1"/>
    <col min="7" max="7" width="15" style="1" customWidth="1"/>
    <col min="8" max="8" width="14.08984375" style="1" customWidth="1"/>
    <col min="9" max="16384" width="8.90625" style="1"/>
  </cols>
  <sheetData>
    <row r="1" spans="1:10" x14ac:dyDescent="0.35">
      <c r="A1" s="7" t="s">
        <v>14</v>
      </c>
    </row>
    <row r="2" spans="1:10" x14ac:dyDescent="0.35">
      <c r="A2" s="7"/>
    </row>
    <row r="3" spans="1:10" x14ac:dyDescent="0.35">
      <c r="A3" s="7" t="s">
        <v>231</v>
      </c>
      <c r="C3" s="3">
        <v>850000000</v>
      </c>
    </row>
    <row r="4" spans="1:10" x14ac:dyDescent="0.35">
      <c r="C4" s="3"/>
    </row>
    <row r="5" spans="1:10" x14ac:dyDescent="0.35">
      <c r="A5" s="1" t="s">
        <v>13</v>
      </c>
      <c r="C5" s="3">
        <v>850000000</v>
      </c>
      <c r="H5" s="124"/>
    </row>
    <row r="6" spans="1:10" x14ac:dyDescent="0.35">
      <c r="A6" s="1" t="s">
        <v>12</v>
      </c>
      <c r="C6" s="3">
        <f>10000000</f>
        <v>10000000</v>
      </c>
      <c r="H6" s="124"/>
    </row>
    <row r="7" spans="1:10" x14ac:dyDescent="0.35">
      <c r="A7" s="1" t="s">
        <v>11</v>
      </c>
      <c r="C7" s="3">
        <f>+C5/C6</f>
        <v>85</v>
      </c>
      <c r="E7" s="3"/>
    </row>
    <row r="8" spans="1:10" x14ac:dyDescent="0.35">
      <c r="A8" s="1" t="s">
        <v>10</v>
      </c>
      <c r="C8" s="9">
        <v>180</v>
      </c>
    </row>
    <row r="9" spans="1:10" x14ac:dyDescent="0.35">
      <c r="A9" s="1" t="s">
        <v>9</v>
      </c>
      <c r="C9" s="152">
        <v>0.105</v>
      </c>
      <c r="E9" s="153"/>
      <c r="F9" s="8"/>
      <c r="J9" s="152"/>
    </row>
    <row r="10" spans="1:10" x14ac:dyDescent="0.35">
      <c r="A10" s="1" t="s">
        <v>8</v>
      </c>
      <c r="C10" s="3">
        <f>H15*8*2*18</f>
        <v>8640</v>
      </c>
      <c r="D10" s="4"/>
    </row>
    <row r="13" spans="1:10" x14ac:dyDescent="0.35">
      <c r="A13" s="7" t="s">
        <v>7</v>
      </c>
      <c r="C13" s="6">
        <f>SUM(C14:C18)</f>
        <v>1301112</v>
      </c>
      <c r="H13" s="1" t="s">
        <v>249</v>
      </c>
    </row>
    <row r="14" spans="1:10" ht="27" customHeight="1" x14ac:dyDescent="0.35">
      <c r="A14" s="5" t="s">
        <v>6</v>
      </c>
      <c r="C14" s="3">
        <v>0</v>
      </c>
      <c r="G14" s="1" t="s">
        <v>247</v>
      </c>
      <c r="H14" s="1">
        <v>120</v>
      </c>
    </row>
    <row r="15" spans="1:10" ht="19.5" customHeight="1" x14ac:dyDescent="0.35">
      <c r="A15" s="1" t="s">
        <v>5</v>
      </c>
      <c r="C15" s="3">
        <f>+C7*H16</f>
        <v>306000</v>
      </c>
      <c r="G15" s="1" t="s">
        <v>248</v>
      </c>
      <c r="H15" s="4">
        <v>30</v>
      </c>
    </row>
    <row r="16" spans="1:10" x14ac:dyDescent="0.35">
      <c r="A16" s="1" t="s">
        <v>4</v>
      </c>
      <c r="C16" s="3">
        <f>+C7*H15*2*C8</f>
        <v>918000</v>
      </c>
      <c r="H16" s="1">
        <f>H14*H15</f>
        <v>3600</v>
      </c>
    </row>
    <row r="17" spans="1:3" x14ac:dyDescent="0.35">
      <c r="A17" s="1" t="s">
        <v>3</v>
      </c>
      <c r="C17" s="3">
        <f>+C7*C9*C10</f>
        <v>77111.999999999985</v>
      </c>
    </row>
    <row r="18" spans="1:3" x14ac:dyDescent="0.35">
      <c r="A18" s="1" t="s">
        <v>2</v>
      </c>
      <c r="C18" s="3"/>
    </row>
    <row r="20" spans="1:3" x14ac:dyDescent="0.35">
      <c r="A20" s="1" t="s">
        <v>1</v>
      </c>
      <c r="C20" s="2">
        <f>+C13/C5-A25</f>
        <v>1.53072E-3</v>
      </c>
    </row>
    <row r="21" spans="1:3" x14ac:dyDescent="0.35">
      <c r="A21" s="1" t="s">
        <v>0</v>
      </c>
      <c r="C21" s="2">
        <f>+C20/C8*12</f>
        <v>1.0204800000000001E-4</v>
      </c>
    </row>
    <row r="24" spans="1:3" x14ac:dyDescent="0.35">
      <c r="A24" s="1" t="s">
        <v>228</v>
      </c>
    </row>
    <row r="25" spans="1:3" x14ac:dyDescent="0.35">
      <c r="A25" s="124">
        <v>0</v>
      </c>
    </row>
  </sheetData>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228873DBB1DF004388BF52BBB651A170" ma:contentTypeVersion="9" ma:contentTypeDescription="Kurkite naują dokumentą." ma:contentTypeScope="" ma:versionID="f2a941449c417a43ba8c385a36ba8315">
  <xsd:schema xmlns:xsd="http://www.w3.org/2001/XMLSchema" xmlns:xs="http://www.w3.org/2001/XMLSchema" xmlns:p="http://schemas.microsoft.com/office/2006/metadata/properties" xmlns:ns3="b71c45aa-5263-46f1-9b45-a2d4ddeda942" xmlns:ns4="dae94f15-95a6-45a9-bf99-421d15fb723b" targetNamespace="http://schemas.microsoft.com/office/2006/metadata/properties" ma:root="true" ma:fieldsID="ac2611c3658644c2f59e72a885166210" ns3:_="" ns4:_="">
    <xsd:import namespace="b71c45aa-5263-46f1-9b45-a2d4ddeda942"/>
    <xsd:import namespace="dae94f15-95a6-45a9-bf99-421d15fb723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1c45aa-5263-46f1-9b45-a2d4ddeda942" elementFormDefault="qualified">
    <xsd:import namespace="http://schemas.microsoft.com/office/2006/documentManagement/types"/>
    <xsd:import namespace="http://schemas.microsoft.com/office/infopath/2007/PartnerControls"/>
    <xsd:element name="SharedWithUsers" ma:index="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Bendrinta su išsamia informacija" ma:internalName="SharedWithDetails" ma:readOnly="true">
      <xsd:simpleType>
        <xsd:restriction base="dms:Note">
          <xsd:maxLength value="255"/>
        </xsd:restriction>
      </xsd:simpleType>
    </xsd:element>
    <xsd:element name="SharingHintHash" ma:index="10" nillable="true" ma:displayName="Bendrinimo užuominos maiša"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e94f15-95a6-45a9-bf99-421d15fb723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FD138C-54F4-46C8-B439-A5481309A8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1c45aa-5263-46f1-9b45-a2d4ddeda942"/>
    <ds:schemaRef ds:uri="dae94f15-95a6-45a9-bf99-421d15fb72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E718A6B-9FC6-41AE-8AD7-6B6774A6D5A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01ECC07-3881-42AA-8766-D5467B6200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Skaičiuoklė</vt:lpstr>
      <vt:lpstr>Reglamentavimas</vt:lpstr>
      <vt:lpstr>Garantijos kaina</vt:lpstr>
      <vt:lpstr>Reitingai</vt:lpstr>
      <vt:lpstr>Premija</vt:lpstr>
      <vt:lpstr>Validations</vt:lpstr>
      <vt:lpstr>pasiūlymas</vt:lpstr>
      <vt:lpstr>Užstatai</vt:lpstr>
      <vt:lpstr>ECL</vt:lpstr>
      <vt:lpstr>Valstybes pagalba</vt:lpstr>
      <vt:lpstr>Yields</vt:lpstr>
      <vt:lpstr>Investment Grade</vt:lpstr>
      <vt:lpstr>Sheet2</vt:lpstr>
      <vt:lpstr>admin (obl)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Mantas Maslianikas</dc:creator>
  <cp:lastModifiedBy>Pavel Krupenič</cp:lastModifiedBy>
  <cp:lastPrinted>2021-01-28T15:29:10Z</cp:lastPrinted>
  <dcterms:created xsi:type="dcterms:W3CDTF">2015-06-05T18:17:20Z</dcterms:created>
  <dcterms:modified xsi:type="dcterms:W3CDTF">2024-04-02T15:46:33Z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0x010100228873DBB1DF004388BF52BBB651A170</vt:lpwstr>
  </property>
</Properties>
</file>